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GOBERNACION QUINDIO 2018\SEGUIMIENTO PLAN DE DESARROLLO 2018\SEGTO I TRIMESTRE 2018 - TRABAJO\SGTO I TRIMESTRE 2018 PUBLICAR\AJUSTE PLAN INDICATIVO MAYO\"/>
    </mc:Choice>
  </mc:AlternateContent>
  <bookViews>
    <workbookView xWindow="0" yWindow="0" windowWidth="24000" windowHeight="9435"/>
  </bookViews>
  <sheets>
    <sheet name="SGTO P. NDICATIVO" sheetId="51" r:id="rId1"/>
    <sheet name="EJECICION ESTRATEGIAS" sheetId="64" r:id="rId2"/>
    <sheet name="EJECUCION PROGRAMAS" sheetId="56" r:id="rId3"/>
    <sheet name="% EJECUCION ESTRATEGIAS " sheetId="65" r:id="rId4"/>
    <sheet name="EJECUCION % PROGRAMAS " sheetId="63" r:id="rId5"/>
    <sheet name="% DE EJEC. METAS-ESTRATATEGIAS" sheetId="66"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1" hidden="1">'EJECICION ESTRATEGIAS'!$B$3:$J$9</definedName>
    <definedName name="_xlnm._FilterDatabase" localSheetId="2" hidden="1">'EJECUCION PROGRAMAS'!$C$4:$K$33</definedName>
    <definedName name="_xlnm._FilterDatabase" localSheetId="0" hidden="1">'SGTO P. NDICATIVO'!$A$10:$FQ$424</definedName>
  </definedNames>
  <calcPr calcId="152511"/>
  <fileRecoveryPr autoRecover="0"/>
</workbook>
</file>

<file path=xl/calcChain.xml><?xml version="1.0" encoding="utf-8"?>
<calcChain xmlns="http://schemas.openxmlformats.org/spreadsheetml/2006/main">
  <c r="DQ410" i="51" l="1"/>
  <c r="DQ409" i="51"/>
  <c r="DQ404" i="51" s="1"/>
  <c r="DQ384" i="51"/>
  <c r="DQ381" i="51"/>
  <c r="DQ374" i="51"/>
  <c r="DQ370" i="51"/>
  <c r="DQ369" i="51"/>
  <c r="DQ365" i="51" s="1"/>
  <c r="DQ360" i="51"/>
  <c r="DQ354" i="51"/>
  <c r="DQ352" i="51"/>
  <c r="DQ350" i="51" s="1"/>
  <c r="DQ346" i="51"/>
  <c r="DQ340" i="51"/>
  <c r="DQ335" i="51"/>
  <c r="DQ330" i="51"/>
  <c r="DQ324" i="51"/>
  <c r="DQ320" i="51"/>
  <c r="DQ319" i="51" s="1"/>
  <c r="DQ317" i="51"/>
  <c r="DQ313" i="51"/>
  <c r="DQ308" i="51"/>
  <c r="DQ306" i="51"/>
  <c r="DQ304" i="51"/>
  <c r="DQ301" i="51"/>
  <c r="DQ295" i="51"/>
  <c r="DQ294" i="51" s="1"/>
  <c r="DQ292" i="51"/>
  <c r="DQ290" i="51"/>
  <c r="DQ288" i="51"/>
  <c r="DQ285" i="51"/>
  <c r="DQ282" i="51"/>
  <c r="DQ279" i="51"/>
  <c r="DQ275" i="51"/>
  <c r="DQ271" i="51"/>
  <c r="DQ269" i="51"/>
  <c r="DQ266" i="51"/>
  <c r="DQ263" i="51"/>
  <c r="DQ258" i="51"/>
  <c r="DQ257" i="51" s="1"/>
  <c r="DQ254" i="51"/>
  <c r="DQ251" i="51"/>
  <c r="DQ247" i="51"/>
  <c r="DQ245" i="51"/>
  <c r="DQ241" i="51"/>
  <c r="DQ238" i="51"/>
  <c r="DQ236" i="51"/>
  <c r="DQ234" i="51"/>
  <c r="DQ229" i="51"/>
  <c r="DQ226" i="51"/>
  <c r="DQ221" i="51"/>
  <c r="DQ217" i="51"/>
  <c r="DQ214" i="51"/>
  <c r="DQ211" i="51"/>
  <c r="DQ205" i="51"/>
  <c r="DQ201" i="51"/>
  <c r="DQ197" i="51"/>
  <c r="DQ192" i="51"/>
  <c r="DQ189" i="51"/>
  <c r="DQ184" i="51"/>
  <c r="DQ178" i="51"/>
  <c r="DQ174" i="51"/>
  <c r="DQ172" i="51"/>
  <c r="DQ169" i="51"/>
  <c r="DQ167" i="51"/>
  <c r="DQ163" i="51"/>
  <c r="DQ159" i="51"/>
  <c r="DQ157" i="51"/>
  <c r="DQ155" i="51"/>
  <c r="DQ152" i="51"/>
  <c r="DQ145" i="51"/>
  <c r="DQ139" i="51"/>
  <c r="DQ136" i="51"/>
  <c r="DQ134" i="51"/>
  <c r="DQ131" i="51" s="1"/>
  <c r="DQ120" i="51"/>
  <c r="DQ111" i="51"/>
  <c r="DQ108" i="51"/>
  <c r="DQ101" i="51"/>
  <c r="DQ97" i="51"/>
  <c r="DQ86" i="51"/>
  <c r="DQ82" i="51"/>
  <c r="DQ79" i="51"/>
  <c r="DQ77" i="51"/>
  <c r="DQ74" i="51"/>
  <c r="DQ69" i="51"/>
  <c r="DQ64" i="51"/>
  <c r="DQ58" i="51"/>
  <c r="DQ54" i="51"/>
  <c r="DQ49" i="51"/>
  <c r="DQ42" i="51"/>
  <c r="DQ37" i="51"/>
  <c r="DQ27" i="51"/>
  <c r="DQ12" i="51"/>
  <c r="EO410" i="51"/>
  <c r="EO404" i="51"/>
  <c r="EO384" i="51"/>
  <c r="EO381" i="51"/>
  <c r="EO374" i="51"/>
  <c r="EO370" i="51"/>
  <c r="EO365" i="51"/>
  <c r="EO360" i="51"/>
  <c r="EO354" i="51"/>
  <c r="EO350" i="51"/>
  <c r="EO346" i="51"/>
  <c r="EO340" i="51"/>
  <c r="EO335" i="51"/>
  <c r="EO330" i="51"/>
  <c r="EO324" i="51"/>
  <c r="EO320" i="51"/>
  <c r="EO319" i="51" s="1"/>
  <c r="EO317" i="51"/>
  <c r="EO313" i="51"/>
  <c r="EO308" i="51"/>
  <c r="EO306" i="51"/>
  <c r="EO304" i="51"/>
  <c r="EO301" i="51"/>
  <c r="EO295" i="51"/>
  <c r="EO294" i="51" s="1"/>
  <c r="EO292" i="51"/>
  <c r="EO290" i="51"/>
  <c r="EO288" i="51"/>
  <c r="EO285" i="51"/>
  <c r="EO282" i="51"/>
  <c r="EO279" i="51"/>
  <c r="EO275" i="51"/>
  <c r="EO271" i="51"/>
  <c r="EO269" i="51"/>
  <c r="EO266" i="51"/>
  <c r="EO263" i="51"/>
  <c r="EO258" i="51"/>
  <c r="EO257" i="51" s="1"/>
  <c r="EO254" i="51"/>
  <c r="EO251" i="51"/>
  <c r="EO247" i="51"/>
  <c r="EO245" i="51"/>
  <c r="EO241" i="51"/>
  <c r="EO238" i="51"/>
  <c r="EO236" i="51"/>
  <c r="EO234" i="51"/>
  <c r="EO229" i="51"/>
  <c r="EO226" i="51"/>
  <c r="EO221" i="51"/>
  <c r="EO217" i="51"/>
  <c r="EO214" i="51"/>
  <c r="EO211" i="51"/>
  <c r="EO205" i="51"/>
  <c r="EO201" i="51"/>
  <c r="EO197" i="51"/>
  <c r="EO192" i="51"/>
  <c r="EO189" i="51"/>
  <c r="EO184" i="51"/>
  <c r="EO178" i="51"/>
  <c r="EO174" i="51"/>
  <c r="EO172" i="51"/>
  <c r="EO169" i="51"/>
  <c r="EO167" i="51"/>
  <c r="EO163" i="51"/>
  <c r="EO159" i="51"/>
  <c r="EO157" i="51"/>
  <c r="EO155" i="51"/>
  <c r="EO152" i="51"/>
  <c r="EO145" i="51"/>
  <c r="EO139" i="51"/>
  <c r="EO136" i="51"/>
  <c r="EO131" i="51"/>
  <c r="EO128" i="51"/>
  <c r="EO120" i="51" s="1"/>
  <c r="EO111" i="51"/>
  <c r="EO108" i="51"/>
  <c r="EO101" i="51"/>
  <c r="EO97" i="51"/>
  <c r="EO86" i="51"/>
  <c r="EO82" i="51"/>
  <c r="EO79" i="51"/>
  <c r="EO77" i="51"/>
  <c r="EO74" i="51"/>
  <c r="EO69" i="51"/>
  <c r="EO64" i="51"/>
  <c r="EO58" i="51"/>
  <c r="EO54" i="51"/>
  <c r="EO49" i="51"/>
  <c r="EO42" i="51"/>
  <c r="EO37" i="51"/>
  <c r="EO27" i="51"/>
  <c r="EO19" i="51"/>
  <c r="EO12" i="51"/>
  <c r="EK410" i="51"/>
  <c r="EK404" i="51"/>
  <c r="EK384" i="51"/>
  <c r="EK381" i="51"/>
  <c r="EK374" i="51"/>
  <c r="EK370" i="51"/>
  <c r="EK365" i="51"/>
  <c r="EK360" i="51"/>
  <c r="EK354" i="51"/>
  <c r="EK350" i="51"/>
  <c r="EK346" i="51"/>
  <c r="EK340" i="51"/>
  <c r="EK335" i="51"/>
  <c r="EK330" i="51"/>
  <c r="EK324" i="51"/>
  <c r="EK320" i="51"/>
  <c r="EK319" i="51" s="1"/>
  <c r="EK317" i="51"/>
  <c r="EK313" i="51"/>
  <c r="EK308" i="51"/>
  <c r="EK306" i="51"/>
  <c r="EK304" i="51"/>
  <c r="EK301" i="51"/>
  <c r="EK295" i="51"/>
  <c r="EK294" i="51" s="1"/>
  <c r="EK292" i="51"/>
  <c r="EK290" i="51"/>
  <c r="EK288" i="51"/>
  <c r="EK285" i="51"/>
  <c r="EK282" i="51"/>
  <c r="EK279" i="51"/>
  <c r="EK275" i="51"/>
  <c r="EK271" i="51"/>
  <c r="EK269" i="51"/>
  <c r="EK266" i="51"/>
  <c r="EK263" i="51"/>
  <c r="EK258" i="51"/>
  <c r="EK257" i="51" s="1"/>
  <c r="EK254" i="51"/>
  <c r="EK251" i="51"/>
  <c r="EK247" i="51"/>
  <c r="EK245" i="51"/>
  <c r="EK241" i="51"/>
  <c r="EK238" i="51"/>
  <c r="EK236" i="51"/>
  <c r="EK234" i="51"/>
  <c r="EK229" i="51"/>
  <c r="EK226" i="51"/>
  <c r="EK221" i="51"/>
  <c r="EK217" i="51"/>
  <c r="EK214" i="51"/>
  <c r="EK211" i="51"/>
  <c r="EK205" i="51"/>
  <c r="EK201" i="51"/>
  <c r="EK197" i="51"/>
  <c r="EK192" i="51"/>
  <c r="EK189" i="51"/>
  <c r="EK184" i="51"/>
  <c r="EK178" i="51"/>
  <c r="EK174" i="51"/>
  <c r="EK172" i="51"/>
  <c r="EK169" i="51"/>
  <c r="EK167" i="51"/>
  <c r="EK163" i="51"/>
  <c r="EK159" i="51"/>
  <c r="EK157" i="51"/>
  <c r="EK155" i="51"/>
  <c r="EK152" i="51"/>
  <c r="EK145" i="51"/>
  <c r="EK139" i="51"/>
  <c r="EK136" i="51"/>
  <c r="EK131" i="51"/>
  <c r="EK120" i="51"/>
  <c r="EK111" i="51"/>
  <c r="EK108" i="51"/>
  <c r="EK101" i="51"/>
  <c r="EK97" i="51"/>
  <c r="EK96" i="51" s="1"/>
  <c r="EK86" i="51"/>
  <c r="EK82" i="51"/>
  <c r="EK79" i="51"/>
  <c r="EK77" i="51"/>
  <c r="EK74" i="51"/>
  <c r="EK69" i="51"/>
  <c r="EK64" i="51"/>
  <c r="EK58" i="51"/>
  <c r="EK54" i="51"/>
  <c r="EK49" i="51"/>
  <c r="EK42" i="51"/>
  <c r="EK37" i="51"/>
  <c r="EK27" i="51"/>
  <c r="EK19" i="51"/>
  <c r="EK12" i="51"/>
  <c r="EG410" i="51"/>
  <c r="EG404" i="51"/>
  <c r="EG384" i="51"/>
  <c r="EG381" i="51"/>
  <c r="EG374" i="51"/>
  <c r="EG370" i="51"/>
  <c r="EG365" i="51"/>
  <c r="EG360" i="51"/>
  <c r="EG354" i="51"/>
  <c r="EG350" i="51"/>
  <c r="EG346" i="51"/>
  <c r="EG340" i="51"/>
  <c r="EG335" i="51"/>
  <c r="EG330" i="51"/>
  <c r="EG324" i="51"/>
  <c r="EG320" i="51"/>
  <c r="EG319" i="51" s="1"/>
  <c r="EG317" i="51"/>
  <c r="EG313" i="51"/>
  <c r="EG308" i="51"/>
  <c r="EG306" i="51"/>
  <c r="EG304" i="51"/>
  <c r="EG301" i="51"/>
  <c r="EG295" i="51"/>
  <c r="EG294" i="51" s="1"/>
  <c r="EG292" i="51"/>
  <c r="EG290" i="51"/>
  <c r="EG288" i="51"/>
  <c r="EG285" i="51"/>
  <c r="EG282" i="51"/>
  <c r="EG279" i="51"/>
  <c r="EG275" i="51"/>
  <c r="EG271" i="51"/>
  <c r="EG269" i="51"/>
  <c r="EG266" i="51"/>
  <c r="EG263" i="51"/>
  <c r="EG258" i="51"/>
  <c r="EG257" i="51" s="1"/>
  <c r="EG254" i="51"/>
  <c r="EG251" i="51"/>
  <c r="EG247" i="51"/>
  <c r="EG245" i="51"/>
  <c r="EG241" i="51"/>
  <c r="EG238" i="51"/>
  <c r="EG236" i="51"/>
  <c r="EG234" i="51"/>
  <c r="EG229" i="51"/>
  <c r="EG226" i="51"/>
  <c r="EG221" i="51"/>
  <c r="EG217" i="51"/>
  <c r="EG214" i="51"/>
  <c r="EG211" i="51"/>
  <c r="EG205" i="51"/>
  <c r="EG201" i="51"/>
  <c r="EG197" i="51"/>
  <c r="EG192" i="51"/>
  <c r="EG189" i="51"/>
  <c r="EG184" i="51"/>
  <c r="EG178" i="51"/>
  <c r="EG174" i="51"/>
  <c r="EG172" i="51"/>
  <c r="EG169" i="51"/>
  <c r="EG167" i="51"/>
  <c r="EG163" i="51"/>
  <c r="EG159" i="51"/>
  <c r="EG157" i="51"/>
  <c r="EG155" i="51"/>
  <c r="EG152" i="51"/>
  <c r="EG145" i="51"/>
  <c r="EG139" i="51"/>
  <c r="EG136" i="51"/>
  <c r="EG131" i="51"/>
  <c r="EG120" i="51"/>
  <c r="EG111" i="51"/>
  <c r="EG108" i="51"/>
  <c r="EG101" i="51"/>
  <c r="EG97" i="51"/>
  <c r="EG86" i="51"/>
  <c r="EG82" i="51"/>
  <c r="EG79" i="51"/>
  <c r="EG77" i="51"/>
  <c r="EG74" i="51"/>
  <c r="EG69" i="51"/>
  <c r="EG64" i="51"/>
  <c r="EG58" i="51"/>
  <c r="EG54" i="51"/>
  <c r="EG49" i="51"/>
  <c r="EG42" i="51"/>
  <c r="EG37" i="51"/>
  <c r="EG27" i="51"/>
  <c r="EG19" i="51"/>
  <c r="EG12" i="51"/>
  <c r="EC42" i="51"/>
  <c r="EC37" i="51"/>
  <c r="EC27" i="51"/>
  <c r="EC19" i="51"/>
  <c r="EC12" i="51"/>
  <c r="DY410" i="51"/>
  <c r="DY404" i="51"/>
  <c r="DY384" i="51"/>
  <c r="DY381" i="51"/>
  <c r="DY374" i="51"/>
  <c r="DY370" i="51"/>
  <c r="DY365" i="51"/>
  <c r="DY360" i="51"/>
  <c r="DY354" i="51"/>
  <c r="DY350" i="51"/>
  <c r="DY346" i="51"/>
  <c r="DY340" i="51"/>
  <c r="DY335" i="51"/>
  <c r="DY330" i="51"/>
  <c r="DY324" i="51"/>
  <c r="DY320" i="51"/>
  <c r="DY319" i="51" s="1"/>
  <c r="DY317" i="51"/>
  <c r="DY313" i="51"/>
  <c r="DY308" i="51"/>
  <c r="DY306" i="51"/>
  <c r="DY304" i="51"/>
  <c r="DY301" i="51"/>
  <c r="DY295" i="51"/>
  <c r="DY294" i="51" s="1"/>
  <c r="DY292" i="51"/>
  <c r="DY290" i="51"/>
  <c r="DY288" i="51"/>
  <c r="DY285" i="51"/>
  <c r="DY282" i="51"/>
  <c r="DY279" i="51"/>
  <c r="DY275" i="51"/>
  <c r="DY271" i="51"/>
  <c r="DY269" i="51"/>
  <c r="DY266" i="51"/>
  <c r="DY263" i="51"/>
  <c r="DY258" i="51"/>
  <c r="DY257" i="51" s="1"/>
  <c r="DY254" i="51"/>
  <c r="DY251" i="51"/>
  <c r="DY247" i="51"/>
  <c r="DY245" i="51"/>
  <c r="DY241" i="51"/>
  <c r="DY238" i="51"/>
  <c r="DY236" i="51"/>
  <c r="DY234" i="51"/>
  <c r="DY229" i="51"/>
  <c r="DY226" i="51"/>
  <c r="DY221" i="51"/>
  <c r="DY217" i="51"/>
  <c r="DY214" i="51"/>
  <c r="DY211" i="51"/>
  <c r="DY205" i="51"/>
  <c r="DY201" i="51"/>
  <c r="DY197" i="51"/>
  <c r="DY192" i="51"/>
  <c r="DY189" i="51"/>
  <c r="DY184" i="51"/>
  <c r="DY178" i="51"/>
  <c r="DY174" i="51"/>
  <c r="DY172" i="51"/>
  <c r="DY169" i="51"/>
  <c r="DY167" i="51"/>
  <c r="DY163" i="51"/>
  <c r="DY159" i="51"/>
  <c r="DY157" i="51"/>
  <c r="DY155" i="51"/>
  <c r="DY152" i="51"/>
  <c r="DY145" i="51"/>
  <c r="DY139" i="51"/>
  <c r="DY136" i="51"/>
  <c r="DY131" i="51"/>
  <c r="DY120" i="51"/>
  <c r="DY111" i="51"/>
  <c r="DY108" i="51"/>
  <c r="DY101" i="51"/>
  <c r="DY97" i="51"/>
  <c r="DY86" i="51"/>
  <c r="DY82" i="51"/>
  <c r="DY79" i="51"/>
  <c r="DY77" i="51"/>
  <c r="DY74" i="51"/>
  <c r="DY69" i="51"/>
  <c r="DY64" i="51"/>
  <c r="DY58" i="51"/>
  <c r="DY54" i="51"/>
  <c r="DY49" i="51"/>
  <c r="DY42" i="51"/>
  <c r="DY37" i="51"/>
  <c r="DY27" i="51"/>
  <c r="DY19" i="51"/>
  <c r="DY12" i="51"/>
  <c r="DJ410" i="51"/>
  <c r="DJ404" i="51"/>
  <c r="DJ384" i="51"/>
  <c r="DJ381" i="51"/>
  <c r="DJ374" i="51"/>
  <c r="DJ370" i="51"/>
  <c r="DJ365" i="51"/>
  <c r="DJ360" i="51"/>
  <c r="DJ354" i="51"/>
  <c r="DJ350" i="51"/>
  <c r="DJ346" i="51"/>
  <c r="DJ340" i="51"/>
  <c r="DJ335" i="51"/>
  <c r="DJ330" i="51"/>
  <c r="DJ324" i="51"/>
  <c r="DJ320" i="51"/>
  <c r="DJ319" i="51" s="1"/>
  <c r="DJ317" i="51"/>
  <c r="DJ313" i="51"/>
  <c r="DJ308" i="51"/>
  <c r="DJ306" i="51"/>
  <c r="DJ304" i="51"/>
  <c r="DJ301" i="51"/>
  <c r="DJ295" i="51"/>
  <c r="DJ294" i="51" s="1"/>
  <c r="DJ292" i="51"/>
  <c r="DJ290" i="51"/>
  <c r="DJ288" i="51"/>
  <c r="DJ285" i="51"/>
  <c r="DJ282" i="51"/>
  <c r="DJ279" i="51"/>
  <c r="DJ275" i="51"/>
  <c r="DJ271" i="51"/>
  <c r="DJ269" i="51"/>
  <c r="DJ266" i="51"/>
  <c r="DJ263" i="51"/>
  <c r="DJ258" i="51"/>
  <c r="DJ257" i="51" s="1"/>
  <c r="DJ254" i="51"/>
  <c r="DJ251" i="51"/>
  <c r="DJ245" i="51"/>
  <c r="DJ241" i="51"/>
  <c r="DJ238" i="51"/>
  <c r="DJ236" i="51"/>
  <c r="DJ234" i="51"/>
  <c r="DJ229" i="51"/>
  <c r="DJ226" i="51"/>
  <c r="DJ221" i="51"/>
  <c r="DJ217" i="51"/>
  <c r="DJ214" i="51"/>
  <c r="DJ211" i="51"/>
  <c r="DJ205" i="51"/>
  <c r="DJ201" i="51"/>
  <c r="DJ197" i="51"/>
  <c r="DJ192" i="51"/>
  <c r="DJ189" i="51"/>
  <c r="DJ184" i="51"/>
  <c r="DJ178" i="51"/>
  <c r="DJ174" i="51"/>
  <c r="DJ172" i="51"/>
  <c r="DJ169" i="51"/>
  <c r="DJ167" i="51"/>
  <c r="DJ163" i="51"/>
  <c r="DJ159" i="51"/>
  <c r="DJ157" i="51"/>
  <c r="DJ155" i="51"/>
  <c r="DJ152" i="51"/>
  <c r="DJ145" i="51"/>
  <c r="DJ139" i="51"/>
  <c r="DJ136" i="51"/>
  <c r="DJ131" i="51"/>
  <c r="DJ120" i="51"/>
  <c r="DJ111" i="51"/>
  <c r="DJ108" i="51"/>
  <c r="DJ101" i="51"/>
  <c r="DJ97" i="51"/>
  <c r="DJ90" i="51"/>
  <c r="DJ86" i="51" s="1"/>
  <c r="DJ82" i="51"/>
  <c r="DJ79" i="51"/>
  <c r="DJ77" i="51"/>
  <c r="DJ74" i="51"/>
  <c r="DJ69" i="51"/>
  <c r="DJ64" i="51"/>
  <c r="DJ58" i="51"/>
  <c r="DJ54" i="51"/>
  <c r="DJ49" i="51"/>
  <c r="DJ42" i="51"/>
  <c r="DJ37" i="51"/>
  <c r="DJ27" i="51"/>
  <c r="DJ19" i="51"/>
  <c r="DJ12" i="51"/>
  <c r="DM410" i="51"/>
  <c r="DM404" i="51"/>
  <c r="DM384" i="51"/>
  <c r="DM381" i="51"/>
  <c r="DM374" i="51"/>
  <c r="DM370" i="51"/>
  <c r="DM365" i="51"/>
  <c r="DM360" i="51"/>
  <c r="DM354" i="51"/>
  <c r="DM350" i="51"/>
  <c r="DM346" i="51"/>
  <c r="DM340" i="51"/>
  <c r="DM335" i="51"/>
  <c r="DM333" i="51"/>
  <c r="DM330" i="51" s="1"/>
  <c r="DM329" i="51"/>
  <c r="DM325" i="51"/>
  <c r="DM320" i="51"/>
  <c r="DM319" i="51" s="1"/>
  <c r="DM317" i="51"/>
  <c r="DM313" i="51"/>
  <c r="DM308" i="51"/>
  <c r="DM306" i="51"/>
  <c r="DM304" i="51"/>
  <c r="DM301" i="51"/>
  <c r="DM299" i="51"/>
  <c r="DM298" i="51"/>
  <c r="DM292" i="51"/>
  <c r="DM290" i="51"/>
  <c r="DM288" i="51"/>
  <c r="DM285" i="51"/>
  <c r="DM282" i="51"/>
  <c r="DM279" i="51"/>
  <c r="DM275" i="51"/>
  <c r="DM271" i="51"/>
  <c r="DM269" i="51"/>
  <c r="DM266" i="51"/>
  <c r="DM263" i="51"/>
  <c r="DM258" i="51"/>
  <c r="DM257" i="51" s="1"/>
  <c r="DM254" i="51"/>
  <c r="DM251" i="51"/>
  <c r="DM247" i="51"/>
  <c r="DM245" i="51"/>
  <c r="DM241" i="51"/>
  <c r="DM238" i="51"/>
  <c r="DM236" i="51"/>
  <c r="DM234" i="51"/>
  <c r="DM229" i="51"/>
  <c r="DM226" i="51"/>
  <c r="DM221" i="51"/>
  <c r="DM217" i="51"/>
  <c r="DM214" i="51"/>
  <c r="DM211" i="51"/>
  <c r="DM205" i="51"/>
  <c r="DM201" i="51"/>
  <c r="DM197" i="51"/>
  <c r="DM192" i="51"/>
  <c r="DM189" i="51"/>
  <c r="DM184" i="51"/>
  <c r="DM178" i="51"/>
  <c r="DM174" i="51"/>
  <c r="DM172" i="51"/>
  <c r="DM169" i="51"/>
  <c r="DM167" i="51"/>
  <c r="DM163" i="51"/>
  <c r="DM159" i="51"/>
  <c r="DM157" i="51"/>
  <c r="DM155" i="51"/>
  <c r="DM152" i="51"/>
  <c r="DM145" i="51"/>
  <c r="DM139" i="51"/>
  <c r="DM136" i="51"/>
  <c r="DM131" i="51"/>
  <c r="DM120" i="51"/>
  <c r="DM111" i="51"/>
  <c r="DM108" i="51"/>
  <c r="DM101" i="51"/>
  <c r="DM100" i="51"/>
  <c r="DM98" i="51"/>
  <c r="DM89" i="51"/>
  <c r="DM86" i="51" s="1"/>
  <c r="DM82" i="51"/>
  <c r="DM79" i="51"/>
  <c r="DM77" i="51"/>
  <c r="DM74" i="51"/>
  <c r="DM69" i="51"/>
  <c r="DM64" i="51"/>
  <c r="DM58" i="51"/>
  <c r="DM54" i="51"/>
  <c r="DM49" i="51"/>
  <c r="DM42" i="51"/>
  <c r="DM37" i="51"/>
  <c r="DM27" i="51"/>
  <c r="DM19" i="51"/>
  <c r="DM12" i="51"/>
  <c r="DM171" i="51" l="1"/>
  <c r="DM262" i="51"/>
  <c r="DY353" i="51"/>
  <c r="DY373" i="51"/>
  <c r="EG364" i="51"/>
  <c r="EK81" i="51"/>
  <c r="EK177" i="51"/>
  <c r="EK110" i="51"/>
  <c r="DM295" i="51"/>
  <c r="DM294" i="51" s="1"/>
  <c r="EK138" i="51"/>
  <c r="EO353" i="51"/>
  <c r="DM268" i="51"/>
  <c r="DM281" i="51"/>
  <c r="DY383" i="51"/>
  <c r="EG11" i="51"/>
  <c r="EG10" i="51" s="1"/>
  <c r="EG151" i="51"/>
  <c r="EG162" i="51"/>
  <c r="EG353" i="51"/>
  <c r="EG373" i="51"/>
  <c r="EK36" i="51"/>
  <c r="EO110" i="51"/>
  <c r="DQ171" i="51"/>
  <c r="DQ233" i="51"/>
  <c r="DM97" i="51"/>
  <c r="DM96" i="51" s="1"/>
  <c r="DM138" i="51"/>
  <c r="DM233" i="51"/>
  <c r="DM353" i="51"/>
  <c r="DM373" i="51"/>
  <c r="DJ373" i="51"/>
  <c r="DY36" i="51"/>
  <c r="DY96" i="51"/>
  <c r="EG177" i="51"/>
  <c r="EO162" i="51"/>
  <c r="DQ138" i="51"/>
  <c r="DM11" i="51"/>
  <c r="DM10" i="51" s="1"/>
  <c r="DJ110" i="51"/>
  <c r="DJ151" i="51"/>
  <c r="DJ162" i="51"/>
  <c r="DQ188" i="51"/>
  <c r="DM312" i="51"/>
  <c r="DJ96" i="51"/>
  <c r="DJ177" i="51"/>
  <c r="DY81" i="51"/>
  <c r="EK171" i="51"/>
  <c r="EO81" i="51"/>
  <c r="EO138" i="51"/>
  <c r="EO373" i="51"/>
  <c r="DQ162" i="51"/>
  <c r="DM110" i="51"/>
  <c r="DM177" i="51"/>
  <c r="DJ339" i="51"/>
  <c r="DY171" i="51"/>
  <c r="DY188" i="51"/>
  <c r="DY268" i="51"/>
  <c r="DY364" i="51"/>
  <c r="EG268" i="51"/>
  <c r="EG339" i="51"/>
  <c r="EK312" i="51"/>
  <c r="EK353" i="51"/>
  <c r="EO73" i="51"/>
  <c r="EO177" i="51"/>
  <c r="DQ262" i="51"/>
  <c r="DJ421" i="51"/>
  <c r="DM81" i="51"/>
  <c r="DM383" i="51"/>
  <c r="DY162" i="51"/>
  <c r="EG323" i="51"/>
  <c r="EK339" i="51"/>
  <c r="EO11" i="51"/>
  <c r="EO10" i="51" s="1"/>
  <c r="EO281" i="51"/>
  <c r="EO323" i="51"/>
  <c r="EO383" i="51"/>
  <c r="DQ73" i="51"/>
  <c r="DQ110" i="51"/>
  <c r="DM300" i="51"/>
  <c r="DM324" i="51"/>
  <c r="DM323" i="51" s="1"/>
  <c r="DJ188" i="51"/>
  <c r="DY138" i="51"/>
  <c r="EG300" i="51"/>
  <c r="EG312" i="51"/>
  <c r="EK73" i="51"/>
  <c r="EK35" i="51" s="1"/>
  <c r="EK151" i="51"/>
  <c r="EK188" i="51"/>
  <c r="EK262" i="51"/>
  <c r="EK364" i="51"/>
  <c r="EO171" i="51"/>
  <c r="EO233" i="51"/>
  <c r="DQ96" i="51"/>
  <c r="DQ281" i="51"/>
  <c r="DM73" i="51"/>
  <c r="DM162" i="51"/>
  <c r="DJ73" i="51"/>
  <c r="DJ240" i="51"/>
  <c r="DJ268" i="51"/>
  <c r="DJ300" i="51"/>
  <c r="DJ383" i="51"/>
  <c r="DY151" i="51"/>
  <c r="DY240" i="51"/>
  <c r="DY300" i="51"/>
  <c r="DY339" i="51"/>
  <c r="EG73" i="51"/>
  <c r="EG110" i="51"/>
  <c r="EG138" i="51"/>
  <c r="EG233" i="51"/>
  <c r="EG281" i="51"/>
  <c r="EK11" i="51"/>
  <c r="EK10" i="51" s="1"/>
  <c r="EK240" i="51"/>
  <c r="EK300" i="51"/>
  <c r="EK323" i="51"/>
  <c r="EK383" i="51"/>
  <c r="EO262" i="51"/>
  <c r="EO312" i="51"/>
  <c r="DQ177" i="51"/>
  <c r="DQ312" i="51"/>
  <c r="DQ323" i="51"/>
  <c r="DQ353" i="51"/>
  <c r="DQ373" i="51"/>
  <c r="DM36" i="51"/>
  <c r="DM151" i="51"/>
  <c r="DM240" i="51"/>
  <c r="DM339" i="51"/>
  <c r="DM364" i="51"/>
  <c r="DJ36" i="51"/>
  <c r="DJ171" i="51"/>
  <c r="DJ233" i="51"/>
  <c r="DJ281" i="51"/>
  <c r="DJ353" i="51"/>
  <c r="DY73" i="51"/>
  <c r="DY110" i="51"/>
  <c r="DY233" i="51"/>
  <c r="DY281" i="51"/>
  <c r="DY323" i="51"/>
  <c r="EC11" i="51"/>
  <c r="EC10" i="51" s="1"/>
  <c r="EG36" i="51"/>
  <c r="EG96" i="51"/>
  <c r="EG171" i="51"/>
  <c r="EG188" i="51"/>
  <c r="EG262" i="51"/>
  <c r="EG383" i="51"/>
  <c r="EK233" i="51"/>
  <c r="EK268" i="51"/>
  <c r="EK281" i="51"/>
  <c r="EO151" i="51"/>
  <c r="EO240" i="51"/>
  <c r="EO300" i="51"/>
  <c r="EO339" i="51"/>
  <c r="EO364" i="51"/>
  <c r="EO363" i="51" s="1"/>
  <c r="DQ11" i="51"/>
  <c r="DQ10" i="51" s="1"/>
  <c r="DQ81" i="51"/>
  <c r="DQ151" i="51"/>
  <c r="DQ240" i="51"/>
  <c r="DQ268" i="51"/>
  <c r="DQ300" i="51"/>
  <c r="DQ364" i="51"/>
  <c r="DQ383" i="51"/>
  <c r="DM188" i="51"/>
  <c r="DJ11" i="51"/>
  <c r="DJ10" i="51" s="1"/>
  <c r="DJ81" i="51"/>
  <c r="DJ138" i="51"/>
  <c r="DJ262" i="51"/>
  <c r="DJ312" i="51"/>
  <c r="DJ323" i="51"/>
  <c r="DJ364" i="51"/>
  <c r="DY11" i="51"/>
  <c r="DY10" i="51" s="1"/>
  <c r="DY177" i="51"/>
  <c r="DY262" i="51"/>
  <c r="DY312" i="51"/>
  <c r="EG81" i="51"/>
  <c r="EG240" i="51"/>
  <c r="EK162" i="51"/>
  <c r="EK373" i="51"/>
  <c r="EO36" i="51"/>
  <c r="EO35" i="51" s="1"/>
  <c r="EO96" i="51"/>
  <c r="EO188" i="51"/>
  <c r="EO268" i="51"/>
  <c r="DQ36" i="51"/>
  <c r="DQ339" i="51"/>
  <c r="T183" i="51"/>
  <c r="EK95" i="51" l="1"/>
  <c r="DM363" i="51"/>
  <c r="DJ95" i="51"/>
  <c r="EG363" i="51"/>
  <c r="DY363" i="51"/>
  <c r="DM322" i="51"/>
  <c r="EK363" i="51"/>
  <c r="DY35" i="51"/>
  <c r="DY322" i="51"/>
  <c r="DY95" i="51"/>
  <c r="DJ363" i="51"/>
  <c r="DQ35" i="51"/>
  <c r="DM35" i="51"/>
  <c r="EG322" i="51"/>
  <c r="EK322" i="51"/>
  <c r="DJ322" i="51"/>
  <c r="DJ35" i="51"/>
  <c r="DM95" i="51"/>
  <c r="DQ95" i="51"/>
  <c r="DQ322" i="51"/>
  <c r="EO95" i="51"/>
  <c r="EO322" i="51"/>
  <c r="DQ363" i="51"/>
  <c r="EG35" i="51"/>
  <c r="EG95" i="51"/>
  <c r="U417" i="51"/>
  <c r="X133" i="51"/>
  <c r="U133" i="51"/>
  <c r="X61" i="51"/>
  <c r="Y427" i="51"/>
  <c r="U355" i="51"/>
  <c r="DN295" i="51" l="1"/>
  <c r="EP251" i="51"/>
  <c r="EN251" i="51"/>
  <c r="EM251" i="51"/>
  <c r="EL251" i="51"/>
  <c r="EJ251" i="51"/>
  <c r="EI251" i="51"/>
  <c r="EH251" i="51"/>
  <c r="EF251" i="51"/>
  <c r="EE251" i="51"/>
  <c r="ED251" i="51"/>
  <c r="EC251" i="51"/>
  <c r="EB251" i="51"/>
  <c r="EA251" i="51"/>
  <c r="DZ251" i="51"/>
  <c r="DX251" i="51"/>
  <c r="DW251" i="51"/>
  <c r="DV251" i="51"/>
  <c r="DU251" i="51"/>
  <c r="DT251" i="51"/>
  <c r="DS251" i="51"/>
  <c r="DR251" i="51"/>
  <c r="DP251" i="51"/>
  <c r="DO251" i="51"/>
  <c r="DN251" i="51"/>
  <c r="DL251" i="51"/>
  <c r="DK251" i="51"/>
  <c r="DI12" i="51"/>
  <c r="DI19" i="51"/>
  <c r="DI27" i="51"/>
  <c r="DI37" i="51"/>
  <c r="DI42" i="51"/>
  <c r="DI49" i="51"/>
  <c r="DI54" i="51"/>
  <c r="DI58" i="51"/>
  <c r="DI64" i="51"/>
  <c r="DI69" i="51"/>
  <c r="DI74" i="51"/>
  <c r="DI77" i="51"/>
  <c r="DI79" i="51"/>
  <c r="DI82" i="51"/>
  <c r="DI86" i="51"/>
  <c r="DI97" i="51"/>
  <c r="DI101" i="51"/>
  <c r="DI108" i="51"/>
  <c r="DI111" i="51"/>
  <c r="DI120" i="51"/>
  <c r="DI131" i="51"/>
  <c r="DI136" i="51"/>
  <c r="DI139" i="51"/>
  <c r="DI145" i="51"/>
  <c r="DI152" i="51"/>
  <c r="DI155" i="51"/>
  <c r="DI157" i="51"/>
  <c r="DI159" i="51"/>
  <c r="DI163" i="51"/>
  <c r="DI167" i="51"/>
  <c r="DI169" i="51"/>
  <c r="DI172" i="51"/>
  <c r="DI174" i="51"/>
  <c r="DI178" i="51"/>
  <c r="DI184" i="51"/>
  <c r="DI189" i="51"/>
  <c r="DI192" i="51"/>
  <c r="DI197" i="51"/>
  <c r="DI201" i="51"/>
  <c r="DI205" i="51"/>
  <c r="DI211" i="51"/>
  <c r="DI214" i="51"/>
  <c r="DI217" i="51"/>
  <c r="DI221" i="51"/>
  <c r="DI226" i="51"/>
  <c r="DI229" i="51"/>
  <c r="DI234" i="51"/>
  <c r="DI236" i="51"/>
  <c r="DI238" i="51"/>
  <c r="DI241" i="51"/>
  <c r="DI245" i="51"/>
  <c r="DI254" i="51"/>
  <c r="DI258" i="51"/>
  <c r="DI257" i="51" s="1"/>
  <c r="DI263" i="51"/>
  <c r="DI266" i="51"/>
  <c r="DI269" i="51"/>
  <c r="DI271" i="51"/>
  <c r="DI275" i="51"/>
  <c r="DI279" i="51"/>
  <c r="DI282" i="51"/>
  <c r="DI285" i="51"/>
  <c r="DI288" i="51"/>
  <c r="DI290" i="51"/>
  <c r="DI292" i="51"/>
  <c r="DI295" i="51"/>
  <c r="DI294" i="51" s="1"/>
  <c r="DI301" i="51"/>
  <c r="DI304" i="51"/>
  <c r="DI306" i="51"/>
  <c r="DI308" i="51"/>
  <c r="DI313" i="51"/>
  <c r="DI317" i="51"/>
  <c r="DI320" i="51"/>
  <c r="DI319" i="51" s="1"/>
  <c r="DI324" i="51"/>
  <c r="DI330" i="51"/>
  <c r="DI335" i="51"/>
  <c r="DI340" i="51"/>
  <c r="DI346" i="51"/>
  <c r="DI350" i="51"/>
  <c r="DI354" i="51"/>
  <c r="DI360" i="51"/>
  <c r="DI365" i="51"/>
  <c r="DI370" i="51"/>
  <c r="DI374" i="51"/>
  <c r="DI381" i="51"/>
  <c r="DI404" i="51"/>
  <c r="DI410" i="51"/>
  <c r="DI240" i="51" l="1"/>
  <c r="DI233" i="51"/>
  <c r="DI177" i="51"/>
  <c r="DI81" i="51"/>
  <c r="DI339" i="51"/>
  <c r="DI268" i="51"/>
  <c r="DI373" i="51"/>
  <c r="DI171" i="51"/>
  <c r="DI110" i="51"/>
  <c r="DI73" i="51"/>
  <c r="DI11" i="51"/>
  <c r="DI10" i="51" s="1"/>
  <c r="DI421" i="51"/>
  <c r="DI138" i="51"/>
  <c r="DI312" i="51"/>
  <c r="DI151" i="51"/>
  <c r="DI353" i="51"/>
  <c r="DI281" i="51"/>
  <c r="DI188" i="51"/>
  <c r="DI300" i="51"/>
  <c r="DI364" i="51"/>
  <c r="DI323" i="51"/>
  <c r="DI262" i="51"/>
  <c r="DI162" i="51"/>
  <c r="DI96" i="51"/>
  <c r="DI36" i="51"/>
  <c r="DH106" i="51"/>
  <c r="DH221" i="51"/>
  <c r="DH147" i="51"/>
  <c r="DH97" i="51"/>
  <c r="DH375" i="51"/>
  <c r="DH87" i="51"/>
  <c r="DH113" i="51"/>
  <c r="DH227" i="51"/>
  <c r="DH243" i="51"/>
  <c r="DI322" i="51" l="1"/>
  <c r="DI95" i="51"/>
  <c r="DI363" i="51"/>
  <c r="DI35" i="51"/>
  <c r="DH374" i="51"/>
  <c r="DH373" i="51" s="1"/>
  <c r="DH363" i="51" s="1"/>
  <c r="DH241" i="51"/>
  <c r="DH240" i="51" s="1"/>
  <c r="DH226" i="51"/>
  <c r="DH188" i="51" s="1"/>
  <c r="DH145" i="51"/>
  <c r="DH138" i="51" s="1"/>
  <c r="DH111" i="51"/>
  <c r="DH110" i="51" s="1"/>
  <c r="DH101" i="51"/>
  <c r="DH96" i="51" s="1"/>
  <c r="DH86" i="51"/>
  <c r="DH81" i="51" s="1"/>
  <c r="DH35" i="51" s="1"/>
  <c r="DH10" i="51"/>
  <c r="CY374" i="51"/>
  <c r="CY373" i="51" s="1"/>
  <c r="CY363" i="51" s="1"/>
  <c r="CY241" i="51"/>
  <c r="CY240" i="51" s="1"/>
  <c r="CY226" i="51"/>
  <c r="CY188" i="51" s="1"/>
  <c r="CY145" i="51"/>
  <c r="CY138" i="51" s="1"/>
  <c r="CY111" i="51"/>
  <c r="CY110" i="51" s="1"/>
  <c r="CY101" i="51"/>
  <c r="CY96" i="51" s="1"/>
  <c r="CY86" i="51"/>
  <c r="CY81" i="51" s="1"/>
  <c r="CY35" i="51" s="1"/>
  <c r="CY10" i="51"/>
  <c r="CT374" i="51"/>
  <c r="CT373" i="51" s="1"/>
  <c r="CT363" i="51" s="1"/>
  <c r="CT241" i="51"/>
  <c r="CT240" i="51" s="1"/>
  <c r="CT226" i="51"/>
  <c r="CT188" i="51" s="1"/>
  <c r="CT145" i="51"/>
  <c r="CT138" i="51" s="1"/>
  <c r="CT111" i="51"/>
  <c r="CT110" i="51" s="1"/>
  <c r="CT101" i="51"/>
  <c r="CT96" i="51" s="1"/>
  <c r="CT86" i="51"/>
  <c r="CT81" i="51" s="1"/>
  <c r="CT35" i="51" s="1"/>
  <c r="CT10" i="51"/>
  <c r="CC86" i="51"/>
  <c r="CC81" i="51" s="1"/>
  <c r="CC35" i="51" s="1"/>
  <c r="CC10" i="51"/>
  <c r="CC101" i="51"/>
  <c r="CC96" i="51" s="1"/>
  <c r="CC111" i="51"/>
  <c r="CC110" i="51" s="1"/>
  <c r="BX145" i="51"/>
  <c r="BX138" i="51" s="1"/>
  <c r="CC145" i="51"/>
  <c r="CC138" i="51" s="1"/>
  <c r="BX226" i="51"/>
  <c r="BX188" i="51" s="1"/>
  <c r="CC226" i="51"/>
  <c r="CC188" i="51" s="1"/>
  <c r="CC241" i="51"/>
  <c r="CC240" i="51" s="1"/>
  <c r="BX374" i="51"/>
  <c r="BX373" i="51" s="1"/>
  <c r="BX363" i="51" s="1"/>
  <c r="CC374" i="51"/>
  <c r="CC373" i="51" s="1"/>
  <c r="CC363" i="51" s="1"/>
  <c r="BX241" i="51"/>
  <c r="BX240" i="51" s="1"/>
  <c r="BX111" i="51"/>
  <c r="BX110" i="51" s="1"/>
  <c r="BX101" i="51"/>
  <c r="BX96" i="51" s="1"/>
  <c r="BX86" i="51"/>
  <c r="BX81" i="51" s="1"/>
  <c r="BX35" i="51" s="1"/>
  <c r="BX10" i="51"/>
  <c r="DH95" i="51" l="1"/>
  <c r="DH421" i="51" s="1"/>
  <c r="CY95" i="51"/>
  <c r="CY421" i="51" s="1"/>
  <c r="CT95" i="51"/>
  <c r="CT421" i="51" s="1"/>
  <c r="CC95" i="51"/>
  <c r="CC421" i="51" s="1"/>
  <c r="BX95" i="51"/>
  <c r="BX421" i="51" s="1"/>
  <c r="DP226" i="51" l="1"/>
  <c r="BU99" i="51" l="1"/>
  <c r="CQ99" i="51"/>
  <c r="CR99" i="51"/>
  <c r="CS99" i="51"/>
  <c r="CB99" i="51"/>
  <c r="CA99" i="51"/>
  <c r="BZ99" i="51"/>
  <c r="N12" i="66" l="1"/>
  <c r="L12" i="66"/>
  <c r="J12" i="66"/>
  <c r="H12" i="66"/>
  <c r="F12" i="66"/>
  <c r="D8" i="66" l="1"/>
  <c r="D9" i="66"/>
  <c r="D10" i="66"/>
  <c r="D11" i="66"/>
  <c r="D7" i="66"/>
  <c r="M11" i="66" l="1"/>
  <c r="K11" i="66"/>
  <c r="O11" i="66"/>
  <c r="O10" i="66"/>
  <c r="K10" i="66"/>
  <c r="M10" i="66"/>
  <c r="E10" i="66"/>
  <c r="K9" i="66"/>
  <c r="G9" i="66"/>
  <c r="M9" i="66"/>
  <c r="O9" i="66"/>
  <c r="M7" i="66"/>
  <c r="D12" i="66"/>
  <c r="G7" i="66"/>
  <c r="I7" i="66"/>
  <c r="O7" i="66"/>
  <c r="E7" i="66"/>
  <c r="O8" i="66"/>
  <c r="M8" i="66"/>
  <c r="G8" i="66"/>
  <c r="K8" i="66"/>
  <c r="I12" i="66" l="1"/>
  <c r="O12" i="66"/>
  <c r="K12" i="66"/>
  <c r="M12" i="66"/>
  <c r="G12" i="66"/>
  <c r="E9" i="66"/>
  <c r="E11" i="66"/>
  <c r="E8" i="66"/>
  <c r="E12" i="66" s="1"/>
  <c r="EV366" i="51" l="1"/>
  <c r="EV367" i="51"/>
  <c r="EV368" i="51"/>
  <c r="EV369" i="51"/>
  <c r="EV371" i="51"/>
  <c r="EV372" i="51"/>
  <c r="EV375" i="51"/>
  <c r="EV376" i="51"/>
  <c r="EV377" i="51"/>
  <c r="EV378" i="51"/>
  <c r="EV379" i="51"/>
  <c r="EV380" i="51"/>
  <c r="EV382" i="51"/>
  <c r="EV381" i="51" s="1"/>
  <c r="EV385" i="51"/>
  <c r="EV386" i="51"/>
  <c r="EV387" i="51"/>
  <c r="EV388" i="51"/>
  <c r="EV389" i="51"/>
  <c r="EV390" i="51"/>
  <c r="EV391" i="51"/>
  <c r="EV392" i="51"/>
  <c r="EV393" i="51"/>
  <c r="EV394" i="51"/>
  <c r="EV395" i="51"/>
  <c r="EV396" i="51"/>
  <c r="EV397" i="51"/>
  <c r="EV398" i="51"/>
  <c r="EV399" i="51"/>
  <c r="EV400" i="51"/>
  <c r="EV401" i="51"/>
  <c r="EV402" i="51"/>
  <c r="EV403" i="51"/>
  <c r="EV405" i="51"/>
  <c r="EV406" i="51"/>
  <c r="EV407" i="51"/>
  <c r="EV408" i="51"/>
  <c r="EV409" i="51"/>
  <c r="EV411" i="51"/>
  <c r="EV412" i="51"/>
  <c r="EV413" i="51"/>
  <c r="EV414" i="51"/>
  <c r="EV415" i="51"/>
  <c r="EV416" i="51"/>
  <c r="EV417" i="51"/>
  <c r="EV418" i="51"/>
  <c r="EV419" i="51"/>
  <c r="EV420" i="51"/>
  <c r="EU366" i="51"/>
  <c r="EU367" i="51"/>
  <c r="EU368" i="51"/>
  <c r="EU369" i="51"/>
  <c r="EU371" i="51"/>
  <c r="EU372" i="51"/>
  <c r="EU375" i="51"/>
  <c r="EU376" i="51"/>
  <c r="EU377" i="51"/>
  <c r="EU378" i="51"/>
  <c r="EU379" i="51"/>
  <c r="EU380" i="51"/>
  <c r="EU382" i="51"/>
  <c r="EU381" i="51" s="1"/>
  <c r="EU385" i="51"/>
  <c r="EU386" i="51"/>
  <c r="EU387" i="51"/>
  <c r="EU388" i="51"/>
  <c r="EU389" i="51"/>
  <c r="EU390" i="51"/>
  <c r="EU391" i="51"/>
  <c r="EU392" i="51"/>
  <c r="EU393" i="51"/>
  <c r="EU394" i="51"/>
  <c r="EU395" i="51"/>
  <c r="EU396" i="51"/>
  <c r="EU397" i="51"/>
  <c r="EU398" i="51"/>
  <c r="EU399" i="51"/>
  <c r="EU400" i="51"/>
  <c r="EU401" i="51"/>
  <c r="EU402" i="51"/>
  <c r="EU403" i="51"/>
  <c r="EU405" i="51"/>
  <c r="EU406" i="51"/>
  <c r="EU407" i="51"/>
  <c r="EU408" i="51"/>
  <c r="EU409" i="51"/>
  <c r="EU411" i="51"/>
  <c r="EU412" i="51"/>
  <c r="EU413" i="51"/>
  <c r="EU414" i="51"/>
  <c r="EU415" i="51"/>
  <c r="EU416" i="51"/>
  <c r="EU417" i="51"/>
  <c r="EU418" i="51"/>
  <c r="EU419" i="51"/>
  <c r="EU420" i="51"/>
  <c r="ET366" i="51"/>
  <c r="ET367" i="51"/>
  <c r="ET368" i="51"/>
  <c r="ET369" i="51"/>
  <c r="ET371" i="51"/>
  <c r="ET372" i="51"/>
  <c r="ET375" i="51"/>
  <c r="ET376" i="51"/>
  <c r="ET377" i="51"/>
  <c r="ET378" i="51"/>
  <c r="ET379" i="51"/>
  <c r="ET380" i="51"/>
  <c r="ET382" i="51"/>
  <c r="ET381" i="51" s="1"/>
  <c r="ET385" i="51"/>
  <c r="ET386" i="51"/>
  <c r="ET387" i="51"/>
  <c r="ET388" i="51"/>
  <c r="ET389" i="51"/>
  <c r="ET390" i="51"/>
  <c r="ET391" i="51"/>
  <c r="ET392" i="51"/>
  <c r="ET393" i="51"/>
  <c r="ET394" i="51"/>
  <c r="ET395" i="51"/>
  <c r="ET396" i="51"/>
  <c r="ET397" i="51"/>
  <c r="ET398" i="51"/>
  <c r="ET399" i="51"/>
  <c r="ET400" i="51"/>
  <c r="ET401" i="51"/>
  <c r="ET402" i="51"/>
  <c r="ET403" i="51"/>
  <c r="ET405" i="51"/>
  <c r="ET406" i="51"/>
  <c r="ET407" i="51"/>
  <c r="ET408" i="51"/>
  <c r="ET409" i="51"/>
  <c r="ET411" i="51"/>
  <c r="ET412" i="51"/>
  <c r="ET413" i="51"/>
  <c r="ET414" i="51"/>
  <c r="ET415" i="51"/>
  <c r="ET416" i="51"/>
  <c r="ET417" i="51"/>
  <c r="ET418" i="51"/>
  <c r="ET419" i="51"/>
  <c r="ET420" i="51"/>
  <c r="EV325" i="51"/>
  <c r="EV326" i="51"/>
  <c r="EV327" i="51"/>
  <c r="EV328" i="51"/>
  <c r="EV329" i="51"/>
  <c r="EV331" i="51"/>
  <c r="DT332" i="51"/>
  <c r="EV332" i="51" s="1"/>
  <c r="EV333" i="51"/>
  <c r="EV334" i="51"/>
  <c r="EV336" i="51"/>
  <c r="EV337" i="51"/>
  <c r="EV338" i="51"/>
  <c r="EV341" i="51"/>
  <c r="EV342" i="51"/>
  <c r="EV343" i="51"/>
  <c r="EV344" i="51"/>
  <c r="EV345" i="51"/>
  <c r="EV347" i="51"/>
  <c r="EV348" i="51"/>
  <c r="EV349" i="51"/>
  <c r="EV351" i="51"/>
  <c r="EV352" i="51"/>
  <c r="EV355" i="51"/>
  <c r="EV356" i="51"/>
  <c r="EV357" i="51"/>
  <c r="EV358" i="51"/>
  <c r="EV359" i="51"/>
  <c r="EV361" i="51"/>
  <c r="EV362" i="51"/>
  <c r="EU325" i="51"/>
  <c r="EU326" i="51"/>
  <c r="EU327" i="51"/>
  <c r="EU328" i="51"/>
  <c r="EU329" i="51"/>
  <c r="EU331" i="51"/>
  <c r="DS332" i="51"/>
  <c r="EU332" i="51" s="1"/>
  <c r="EU333" i="51"/>
  <c r="EU334" i="51"/>
  <c r="EU336" i="51"/>
  <c r="EU337" i="51"/>
  <c r="EU338" i="51"/>
  <c r="EU341" i="51"/>
  <c r="EU342" i="51"/>
  <c r="EU343" i="51"/>
  <c r="EU344" i="51"/>
  <c r="EU345" i="51"/>
  <c r="EU347" i="51"/>
  <c r="EU348" i="51"/>
  <c r="EU349" i="51"/>
  <c r="EU351" i="51"/>
  <c r="EU352" i="51"/>
  <c r="EU355" i="51"/>
  <c r="EU356" i="51"/>
  <c r="EU357" i="51"/>
  <c r="EU358" i="51"/>
  <c r="EU359" i="51"/>
  <c r="EU361" i="51"/>
  <c r="EU362" i="51"/>
  <c r="ET325" i="51"/>
  <c r="ET326" i="51"/>
  <c r="ET327" i="51"/>
  <c r="ET328" i="51"/>
  <c r="ET329" i="51"/>
  <c r="ET331" i="51"/>
  <c r="ET332" i="51"/>
  <c r="DR333" i="51"/>
  <c r="ET333" i="51" s="1"/>
  <c r="ET334" i="51"/>
  <c r="DN336" i="51"/>
  <c r="ET336" i="51" s="1"/>
  <c r="ET337" i="51"/>
  <c r="ET338" i="51"/>
  <c r="ET341" i="51"/>
  <c r="ET342" i="51"/>
  <c r="ET343" i="51"/>
  <c r="ET344" i="51"/>
  <c r="ET345" i="51"/>
  <c r="ET347" i="51"/>
  <c r="ET348" i="51"/>
  <c r="ET349" i="51"/>
  <c r="ET351" i="51"/>
  <c r="ET352" i="51"/>
  <c r="ET355" i="51"/>
  <c r="ET356" i="51"/>
  <c r="ET357" i="51"/>
  <c r="ET358" i="51"/>
  <c r="ET359" i="51"/>
  <c r="ET361" i="51"/>
  <c r="ET362" i="51"/>
  <c r="EV98" i="51"/>
  <c r="EV99" i="51"/>
  <c r="EV100" i="51"/>
  <c r="EV102" i="51"/>
  <c r="EV103" i="51"/>
  <c r="EV104" i="51"/>
  <c r="EV105" i="51"/>
  <c r="EV106" i="51"/>
  <c r="EV107" i="51"/>
  <c r="EV109" i="51"/>
  <c r="EV108" i="51" s="1"/>
  <c r="EV112" i="51"/>
  <c r="EV113" i="51"/>
  <c r="EV114" i="51"/>
  <c r="EV115" i="51"/>
  <c r="EV116" i="51"/>
  <c r="EV117" i="51"/>
  <c r="EV118" i="51"/>
  <c r="EV119" i="51"/>
  <c r="EV121" i="51"/>
  <c r="EV122" i="51"/>
  <c r="EV123" i="51"/>
  <c r="EV124" i="51"/>
  <c r="EV125" i="51"/>
  <c r="EV126" i="51"/>
  <c r="EV127" i="51"/>
  <c r="EV128" i="51"/>
  <c r="EV129" i="51"/>
  <c r="EV130" i="51"/>
  <c r="EV132" i="51"/>
  <c r="EV133" i="51"/>
  <c r="EV134" i="51"/>
  <c r="EV135" i="51"/>
  <c r="EV137" i="51"/>
  <c r="EV136" i="51" s="1"/>
  <c r="EV140" i="51"/>
  <c r="EV141" i="51"/>
  <c r="EV142" i="51"/>
  <c r="EV143" i="51"/>
  <c r="EV144" i="51"/>
  <c r="EV146" i="51"/>
  <c r="EV147" i="51"/>
  <c r="EV148" i="51"/>
  <c r="EV149" i="51"/>
  <c r="EV150" i="51"/>
  <c r="EV153" i="51"/>
  <c r="EV154" i="51"/>
  <c r="EV156" i="51"/>
  <c r="EV155" i="51" s="1"/>
  <c r="EV158" i="51"/>
  <c r="EV157" i="51" s="1"/>
  <c r="EV160" i="51"/>
  <c r="EV161" i="51"/>
  <c r="EV164" i="51"/>
  <c r="EV165" i="51"/>
  <c r="EV166" i="51"/>
  <c r="EV168" i="51"/>
  <c r="EV167" i="51" s="1"/>
  <c r="EV170" i="51"/>
  <c r="EV169" i="51" s="1"/>
  <c r="EV173" i="51"/>
  <c r="EV172" i="51" s="1"/>
  <c r="EV175" i="51"/>
  <c r="EV176" i="51"/>
  <c r="EV179" i="51"/>
  <c r="EV180" i="51"/>
  <c r="EV181" i="51"/>
  <c r="EV182" i="51"/>
  <c r="EV183" i="51"/>
  <c r="EV185" i="51"/>
  <c r="EV186" i="51"/>
  <c r="EV187" i="51"/>
  <c r="EV190" i="51"/>
  <c r="EV191" i="51"/>
  <c r="EV193" i="51"/>
  <c r="EV194" i="51"/>
  <c r="EV195" i="51"/>
  <c r="EV196" i="51"/>
  <c r="EV198" i="51"/>
  <c r="EV199" i="51"/>
  <c r="EV200" i="51"/>
  <c r="EV202" i="51"/>
  <c r="EV203" i="51"/>
  <c r="EV204" i="51"/>
  <c r="EV206" i="51"/>
  <c r="EV207" i="51"/>
  <c r="EV208" i="51"/>
  <c r="EV209" i="51"/>
  <c r="EV210" i="51"/>
  <c r="EV212" i="51"/>
  <c r="EV213" i="51"/>
  <c r="EV215" i="51"/>
  <c r="EV216" i="51"/>
  <c r="EV218" i="51"/>
  <c r="EV219" i="51"/>
  <c r="EV220" i="51"/>
  <c r="EV222" i="51"/>
  <c r="EV223" i="51"/>
  <c r="EV224" i="51"/>
  <c r="EV225" i="51"/>
  <c r="EV227" i="51"/>
  <c r="EV228" i="51"/>
  <c r="EV230" i="51"/>
  <c r="EV231" i="51"/>
  <c r="EV232" i="51"/>
  <c r="EV235" i="51"/>
  <c r="EV234" i="51" s="1"/>
  <c r="EV237" i="51"/>
  <c r="EV236" i="51" s="1"/>
  <c r="EV239" i="51"/>
  <c r="EV238" i="51" s="1"/>
  <c r="EV242" i="51"/>
  <c r="EV243" i="51"/>
  <c r="EV244" i="51"/>
  <c r="EV246" i="51"/>
  <c r="EV245" i="51" s="1"/>
  <c r="EV248" i="51"/>
  <c r="EV249" i="51"/>
  <c r="EV250" i="51"/>
  <c r="EV252" i="51"/>
  <c r="EV253" i="51"/>
  <c r="EV255" i="51"/>
  <c r="EV256" i="51"/>
  <c r="EV259" i="51"/>
  <c r="EV260" i="51"/>
  <c r="EV261" i="51"/>
  <c r="EV264" i="51"/>
  <c r="EV265" i="51"/>
  <c r="EV267" i="51"/>
  <c r="EV266" i="51" s="1"/>
  <c r="EV270" i="51"/>
  <c r="EV269" i="51" s="1"/>
  <c r="EV272" i="51"/>
  <c r="EV273" i="51"/>
  <c r="EV274" i="51"/>
  <c r="EV276" i="51"/>
  <c r="EV277" i="51"/>
  <c r="EV278" i="51"/>
  <c r="EV280" i="51"/>
  <c r="EV279" i="51" s="1"/>
  <c r="EV283" i="51"/>
  <c r="EV284" i="51"/>
  <c r="EV286" i="51"/>
  <c r="EV287" i="51"/>
  <c r="EV289" i="51"/>
  <c r="EV288" i="51" s="1"/>
  <c r="EV291" i="51"/>
  <c r="EV290" i="51" s="1"/>
  <c r="EV293" i="51"/>
  <c r="EV292" i="51" s="1"/>
  <c r="EV296" i="51"/>
  <c r="EV297" i="51"/>
  <c r="EV298" i="51"/>
  <c r="EV299" i="51"/>
  <c r="EV302" i="51"/>
  <c r="EV303" i="51"/>
  <c r="EV305" i="51"/>
  <c r="EV304" i="51" s="1"/>
  <c r="EV307" i="51"/>
  <c r="EV306" i="51" s="1"/>
  <c r="EV309" i="51"/>
  <c r="EV310" i="51"/>
  <c r="EV311" i="51"/>
  <c r="EV314" i="51"/>
  <c r="EV315" i="51"/>
  <c r="EV316" i="51"/>
  <c r="EV318" i="51"/>
  <c r="EV317" i="51" s="1"/>
  <c r="EV321" i="51"/>
  <c r="EV320" i="51" s="1"/>
  <c r="EV319" i="51" s="1"/>
  <c r="I26" i="56" s="1"/>
  <c r="EU98" i="51"/>
  <c r="EU99" i="51"/>
  <c r="EU100" i="51"/>
  <c r="EU102" i="51"/>
  <c r="EU103" i="51"/>
  <c r="EU104" i="51"/>
  <c r="EU105" i="51"/>
  <c r="EU106" i="51"/>
  <c r="EU107" i="51"/>
  <c r="EU109" i="51"/>
  <c r="EU108" i="51" s="1"/>
  <c r="EU112" i="51"/>
  <c r="EU113" i="51"/>
  <c r="EU114" i="51"/>
  <c r="EU115" i="51"/>
  <c r="EU116" i="51"/>
  <c r="EU117" i="51"/>
  <c r="EU118" i="51"/>
  <c r="EU119" i="51"/>
  <c r="EU121" i="51"/>
  <c r="EU122" i="51"/>
  <c r="EU123" i="51"/>
  <c r="EU124" i="51"/>
  <c r="EU125" i="51"/>
  <c r="EU126" i="51"/>
  <c r="EU127" i="51"/>
  <c r="EU128" i="51"/>
  <c r="EU129" i="51"/>
  <c r="EU130" i="51"/>
  <c r="EU132" i="51"/>
  <c r="EU133" i="51"/>
  <c r="EU134" i="51"/>
  <c r="EU135" i="51"/>
  <c r="EU137" i="51"/>
  <c r="EU136" i="51" s="1"/>
  <c r="EU140" i="51"/>
  <c r="EU141" i="51"/>
  <c r="EU142" i="51"/>
  <c r="EU143" i="51"/>
  <c r="EU144" i="51"/>
  <c r="EU146" i="51"/>
  <c r="EU147" i="51"/>
  <c r="EU148" i="51"/>
  <c r="EU149" i="51"/>
  <c r="EU150" i="51"/>
  <c r="EU153" i="51"/>
  <c r="EU154" i="51"/>
  <c r="EU156" i="51"/>
  <c r="EU155" i="51" s="1"/>
  <c r="EU158" i="51"/>
  <c r="EU157" i="51" s="1"/>
  <c r="EU160" i="51"/>
  <c r="EU161" i="51"/>
  <c r="EU164" i="51"/>
  <c r="EU165" i="51"/>
  <c r="EU166" i="51"/>
  <c r="EU168" i="51"/>
  <c r="EU167" i="51" s="1"/>
  <c r="EU170" i="51"/>
  <c r="EU169" i="51" s="1"/>
  <c r="EU173" i="51"/>
  <c r="EU172" i="51" s="1"/>
  <c r="EU175" i="51"/>
  <c r="EU176" i="51"/>
  <c r="EU179" i="51"/>
  <c r="EU180" i="51"/>
  <c r="EU181" i="51"/>
  <c r="EU182" i="51"/>
  <c r="EU183" i="51"/>
  <c r="EU185" i="51"/>
  <c r="EU186" i="51"/>
  <c r="EU187" i="51"/>
  <c r="EU190" i="51"/>
  <c r="EU191" i="51"/>
  <c r="EU193" i="51"/>
  <c r="EU194" i="51"/>
  <c r="EU195" i="51"/>
  <c r="EU196" i="51"/>
  <c r="EU198" i="51"/>
  <c r="EU199" i="51"/>
  <c r="EU200" i="51"/>
  <c r="EU202" i="51"/>
  <c r="EU203" i="51"/>
  <c r="EU204" i="51"/>
  <c r="EU206" i="51"/>
  <c r="EU207" i="51"/>
  <c r="EU208" i="51"/>
  <c r="EU209" i="51"/>
  <c r="EU210" i="51"/>
  <c r="EU212" i="51"/>
  <c r="EU213" i="51"/>
  <c r="EU215" i="51"/>
  <c r="EU216" i="51"/>
  <c r="EU218" i="51"/>
  <c r="EU219" i="51"/>
  <c r="EU220" i="51"/>
  <c r="EU222" i="51"/>
  <c r="EU223" i="51"/>
  <c r="EU224" i="51"/>
  <c r="EU225" i="51"/>
  <c r="EU227" i="51"/>
  <c r="EU228" i="51"/>
  <c r="EU230" i="51"/>
  <c r="EU231" i="51"/>
  <c r="EU232" i="51"/>
  <c r="EU235" i="51"/>
  <c r="EU234" i="51" s="1"/>
  <c r="DS237" i="51"/>
  <c r="EU237" i="51" s="1"/>
  <c r="EU236" i="51" s="1"/>
  <c r="EU239" i="51"/>
  <c r="EU238" i="51" s="1"/>
  <c r="EU242" i="51"/>
  <c r="EM241" i="51"/>
  <c r="EU244" i="51"/>
  <c r="EU246" i="51"/>
  <c r="EU245" i="51" s="1"/>
  <c r="EU248" i="51"/>
  <c r="EU249" i="51"/>
  <c r="EU250" i="51"/>
  <c r="EU252" i="51"/>
  <c r="EU253" i="51"/>
  <c r="EU255" i="51"/>
  <c r="EU256" i="51"/>
  <c r="EU259" i="51"/>
  <c r="EU260" i="51"/>
  <c r="EU261" i="51"/>
  <c r="EU264" i="51"/>
  <c r="EU265" i="51"/>
  <c r="EU267" i="51"/>
  <c r="EU266" i="51" s="1"/>
  <c r="EU270" i="51"/>
  <c r="EU269" i="51" s="1"/>
  <c r="EU272" i="51"/>
  <c r="EU273" i="51"/>
  <c r="EU274" i="51"/>
  <c r="EU276" i="51"/>
  <c r="EU277" i="51"/>
  <c r="EU278" i="51"/>
  <c r="EU280" i="51"/>
  <c r="EU279" i="51" s="1"/>
  <c r="EU283" i="51"/>
  <c r="EU284" i="51"/>
  <c r="EU286" i="51"/>
  <c r="EU287" i="51"/>
  <c r="EU289" i="51"/>
  <c r="EU288" i="51" s="1"/>
  <c r="EU291" i="51"/>
  <c r="EU290" i="51" s="1"/>
  <c r="EU293" i="51"/>
  <c r="EU292" i="51" s="1"/>
  <c r="EU296" i="51"/>
  <c r="EU297" i="51"/>
  <c r="EU298" i="51"/>
  <c r="EU299" i="51"/>
  <c r="EU302" i="51"/>
  <c r="EU303" i="51"/>
  <c r="EU305" i="51"/>
  <c r="EU304" i="51" s="1"/>
  <c r="EU307" i="51"/>
  <c r="EU306" i="51" s="1"/>
  <c r="EU309" i="51"/>
  <c r="EU310" i="51"/>
  <c r="EU311" i="51"/>
  <c r="EU314" i="51"/>
  <c r="EU315" i="51"/>
  <c r="EU316" i="51"/>
  <c r="EU318" i="51"/>
  <c r="EU317" i="51" s="1"/>
  <c r="EU321" i="51"/>
  <c r="EU320" i="51" s="1"/>
  <c r="EU319" i="51" s="1"/>
  <c r="G26" i="56" s="1"/>
  <c r="ET98" i="51"/>
  <c r="ET99" i="51"/>
  <c r="ET100" i="51"/>
  <c r="ET102" i="51"/>
  <c r="ET103" i="51"/>
  <c r="ET104" i="51"/>
  <c r="ET105" i="51"/>
  <c r="ET106" i="51"/>
  <c r="ET107" i="51"/>
  <c r="ET109" i="51"/>
  <c r="ET108" i="51" s="1"/>
  <c r="ET112" i="51"/>
  <c r="ET113" i="51"/>
  <c r="ET114" i="51"/>
  <c r="ET115" i="51"/>
  <c r="ET116" i="51"/>
  <c r="ET117" i="51"/>
  <c r="ET118" i="51"/>
  <c r="ET119" i="51"/>
  <c r="ET121" i="51"/>
  <c r="ET122" i="51"/>
  <c r="ET123" i="51"/>
  <c r="ET124" i="51"/>
  <c r="ET125" i="51"/>
  <c r="ET126" i="51"/>
  <c r="ET127" i="51"/>
  <c r="ET128" i="51"/>
  <c r="ET129" i="51"/>
  <c r="ET130" i="51"/>
  <c r="ET132" i="51"/>
  <c r="ET133" i="51"/>
  <c r="ET134" i="51"/>
  <c r="ET135" i="51"/>
  <c r="ET137" i="51"/>
  <c r="ET136" i="51" s="1"/>
  <c r="ET140" i="51"/>
  <c r="ET141" i="51"/>
  <c r="ET142" i="51"/>
  <c r="ET143" i="51"/>
  <c r="ET144" i="51"/>
  <c r="ET146" i="51"/>
  <c r="ET147" i="51"/>
  <c r="ET148" i="51"/>
  <c r="ET149" i="51"/>
  <c r="ET150" i="51"/>
  <c r="ET153" i="51"/>
  <c r="ET154" i="51"/>
  <c r="ET156" i="51"/>
  <c r="ET155" i="51" s="1"/>
  <c r="ET158" i="51"/>
  <c r="ET157" i="51" s="1"/>
  <c r="ET160" i="51"/>
  <c r="ET161" i="51"/>
  <c r="ET164" i="51"/>
  <c r="ET165" i="51"/>
  <c r="ET166" i="51"/>
  <c r="ET168" i="51"/>
  <c r="ET167" i="51" s="1"/>
  <c r="ET170" i="51"/>
  <c r="ET169" i="51" s="1"/>
  <c r="DR173" i="51"/>
  <c r="DR172" i="51" s="1"/>
  <c r="ET175" i="51"/>
  <c r="ET176" i="51"/>
  <c r="ET179" i="51"/>
  <c r="ET180" i="51"/>
  <c r="ET181" i="51"/>
  <c r="ET182" i="51"/>
  <c r="ET183" i="51"/>
  <c r="EL185" i="51"/>
  <c r="ET185" i="51" s="1"/>
  <c r="ET186" i="51"/>
  <c r="ET187" i="51"/>
  <c r="ET190" i="51"/>
  <c r="ET191" i="51"/>
  <c r="ET193" i="51"/>
  <c r="ET194" i="51"/>
  <c r="ET195" i="51"/>
  <c r="ET196" i="51"/>
  <c r="EL198" i="51"/>
  <c r="ET198" i="51" s="1"/>
  <c r="EL199" i="51"/>
  <c r="ET199" i="51" s="1"/>
  <c r="EL200" i="51"/>
  <c r="ET200" i="51" s="1"/>
  <c r="ET202" i="51"/>
  <c r="ET203" i="51"/>
  <c r="ET204" i="51"/>
  <c r="ET206" i="51"/>
  <c r="ET207" i="51"/>
  <c r="ET208" i="51"/>
  <c r="EL209" i="51"/>
  <c r="ET209" i="51" s="1"/>
  <c r="ET210" i="51"/>
  <c r="ET212" i="51"/>
  <c r="ET213" i="51"/>
  <c r="ET215" i="51"/>
  <c r="ET216" i="51"/>
  <c r="ET218" i="51"/>
  <c r="ET219" i="51"/>
  <c r="ET220" i="51"/>
  <c r="EL222" i="51"/>
  <c r="ET222" i="51" s="1"/>
  <c r="EL223" i="51"/>
  <c r="ET223" i="51" s="1"/>
  <c r="EL224" i="51"/>
  <c r="ET224" i="51" s="1"/>
  <c r="EL225" i="51"/>
  <c r="ET225" i="51" s="1"/>
  <c r="EL227" i="51"/>
  <c r="ET227" i="51" s="1"/>
  <c r="ET228" i="51"/>
  <c r="ET230" i="51"/>
  <c r="ET231" i="51"/>
  <c r="DN232" i="51"/>
  <c r="EL232" i="51"/>
  <c r="DR235" i="51"/>
  <c r="ET235" i="51" s="1"/>
  <c r="ET234" i="51" s="1"/>
  <c r="DN237" i="51"/>
  <c r="DN236" i="51" s="1"/>
  <c r="DR237" i="51"/>
  <c r="DR236" i="51" s="1"/>
  <c r="ET239" i="51"/>
  <c r="ET238" i="51" s="1"/>
  <c r="ET242" i="51"/>
  <c r="EL241" i="51"/>
  <c r="ET244" i="51"/>
  <c r="ET246" i="51"/>
  <c r="ET245" i="51" s="1"/>
  <c r="ET248" i="51"/>
  <c r="ET249" i="51"/>
  <c r="ET250" i="51"/>
  <c r="ET252" i="51"/>
  <c r="ET253" i="51"/>
  <c r="ET255" i="51"/>
  <c r="ET256" i="51"/>
  <c r="ET259" i="51"/>
  <c r="ET260" i="51"/>
  <c r="ET261" i="51"/>
  <c r="ET264" i="51"/>
  <c r="ET265" i="51"/>
  <c r="ET267" i="51"/>
  <c r="ET266" i="51" s="1"/>
  <c r="ET270" i="51"/>
  <c r="ET269" i="51" s="1"/>
  <c r="ET272" i="51"/>
  <c r="ET273" i="51"/>
  <c r="ET274" i="51"/>
  <c r="ET276" i="51"/>
  <c r="ET277" i="51"/>
  <c r="ET278" i="51"/>
  <c r="ET280" i="51"/>
  <c r="ET279" i="51" s="1"/>
  <c r="ET283" i="51"/>
  <c r="ET284" i="51"/>
  <c r="ET286" i="51"/>
  <c r="ET287" i="51"/>
  <c r="ET289" i="51"/>
  <c r="ET288" i="51" s="1"/>
  <c r="ET291" i="51"/>
  <c r="ET290" i="51" s="1"/>
  <c r="ET293" i="51"/>
  <c r="ET292" i="51" s="1"/>
  <c r="ET296" i="51"/>
  <c r="ET297" i="51"/>
  <c r="ET298" i="51"/>
  <c r="ET299" i="51"/>
  <c r="ET302" i="51"/>
  <c r="ET303" i="51"/>
  <c r="ET305" i="51"/>
  <c r="ET304" i="51" s="1"/>
  <c r="ET307" i="51"/>
  <c r="ET306" i="51" s="1"/>
  <c r="ET309" i="51"/>
  <c r="ET310" i="51"/>
  <c r="ET311" i="51"/>
  <c r="ET314" i="51"/>
  <c r="ET315" i="51"/>
  <c r="ET316" i="51"/>
  <c r="ET318" i="51"/>
  <c r="ET317" i="51" s="1"/>
  <c r="ET321" i="51"/>
  <c r="ET320" i="51" s="1"/>
  <c r="ET319" i="51" s="1"/>
  <c r="E26" i="56" s="1"/>
  <c r="EV38" i="51"/>
  <c r="EV39" i="51"/>
  <c r="EV40" i="51"/>
  <c r="EV41" i="51"/>
  <c r="EV43" i="51"/>
  <c r="EV44" i="51"/>
  <c r="EV45" i="51"/>
  <c r="EV46" i="51"/>
  <c r="EV47" i="51"/>
  <c r="EV48" i="51"/>
  <c r="EV50" i="51"/>
  <c r="EV51" i="51"/>
  <c r="EV52" i="51"/>
  <c r="EV53" i="51"/>
  <c r="EV55" i="51"/>
  <c r="EV56" i="51"/>
  <c r="EV57" i="51"/>
  <c r="EV59" i="51"/>
  <c r="EV60" i="51"/>
  <c r="EV61" i="51"/>
  <c r="EV62" i="51"/>
  <c r="EV63" i="51"/>
  <c r="EV65" i="51"/>
  <c r="EV66" i="51"/>
  <c r="EV67" i="51"/>
  <c r="EV68" i="51"/>
  <c r="EV70" i="51"/>
  <c r="EV71" i="51"/>
  <c r="EV72" i="51"/>
  <c r="EV75" i="51"/>
  <c r="EV76" i="51"/>
  <c r="EV78" i="51"/>
  <c r="EV77" i="51" s="1"/>
  <c r="EV80" i="51"/>
  <c r="EV79" i="51" s="1"/>
  <c r="EV83" i="51"/>
  <c r="EV84" i="51"/>
  <c r="EV85" i="51"/>
  <c r="DP87" i="51"/>
  <c r="EV87" i="51" s="1"/>
  <c r="EV88" i="51"/>
  <c r="EV89" i="51"/>
  <c r="EV90" i="51"/>
  <c r="EV91" i="51"/>
  <c r="EV92" i="51"/>
  <c r="EV93" i="51"/>
  <c r="EV94" i="51"/>
  <c r="EU38" i="51"/>
  <c r="EU39" i="51"/>
  <c r="EU40" i="51"/>
  <c r="EU41" i="51"/>
  <c r="EU43" i="51"/>
  <c r="EU44" i="51"/>
  <c r="EU45" i="51"/>
  <c r="EU46" i="51"/>
  <c r="EU47" i="51"/>
  <c r="EU48" i="51"/>
  <c r="EU50" i="51"/>
  <c r="EU51" i="51"/>
  <c r="EU52" i="51"/>
  <c r="EU53" i="51"/>
  <c r="EU55" i="51"/>
  <c r="EU56" i="51"/>
  <c r="EU57" i="51"/>
  <c r="EU59" i="51"/>
  <c r="EU60" i="51"/>
  <c r="EU61" i="51"/>
  <c r="EU62" i="51"/>
  <c r="EU63" i="51"/>
  <c r="EU65" i="51"/>
  <c r="EU66" i="51"/>
  <c r="EU67" i="51"/>
  <c r="EU68" i="51"/>
  <c r="EU70" i="51"/>
  <c r="EU71" i="51"/>
  <c r="EU72" i="51"/>
  <c r="EU75" i="51"/>
  <c r="EU76" i="51"/>
  <c r="EU78" i="51"/>
  <c r="EU77" i="51" s="1"/>
  <c r="EU80" i="51"/>
  <c r="EU79" i="51" s="1"/>
  <c r="DO83" i="51"/>
  <c r="EU83" i="51" s="1"/>
  <c r="EU84" i="51"/>
  <c r="EU85" i="51"/>
  <c r="DO87" i="51"/>
  <c r="EU87" i="51" s="1"/>
  <c r="EU88" i="51"/>
  <c r="EU89" i="51"/>
  <c r="EU90" i="51"/>
  <c r="EU91" i="51"/>
  <c r="EU92" i="51"/>
  <c r="EU93" i="51"/>
  <c r="EU94" i="51"/>
  <c r="ET38" i="51"/>
  <c r="ET39" i="51"/>
  <c r="ET40" i="51"/>
  <c r="ET41" i="51"/>
  <c r="ET43" i="51"/>
  <c r="ET44" i="51"/>
  <c r="ET45" i="51"/>
  <c r="ET46" i="51"/>
  <c r="ET47" i="51"/>
  <c r="ET48" i="51"/>
  <c r="ET50" i="51"/>
  <c r="ET51" i="51"/>
  <c r="ET52" i="51"/>
  <c r="ET53" i="51"/>
  <c r="ET55" i="51"/>
  <c r="ET56" i="51"/>
  <c r="ET57" i="51"/>
  <c r="ET59" i="51"/>
  <c r="ET60" i="51"/>
  <c r="ET61" i="51"/>
  <c r="ET62" i="51"/>
  <c r="ET63" i="51"/>
  <c r="ET65" i="51"/>
  <c r="ET66" i="51"/>
  <c r="ET67" i="51"/>
  <c r="ET68" i="51"/>
  <c r="ET70" i="51"/>
  <c r="ET71" i="51"/>
  <c r="ET72" i="51"/>
  <c r="ET75" i="51"/>
  <c r="ET76" i="51"/>
  <c r="ET78" i="51"/>
  <c r="ET77" i="51" s="1"/>
  <c r="DR80" i="51"/>
  <c r="ET80" i="51" s="1"/>
  <c r="ET79" i="51" s="1"/>
  <c r="DN83" i="51"/>
  <c r="ET83" i="51" s="1"/>
  <c r="ET84" i="51"/>
  <c r="ET85" i="51"/>
  <c r="DN87" i="51"/>
  <c r="ET87" i="51" s="1"/>
  <c r="ET88" i="51"/>
  <c r="DN89" i="51"/>
  <c r="ET89" i="51" s="1"/>
  <c r="ET91" i="51"/>
  <c r="ET92" i="51"/>
  <c r="ET93" i="51"/>
  <c r="ET94" i="51"/>
  <c r="EV13" i="51"/>
  <c r="EV14" i="51"/>
  <c r="EV15" i="51"/>
  <c r="EV16" i="51"/>
  <c r="EV17" i="51"/>
  <c r="EV18" i="51"/>
  <c r="EV20" i="51"/>
  <c r="EV21" i="51"/>
  <c r="EV22" i="51"/>
  <c r="EV23" i="51"/>
  <c r="EV24" i="51"/>
  <c r="EV25" i="51"/>
  <c r="EV26" i="51"/>
  <c r="EV28" i="51"/>
  <c r="EV29" i="51"/>
  <c r="EV30" i="51"/>
  <c r="EV31" i="51"/>
  <c r="EV32" i="51"/>
  <c r="EV33" i="51"/>
  <c r="EV34" i="51"/>
  <c r="EU13" i="51"/>
  <c r="EU14" i="51"/>
  <c r="EU15" i="51"/>
  <c r="EU16" i="51"/>
  <c r="EU17" i="51"/>
  <c r="EU18" i="51"/>
  <c r="EU20" i="51"/>
  <c r="EU21" i="51"/>
  <c r="EU22" i="51"/>
  <c r="EU23" i="51"/>
  <c r="EU24" i="51"/>
  <c r="EU25" i="51"/>
  <c r="EU26" i="51"/>
  <c r="EU28" i="51"/>
  <c r="EU29" i="51"/>
  <c r="EU30" i="51"/>
  <c r="EU31" i="51"/>
  <c r="EU32" i="51"/>
  <c r="EU33" i="51"/>
  <c r="EU34" i="51"/>
  <c r="ET13" i="51"/>
  <c r="ET14" i="51"/>
  <c r="ET15" i="51"/>
  <c r="ET16" i="51"/>
  <c r="ET17" i="51"/>
  <c r="ET18" i="51"/>
  <c r="ET20" i="51"/>
  <c r="ET21" i="51"/>
  <c r="ET22" i="51"/>
  <c r="ET23" i="51"/>
  <c r="ET24" i="51"/>
  <c r="ET25" i="51"/>
  <c r="ET26" i="51"/>
  <c r="ET28" i="51"/>
  <c r="ET29" i="51"/>
  <c r="ET30" i="51"/>
  <c r="ET31" i="51"/>
  <c r="ET32" i="51"/>
  <c r="ET33" i="51"/>
  <c r="ET34" i="51"/>
  <c r="S90" i="51"/>
  <c r="S89" i="51"/>
  <c r="S87" i="51"/>
  <c r="S83" i="51"/>
  <c r="N183" i="51"/>
  <c r="W183" i="51"/>
  <c r="ER384" i="51"/>
  <c r="EQ384" i="51"/>
  <c r="EP384" i="51"/>
  <c r="EN384" i="51"/>
  <c r="EM384" i="51"/>
  <c r="EL384" i="51"/>
  <c r="EJ384" i="51"/>
  <c r="EI384" i="51"/>
  <c r="EH384" i="51"/>
  <c r="EF384" i="51"/>
  <c r="EE384" i="51"/>
  <c r="ED384" i="51"/>
  <c r="EC384" i="51"/>
  <c r="EB384" i="51"/>
  <c r="EA384" i="51"/>
  <c r="DZ384" i="51"/>
  <c r="DX384" i="51"/>
  <c r="DW384" i="51"/>
  <c r="DV384" i="51"/>
  <c r="DU384" i="51"/>
  <c r="DT384" i="51"/>
  <c r="DS384" i="51"/>
  <c r="DR384" i="51"/>
  <c r="DP384" i="51"/>
  <c r="DO384" i="51"/>
  <c r="DN384" i="51"/>
  <c r="DL384" i="51"/>
  <c r="DK384" i="51"/>
  <c r="DR374" i="51"/>
  <c r="DR370" i="51"/>
  <c r="DN374" i="51"/>
  <c r="DN370" i="51"/>
  <c r="ER410" i="51"/>
  <c r="EQ410" i="51"/>
  <c r="EP410" i="51"/>
  <c r="EN410" i="51"/>
  <c r="EM410" i="51"/>
  <c r="EL410" i="51"/>
  <c r="EJ410" i="51"/>
  <c r="EI410" i="51"/>
  <c r="EH410" i="51"/>
  <c r="EF410" i="51"/>
  <c r="EE410" i="51"/>
  <c r="ED410" i="51"/>
  <c r="EC410" i="51"/>
  <c r="EB410" i="51"/>
  <c r="EA410" i="51"/>
  <c r="DZ410" i="51"/>
  <c r="DX410" i="51"/>
  <c r="DW410" i="51"/>
  <c r="DV410" i="51"/>
  <c r="DU410" i="51"/>
  <c r="DT410" i="51"/>
  <c r="DS410" i="51"/>
  <c r="DR410" i="51"/>
  <c r="DP410" i="51"/>
  <c r="DO410" i="51"/>
  <c r="DN410" i="51"/>
  <c r="DL410" i="51"/>
  <c r="DK410" i="51"/>
  <c r="ER404" i="51"/>
  <c r="EQ404" i="51"/>
  <c r="EP404" i="51"/>
  <c r="EN404" i="51"/>
  <c r="EM404" i="51"/>
  <c r="EL404" i="51"/>
  <c r="EJ404" i="51"/>
  <c r="EI404" i="51"/>
  <c r="EH404" i="51"/>
  <c r="EF404" i="51"/>
  <c r="EE404" i="51"/>
  <c r="ED404" i="51"/>
  <c r="EC404" i="51"/>
  <c r="EB404" i="51"/>
  <c r="EA404" i="51"/>
  <c r="DZ404" i="51"/>
  <c r="DX404" i="51"/>
  <c r="DW404" i="51"/>
  <c r="DV404" i="51"/>
  <c r="DU404" i="51"/>
  <c r="DT404" i="51"/>
  <c r="DS404" i="51"/>
  <c r="DR404" i="51"/>
  <c r="DP404" i="51"/>
  <c r="DO404" i="51"/>
  <c r="DN404" i="51"/>
  <c r="DL404" i="51"/>
  <c r="DK404" i="51"/>
  <c r="ER381" i="51"/>
  <c r="EQ381" i="51"/>
  <c r="EP381" i="51"/>
  <c r="EN381" i="51"/>
  <c r="EM381" i="51"/>
  <c r="EL381" i="51"/>
  <c r="EJ381" i="51"/>
  <c r="EI381" i="51"/>
  <c r="EH381" i="51"/>
  <c r="EF381" i="51"/>
  <c r="EE381" i="51"/>
  <c r="ED381" i="51"/>
  <c r="EC381" i="51"/>
  <c r="EB381" i="51"/>
  <c r="EA381" i="51"/>
  <c r="DZ381" i="51"/>
  <c r="DX381" i="51"/>
  <c r="DW381" i="51"/>
  <c r="DV381" i="51"/>
  <c r="DU381" i="51"/>
  <c r="DT381" i="51"/>
  <c r="DS381" i="51"/>
  <c r="DR381" i="51"/>
  <c r="DP381" i="51"/>
  <c r="DO381" i="51"/>
  <c r="DN381" i="51"/>
  <c r="DL381" i="51"/>
  <c r="DK381" i="51"/>
  <c r="ER374" i="51"/>
  <c r="EQ374" i="51"/>
  <c r="EP374" i="51"/>
  <c r="EN374" i="51"/>
  <c r="EM374" i="51"/>
  <c r="EL374" i="51"/>
  <c r="EJ374" i="51"/>
  <c r="EI374" i="51"/>
  <c r="EH374" i="51"/>
  <c r="EF374" i="51"/>
  <c r="EE374" i="51"/>
  <c r="ED374" i="51"/>
  <c r="EC374" i="51"/>
  <c r="EB374" i="51"/>
  <c r="EA374" i="51"/>
  <c r="DZ374" i="51"/>
  <c r="DX374" i="51"/>
  <c r="DW374" i="51"/>
  <c r="DV374" i="51"/>
  <c r="DU374" i="51"/>
  <c r="DT374" i="51"/>
  <c r="DS374" i="51"/>
  <c r="DP374" i="51"/>
  <c r="DO374" i="51"/>
  <c r="DL374" i="51"/>
  <c r="DK374" i="51"/>
  <c r="ER370" i="51"/>
  <c r="EQ370" i="51"/>
  <c r="EP370" i="51"/>
  <c r="EN370" i="51"/>
  <c r="EM370" i="51"/>
  <c r="EL370" i="51"/>
  <c r="EJ370" i="51"/>
  <c r="EI370" i="51"/>
  <c r="EH370" i="51"/>
  <c r="EF370" i="51"/>
  <c r="EE370" i="51"/>
  <c r="ED370" i="51"/>
  <c r="EC370" i="51"/>
  <c r="EB370" i="51"/>
  <c r="EA370" i="51"/>
  <c r="DZ370" i="51"/>
  <c r="DX370" i="51"/>
  <c r="DW370" i="51"/>
  <c r="DV370" i="51"/>
  <c r="DU370" i="51"/>
  <c r="DT370" i="51"/>
  <c r="DS370" i="51"/>
  <c r="DP370" i="51"/>
  <c r="DO370" i="51"/>
  <c r="DL370" i="51"/>
  <c r="DK370" i="51"/>
  <c r="DT365" i="51"/>
  <c r="DS365" i="51"/>
  <c r="ER365" i="51"/>
  <c r="EQ365" i="51"/>
  <c r="EP365" i="51"/>
  <c r="EN365" i="51"/>
  <c r="EM365" i="51"/>
  <c r="EL365" i="51"/>
  <c r="EJ365" i="51"/>
  <c r="EI365" i="51"/>
  <c r="EH365" i="51"/>
  <c r="EF365" i="51"/>
  <c r="EE365" i="51"/>
  <c r="ED365" i="51"/>
  <c r="EC365" i="51"/>
  <c r="EB365" i="51"/>
  <c r="EA365" i="51"/>
  <c r="DZ365" i="51"/>
  <c r="DX365" i="51"/>
  <c r="DW365" i="51"/>
  <c r="DV365" i="51"/>
  <c r="DU365" i="51"/>
  <c r="DR365" i="51"/>
  <c r="DP365" i="51"/>
  <c r="DO365" i="51"/>
  <c r="DN365" i="51"/>
  <c r="DL365" i="51"/>
  <c r="DK365" i="51"/>
  <c r="ER360" i="51"/>
  <c r="EQ360" i="51"/>
  <c r="EP360" i="51"/>
  <c r="EN360" i="51"/>
  <c r="EM360" i="51"/>
  <c r="EL360" i="51"/>
  <c r="EJ360" i="51"/>
  <c r="EI360" i="51"/>
  <c r="EH360" i="51"/>
  <c r="EF360" i="51"/>
  <c r="EE360" i="51"/>
  <c r="ED360" i="51"/>
  <c r="EC360" i="51"/>
  <c r="EB360" i="51"/>
  <c r="EA360" i="51"/>
  <c r="DZ360" i="51"/>
  <c r="DX360" i="51"/>
  <c r="DW360" i="51"/>
  <c r="DV360" i="51"/>
  <c r="DU360" i="51"/>
  <c r="DT360" i="51"/>
  <c r="DS360" i="51"/>
  <c r="DR360" i="51"/>
  <c r="DP360" i="51"/>
  <c r="DO360" i="51"/>
  <c r="DN360" i="51"/>
  <c r="DL360" i="51"/>
  <c r="DK360" i="51"/>
  <c r="ER354" i="51"/>
  <c r="EQ354" i="51"/>
  <c r="EP354" i="51"/>
  <c r="EN354" i="51"/>
  <c r="EM354" i="51"/>
  <c r="EL354" i="51"/>
  <c r="EJ354" i="51"/>
  <c r="EI354" i="51"/>
  <c r="EH354" i="51"/>
  <c r="EF354" i="51"/>
  <c r="EE354" i="51"/>
  <c r="ED354" i="51"/>
  <c r="EC354" i="51"/>
  <c r="EB354" i="51"/>
  <c r="EA354" i="51"/>
  <c r="DZ354" i="51"/>
  <c r="DX354" i="51"/>
  <c r="DW354" i="51"/>
  <c r="DV354" i="51"/>
  <c r="DU354" i="51"/>
  <c r="DT354" i="51"/>
  <c r="DS354" i="51"/>
  <c r="DR354" i="51"/>
  <c r="DP354" i="51"/>
  <c r="DO354" i="51"/>
  <c r="DN354" i="51"/>
  <c r="DL354" i="51"/>
  <c r="DK354" i="51"/>
  <c r="ER350" i="51"/>
  <c r="EQ350" i="51"/>
  <c r="EP350" i="51"/>
  <c r="EN350" i="51"/>
  <c r="EM350" i="51"/>
  <c r="EL350" i="51"/>
  <c r="EJ350" i="51"/>
  <c r="EI350" i="51"/>
  <c r="EH350" i="51"/>
  <c r="EF350" i="51"/>
  <c r="EE350" i="51"/>
  <c r="ED350" i="51"/>
  <c r="EC350" i="51"/>
  <c r="EB350" i="51"/>
  <c r="EA350" i="51"/>
  <c r="DZ350" i="51"/>
  <c r="DX350" i="51"/>
  <c r="DW350" i="51"/>
  <c r="DV350" i="51"/>
  <c r="DU350" i="51"/>
  <c r="DT350" i="51"/>
  <c r="DS350" i="51"/>
  <c r="DR350" i="51"/>
  <c r="DP350" i="51"/>
  <c r="DO350" i="51"/>
  <c r="DN350" i="51"/>
  <c r="DL350" i="51"/>
  <c r="DK350" i="51"/>
  <c r="ER346" i="51"/>
  <c r="EQ346" i="51"/>
  <c r="EP346" i="51"/>
  <c r="EN346" i="51"/>
  <c r="EM346" i="51"/>
  <c r="EL346" i="51"/>
  <c r="EJ346" i="51"/>
  <c r="EI346" i="51"/>
  <c r="EH346" i="51"/>
  <c r="EF346" i="51"/>
  <c r="EE346" i="51"/>
  <c r="ED346" i="51"/>
  <c r="EC346" i="51"/>
  <c r="EB346" i="51"/>
  <c r="EA346" i="51"/>
  <c r="DZ346" i="51"/>
  <c r="DX346" i="51"/>
  <c r="DW346" i="51"/>
  <c r="DV346" i="51"/>
  <c r="DU346" i="51"/>
  <c r="DT346" i="51"/>
  <c r="DS346" i="51"/>
  <c r="DR346" i="51"/>
  <c r="DP346" i="51"/>
  <c r="DO346" i="51"/>
  <c r="DN346" i="51"/>
  <c r="DL346" i="51"/>
  <c r="DK346" i="51"/>
  <c r="ER340" i="51"/>
  <c r="EQ340" i="51"/>
  <c r="EP340" i="51"/>
  <c r="EN340" i="51"/>
  <c r="EM340" i="51"/>
  <c r="EL340" i="51"/>
  <c r="EJ340" i="51"/>
  <c r="EI340" i="51"/>
  <c r="EH340" i="51"/>
  <c r="EF340" i="51"/>
  <c r="EE340" i="51"/>
  <c r="ED340" i="51"/>
  <c r="EC340" i="51"/>
  <c r="EB340" i="51"/>
  <c r="EA340" i="51"/>
  <c r="DZ340" i="51"/>
  <c r="DX340" i="51"/>
  <c r="DW340" i="51"/>
  <c r="DV340" i="51"/>
  <c r="DU340" i="51"/>
  <c r="DT340" i="51"/>
  <c r="DS340" i="51"/>
  <c r="DR340" i="51"/>
  <c r="DP340" i="51"/>
  <c r="DO340" i="51"/>
  <c r="DN340" i="51"/>
  <c r="DL340" i="51"/>
  <c r="DK340" i="51"/>
  <c r="ER335" i="51"/>
  <c r="EQ335" i="51"/>
  <c r="EP335" i="51"/>
  <c r="EN335" i="51"/>
  <c r="EM335" i="51"/>
  <c r="EL335" i="51"/>
  <c r="EJ335" i="51"/>
  <c r="EI335" i="51"/>
  <c r="EH335" i="51"/>
  <c r="EF335" i="51"/>
  <c r="EE335" i="51"/>
  <c r="ED335" i="51"/>
  <c r="EC335" i="51"/>
  <c r="EB335" i="51"/>
  <c r="EA335" i="51"/>
  <c r="DZ335" i="51"/>
  <c r="DX335" i="51"/>
  <c r="DW335" i="51"/>
  <c r="DV335" i="51"/>
  <c r="DU335" i="51"/>
  <c r="DT335" i="51"/>
  <c r="DS335" i="51"/>
  <c r="DR335" i="51"/>
  <c r="DP335" i="51"/>
  <c r="DO335" i="51"/>
  <c r="DL335" i="51"/>
  <c r="DK335" i="51"/>
  <c r="ER330" i="51"/>
  <c r="EQ330" i="51"/>
  <c r="EP330" i="51"/>
  <c r="EN330" i="51"/>
  <c r="EM330" i="51"/>
  <c r="EL330" i="51"/>
  <c r="EJ330" i="51"/>
  <c r="EI330" i="51"/>
  <c r="EH330" i="51"/>
  <c r="EF330" i="51"/>
  <c r="EE330" i="51"/>
  <c r="ED330" i="51"/>
  <c r="EC330" i="51"/>
  <c r="EB330" i="51"/>
  <c r="EA330" i="51"/>
  <c r="DZ330" i="51"/>
  <c r="DX330" i="51"/>
  <c r="DW330" i="51"/>
  <c r="DV330" i="51"/>
  <c r="DU330" i="51"/>
  <c r="DP330" i="51"/>
  <c r="DO330" i="51"/>
  <c r="DN330" i="51"/>
  <c r="DL330" i="51"/>
  <c r="DK330" i="51"/>
  <c r="ER324" i="51"/>
  <c r="EQ324" i="51"/>
  <c r="EP324" i="51"/>
  <c r="EN324" i="51"/>
  <c r="EM324" i="51"/>
  <c r="EL324" i="51"/>
  <c r="EJ324" i="51"/>
  <c r="EI324" i="51"/>
  <c r="EH324" i="51"/>
  <c r="EF324" i="51"/>
  <c r="EE324" i="51"/>
  <c r="ED324" i="51"/>
  <c r="EC324" i="51"/>
  <c r="EB324" i="51"/>
  <c r="EA324" i="51"/>
  <c r="DZ324" i="51"/>
  <c r="DX324" i="51"/>
  <c r="DW324" i="51"/>
  <c r="DV324" i="51"/>
  <c r="DU324" i="51"/>
  <c r="DT324" i="51"/>
  <c r="DS324" i="51"/>
  <c r="DR324" i="51"/>
  <c r="DP324" i="51"/>
  <c r="DO324" i="51"/>
  <c r="DN324" i="51"/>
  <c r="DL324" i="51"/>
  <c r="DK324" i="51"/>
  <c r="ER320" i="51"/>
  <c r="ER319" i="51" s="1"/>
  <c r="EQ320" i="51"/>
  <c r="EQ319" i="51" s="1"/>
  <c r="EP320" i="51"/>
  <c r="EP319" i="51" s="1"/>
  <c r="EN320" i="51"/>
  <c r="EN319" i="51" s="1"/>
  <c r="EM320" i="51"/>
  <c r="EM319" i="51" s="1"/>
  <c r="EL320" i="51"/>
  <c r="EL319" i="51" s="1"/>
  <c r="EJ320" i="51"/>
  <c r="EJ319" i="51" s="1"/>
  <c r="EI320" i="51"/>
  <c r="EI319" i="51" s="1"/>
  <c r="EH320" i="51"/>
  <c r="EH319" i="51" s="1"/>
  <c r="EF320" i="51"/>
  <c r="EF319" i="51" s="1"/>
  <c r="EE320" i="51"/>
  <c r="EE319" i="51" s="1"/>
  <c r="ED320" i="51"/>
  <c r="ED319" i="51" s="1"/>
  <c r="EC320" i="51"/>
  <c r="EC319" i="51" s="1"/>
  <c r="EB320" i="51"/>
  <c r="EB319" i="51" s="1"/>
  <c r="EA320" i="51"/>
  <c r="EA319" i="51" s="1"/>
  <c r="DZ320" i="51"/>
  <c r="DZ319" i="51" s="1"/>
  <c r="DX320" i="51"/>
  <c r="DX319" i="51" s="1"/>
  <c r="DW320" i="51"/>
  <c r="DW319" i="51" s="1"/>
  <c r="DV320" i="51"/>
  <c r="DV319" i="51" s="1"/>
  <c r="DU320" i="51"/>
  <c r="DU319" i="51" s="1"/>
  <c r="DT320" i="51"/>
  <c r="DT319" i="51" s="1"/>
  <c r="DS320" i="51"/>
  <c r="DS319" i="51" s="1"/>
  <c r="DR320" i="51"/>
  <c r="DR319" i="51" s="1"/>
  <c r="DP320" i="51"/>
  <c r="DP319" i="51" s="1"/>
  <c r="DO320" i="51"/>
  <c r="DO319" i="51" s="1"/>
  <c r="DN320" i="51"/>
  <c r="DN319" i="51" s="1"/>
  <c r="DL320" i="51"/>
  <c r="DL319" i="51" s="1"/>
  <c r="DK320" i="51"/>
  <c r="DK319" i="51" s="1"/>
  <c r="ER317" i="51"/>
  <c r="EQ317" i="51"/>
  <c r="EP317" i="51"/>
  <c r="EN317" i="51"/>
  <c r="EM317" i="51"/>
  <c r="EL317" i="51"/>
  <c r="EJ317" i="51"/>
  <c r="EI317" i="51"/>
  <c r="EH317" i="51"/>
  <c r="EF317" i="51"/>
  <c r="EE317" i="51"/>
  <c r="ED317" i="51"/>
  <c r="EC317" i="51"/>
  <c r="EB317" i="51"/>
  <c r="EA317" i="51"/>
  <c r="DZ317" i="51"/>
  <c r="DX317" i="51"/>
  <c r="DW317" i="51"/>
  <c r="DV317" i="51"/>
  <c r="DU317" i="51"/>
  <c r="DT317" i="51"/>
  <c r="DS317" i="51"/>
  <c r="DR317" i="51"/>
  <c r="DP317" i="51"/>
  <c r="DO317" i="51"/>
  <c r="DN317" i="51"/>
  <c r="DL317" i="51"/>
  <c r="DK317" i="51"/>
  <c r="ER313" i="51"/>
  <c r="EQ313" i="51"/>
  <c r="EP313" i="51"/>
  <c r="EN313" i="51"/>
  <c r="EM313" i="51"/>
  <c r="EL313" i="51"/>
  <c r="EJ313" i="51"/>
  <c r="EI313" i="51"/>
  <c r="EH313" i="51"/>
  <c r="EF313" i="51"/>
  <c r="EE313" i="51"/>
  <c r="ED313" i="51"/>
  <c r="EC313" i="51"/>
  <c r="EB313" i="51"/>
  <c r="EA313" i="51"/>
  <c r="DZ313" i="51"/>
  <c r="DX313" i="51"/>
  <c r="DW313" i="51"/>
  <c r="DV313" i="51"/>
  <c r="DU313" i="51"/>
  <c r="DT313" i="51"/>
  <c r="DS313" i="51"/>
  <c r="DR313" i="51"/>
  <c r="DP313" i="51"/>
  <c r="DO313" i="51"/>
  <c r="DN313" i="51"/>
  <c r="DL313" i="51"/>
  <c r="DK313" i="51"/>
  <c r="ER308" i="51"/>
  <c r="EQ308" i="51"/>
  <c r="EP308" i="51"/>
  <c r="EN308" i="51"/>
  <c r="EM308" i="51"/>
  <c r="EL308" i="51"/>
  <c r="EJ308" i="51"/>
  <c r="EI308" i="51"/>
  <c r="EH308" i="51"/>
  <c r="EF308" i="51"/>
  <c r="EE308" i="51"/>
  <c r="ED308" i="51"/>
  <c r="EC308" i="51"/>
  <c r="EB308" i="51"/>
  <c r="EA308" i="51"/>
  <c r="DZ308" i="51"/>
  <c r="DX308" i="51"/>
  <c r="DW308" i="51"/>
  <c r="DV308" i="51"/>
  <c r="DU308" i="51"/>
  <c r="DT308" i="51"/>
  <c r="DS308" i="51"/>
  <c r="DR308" i="51"/>
  <c r="DP308" i="51"/>
  <c r="DO308" i="51"/>
  <c r="DN308" i="51"/>
  <c r="DL308" i="51"/>
  <c r="DK308" i="51"/>
  <c r="ER306" i="51"/>
  <c r="EQ306" i="51"/>
  <c r="EP306" i="51"/>
  <c r="EN306" i="51"/>
  <c r="EM306" i="51"/>
  <c r="EL306" i="51"/>
  <c r="EJ306" i="51"/>
  <c r="EI306" i="51"/>
  <c r="EH306" i="51"/>
  <c r="EF306" i="51"/>
  <c r="EE306" i="51"/>
  <c r="ED306" i="51"/>
  <c r="EC306" i="51"/>
  <c r="EB306" i="51"/>
  <c r="EA306" i="51"/>
  <c r="DZ306" i="51"/>
  <c r="DX306" i="51"/>
  <c r="DW306" i="51"/>
  <c r="DV306" i="51"/>
  <c r="DU306" i="51"/>
  <c r="DT306" i="51"/>
  <c r="DS306" i="51"/>
  <c r="DR306" i="51"/>
  <c r="DP306" i="51"/>
  <c r="DO306" i="51"/>
  <c r="DN306" i="51"/>
  <c r="DL306" i="51"/>
  <c r="DK306" i="51"/>
  <c r="ER304" i="51"/>
  <c r="EQ304" i="51"/>
  <c r="EP304" i="51"/>
  <c r="EN304" i="51"/>
  <c r="EM304" i="51"/>
  <c r="EL304" i="51"/>
  <c r="EJ304" i="51"/>
  <c r="EI304" i="51"/>
  <c r="EH304" i="51"/>
  <c r="EF304" i="51"/>
  <c r="EE304" i="51"/>
  <c r="ED304" i="51"/>
  <c r="EC304" i="51"/>
  <c r="EB304" i="51"/>
  <c r="EA304" i="51"/>
  <c r="DZ304" i="51"/>
  <c r="DX304" i="51"/>
  <c r="DW304" i="51"/>
  <c r="DV304" i="51"/>
  <c r="DU304" i="51"/>
  <c r="DT304" i="51"/>
  <c r="DS304" i="51"/>
  <c r="DR304" i="51"/>
  <c r="DP304" i="51"/>
  <c r="DO304" i="51"/>
  <c r="DN304" i="51"/>
  <c r="DL304" i="51"/>
  <c r="DK304" i="51"/>
  <c r="ER301" i="51"/>
  <c r="EQ301" i="51"/>
  <c r="EP301" i="51"/>
  <c r="EN301" i="51"/>
  <c r="EM301" i="51"/>
  <c r="EL301" i="51"/>
  <c r="EJ301" i="51"/>
  <c r="EI301" i="51"/>
  <c r="EH301" i="51"/>
  <c r="EF301" i="51"/>
  <c r="EE301" i="51"/>
  <c r="ED301" i="51"/>
  <c r="EC301" i="51"/>
  <c r="EB301" i="51"/>
  <c r="EA301" i="51"/>
  <c r="DZ301" i="51"/>
  <c r="DX301" i="51"/>
  <c r="DW301" i="51"/>
  <c r="DV301" i="51"/>
  <c r="DU301" i="51"/>
  <c r="DT301" i="51"/>
  <c r="DS301" i="51"/>
  <c r="DR301" i="51"/>
  <c r="DP301" i="51"/>
  <c r="DO301" i="51"/>
  <c r="DN301" i="51"/>
  <c r="DL301" i="51"/>
  <c r="DK301" i="51"/>
  <c r="ER295" i="51"/>
  <c r="ER294" i="51" s="1"/>
  <c r="EQ295" i="51"/>
  <c r="EQ294" i="51" s="1"/>
  <c r="EP295" i="51"/>
  <c r="EP294" i="51" s="1"/>
  <c r="EN295" i="51"/>
  <c r="EN294" i="51" s="1"/>
  <c r="EM295" i="51"/>
  <c r="EM294" i="51" s="1"/>
  <c r="EL295" i="51"/>
  <c r="EL294" i="51" s="1"/>
  <c r="EJ295" i="51"/>
  <c r="EJ294" i="51" s="1"/>
  <c r="EI295" i="51"/>
  <c r="EI294" i="51" s="1"/>
  <c r="EH295" i="51"/>
  <c r="EH294" i="51" s="1"/>
  <c r="EF295" i="51"/>
  <c r="EF294" i="51" s="1"/>
  <c r="EE295" i="51"/>
  <c r="EE294" i="51" s="1"/>
  <c r="ED295" i="51"/>
  <c r="ED294" i="51" s="1"/>
  <c r="EC295" i="51"/>
  <c r="EC294" i="51" s="1"/>
  <c r="EB295" i="51"/>
  <c r="EB294" i="51" s="1"/>
  <c r="EA295" i="51"/>
  <c r="EA294" i="51" s="1"/>
  <c r="DZ295" i="51"/>
  <c r="DZ294" i="51" s="1"/>
  <c r="DX295" i="51"/>
  <c r="DX294" i="51" s="1"/>
  <c r="DW295" i="51"/>
  <c r="DW294" i="51" s="1"/>
  <c r="DV295" i="51"/>
  <c r="DV294" i="51" s="1"/>
  <c r="DU295" i="51"/>
  <c r="DU294" i="51" s="1"/>
  <c r="DT295" i="51"/>
  <c r="DT294" i="51" s="1"/>
  <c r="DS295" i="51"/>
  <c r="DS294" i="51" s="1"/>
  <c r="DR295" i="51"/>
  <c r="DR294" i="51" s="1"/>
  <c r="DP295" i="51"/>
  <c r="DP294" i="51" s="1"/>
  <c r="DO295" i="51"/>
  <c r="DO294" i="51" s="1"/>
  <c r="DN294" i="51"/>
  <c r="DL295" i="51"/>
  <c r="DL294" i="51" s="1"/>
  <c r="DK295" i="51"/>
  <c r="DK294" i="51" s="1"/>
  <c r="ER292" i="51"/>
  <c r="EQ292" i="51"/>
  <c r="EP292" i="51"/>
  <c r="EN292" i="51"/>
  <c r="EM292" i="51"/>
  <c r="EL292" i="51"/>
  <c r="EJ292" i="51"/>
  <c r="EI292" i="51"/>
  <c r="EH292" i="51"/>
  <c r="EF292" i="51"/>
  <c r="EE292" i="51"/>
  <c r="ED292" i="51"/>
  <c r="EC292" i="51"/>
  <c r="EB292" i="51"/>
  <c r="EA292" i="51"/>
  <c r="DZ292" i="51"/>
  <c r="DX292" i="51"/>
  <c r="DW292" i="51"/>
  <c r="DV292" i="51"/>
  <c r="DU292" i="51"/>
  <c r="DT292" i="51"/>
  <c r="DS292" i="51"/>
  <c r="DR292" i="51"/>
  <c r="DP292" i="51"/>
  <c r="DO292" i="51"/>
  <c r="DN292" i="51"/>
  <c r="DL292" i="51"/>
  <c r="DK292" i="51"/>
  <c r="ER290" i="51"/>
  <c r="EQ290" i="51"/>
  <c r="EP290" i="51"/>
  <c r="EN290" i="51"/>
  <c r="EM290" i="51"/>
  <c r="EL290" i="51"/>
  <c r="EJ290" i="51"/>
  <c r="EI290" i="51"/>
  <c r="EH290" i="51"/>
  <c r="EF290" i="51"/>
  <c r="EE290" i="51"/>
  <c r="ED290" i="51"/>
  <c r="EC290" i="51"/>
  <c r="EB290" i="51"/>
  <c r="EA290" i="51"/>
  <c r="DZ290" i="51"/>
  <c r="DX290" i="51"/>
  <c r="DW290" i="51"/>
  <c r="DV290" i="51"/>
  <c r="DU290" i="51"/>
  <c r="DT290" i="51"/>
  <c r="DS290" i="51"/>
  <c r="DR290" i="51"/>
  <c r="DP290" i="51"/>
  <c r="DO290" i="51"/>
  <c r="DN290" i="51"/>
  <c r="DL290" i="51"/>
  <c r="DK290" i="51"/>
  <c r="ER288" i="51"/>
  <c r="EQ288" i="51"/>
  <c r="EP288" i="51"/>
  <c r="EN288" i="51"/>
  <c r="EM288" i="51"/>
  <c r="EL288" i="51"/>
  <c r="EJ288" i="51"/>
  <c r="EI288" i="51"/>
  <c r="EH288" i="51"/>
  <c r="EF288" i="51"/>
  <c r="EE288" i="51"/>
  <c r="ED288" i="51"/>
  <c r="EC288" i="51"/>
  <c r="EB288" i="51"/>
  <c r="EA288" i="51"/>
  <c r="DZ288" i="51"/>
  <c r="DX288" i="51"/>
  <c r="DW288" i="51"/>
  <c r="DV288" i="51"/>
  <c r="DU288" i="51"/>
  <c r="DT288" i="51"/>
  <c r="DS288" i="51"/>
  <c r="DR288" i="51"/>
  <c r="DP288" i="51"/>
  <c r="DO288" i="51"/>
  <c r="DN288" i="51"/>
  <c r="DL288" i="51"/>
  <c r="DK288" i="51"/>
  <c r="ER285" i="51"/>
  <c r="EQ285" i="51"/>
  <c r="EP285" i="51"/>
  <c r="EN285" i="51"/>
  <c r="EM285" i="51"/>
  <c r="EL285" i="51"/>
  <c r="EJ285" i="51"/>
  <c r="EI285" i="51"/>
  <c r="EH285" i="51"/>
  <c r="EF285" i="51"/>
  <c r="EE285" i="51"/>
  <c r="ED285" i="51"/>
  <c r="EC285" i="51"/>
  <c r="EB285" i="51"/>
  <c r="EA285" i="51"/>
  <c r="DZ285" i="51"/>
  <c r="DX285" i="51"/>
  <c r="DW285" i="51"/>
  <c r="DV285" i="51"/>
  <c r="DU285" i="51"/>
  <c r="DT285" i="51"/>
  <c r="DS285" i="51"/>
  <c r="DR285" i="51"/>
  <c r="DP285" i="51"/>
  <c r="DO285" i="51"/>
  <c r="DN285" i="51"/>
  <c r="DL285" i="51"/>
  <c r="DK285" i="51"/>
  <c r="ER282" i="51"/>
  <c r="EQ282" i="51"/>
  <c r="EP282" i="51"/>
  <c r="EN282" i="51"/>
  <c r="EM282" i="51"/>
  <c r="EL282" i="51"/>
  <c r="EJ282" i="51"/>
  <c r="EI282" i="51"/>
  <c r="EH282" i="51"/>
  <c r="EF282" i="51"/>
  <c r="EE282" i="51"/>
  <c r="ED282" i="51"/>
  <c r="EC282" i="51"/>
  <c r="EB282" i="51"/>
  <c r="EA282" i="51"/>
  <c r="DZ282" i="51"/>
  <c r="DX282" i="51"/>
  <c r="DW282" i="51"/>
  <c r="DV282" i="51"/>
  <c r="DU282" i="51"/>
  <c r="DT282" i="51"/>
  <c r="DS282" i="51"/>
  <c r="DR282" i="51"/>
  <c r="DP282" i="51"/>
  <c r="DO282" i="51"/>
  <c r="DN282" i="51"/>
  <c r="DL282" i="51"/>
  <c r="DK282" i="51"/>
  <c r="ER279" i="51"/>
  <c r="EQ279" i="51"/>
  <c r="EP279" i="51"/>
  <c r="EN279" i="51"/>
  <c r="EM279" i="51"/>
  <c r="EL279" i="51"/>
  <c r="EJ279" i="51"/>
  <c r="EI279" i="51"/>
  <c r="EH279" i="51"/>
  <c r="EF279" i="51"/>
  <c r="EE279" i="51"/>
  <c r="ED279" i="51"/>
  <c r="EC279" i="51"/>
  <c r="EB279" i="51"/>
  <c r="EA279" i="51"/>
  <c r="DZ279" i="51"/>
  <c r="DX279" i="51"/>
  <c r="DW279" i="51"/>
  <c r="DV279" i="51"/>
  <c r="DU279" i="51"/>
  <c r="DT279" i="51"/>
  <c r="DS279" i="51"/>
  <c r="DR279" i="51"/>
  <c r="DP279" i="51"/>
  <c r="DO279" i="51"/>
  <c r="DN279" i="51"/>
  <c r="DL279" i="51"/>
  <c r="DK279" i="51"/>
  <c r="ER275" i="51"/>
  <c r="EQ275" i="51"/>
  <c r="EP275" i="51"/>
  <c r="EN275" i="51"/>
  <c r="EM275" i="51"/>
  <c r="EL275" i="51"/>
  <c r="EJ275" i="51"/>
  <c r="EI275" i="51"/>
  <c r="EH275" i="51"/>
  <c r="EF275" i="51"/>
  <c r="EE275" i="51"/>
  <c r="ED275" i="51"/>
  <c r="EC275" i="51"/>
  <c r="EB275" i="51"/>
  <c r="EA275" i="51"/>
  <c r="DZ275" i="51"/>
  <c r="DX275" i="51"/>
  <c r="DW275" i="51"/>
  <c r="DV275" i="51"/>
  <c r="DU275" i="51"/>
  <c r="DT275" i="51"/>
  <c r="DS275" i="51"/>
  <c r="DR275" i="51"/>
  <c r="DP275" i="51"/>
  <c r="DO275" i="51"/>
  <c r="DN275" i="51"/>
  <c r="DL275" i="51"/>
  <c r="DK275" i="51"/>
  <c r="ER271" i="51"/>
  <c r="EQ271" i="51"/>
  <c r="EP271" i="51"/>
  <c r="EN271" i="51"/>
  <c r="EM271" i="51"/>
  <c r="EL271" i="51"/>
  <c r="EJ271" i="51"/>
  <c r="EI271" i="51"/>
  <c r="EH271" i="51"/>
  <c r="EF271" i="51"/>
  <c r="EE271" i="51"/>
  <c r="ED271" i="51"/>
  <c r="EC271" i="51"/>
  <c r="EB271" i="51"/>
  <c r="EA271" i="51"/>
  <c r="DZ271" i="51"/>
  <c r="DX271" i="51"/>
  <c r="DW271" i="51"/>
  <c r="DV271" i="51"/>
  <c r="DU271" i="51"/>
  <c r="DT271" i="51"/>
  <c r="DS271" i="51"/>
  <c r="DR271" i="51"/>
  <c r="DP271" i="51"/>
  <c r="DO271" i="51"/>
  <c r="DN271" i="51"/>
  <c r="DL271" i="51"/>
  <c r="DK271" i="51"/>
  <c r="ER269" i="51"/>
  <c r="EQ269" i="51"/>
  <c r="EP269" i="51"/>
  <c r="EN269" i="51"/>
  <c r="EM269" i="51"/>
  <c r="EL269" i="51"/>
  <c r="EJ269" i="51"/>
  <c r="EI269" i="51"/>
  <c r="EH269" i="51"/>
  <c r="EF269" i="51"/>
  <c r="EE269" i="51"/>
  <c r="ED269" i="51"/>
  <c r="EC269" i="51"/>
  <c r="EB269" i="51"/>
  <c r="EA269" i="51"/>
  <c r="DZ269" i="51"/>
  <c r="DX269" i="51"/>
  <c r="DW269" i="51"/>
  <c r="DV269" i="51"/>
  <c r="DU269" i="51"/>
  <c r="DT269" i="51"/>
  <c r="DS269" i="51"/>
  <c r="DR269" i="51"/>
  <c r="DP269" i="51"/>
  <c r="DO269" i="51"/>
  <c r="DN269" i="51"/>
  <c r="DL269" i="51"/>
  <c r="DK269" i="51"/>
  <c r="ER266" i="51"/>
  <c r="EQ266" i="51"/>
  <c r="EP266" i="51"/>
  <c r="EN266" i="51"/>
  <c r="EM266" i="51"/>
  <c r="EL266" i="51"/>
  <c r="EJ266" i="51"/>
  <c r="EI266" i="51"/>
  <c r="EH266" i="51"/>
  <c r="EF266" i="51"/>
  <c r="EE266" i="51"/>
  <c r="ED266" i="51"/>
  <c r="EC266" i="51"/>
  <c r="EB266" i="51"/>
  <c r="EA266" i="51"/>
  <c r="DZ266" i="51"/>
  <c r="DX266" i="51"/>
  <c r="DW266" i="51"/>
  <c r="DV266" i="51"/>
  <c r="DU266" i="51"/>
  <c r="DT266" i="51"/>
  <c r="DS266" i="51"/>
  <c r="DR266" i="51"/>
  <c r="DP266" i="51"/>
  <c r="DO266" i="51"/>
  <c r="DN266" i="51"/>
  <c r="DL266" i="51"/>
  <c r="DK266" i="51"/>
  <c r="EW271" i="51"/>
  <c r="EX271" i="51"/>
  <c r="EY271" i="51"/>
  <c r="EZ271" i="51"/>
  <c r="EZ421" i="51" s="1"/>
  <c r="FA271" i="51"/>
  <c r="FA421" i="51" s="1"/>
  <c r="FB271" i="51"/>
  <c r="FC271" i="51"/>
  <c r="FD271" i="51"/>
  <c r="FD421" i="51" s="1"/>
  <c r="FE271" i="51"/>
  <c r="FE421" i="51" s="1"/>
  <c r="ER263" i="51"/>
  <c r="EQ263" i="51"/>
  <c r="EP263" i="51"/>
  <c r="EN263" i="51"/>
  <c r="EM263" i="51"/>
  <c r="EL263" i="51"/>
  <c r="EJ263" i="51"/>
  <c r="EI263" i="51"/>
  <c r="EH263" i="51"/>
  <c r="EF263" i="51"/>
  <c r="EE263" i="51"/>
  <c r="ED263" i="51"/>
  <c r="EC263" i="51"/>
  <c r="EB263" i="51"/>
  <c r="EA263" i="51"/>
  <c r="DZ263" i="51"/>
  <c r="DX263" i="51"/>
  <c r="DW263" i="51"/>
  <c r="DV263" i="51"/>
  <c r="DU263" i="51"/>
  <c r="DT263" i="51"/>
  <c r="DS263" i="51"/>
  <c r="DR263" i="51"/>
  <c r="DP263" i="51"/>
  <c r="DO263" i="51"/>
  <c r="DN263" i="51"/>
  <c r="DL263" i="51"/>
  <c r="DK263" i="51"/>
  <c r="ER258" i="51"/>
  <c r="ER257" i="51" s="1"/>
  <c r="EQ258" i="51"/>
  <c r="EQ257" i="51" s="1"/>
  <c r="EP258" i="51"/>
  <c r="EP257" i="51" s="1"/>
  <c r="EN258" i="51"/>
  <c r="EN257" i="51" s="1"/>
  <c r="EM258" i="51"/>
  <c r="EM257" i="51" s="1"/>
  <c r="EL258" i="51"/>
  <c r="EL257" i="51" s="1"/>
  <c r="EJ258" i="51"/>
  <c r="EJ257" i="51" s="1"/>
  <c r="EI258" i="51"/>
  <c r="EI257" i="51" s="1"/>
  <c r="EH258" i="51"/>
  <c r="EH257" i="51" s="1"/>
  <c r="EF258" i="51"/>
  <c r="EF257" i="51" s="1"/>
  <c r="EE258" i="51"/>
  <c r="EE257" i="51" s="1"/>
  <c r="ED258" i="51"/>
  <c r="ED257" i="51" s="1"/>
  <c r="EC258" i="51"/>
  <c r="EC257" i="51" s="1"/>
  <c r="EB258" i="51"/>
  <c r="EB257" i="51" s="1"/>
  <c r="EA258" i="51"/>
  <c r="EA257" i="51" s="1"/>
  <c r="DZ258" i="51"/>
  <c r="DZ257" i="51" s="1"/>
  <c r="DX258" i="51"/>
  <c r="DX257" i="51" s="1"/>
  <c r="DW258" i="51"/>
  <c r="DW257" i="51" s="1"/>
  <c r="DV258" i="51"/>
  <c r="DV257" i="51" s="1"/>
  <c r="DU258" i="51"/>
  <c r="DU257" i="51" s="1"/>
  <c r="DT258" i="51"/>
  <c r="DT257" i="51" s="1"/>
  <c r="DS258" i="51"/>
  <c r="DS257" i="51" s="1"/>
  <c r="DR258" i="51"/>
  <c r="DR257" i="51" s="1"/>
  <c r="DP258" i="51"/>
  <c r="DP257" i="51" s="1"/>
  <c r="DO258" i="51"/>
  <c r="DO257" i="51" s="1"/>
  <c r="DN258" i="51"/>
  <c r="DN257" i="51" s="1"/>
  <c r="DL258" i="51"/>
  <c r="DL257" i="51" s="1"/>
  <c r="DK258" i="51"/>
  <c r="DK257" i="51" s="1"/>
  <c r="ER254" i="51"/>
  <c r="EQ254" i="51"/>
  <c r="EP254" i="51"/>
  <c r="EN254" i="51"/>
  <c r="EM254" i="51"/>
  <c r="EL254" i="51"/>
  <c r="EJ254" i="51"/>
  <c r="EI254" i="51"/>
  <c r="EH254" i="51"/>
  <c r="EF254" i="51"/>
  <c r="EE254" i="51"/>
  <c r="ED254" i="51"/>
  <c r="EC254" i="51"/>
  <c r="EB254" i="51"/>
  <c r="EA254" i="51"/>
  <c r="DZ254" i="51"/>
  <c r="DX254" i="51"/>
  <c r="DW254" i="51"/>
  <c r="DV254" i="51"/>
  <c r="DU254" i="51"/>
  <c r="DT254" i="51"/>
  <c r="DS254" i="51"/>
  <c r="DR254" i="51"/>
  <c r="DP254" i="51"/>
  <c r="DO254" i="51"/>
  <c r="DN254" i="51"/>
  <c r="DL254" i="51"/>
  <c r="DK254" i="51"/>
  <c r="ER247" i="51"/>
  <c r="EQ247" i="51"/>
  <c r="EP247" i="51"/>
  <c r="EN247" i="51"/>
  <c r="EM247" i="51"/>
  <c r="EL247" i="51"/>
  <c r="EJ247" i="51"/>
  <c r="EI247" i="51"/>
  <c r="EH247" i="51"/>
  <c r="EF247" i="51"/>
  <c r="EE247" i="51"/>
  <c r="ED247" i="51"/>
  <c r="EC247" i="51"/>
  <c r="EB247" i="51"/>
  <c r="EA247" i="51"/>
  <c r="DZ247" i="51"/>
  <c r="DX247" i="51"/>
  <c r="DW247" i="51"/>
  <c r="DV247" i="51"/>
  <c r="DU247" i="51"/>
  <c r="DT247" i="51"/>
  <c r="DS247" i="51"/>
  <c r="DR247" i="51"/>
  <c r="DP247" i="51"/>
  <c r="DO247" i="51"/>
  <c r="DN247" i="51"/>
  <c r="DL247" i="51"/>
  <c r="ER245" i="51"/>
  <c r="EQ245" i="51"/>
  <c r="EP245" i="51"/>
  <c r="EN245" i="51"/>
  <c r="EM245" i="51"/>
  <c r="EL245" i="51"/>
  <c r="EJ245" i="51"/>
  <c r="EI245" i="51"/>
  <c r="EH245" i="51"/>
  <c r="EF245" i="51"/>
  <c r="EE245" i="51"/>
  <c r="ED245" i="51"/>
  <c r="EC245" i="51"/>
  <c r="EB245" i="51"/>
  <c r="EA245" i="51"/>
  <c r="DZ245" i="51"/>
  <c r="DX245" i="51"/>
  <c r="DW245" i="51"/>
  <c r="DV245" i="51"/>
  <c r="DU245" i="51"/>
  <c r="DT245" i="51"/>
  <c r="DS245" i="51"/>
  <c r="DR245" i="51"/>
  <c r="DP245" i="51"/>
  <c r="DO245" i="51"/>
  <c r="DN245" i="51"/>
  <c r="DL245" i="51"/>
  <c r="DK245" i="51"/>
  <c r="ER241" i="51"/>
  <c r="EQ241" i="51"/>
  <c r="EP241" i="51"/>
  <c r="EN241" i="51"/>
  <c r="EJ241" i="51"/>
  <c r="EI241" i="51"/>
  <c r="EH241" i="51"/>
  <c r="EF241" i="51"/>
  <c r="EE241" i="51"/>
  <c r="ED241" i="51"/>
  <c r="EC241" i="51"/>
  <c r="EB241" i="51"/>
  <c r="EA241" i="51"/>
  <c r="DZ241" i="51"/>
  <c r="DX241" i="51"/>
  <c r="DW241" i="51"/>
  <c r="DV241" i="51"/>
  <c r="DU241" i="51"/>
  <c r="DT241" i="51"/>
  <c r="DS241" i="51"/>
  <c r="DR241" i="51"/>
  <c r="DP241" i="51"/>
  <c r="DO241" i="51"/>
  <c r="DL241" i="51"/>
  <c r="DK241" i="51"/>
  <c r="ER238" i="51"/>
  <c r="EQ238" i="51"/>
  <c r="EP238" i="51"/>
  <c r="EN238" i="51"/>
  <c r="EM238" i="51"/>
  <c r="EL238" i="51"/>
  <c r="EJ238" i="51"/>
  <c r="EI238" i="51"/>
  <c r="EH238" i="51"/>
  <c r="EF238" i="51"/>
  <c r="EE238" i="51"/>
  <c r="ED238" i="51"/>
  <c r="EC238" i="51"/>
  <c r="EB238" i="51"/>
  <c r="EA238" i="51"/>
  <c r="DZ238" i="51"/>
  <c r="DX238" i="51"/>
  <c r="DW238" i="51"/>
  <c r="DV238" i="51"/>
  <c r="DU238" i="51"/>
  <c r="DT238" i="51"/>
  <c r="DS238" i="51"/>
  <c r="DR238" i="51"/>
  <c r="DP238" i="51"/>
  <c r="DO238" i="51"/>
  <c r="DN238" i="51"/>
  <c r="DL238" i="51"/>
  <c r="DK238" i="51"/>
  <c r="ER236" i="51"/>
  <c r="EQ236" i="51"/>
  <c r="EP236" i="51"/>
  <c r="EN236" i="51"/>
  <c r="EM236" i="51"/>
  <c r="EL236" i="51"/>
  <c r="EJ236" i="51"/>
  <c r="EI236" i="51"/>
  <c r="EH236" i="51"/>
  <c r="EF236" i="51"/>
  <c r="EE236" i="51"/>
  <c r="ED236" i="51"/>
  <c r="EC236" i="51"/>
  <c r="EB236" i="51"/>
  <c r="EA236" i="51"/>
  <c r="DZ236" i="51"/>
  <c r="DX236" i="51"/>
  <c r="DW236" i="51"/>
  <c r="DV236" i="51"/>
  <c r="DU236" i="51"/>
  <c r="DT236" i="51"/>
  <c r="DP236" i="51"/>
  <c r="DO236" i="51"/>
  <c r="DL236" i="51"/>
  <c r="DK236" i="51"/>
  <c r="ER234" i="51"/>
  <c r="EQ234" i="51"/>
  <c r="EP234" i="51"/>
  <c r="EN234" i="51"/>
  <c r="EM234" i="51"/>
  <c r="EL234" i="51"/>
  <c r="EJ234" i="51"/>
  <c r="EI234" i="51"/>
  <c r="EH234" i="51"/>
  <c r="EF234" i="51"/>
  <c r="EE234" i="51"/>
  <c r="ED234" i="51"/>
  <c r="EC234" i="51"/>
  <c r="EB234" i="51"/>
  <c r="EA234" i="51"/>
  <c r="DZ234" i="51"/>
  <c r="DX234" i="51"/>
  <c r="DW234" i="51"/>
  <c r="DV234" i="51"/>
  <c r="DU234" i="51"/>
  <c r="DT234" i="51"/>
  <c r="DS234" i="51"/>
  <c r="DR234" i="51"/>
  <c r="DP234" i="51"/>
  <c r="DO234" i="51"/>
  <c r="DN234" i="51"/>
  <c r="DL234" i="51"/>
  <c r="DK234" i="51"/>
  <c r="ER229" i="51"/>
  <c r="EQ229" i="51"/>
  <c r="EP229" i="51"/>
  <c r="EN229" i="51"/>
  <c r="EM229" i="51"/>
  <c r="EJ229" i="51"/>
  <c r="EI229" i="51"/>
  <c r="EH229" i="51"/>
  <c r="EF229" i="51"/>
  <c r="EE229" i="51"/>
  <c r="ED229" i="51"/>
  <c r="EC229" i="51"/>
  <c r="EB229" i="51"/>
  <c r="EA229" i="51"/>
  <c r="DZ229" i="51"/>
  <c r="DX229" i="51"/>
  <c r="DW229" i="51"/>
  <c r="DV229" i="51"/>
  <c r="DU229" i="51"/>
  <c r="DT229" i="51"/>
  <c r="DS229" i="51"/>
  <c r="DR229" i="51"/>
  <c r="DP229" i="51"/>
  <c r="DO229" i="51"/>
  <c r="DN229" i="51"/>
  <c r="DL229" i="51"/>
  <c r="DK229" i="51"/>
  <c r="ER226" i="51"/>
  <c r="EQ226" i="51"/>
  <c r="EP226" i="51"/>
  <c r="EN226" i="51"/>
  <c r="EM226" i="51"/>
  <c r="EJ226" i="51"/>
  <c r="EI226" i="51"/>
  <c r="EH226" i="51"/>
  <c r="EF226" i="51"/>
  <c r="EE226" i="51"/>
  <c r="ED226" i="51"/>
  <c r="EC226" i="51"/>
  <c r="EB226" i="51"/>
  <c r="EA226" i="51"/>
  <c r="DZ226" i="51"/>
  <c r="DX226" i="51"/>
  <c r="DW226" i="51"/>
  <c r="DV226" i="51"/>
  <c r="DU226" i="51"/>
  <c r="DT226" i="51"/>
  <c r="DS226" i="51"/>
  <c r="DR226" i="51"/>
  <c r="DO226" i="51"/>
  <c r="DN226" i="51"/>
  <c r="DL226" i="51"/>
  <c r="DK226" i="51"/>
  <c r="ER221" i="51"/>
  <c r="EQ221" i="51"/>
  <c r="EP221" i="51"/>
  <c r="EN221" i="51"/>
  <c r="EM221" i="51"/>
  <c r="EJ221" i="51"/>
  <c r="EI221" i="51"/>
  <c r="EH221" i="51"/>
  <c r="EF221" i="51"/>
  <c r="EE221" i="51"/>
  <c r="ED221" i="51"/>
  <c r="EC221" i="51"/>
  <c r="EB221" i="51"/>
  <c r="EA221" i="51"/>
  <c r="DZ221" i="51"/>
  <c r="DX221" i="51"/>
  <c r="DW221" i="51"/>
  <c r="DV221" i="51"/>
  <c r="DU221" i="51"/>
  <c r="DT221" i="51"/>
  <c r="DS221" i="51"/>
  <c r="DR221" i="51"/>
  <c r="DP221" i="51"/>
  <c r="DO221" i="51"/>
  <c r="DN221" i="51"/>
  <c r="DL221" i="51"/>
  <c r="DK221" i="51"/>
  <c r="ER217" i="51"/>
  <c r="EQ217" i="51"/>
  <c r="EP217" i="51"/>
  <c r="EN217" i="51"/>
  <c r="EM217" i="51"/>
  <c r="EL217" i="51"/>
  <c r="EJ217" i="51"/>
  <c r="EI217" i="51"/>
  <c r="EH217" i="51"/>
  <c r="EF217" i="51"/>
  <c r="EE217" i="51"/>
  <c r="ED217" i="51"/>
  <c r="EC217" i="51"/>
  <c r="EB217" i="51"/>
  <c r="EA217" i="51"/>
  <c r="DZ217" i="51"/>
  <c r="DX217" i="51"/>
  <c r="DW217" i="51"/>
  <c r="DV217" i="51"/>
  <c r="DU217" i="51"/>
  <c r="DT217" i="51"/>
  <c r="DS217" i="51"/>
  <c r="DR217" i="51"/>
  <c r="DP217" i="51"/>
  <c r="DO217" i="51"/>
  <c r="DN217" i="51"/>
  <c r="DL217" i="51"/>
  <c r="DK217" i="51"/>
  <c r="ER214" i="51"/>
  <c r="EQ214" i="51"/>
  <c r="EP214" i="51"/>
  <c r="EN214" i="51"/>
  <c r="EM214" i="51"/>
  <c r="EL214" i="51"/>
  <c r="EJ214" i="51"/>
  <c r="EI214" i="51"/>
  <c r="EH214" i="51"/>
  <c r="EF214" i="51"/>
  <c r="EE214" i="51"/>
  <c r="ED214" i="51"/>
  <c r="EC214" i="51"/>
  <c r="EB214" i="51"/>
  <c r="EA214" i="51"/>
  <c r="DZ214" i="51"/>
  <c r="DX214" i="51"/>
  <c r="DW214" i="51"/>
  <c r="DV214" i="51"/>
  <c r="DU214" i="51"/>
  <c r="DT214" i="51"/>
  <c r="DS214" i="51"/>
  <c r="DR214" i="51"/>
  <c r="DP214" i="51"/>
  <c r="DO214" i="51"/>
  <c r="DN214" i="51"/>
  <c r="DL214" i="51"/>
  <c r="DK214" i="51"/>
  <c r="ER211" i="51"/>
  <c r="EQ211" i="51"/>
  <c r="EP211" i="51"/>
  <c r="EN211" i="51"/>
  <c r="EM211" i="51"/>
  <c r="EL211" i="51"/>
  <c r="EJ211" i="51"/>
  <c r="EI211" i="51"/>
  <c r="EH211" i="51"/>
  <c r="EF211" i="51"/>
  <c r="EE211" i="51"/>
  <c r="ED211" i="51"/>
  <c r="EC211" i="51"/>
  <c r="EB211" i="51"/>
  <c r="EA211" i="51"/>
  <c r="DZ211" i="51"/>
  <c r="DX211" i="51"/>
  <c r="DW211" i="51"/>
  <c r="DV211" i="51"/>
  <c r="DU211" i="51"/>
  <c r="DT211" i="51"/>
  <c r="DS211" i="51"/>
  <c r="DR211" i="51"/>
  <c r="DP211" i="51"/>
  <c r="DO211" i="51"/>
  <c r="DN211" i="51"/>
  <c r="DL211" i="51"/>
  <c r="DK211" i="51"/>
  <c r="ER205" i="51"/>
  <c r="EQ205" i="51"/>
  <c r="EP205" i="51"/>
  <c r="EN205" i="51"/>
  <c r="EM205" i="51"/>
  <c r="EJ205" i="51"/>
  <c r="EI205" i="51"/>
  <c r="EH205" i="51"/>
  <c r="EF205" i="51"/>
  <c r="EE205" i="51"/>
  <c r="ED205" i="51"/>
  <c r="EC205" i="51"/>
  <c r="EB205" i="51"/>
  <c r="EA205" i="51"/>
  <c r="DZ205" i="51"/>
  <c r="DX205" i="51"/>
  <c r="DW205" i="51"/>
  <c r="DV205" i="51"/>
  <c r="DU205" i="51"/>
  <c r="DT205" i="51"/>
  <c r="DS205" i="51"/>
  <c r="DR205" i="51"/>
  <c r="DP205" i="51"/>
  <c r="DO205" i="51"/>
  <c r="DN205" i="51"/>
  <c r="DL205" i="51"/>
  <c r="DK205" i="51"/>
  <c r="ER201" i="51"/>
  <c r="EQ201" i="51"/>
  <c r="EP201" i="51"/>
  <c r="EN201" i="51"/>
  <c r="EM201" i="51"/>
  <c r="EL201" i="51"/>
  <c r="EJ201" i="51"/>
  <c r="EI201" i="51"/>
  <c r="EH201" i="51"/>
  <c r="EF201" i="51"/>
  <c r="EE201" i="51"/>
  <c r="ED201" i="51"/>
  <c r="EC201" i="51"/>
  <c r="EB201" i="51"/>
  <c r="EA201" i="51"/>
  <c r="DZ201" i="51"/>
  <c r="DX201" i="51"/>
  <c r="DW201" i="51"/>
  <c r="DV201" i="51"/>
  <c r="DU201" i="51"/>
  <c r="DT201" i="51"/>
  <c r="DS201" i="51"/>
  <c r="DR201" i="51"/>
  <c r="DP201" i="51"/>
  <c r="DO201" i="51"/>
  <c r="DN201" i="51"/>
  <c r="DL201" i="51"/>
  <c r="DK201" i="51"/>
  <c r="ER197" i="51"/>
  <c r="EQ197" i="51"/>
  <c r="EP197" i="51"/>
  <c r="EN197" i="51"/>
  <c r="EM197" i="51"/>
  <c r="EJ197" i="51"/>
  <c r="EI197" i="51"/>
  <c r="EH197" i="51"/>
  <c r="EF197" i="51"/>
  <c r="EE197" i="51"/>
  <c r="ED197" i="51"/>
  <c r="EC197" i="51"/>
  <c r="EB197" i="51"/>
  <c r="EA197" i="51"/>
  <c r="DZ197" i="51"/>
  <c r="DX197" i="51"/>
  <c r="DW197" i="51"/>
  <c r="DV197" i="51"/>
  <c r="DU197" i="51"/>
  <c r="DT197" i="51"/>
  <c r="DS197" i="51"/>
  <c r="DR197" i="51"/>
  <c r="DP197" i="51"/>
  <c r="DO197" i="51"/>
  <c r="DN197" i="51"/>
  <c r="DL197" i="51"/>
  <c r="DK197" i="51"/>
  <c r="ER192" i="51"/>
  <c r="EQ192" i="51"/>
  <c r="EP192" i="51"/>
  <c r="EN192" i="51"/>
  <c r="EM192" i="51"/>
  <c r="EL192" i="51"/>
  <c r="EJ192" i="51"/>
  <c r="EI192" i="51"/>
  <c r="EH192" i="51"/>
  <c r="EF192" i="51"/>
  <c r="EE192" i="51"/>
  <c r="ED192" i="51"/>
  <c r="EC192" i="51"/>
  <c r="EB192" i="51"/>
  <c r="EA192" i="51"/>
  <c r="DZ192" i="51"/>
  <c r="DX192" i="51"/>
  <c r="DW192" i="51"/>
  <c r="DV192" i="51"/>
  <c r="DU192" i="51"/>
  <c r="DT192" i="51"/>
  <c r="DS192" i="51"/>
  <c r="DR192" i="51"/>
  <c r="DP192" i="51"/>
  <c r="DO192" i="51"/>
  <c r="DN192" i="51"/>
  <c r="DL192" i="51"/>
  <c r="DK192" i="51"/>
  <c r="ER189" i="51"/>
  <c r="EQ189" i="51"/>
  <c r="EP189" i="51"/>
  <c r="EN189" i="51"/>
  <c r="EM189" i="51"/>
  <c r="EL189" i="51"/>
  <c r="EJ189" i="51"/>
  <c r="EI189" i="51"/>
  <c r="EH189" i="51"/>
  <c r="EF189" i="51"/>
  <c r="EE189" i="51"/>
  <c r="ED189" i="51"/>
  <c r="EC189" i="51"/>
  <c r="EB189" i="51"/>
  <c r="EA189" i="51"/>
  <c r="DZ189" i="51"/>
  <c r="DX189" i="51"/>
  <c r="DW189" i="51"/>
  <c r="DV189" i="51"/>
  <c r="DU189" i="51"/>
  <c r="DT189" i="51"/>
  <c r="DS189" i="51"/>
  <c r="DR189" i="51"/>
  <c r="DP189" i="51"/>
  <c r="DO189" i="51"/>
  <c r="DN189" i="51"/>
  <c r="DL189" i="51"/>
  <c r="DK189" i="51"/>
  <c r="ER184" i="51"/>
  <c r="EQ184" i="51"/>
  <c r="EP184" i="51"/>
  <c r="EN184" i="51"/>
  <c r="EM184" i="51"/>
  <c r="EJ184" i="51"/>
  <c r="EI184" i="51"/>
  <c r="EH184" i="51"/>
  <c r="EF184" i="51"/>
  <c r="EE184" i="51"/>
  <c r="ED184" i="51"/>
  <c r="EC184" i="51"/>
  <c r="EB184" i="51"/>
  <c r="EA184" i="51"/>
  <c r="DZ184" i="51"/>
  <c r="DX184" i="51"/>
  <c r="DW184" i="51"/>
  <c r="DV184" i="51"/>
  <c r="DU184" i="51"/>
  <c r="DT184" i="51"/>
  <c r="DS184" i="51"/>
  <c r="DR184" i="51"/>
  <c r="DP184" i="51"/>
  <c r="DO184" i="51"/>
  <c r="DN184" i="51"/>
  <c r="DL184" i="51"/>
  <c r="DK184" i="51"/>
  <c r="ER178" i="51"/>
  <c r="EQ178" i="51"/>
  <c r="EP178" i="51"/>
  <c r="EN178" i="51"/>
  <c r="EM178" i="51"/>
  <c r="EL178" i="51"/>
  <c r="EJ178" i="51"/>
  <c r="EI178" i="51"/>
  <c r="EH178" i="51"/>
  <c r="EF178" i="51"/>
  <c r="EE178" i="51"/>
  <c r="ED178" i="51"/>
  <c r="EC178" i="51"/>
  <c r="EB178" i="51"/>
  <c r="EA178" i="51"/>
  <c r="DZ178" i="51"/>
  <c r="DX178" i="51"/>
  <c r="DW178" i="51"/>
  <c r="DV178" i="51"/>
  <c r="DU178" i="51"/>
  <c r="DT178" i="51"/>
  <c r="DS178" i="51"/>
  <c r="DR178" i="51"/>
  <c r="DP178" i="51"/>
  <c r="DO178" i="51"/>
  <c r="DN178" i="51"/>
  <c r="DL178" i="51"/>
  <c r="DK178" i="51"/>
  <c r="ER174" i="51"/>
  <c r="EQ174" i="51"/>
  <c r="EP174" i="51"/>
  <c r="EN174" i="51"/>
  <c r="EM174" i="51"/>
  <c r="EL174" i="51"/>
  <c r="EJ174" i="51"/>
  <c r="EI174" i="51"/>
  <c r="EH174" i="51"/>
  <c r="EF174" i="51"/>
  <c r="EE174" i="51"/>
  <c r="ED174" i="51"/>
  <c r="EC174" i="51"/>
  <c r="EB174" i="51"/>
  <c r="EA174" i="51"/>
  <c r="DZ174" i="51"/>
  <c r="DX174" i="51"/>
  <c r="DW174" i="51"/>
  <c r="DV174" i="51"/>
  <c r="DU174" i="51"/>
  <c r="DT174" i="51"/>
  <c r="DS174" i="51"/>
  <c r="DR174" i="51"/>
  <c r="DP174" i="51"/>
  <c r="DO174" i="51"/>
  <c r="DN174" i="51"/>
  <c r="DL174" i="51"/>
  <c r="DK174" i="51"/>
  <c r="ER172" i="51"/>
  <c r="EQ172" i="51"/>
  <c r="EP172" i="51"/>
  <c r="EN172" i="51"/>
  <c r="EM172" i="51"/>
  <c r="EL172" i="51"/>
  <c r="EJ172" i="51"/>
  <c r="EI172" i="51"/>
  <c r="EH172" i="51"/>
  <c r="EF172" i="51"/>
  <c r="EE172" i="51"/>
  <c r="ED172" i="51"/>
  <c r="EC172" i="51"/>
  <c r="EB172" i="51"/>
  <c r="EA172" i="51"/>
  <c r="DZ172" i="51"/>
  <c r="DX172" i="51"/>
  <c r="DW172" i="51"/>
  <c r="DV172" i="51"/>
  <c r="DU172" i="51"/>
  <c r="DT172" i="51"/>
  <c r="DS172" i="51"/>
  <c r="DP172" i="51"/>
  <c r="DO172" i="51"/>
  <c r="DN172" i="51"/>
  <c r="DL172" i="51"/>
  <c r="DK172" i="51"/>
  <c r="ER169" i="51"/>
  <c r="EQ169" i="51"/>
  <c r="EP169" i="51"/>
  <c r="EN169" i="51"/>
  <c r="EM169" i="51"/>
  <c r="EL169" i="51"/>
  <c r="EJ169" i="51"/>
  <c r="EI169" i="51"/>
  <c r="EH169" i="51"/>
  <c r="EF169" i="51"/>
  <c r="EE169" i="51"/>
  <c r="ED169" i="51"/>
  <c r="EC169" i="51"/>
  <c r="EB169" i="51"/>
  <c r="EA169" i="51"/>
  <c r="DZ169" i="51"/>
  <c r="DX169" i="51"/>
  <c r="DW169" i="51"/>
  <c r="DV169" i="51"/>
  <c r="DU169" i="51"/>
  <c r="DT169" i="51"/>
  <c r="DS169" i="51"/>
  <c r="DR169" i="51"/>
  <c r="DP169" i="51"/>
  <c r="DO169" i="51"/>
  <c r="DN169" i="51"/>
  <c r="DL169" i="51"/>
  <c r="DK169" i="51"/>
  <c r="ER167" i="51"/>
  <c r="EQ167" i="51"/>
  <c r="EP167" i="51"/>
  <c r="EN167" i="51"/>
  <c r="EM167" i="51"/>
  <c r="EL167" i="51"/>
  <c r="EJ167" i="51"/>
  <c r="EI167" i="51"/>
  <c r="EH167" i="51"/>
  <c r="EF167" i="51"/>
  <c r="EE167" i="51"/>
  <c r="ED167" i="51"/>
  <c r="EC167" i="51"/>
  <c r="EB167" i="51"/>
  <c r="EA167" i="51"/>
  <c r="DZ167" i="51"/>
  <c r="DX167" i="51"/>
  <c r="DW167" i="51"/>
  <c r="DV167" i="51"/>
  <c r="DU167" i="51"/>
  <c r="DT167" i="51"/>
  <c r="DS167" i="51"/>
  <c r="DR167" i="51"/>
  <c r="DP167" i="51"/>
  <c r="DO167" i="51"/>
  <c r="DN167" i="51"/>
  <c r="DL167" i="51"/>
  <c r="DK167" i="51"/>
  <c r="ER163" i="51"/>
  <c r="EQ163" i="51"/>
  <c r="EP163" i="51"/>
  <c r="EN163" i="51"/>
  <c r="EM163" i="51"/>
  <c r="EL163" i="51"/>
  <c r="EJ163" i="51"/>
  <c r="EI163" i="51"/>
  <c r="EH163" i="51"/>
  <c r="EF163" i="51"/>
  <c r="EE163" i="51"/>
  <c r="ED163" i="51"/>
  <c r="EC163" i="51"/>
  <c r="EB163" i="51"/>
  <c r="EA163" i="51"/>
  <c r="DZ163" i="51"/>
  <c r="DX163" i="51"/>
  <c r="DW163" i="51"/>
  <c r="DV163" i="51"/>
  <c r="DU163" i="51"/>
  <c r="DT163" i="51"/>
  <c r="DS163" i="51"/>
  <c r="DR163" i="51"/>
  <c r="DP163" i="51"/>
  <c r="DO163" i="51"/>
  <c r="DN163" i="51"/>
  <c r="DL163" i="51"/>
  <c r="DK163" i="51"/>
  <c r="ER159" i="51"/>
  <c r="EQ159" i="51"/>
  <c r="EP159" i="51"/>
  <c r="EN159" i="51"/>
  <c r="EM159" i="51"/>
  <c r="EL159" i="51"/>
  <c r="EJ159" i="51"/>
  <c r="EI159" i="51"/>
  <c r="EH159" i="51"/>
  <c r="EF159" i="51"/>
  <c r="EE159" i="51"/>
  <c r="ED159" i="51"/>
  <c r="EC159" i="51"/>
  <c r="EB159" i="51"/>
  <c r="EA159" i="51"/>
  <c r="DZ159" i="51"/>
  <c r="DX159" i="51"/>
  <c r="DW159" i="51"/>
  <c r="DV159" i="51"/>
  <c r="DU159" i="51"/>
  <c r="DT159" i="51"/>
  <c r="DS159" i="51"/>
  <c r="DR159" i="51"/>
  <c r="DP159" i="51"/>
  <c r="DO159" i="51"/>
  <c r="DN159" i="51"/>
  <c r="DL159" i="51"/>
  <c r="DK159" i="51"/>
  <c r="ER157" i="51"/>
  <c r="EQ157" i="51"/>
  <c r="EP157" i="51"/>
  <c r="EN157" i="51"/>
  <c r="EM157" i="51"/>
  <c r="EL157" i="51"/>
  <c r="EJ157" i="51"/>
  <c r="EI157" i="51"/>
  <c r="EH157" i="51"/>
  <c r="EF157" i="51"/>
  <c r="EE157" i="51"/>
  <c r="ED157" i="51"/>
  <c r="EC157" i="51"/>
  <c r="EB157" i="51"/>
  <c r="EA157" i="51"/>
  <c r="DZ157" i="51"/>
  <c r="DX157" i="51"/>
  <c r="DW157" i="51"/>
  <c r="DV157" i="51"/>
  <c r="DU157" i="51"/>
  <c r="DT157" i="51"/>
  <c r="DS157" i="51"/>
  <c r="DR157" i="51"/>
  <c r="DP157" i="51"/>
  <c r="DO157" i="51"/>
  <c r="DN157" i="51"/>
  <c r="DL157" i="51"/>
  <c r="DK157" i="51"/>
  <c r="ER155" i="51"/>
  <c r="EQ155" i="51"/>
  <c r="EP155" i="51"/>
  <c r="EN155" i="51"/>
  <c r="EM155" i="51"/>
  <c r="EL155" i="51"/>
  <c r="EJ155" i="51"/>
  <c r="EI155" i="51"/>
  <c r="EH155" i="51"/>
  <c r="EF155" i="51"/>
  <c r="EE155" i="51"/>
  <c r="ED155" i="51"/>
  <c r="EC155" i="51"/>
  <c r="EB155" i="51"/>
  <c r="EA155" i="51"/>
  <c r="DZ155" i="51"/>
  <c r="DX155" i="51"/>
  <c r="DW155" i="51"/>
  <c r="DV155" i="51"/>
  <c r="DU155" i="51"/>
  <c r="DT155" i="51"/>
  <c r="DS155" i="51"/>
  <c r="DR155" i="51"/>
  <c r="DP155" i="51"/>
  <c r="DO155" i="51"/>
  <c r="DN155" i="51"/>
  <c r="DL155" i="51"/>
  <c r="DK155" i="51"/>
  <c r="ER152" i="51"/>
  <c r="EQ152" i="51"/>
  <c r="EP152" i="51"/>
  <c r="EN152" i="51"/>
  <c r="EM152" i="51"/>
  <c r="EL152" i="51"/>
  <c r="EJ152" i="51"/>
  <c r="EI152" i="51"/>
  <c r="EH152" i="51"/>
  <c r="EF152" i="51"/>
  <c r="EE152" i="51"/>
  <c r="ED152" i="51"/>
  <c r="EC152" i="51"/>
  <c r="EB152" i="51"/>
  <c r="EA152" i="51"/>
  <c r="DZ152" i="51"/>
  <c r="DX152" i="51"/>
  <c r="DW152" i="51"/>
  <c r="DV152" i="51"/>
  <c r="DU152" i="51"/>
  <c r="DT152" i="51"/>
  <c r="DS152" i="51"/>
  <c r="DR152" i="51"/>
  <c r="DP152" i="51"/>
  <c r="DO152" i="51"/>
  <c r="DN152" i="51"/>
  <c r="DL152" i="51"/>
  <c r="DK152" i="51"/>
  <c r="ER145" i="51"/>
  <c r="EQ145" i="51"/>
  <c r="EP145" i="51"/>
  <c r="EN145" i="51"/>
  <c r="EM145" i="51"/>
  <c r="EL145" i="51"/>
  <c r="EJ145" i="51"/>
  <c r="EI145" i="51"/>
  <c r="EH145" i="51"/>
  <c r="EF145" i="51"/>
  <c r="EE145" i="51"/>
  <c r="ED145" i="51"/>
  <c r="EC145" i="51"/>
  <c r="EB145" i="51"/>
  <c r="EA145" i="51"/>
  <c r="DZ145" i="51"/>
  <c r="DX145" i="51"/>
  <c r="DW145" i="51"/>
  <c r="DV145" i="51"/>
  <c r="DU145" i="51"/>
  <c r="DT145" i="51"/>
  <c r="DS145" i="51"/>
  <c r="DR145" i="51"/>
  <c r="DP145" i="51"/>
  <c r="DO145" i="51"/>
  <c r="DN145" i="51"/>
  <c r="DL145" i="51"/>
  <c r="DK145" i="51"/>
  <c r="ER139" i="51"/>
  <c r="EQ139" i="51"/>
  <c r="EP139" i="51"/>
  <c r="EN139" i="51"/>
  <c r="EM139" i="51"/>
  <c r="EL139" i="51"/>
  <c r="EJ139" i="51"/>
  <c r="EI139" i="51"/>
  <c r="EH139" i="51"/>
  <c r="EF139" i="51"/>
  <c r="EE139" i="51"/>
  <c r="ED139" i="51"/>
  <c r="EC139" i="51"/>
  <c r="EB139" i="51"/>
  <c r="EA139" i="51"/>
  <c r="DZ139" i="51"/>
  <c r="DX139" i="51"/>
  <c r="DW139" i="51"/>
  <c r="DV139" i="51"/>
  <c r="DU139" i="51"/>
  <c r="DT139" i="51"/>
  <c r="DS139" i="51"/>
  <c r="DR139" i="51"/>
  <c r="DP139" i="51"/>
  <c r="DO139" i="51"/>
  <c r="DN139" i="51"/>
  <c r="DL139" i="51"/>
  <c r="DK139" i="51"/>
  <c r="ER136" i="51"/>
  <c r="EQ136" i="51"/>
  <c r="EP136" i="51"/>
  <c r="EN136" i="51"/>
  <c r="EM136" i="51"/>
  <c r="EL136" i="51"/>
  <c r="EJ136" i="51"/>
  <c r="EI136" i="51"/>
  <c r="EH136" i="51"/>
  <c r="EF136" i="51"/>
  <c r="EE136" i="51"/>
  <c r="ED136" i="51"/>
  <c r="EC136" i="51"/>
  <c r="EB136" i="51"/>
  <c r="EA136" i="51"/>
  <c r="DZ136" i="51"/>
  <c r="DX136" i="51"/>
  <c r="DW136" i="51"/>
  <c r="DV136" i="51"/>
  <c r="DU136" i="51"/>
  <c r="DT136" i="51"/>
  <c r="DS136" i="51"/>
  <c r="DR136" i="51"/>
  <c r="DP136" i="51"/>
  <c r="DO136" i="51"/>
  <c r="DN136" i="51"/>
  <c r="DL136" i="51"/>
  <c r="DK136" i="51"/>
  <c r="ER131" i="51"/>
  <c r="EQ131" i="51"/>
  <c r="EP131" i="51"/>
  <c r="EN131" i="51"/>
  <c r="EM131" i="51"/>
  <c r="EL131" i="51"/>
  <c r="EJ131" i="51"/>
  <c r="EI131" i="51"/>
  <c r="EH131" i="51"/>
  <c r="EF131" i="51"/>
  <c r="EE131" i="51"/>
  <c r="ED131" i="51"/>
  <c r="EC131" i="51"/>
  <c r="EB131" i="51"/>
  <c r="EA131" i="51"/>
  <c r="DZ131" i="51"/>
  <c r="DX131" i="51"/>
  <c r="DW131" i="51"/>
  <c r="DV131" i="51"/>
  <c r="DU131" i="51"/>
  <c r="DT131" i="51"/>
  <c r="DS131" i="51"/>
  <c r="DR131" i="51"/>
  <c r="DP131" i="51"/>
  <c r="DO131" i="51"/>
  <c r="DN131" i="51"/>
  <c r="DL131" i="51"/>
  <c r="DK131" i="51"/>
  <c r="ER120" i="51"/>
  <c r="EQ120" i="51"/>
  <c r="EP120" i="51"/>
  <c r="EN120" i="51"/>
  <c r="EM120" i="51"/>
  <c r="EL120" i="51"/>
  <c r="EJ120" i="51"/>
  <c r="EI120" i="51"/>
  <c r="EH120" i="51"/>
  <c r="EF120" i="51"/>
  <c r="EE120" i="51"/>
  <c r="ED120" i="51"/>
  <c r="EC120" i="51"/>
  <c r="EB120" i="51"/>
  <c r="EA120" i="51"/>
  <c r="DZ120" i="51"/>
  <c r="DX120" i="51"/>
  <c r="DW120" i="51"/>
  <c r="DV120" i="51"/>
  <c r="DU120" i="51"/>
  <c r="DT120" i="51"/>
  <c r="DS120" i="51"/>
  <c r="DR120" i="51"/>
  <c r="DP120" i="51"/>
  <c r="DO120" i="51"/>
  <c r="DN120" i="51"/>
  <c r="DL120" i="51"/>
  <c r="DK120" i="51"/>
  <c r="ER111" i="51"/>
  <c r="EQ111" i="51"/>
  <c r="EP111" i="51"/>
  <c r="EN111" i="51"/>
  <c r="EM111" i="51"/>
  <c r="EL111" i="51"/>
  <c r="EJ111" i="51"/>
  <c r="EI111" i="51"/>
  <c r="EH111" i="51"/>
  <c r="EF111" i="51"/>
  <c r="EE111" i="51"/>
  <c r="ED111" i="51"/>
  <c r="EC111" i="51"/>
  <c r="EB111" i="51"/>
  <c r="EA111" i="51"/>
  <c r="DZ111" i="51"/>
  <c r="DX111" i="51"/>
  <c r="DW111" i="51"/>
  <c r="DV111" i="51"/>
  <c r="DU111" i="51"/>
  <c r="DT111" i="51"/>
  <c r="DS111" i="51"/>
  <c r="DR111" i="51"/>
  <c r="DP111" i="51"/>
  <c r="DO111" i="51"/>
  <c r="DN111" i="51"/>
  <c r="DL111" i="51"/>
  <c r="DK111" i="51"/>
  <c r="ER108" i="51"/>
  <c r="EQ108" i="51"/>
  <c r="EP108" i="51"/>
  <c r="EN108" i="51"/>
  <c r="EM108" i="51"/>
  <c r="EL108" i="51"/>
  <c r="EJ108" i="51"/>
  <c r="EI108" i="51"/>
  <c r="EH108" i="51"/>
  <c r="EF108" i="51"/>
  <c r="EE108" i="51"/>
  <c r="ED108" i="51"/>
  <c r="EC108" i="51"/>
  <c r="EB108" i="51"/>
  <c r="EA108" i="51"/>
  <c r="DZ108" i="51"/>
  <c r="DX108" i="51"/>
  <c r="DW108" i="51"/>
  <c r="DV108" i="51"/>
  <c r="DU108" i="51"/>
  <c r="DT108" i="51"/>
  <c r="DS108" i="51"/>
  <c r="DR108" i="51"/>
  <c r="DP108" i="51"/>
  <c r="DO108" i="51"/>
  <c r="DN108" i="51"/>
  <c r="DL108" i="51"/>
  <c r="DK108" i="51"/>
  <c r="ER101" i="51"/>
  <c r="EQ101" i="51"/>
  <c r="EP101" i="51"/>
  <c r="EN101" i="51"/>
  <c r="EM101" i="51"/>
  <c r="EL101" i="51"/>
  <c r="EJ101" i="51"/>
  <c r="EI101" i="51"/>
  <c r="EH101" i="51"/>
  <c r="EF101" i="51"/>
  <c r="EE101" i="51"/>
  <c r="ED101" i="51"/>
  <c r="EC101" i="51"/>
  <c r="EB101" i="51"/>
  <c r="EA101" i="51"/>
  <c r="DZ101" i="51"/>
  <c r="DX101" i="51"/>
  <c r="DW101" i="51"/>
  <c r="DV101" i="51"/>
  <c r="DU101" i="51"/>
  <c r="DT101" i="51"/>
  <c r="DS101" i="51"/>
  <c r="DR101" i="51"/>
  <c r="DP101" i="51"/>
  <c r="DO101" i="51"/>
  <c r="DN101" i="51"/>
  <c r="DL101" i="51"/>
  <c r="DK101" i="51"/>
  <c r="ER97" i="51"/>
  <c r="EQ97" i="51"/>
  <c r="EP97" i="51"/>
  <c r="EN97" i="51"/>
  <c r="EM97" i="51"/>
  <c r="EL97" i="51"/>
  <c r="EJ97" i="51"/>
  <c r="EI97" i="51"/>
  <c r="EH97" i="51"/>
  <c r="EF97" i="51"/>
  <c r="EE97" i="51"/>
  <c r="ED97" i="51"/>
  <c r="EC97" i="51"/>
  <c r="EB97" i="51"/>
  <c r="EA97" i="51"/>
  <c r="DZ97" i="51"/>
  <c r="DX97" i="51"/>
  <c r="DW97" i="51"/>
  <c r="DV97" i="51"/>
  <c r="DU97" i="51"/>
  <c r="DT97" i="51"/>
  <c r="DS97" i="51"/>
  <c r="DR97" i="51"/>
  <c r="DP97" i="51"/>
  <c r="DO97" i="51"/>
  <c r="DN97" i="51"/>
  <c r="DL97" i="51"/>
  <c r="DK97" i="51"/>
  <c r="ER86" i="51"/>
  <c r="EQ86" i="51"/>
  <c r="EP86" i="51"/>
  <c r="EN86" i="51"/>
  <c r="EM86" i="51"/>
  <c r="EL86" i="51"/>
  <c r="EJ86" i="51"/>
  <c r="EI86" i="51"/>
  <c r="EH86" i="51"/>
  <c r="EF86" i="51"/>
  <c r="EE86" i="51"/>
  <c r="ED86" i="51"/>
  <c r="EC86" i="51"/>
  <c r="EB86" i="51"/>
  <c r="EA86" i="51"/>
  <c r="DZ86" i="51"/>
  <c r="DX86" i="51"/>
  <c r="DW86" i="51"/>
  <c r="DV86" i="51"/>
  <c r="DU86" i="51"/>
  <c r="DT86" i="51"/>
  <c r="DS86" i="51"/>
  <c r="DR86" i="51"/>
  <c r="DL86" i="51"/>
  <c r="DK86" i="51"/>
  <c r="ER82" i="51"/>
  <c r="EQ82" i="51"/>
  <c r="EP82" i="51"/>
  <c r="EN82" i="51"/>
  <c r="EM82" i="51"/>
  <c r="EL82" i="51"/>
  <c r="EJ82" i="51"/>
  <c r="EI82" i="51"/>
  <c r="EH82" i="51"/>
  <c r="EF82" i="51"/>
  <c r="EE82" i="51"/>
  <c r="ED82" i="51"/>
  <c r="EC82" i="51"/>
  <c r="EB82" i="51"/>
  <c r="EA82" i="51"/>
  <c r="DZ82" i="51"/>
  <c r="DX82" i="51"/>
  <c r="DW82" i="51"/>
  <c r="DV82" i="51"/>
  <c r="DU82" i="51"/>
  <c r="DT82" i="51"/>
  <c r="DS82" i="51"/>
  <c r="DR82" i="51"/>
  <c r="DP82" i="51"/>
  <c r="DO82" i="51"/>
  <c r="DL82" i="51"/>
  <c r="DK82" i="51"/>
  <c r="ER79" i="51"/>
  <c r="EQ79" i="51"/>
  <c r="EP79" i="51"/>
  <c r="EN79" i="51"/>
  <c r="EM79" i="51"/>
  <c r="EL79" i="51"/>
  <c r="EJ79" i="51"/>
  <c r="EI79" i="51"/>
  <c r="EH79" i="51"/>
  <c r="EF79" i="51"/>
  <c r="EE79" i="51"/>
  <c r="ED79" i="51"/>
  <c r="EC79" i="51"/>
  <c r="EB79" i="51"/>
  <c r="EA79" i="51"/>
  <c r="DZ79" i="51"/>
  <c r="DX79" i="51"/>
  <c r="DW79" i="51"/>
  <c r="DV79" i="51"/>
  <c r="DU79" i="51"/>
  <c r="DT79" i="51"/>
  <c r="DS79" i="51"/>
  <c r="DP79" i="51"/>
  <c r="DO79" i="51"/>
  <c r="DN79" i="51"/>
  <c r="DL79" i="51"/>
  <c r="DK79" i="51"/>
  <c r="ER77" i="51"/>
  <c r="EQ77" i="51"/>
  <c r="EP77" i="51"/>
  <c r="EN77" i="51"/>
  <c r="EM77" i="51"/>
  <c r="EL77" i="51"/>
  <c r="EJ77" i="51"/>
  <c r="EI77" i="51"/>
  <c r="EH77" i="51"/>
  <c r="EF77" i="51"/>
  <c r="EE77" i="51"/>
  <c r="ED77" i="51"/>
  <c r="EC77" i="51"/>
  <c r="EB77" i="51"/>
  <c r="EA77" i="51"/>
  <c r="DZ77" i="51"/>
  <c r="DX77" i="51"/>
  <c r="DW77" i="51"/>
  <c r="DV77" i="51"/>
  <c r="DU77" i="51"/>
  <c r="DT77" i="51"/>
  <c r="DS77" i="51"/>
  <c r="DR77" i="51"/>
  <c r="DP77" i="51"/>
  <c r="DO77" i="51"/>
  <c r="DN77" i="51"/>
  <c r="DL77" i="51"/>
  <c r="DK77" i="51"/>
  <c r="ER74" i="51"/>
  <c r="EQ74" i="51"/>
  <c r="EP74" i="51"/>
  <c r="EN74" i="51"/>
  <c r="EM74" i="51"/>
  <c r="EL74" i="51"/>
  <c r="EJ74" i="51"/>
  <c r="EI74" i="51"/>
  <c r="EH74" i="51"/>
  <c r="EF74" i="51"/>
  <c r="EE74" i="51"/>
  <c r="ED74" i="51"/>
  <c r="EC74" i="51"/>
  <c r="EB74" i="51"/>
  <c r="EA74" i="51"/>
  <c r="DZ74" i="51"/>
  <c r="DX74" i="51"/>
  <c r="DW74" i="51"/>
  <c r="DV74" i="51"/>
  <c r="DU74" i="51"/>
  <c r="DT74" i="51"/>
  <c r="DS74" i="51"/>
  <c r="DR74" i="51"/>
  <c r="DP74" i="51"/>
  <c r="DO74" i="51"/>
  <c r="DN74" i="51"/>
  <c r="DL74" i="51"/>
  <c r="DK74" i="51"/>
  <c r="ER69" i="51"/>
  <c r="EQ69" i="51"/>
  <c r="EP69" i="51"/>
  <c r="EN69" i="51"/>
  <c r="EM69" i="51"/>
  <c r="EL69" i="51"/>
  <c r="EJ69" i="51"/>
  <c r="EI69" i="51"/>
  <c r="EH69" i="51"/>
  <c r="EF69" i="51"/>
  <c r="EE69" i="51"/>
  <c r="ED69" i="51"/>
  <c r="EC69" i="51"/>
  <c r="EB69" i="51"/>
  <c r="EA69" i="51"/>
  <c r="DZ69" i="51"/>
  <c r="DX69" i="51"/>
  <c r="DW69" i="51"/>
  <c r="DV69" i="51"/>
  <c r="DU69" i="51"/>
  <c r="DT69" i="51"/>
  <c r="DS69" i="51"/>
  <c r="DR69" i="51"/>
  <c r="DP69" i="51"/>
  <c r="DO69" i="51"/>
  <c r="DN69" i="51"/>
  <c r="DL69" i="51"/>
  <c r="DK69" i="51"/>
  <c r="ER64" i="51"/>
  <c r="EQ64" i="51"/>
  <c r="EP64" i="51"/>
  <c r="EN64" i="51"/>
  <c r="EM64" i="51"/>
  <c r="EL64" i="51"/>
  <c r="EJ64" i="51"/>
  <c r="EI64" i="51"/>
  <c r="EH64" i="51"/>
  <c r="EF64" i="51"/>
  <c r="EE64" i="51"/>
  <c r="ED64" i="51"/>
  <c r="EC64" i="51"/>
  <c r="EB64" i="51"/>
  <c r="EA64" i="51"/>
  <c r="DZ64" i="51"/>
  <c r="DX64" i="51"/>
  <c r="DW64" i="51"/>
  <c r="DV64" i="51"/>
  <c r="DU64" i="51"/>
  <c r="DT64" i="51"/>
  <c r="DS64" i="51"/>
  <c r="DR64" i="51"/>
  <c r="DP64" i="51"/>
  <c r="DO64" i="51"/>
  <c r="DN64" i="51"/>
  <c r="DL64" i="51"/>
  <c r="DK64" i="51"/>
  <c r="ER58" i="51"/>
  <c r="EQ58" i="51"/>
  <c r="EP58" i="51"/>
  <c r="EN58" i="51"/>
  <c r="EM58" i="51"/>
  <c r="EL58" i="51"/>
  <c r="EJ58" i="51"/>
  <c r="EI58" i="51"/>
  <c r="EH58" i="51"/>
  <c r="EF58" i="51"/>
  <c r="EE58" i="51"/>
  <c r="ED58" i="51"/>
  <c r="EC58" i="51"/>
  <c r="EB58" i="51"/>
  <c r="EA58" i="51"/>
  <c r="DZ58" i="51"/>
  <c r="DX58" i="51"/>
  <c r="DW58" i="51"/>
  <c r="DV58" i="51"/>
  <c r="DU58" i="51"/>
  <c r="DT58" i="51"/>
  <c r="DS58" i="51"/>
  <c r="DR58" i="51"/>
  <c r="DP58" i="51"/>
  <c r="DO58" i="51"/>
  <c r="DN58" i="51"/>
  <c r="DL58" i="51"/>
  <c r="DK58" i="51"/>
  <c r="ER54" i="51"/>
  <c r="EQ54" i="51"/>
  <c r="EP54" i="51"/>
  <c r="EN54" i="51"/>
  <c r="EM54" i="51"/>
  <c r="EL54" i="51"/>
  <c r="EJ54" i="51"/>
  <c r="EI54" i="51"/>
  <c r="EH54" i="51"/>
  <c r="EF54" i="51"/>
  <c r="EE54" i="51"/>
  <c r="ED54" i="51"/>
  <c r="EC54" i="51"/>
  <c r="EB54" i="51"/>
  <c r="EA54" i="51"/>
  <c r="DZ54" i="51"/>
  <c r="DX54" i="51"/>
  <c r="DW54" i="51"/>
  <c r="DV54" i="51"/>
  <c r="DU54" i="51"/>
  <c r="DT54" i="51"/>
  <c r="DS54" i="51"/>
  <c r="DR54" i="51"/>
  <c r="DP54" i="51"/>
  <c r="DO54" i="51"/>
  <c r="DN54" i="51"/>
  <c r="DL54" i="51"/>
  <c r="DK54" i="51"/>
  <c r="ER49" i="51"/>
  <c r="EQ49" i="51"/>
  <c r="EP49" i="51"/>
  <c r="EN49" i="51"/>
  <c r="EM49" i="51"/>
  <c r="EL49" i="51"/>
  <c r="EJ49" i="51"/>
  <c r="EI49" i="51"/>
  <c r="EH49" i="51"/>
  <c r="EF49" i="51"/>
  <c r="EE49" i="51"/>
  <c r="ED49" i="51"/>
  <c r="EC49" i="51"/>
  <c r="EC36" i="51" s="1"/>
  <c r="EB49" i="51"/>
  <c r="EA49" i="51"/>
  <c r="DZ49" i="51"/>
  <c r="DX49" i="51"/>
  <c r="DW49" i="51"/>
  <c r="DV49" i="51"/>
  <c r="DU49" i="51"/>
  <c r="DT49" i="51"/>
  <c r="DS49" i="51"/>
  <c r="DR49" i="51"/>
  <c r="DP49" i="51"/>
  <c r="DO49" i="51"/>
  <c r="DN49" i="51"/>
  <c r="DL49" i="51"/>
  <c r="DK49" i="51"/>
  <c r="ER42" i="51"/>
  <c r="EQ42" i="51"/>
  <c r="EP42" i="51"/>
  <c r="EN42" i="51"/>
  <c r="EM42" i="51"/>
  <c r="EL42" i="51"/>
  <c r="EJ42" i="51"/>
  <c r="EI42" i="51"/>
  <c r="EH42" i="51"/>
  <c r="EF42" i="51"/>
  <c r="EE42" i="51"/>
  <c r="ED42" i="51"/>
  <c r="EB42" i="51"/>
  <c r="EA42" i="51"/>
  <c r="DZ42" i="51"/>
  <c r="DX42" i="51"/>
  <c r="DW42" i="51"/>
  <c r="DV42" i="51"/>
  <c r="DU42" i="51"/>
  <c r="DT42" i="51"/>
  <c r="DS42" i="51"/>
  <c r="DR42" i="51"/>
  <c r="DP42" i="51"/>
  <c r="DO42" i="51"/>
  <c r="DN42" i="51"/>
  <c r="DL42" i="51"/>
  <c r="DK42" i="51"/>
  <c r="ER37" i="51"/>
  <c r="EQ37" i="51"/>
  <c r="EP37" i="51"/>
  <c r="EN37" i="51"/>
  <c r="EM37" i="51"/>
  <c r="EL37" i="51"/>
  <c r="EJ37" i="51"/>
  <c r="EI37" i="51"/>
  <c r="EH37" i="51"/>
  <c r="EF37" i="51"/>
  <c r="EE37" i="51"/>
  <c r="ED37" i="51"/>
  <c r="EB37" i="51"/>
  <c r="EA37" i="51"/>
  <c r="DZ37" i="51"/>
  <c r="DX37" i="51"/>
  <c r="DW37" i="51"/>
  <c r="DV37" i="51"/>
  <c r="DU37" i="51"/>
  <c r="DT37" i="51"/>
  <c r="DS37" i="51"/>
  <c r="DR37" i="51"/>
  <c r="DP37" i="51"/>
  <c r="DO37" i="51"/>
  <c r="DN37" i="51"/>
  <c r="DL37" i="51"/>
  <c r="DK37" i="51"/>
  <c r="ER27" i="51"/>
  <c r="EQ27" i="51"/>
  <c r="EP27" i="51"/>
  <c r="EN27" i="51"/>
  <c r="EM27" i="51"/>
  <c r="EL27" i="51"/>
  <c r="EJ27" i="51"/>
  <c r="EI27" i="51"/>
  <c r="EH27" i="51"/>
  <c r="EF27" i="51"/>
  <c r="EE27" i="51"/>
  <c r="ED27" i="51"/>
  <c r="EB27" i="51"/>
  <c r="EA27" i="51"/>
  <c r="DZ27" i="51"/>
  <c r="DX27" i="51"/>
  <c r="DW27" i="51"/>
  <c r="DV27" i="51"/>
  <c r="DU27" i="51"/>
  <c r="DT27" i="51"/>
  <c r="DS27" i="51"/>
  <c r="DR27" i="51"/>
  <c r="DP27" i="51"/>
  <c r="DO27" i="51"/>
  <c r="DN27" i="51"/>
  <c r="DL27" i="51"/>
  <c r="DK27" i="51"/>
  <c r="ER19" i="51"/>
  <c r="EQ19" i="51"/>
  <c r="EP19" i="51"/>
  <c r="EN19" i="51"/>
  <c r="EM19" i="51"/>
  <c r="EL19" i="51"/>
  <c r="EJ19" i="51"/>
  <c r="EI19" i="51"/>
  <c r="EH19" i="51"/>
  <c r="EF19" i="51"/>
  <c r="EE19" i="51"/>
  <c r="ED19" i="51"/>
  <c r="EB19" i="51"/>
  <c r="EA19" i="51"/>
  <c r="DZ19" i="51"/>
  <c r="DX19" i="51"/>
  <c r="DW19" i="51"/>
  <c r="DV19" i="51"/>
  <c r="DU19" i="51"/>
  <c r="DT19" i="51"/>
  <c r="DS19" i="51"/>
  <c r="DR19" i="51"/>
  <c r="DP19" i="51"/>
  <c r="DO19" i="51"/>
  <c r="DN19" i="51"/>
  <c r="DL19" i="51"/>
  <c r="DK19" i="51"/>
  <c r="ER12" i="51"/>
  <c r="EQ12" i="51"/>
  <c r="EP12" i="51"/>
  <c r="EN12" i="51"/>
  <c r="EM12" i="51"/>
  <c r="EL12" i="51"/>
  <c r="EJ12" i="51"/>
  <c r="EI12" i="51"/>
  <c r="EH12" i="51"/>
  <c r="EF12" i="51"/>
  <c r="EE12" i="51"/>
  <c r="ED12" i="51"/>
  <c r="EB12" i="51"/>
  <c r="EA12" i="51"/>
  <c r="DZ12" i="51"/>
  <c r="DX12" i="51"/>
  <c r="DW12" i="51"/>
  <c r="DV12" i="51"/>
  <c r="DU12" i="51"/>
  <c r="DT12" i="51"/>
  <c r="DS12" i="51"/>
  <c r="DR12" i="51"/>
  <c r="DP12" i="51"/>
  <c r="DO12" i="51"/>
  <c r="DN12" i="51"/>
  <c r="DL12" i="51"/>
  <c r="DK12" i="51"/>
  <c r="CS109" i="51"/>
  <c r="CS108" i="51" s="1"/>
  <c r="CR109" i="51"/>
  <c r="DF109" i="51" s="1"/>
  <c r="DF108" i="51" s="1"/>
  <c r="DC410" i="51"/>
  <c r="DB410" i="51"/>
  <c r="DA410" i="51"/>
  <c r="CZ410" i="51"/>
  <c r="CX410" i="51"/>
  <c r="CW410" i="51"/>
  <c r="CV410" i="51"/>
  <c r="CU410" i="51"/>
  <c r="CS410" i="51"/>
  <c r="CR410" i="51"/>
  <c r="CQ410" i="51"/>
  <c r="CP410" i="51"/>
  <c r="CO410" i="51"/>
  <c r="CN410" i="51"/>
  <c r="CM410" i="51"/>
  <c r="CL410" i="51"/>
  <c r="CK410" i="51"/>
  <c r="CJ410" i="51"/>
  <c r="CI410" i="51"/>
  <c r="CH410" i="51"/>
  <c r="CG410" i="51"/>
  <c r="CF410" i="51"/>
  <c r="CE410" i="51"/>
  <c r="CD410" i="51"/>
  <c r="CB410" i="51"/>
  <c r="CA410" i="51"/>
  <c r="BZ410" i="51"/>
  <c r="BY410" i="51"/>
  <c r="BW410" i="51"/>
  <c r="BV410" i="51"/>
  <c r="BU410" i="51"/>
  <c r="BT410" i="51"/>
  <c r="BS410" i="51"/>
  <c r="BR410" i="51"/>
  <c r="BQ410" i="51"/>
  <c r="BW407" i="51"/>
  <c r="BW404" i="51" s="1"/>
  <c r="BV407" i="51"/>
  <c r="BV404" i="51" s="1"/>
  <c r="BU407" i="51"/>
  <c r="BU404" i="51" s="1"/>
  <c r="DC404" i="51"/>
  <c r="DB404" i="51"/>
  <c r="DA404" i="51"/>
  <c r="CZ404" i="51"/>
  <c r="CX404" i="51"/>
  <c r="CW404" i="51"/>
  <c r="CV404" i="51"/>
  <c r="CU404" i="51"/>
  <c r="CS404" i="51"/>
  <c r="CR404" i="51"/>
  <c r="CQ404" i="51"/>
  <c r="CP404" i="51"/>
  <c r="CO404" i="51"/>
  <c r="CN404" i="51"/>
  <c r="CM404" i="51"/>
  <c r="CL404" i="51"/>
  <c r="CK404" i="51"/>
  <c r="CJ404" i="51"/>
  <c r="CI404" i="51"/>
  <c r="CH404" i="51"/>
  <c r="CG404" i="51"/>
  <c r="CF404" i="51"/>
  <c r="CE404" i="51"/>
  <c r="CD404" i="51"/>
  <c r="CB404" i="51"/>
  <c r="CA404" i="51"/>
  <c r="BZ404" i="51"/>
  <c r="BY404" i="51"/>
  <c r="BT404" i="51"/>
  <c r="BS404" i="51"/>
  <c r="BR404" i="51"/>
  <c r="BQ404" i="51"/>
  <c r="DC384" i="51"/>
  <c r="DB384" i="51"/>
  <c r="DA384" i="51"/>
  <c r="CZ384" i="51"/>
  <c r="CX384" i="51"/>
  <c r="CW384" i="51"/>
  <c r="CV384" i="51"/>
  <c r="CU384" i="51"/>
  <c r="CS384" i="51"/>
  <c r="CR384" i="51"/>
  <c r="CQ384" i="51"/>
  <c r="CP384" i="51"/>
  <c r="CO384" i="51"/>
  <c r="CN384" i="51"/>
  <c r="CM384" i="51"/>
  <c r="CL384" i="51"/>
  <c r="CK384" i="51"/>
  <c r="CJ384" i="51"/>
  <c r="CI384" i="51"/>
  <c r="CH384" i="51"/>
  <c r="CG384" i="51"/>
  <c r="CF384" i="51"/>
  <c r="CE384" i="51"/>
  <c r="CD384" i="51"/>
  <c r="CB384" i="51"/>
  <c r="CA384" i="51"/>
  <c r="BZ384" i="51"/>
  <c r="BY384" i="51"/>
  <c r="BW384" i="51"/>
  <c r="BV384" i="51"/>
  <c r="BU384" i="51"/>
  <c r="BT384" i="51"/>
  <c r="BS384" i="51"/>
  <c r="BR384" i="51"/>
  <c r="BQ384" i="51"/>
  <c r="DC381" i="51"/>
  <c r="DB381" i="51"/>
  <c r="DA381" i="51"/>
  <c r="CZ381" i="51"/>
  <c r="CX381" i="51"/>
  <c r="CW381" i="51"/>
  <c r="CV381" i="51"/>
  <c r="CU381" i="51"/>
  <c r="CS381" i="51"/>
  <c r="CR381" i="51"/>
  <c r="CQ381" i="51"/>
  <c r="CP381" i="51"/>
  <c r="CO381" i="51"/>
  <c r="CN381" i="51"/>
  <c r="CM381" i="51"/>
  <c r="CL381" i="51"/>
  <c r="CK381" i="51"/>
  <c r="CJ381" i="51"/>
  <c r="CI381" i="51"/>
  <c r="CH381" i="51"/>
  <c r="CG381" i="51"/>
  <c r="CF381" i="51"/>
  <c r="CE381" i="51"/>
  <c r="CD381" i="51"/>
  <c r="CB381" i="51"/>
  <c r="CA381" i="51"/>
  <c r="BZ381" i="51"/>
  <c r="BY381" i="51"/>
  <c r="BW381" i="51"/>
  <c r="BV381" i="51"/>
  <c r="BU381" i="51"/>
  <c r="BT381" i="51"/>
  <c r="BS381" i="51"/>
  <c r="BR381" i="51"/>
  <c r="BQ381" i="51"/>
  <c r="DC374" i="51"/>
  <c r="DB374" i="51"/>
  <c r="DA374" i="51"/>
  <c r="CZ374" i="51"/>
  <c r="CX374" i="51"/>
  <c r="CW374" i="51"/>
  <c r="CV374" i="51"/>
  <c r="CU374" i="51"/>
  <c r="CS374" i="51"/>
  <c r="CR374" i="51"/>
  <c r="CQ374" i="51"/>
  <c r="CP374" i="51"/>
  <c r="CO374" i="51"/>
  <c r="CN374" i="51"/>
  <c r="CM374" i="51"/>
  <c r="CL374" i="51"/>
  <c r="CK374" i="51"/>
  <c r="CJ374" i="51"/>
  <c r="CI374" i="51"/>
  <c r="CH374" i="51"/>
  <c r="CG374" i="51"/>
  <c r="CF374" i="51"/>
  <c r="CE374" i="51"/>
  <c r="CD374" i="51"/>
  <c r="CB374" i="51"/>
  <c r="CA374" i="51"/>
  <c r="BZ374" i="51"/>
  <c r="BY374" i="51"/>
  <c r="BW374" i="51"/>
  <c r="BV374" i="51"/>
  <c r="BU374" i="51"/>
  <c r="BT374" i="51"/>
  <c r="BS374" i="51"/>
  <c r="BR374" i="51"/>
  <c r="BQ374" i="51"/>
  <c r="DC370" i="51"/>
  <c r="DB370" i="51"/>
  <c r="DA370" i="51"/>
  <c r="CZ370" i="51"/>
  <c r="CX370" i="51"/>
  <c r="CW370" i="51"/>
  <c r="CV370" i="51"/>
  <c r="CU370" i="51"/>
  <c r="CS370" i="51"/>
  <c r="CR370" i="51"/>
  <c r="CQ370" i="51"/>
  <c r="CP370" i="51"/>
  <c r="CO370" i="51"/>
  <c r="CN370" i="51"/>
  <c r="CM370" i="51"/>
  <c r="CL370" i="51"/>
  <c r="CK370" i="51"/>
  <c r="CJ370" i="51"/>
  <c r="CI370" i="51"/>
  <c r="CH370" i="51"/>
  <c r="CG370" i="51"/>
  <c r="CF370" i="51"/>
  <c r="CE370" i="51"/>
  <c r="CD370" i="51"/>
  <c r="CB370" i="51"/>
  <c r="CA370" i="51"/>
  <c r="BZ370" i="51"/>
  <c r="BY370" i="51"/>
  <c r="BW370" i="51"/>
  <c r="BV370" i="51"/>
  <c r="BU370" i="51"/>
  <c r="BT370" i="51"/>
  <c r="BS370" i="51"/>
  <c r="BR370" i="51"/>
  <c r="BQ370" i="51"/>
  <c r="DC365" i="51"/>
  <c r="DB365" i="51"/>
  <c r="DA365" i="51"/>
  <c r="CZ365" i="51"/>
  <c r="CX365" i="51"/>
  <c r="CW365" i="51"/>
  <c r="CV365" i="51"/>
  <c r="CU365" i="51"/>
  <c r="CS365" i="51"/>
  <c r="CR365" i="51"/>
  <c r="CQ365" i="51"/>
  <c r="CP365" i="51"/>
  <c r="CO365" i="51"/>
  <c r="CN365" i="51"/>
  <c r="CM365" i="51"/>
  <c r="CL365" i="51"/>
  <c r="CK365" i="51"/>
  <c r="CJ365" i="51"/>
  <c r="CI365" i="51"/>
  <c r="CH365" i="51"/>
  <c r="CG365" i="51"/>
  <c r="CF365" i="51"/>
  <c r="CE365" i="51"/>
  <c r="CD365" i="51"/>
  <c r="CB365" i="51"/>
  <c r="CA365" i="51"/>
  <c r="BZ365" i="51"/>
  <c r="BY365" i="51"/>
  <c r="BW365" i="51"/>
  <c r="BV365" i="51"/>
  <c r="BU365" i="51"/>
  <c r="BT365" i="51"/>
  <c r="BS365" i="51"/>
  <c r="BR365" i="51"/>
  <c r="BQ365" i="51"/>
  <c r="DC360" i="51"/>
  <c r="DB360" i="51"/>
  <c r="DA360" i="51"/>
  <c r="CZ360" i="51"/>
  <c r="CX360" i="51"/>
  <c r="CW360" i="51"/>
  <c r="CV360" i="51"/>
  <c r="CU360" i="51"/>
  <c r="CS360" i="51"/>
  <c r="CR360" i="51"/>
  <c r="CQ360" i="51"/>
  <c r="CP360" i="51"/>
  <c r="CO360" i="51"/>
  <c r="CN360" i="51"/>
  <c r="CM360" i="51"/>
  <c r="CL360" i="51"/>
  <c r="CK360" i="51"/>
  <c r="CJ360" i="51"/>
  <c r="CI360" i="51"/>
  <c r="CH360" i="51"/>
  <c r="CG360" i="51"/>
  <c r="CF360" i="51"/>
  <c r="CE360" i="51"/>
  <c r="CD360" i="51"/>
  <c r="CB360" i="51"/>
  <c r="CA360" i="51"/>
  <c r="BZ360" i="51"/>
  <c r="BY360" i="51"/>
  <c r="BW360" i="51"/>
  <c r="BV360" i="51"/>
  <c r="BU360" i="51"/>
  <c r="BT360" i="51"/>
  <c r="BS360" i="51"/>
  <c r="BR360" i="51"/>
  <c r="BQ360" i="51"/>
  <c r="DC354" i="51"/>
  <c r="DB354" i="51"/>
  <c r="DA354" i="51"/>
  <c r="CZ354" i="51"/>
  <c r="CX354" i="51"/>
  <c r="CW354" i="51"/>
  <c r="CV354" i="51"/>
  <c r="CU354" i="51"/>
  <c r="CS354" i="51"/>
  <c r="CR354" i="51"/>
  <c r="CQ354" i="51"/>
  <c r="CP354" i="51"/>
  <c r="CO354" i="51"/>
  <c r="CN354" i="51"/>
  <c r="CM354" i="51"/>
  <c r="CL354" i="51"/>
  <c r="CK354" i="51"/>
  <c r="CJ354" i="51"/>
  <c r="CI354" i="51"/>
  <c r="CH354" i="51"/>
  <c r="CG354" i="51"/>
  <c r="CF354" i="51"/>
  <c r="CE354" i="51"/>
  <c r="CD354" i="51"/>
  <c r="CB354" i="51"/>
  <c r="CA354" i="51"/>
  <c r="BZ354" i="51"/>
  <c r="BY354" i="51"/>
  <c r="BW354" i="51"/>
  <c r="BV354" i="51"/>
  <c r="BU354" i="51"/>
  <c r="BT354" i="51"/>
  <c r="BS354" i="51"/>
  <c r="BR354" i="51"/>
  <c r="BQ354" i="51"/>
  <c r="DC350" i="51"/>
  <c r="DB350" i="51"/>
  <c r="DA350" i="51"/>
  <c r="CZ350" i="51"/>
  <c r="CX350" i="51"/>
  <c r="CW350" i="51"/>
  <c r="CV350" i="51"/>
  <c r="CU350" i="51"/>
  <c r="CS350" i="51"/>
  <c r="CR350" i="51"/>
  <c r="CQ350" i="51"/>
  <c r="CP350" i="51"/>
  <c r="CO350" i="51"/>
  <c r="CN350" i="51"/>
  <c r="CM350" i="51"/>
  <c r="CL350" i="51"/>
  <c r="CK350" i="51"/>
  <c r="CJ350" i="51"/>
  <c r="CI350" i="51"/>
  <c r="CH350" i="51"/>
  <c r="CG350" i="51"/>
  <c r="CF350" i="51"/>
  <c r="CE350" i="51"/>
  <c r="CD350" i="51"/>
  <c r="CB350" i="51"/>
  <c r="CA350" i="51"/>
  <c r="BZ350" i="51"/>
  <c r="BY350" i="51"/>
  <c r="BW350" i="51"/>
  <c r="BV350" i="51"/>
  <c r="BU350" i="51"/>
  <c r="BT350" i="51"/>
  <c r="BS350" i="51"/>
  <c r="BR350" i="51"/>
  <c r="BQ350" i="51"/>
  <c r="DC346" i="51"/>
  <c r="DB346" i="51"/>
  <c r="DA346" i="51"/>
  <c r="CZ346" i="51"/>
  <c r="CX346" i="51"/>
  <c r="CW346" i="51"/>
  <c r="CV346" i="51"/>
  <c r="CU346" i="51"/>
  <c r="CS346" i="51"/>
  <c r="CR346" i="51"/>
  <c r="CQ346" i="51"/>
  <c r="CP346" i="51"/>
  <c r="CO346" i="51"/>
  <c r="CN346" i="51"/>
  <c r="CM346" i="51"/>
  <c r="CL346" i="51"/>
  <c r="CK346" i="51"/>
  <c r="CJ346" i="51"/>
  <c r="CI346" i="51"/>
  <c r="CH346" i="51"/>
  <c r="CG346" i="51"/>
  <c r="CF346" i="51"/>
  <c r="CE346" i="51"/>
  <c r="CD346" i="51"/>
  <c r="CB346" i="51"/>
  <c r="CA346" i="51"/>
  <c r="BZ346" i="51"/>
  <c r="BY346" i="51"/>
  <c r="BW346" i="51"/>
  <c r="BV346" i="51"/>
  <c r="BU346" i="51"/>
  <c r="BT346" i="51"/>
  <c r="BS346" i="51"/>
  <c r="BR346" i="51"/>
  <c r="BQ346" i="51"/>
  <c r="DC340" i="51"/>
  <c r="DB340" i="51"/>
  <c r="DA340" i="51"/>
  <c r="CZ340" i="51"/>
  <c r="CX340" i="51"/>
  <c r="CW340" i="51"/>
  <c r="CV340" i="51"/>
  <c r="CU340" i="51"/>
  <c r="CS340" i="51"/>
  <c r="CR340" i="51"/>
  <c r="CQ340" i="51"/>
  <c r="CP340" i="51"/>
  <c r="CO340" i="51"/>
  <c r="CN340" i="51"/>
  <c r="CM340" i="51"/>
  <c r="CL340" i="51"/>
  <c r="CK340" i="51"/>
  <c r="CJ340" i="51"/>
  <c r="CI340" i="51"/>
  <c r="CH340" i="51"/>
  <c r="CG340" i="51"/>
  <c r="CF340" i="51"/>
  <c r="CE340" i="51"/>
  <c r="CD340" i="51"/>
  <c r="CB340" i="51"/>
  <c r="CA340" i="51"/>
  <c r="BZ340" i="51"/>
  <c r="BY340" i="51"/>
  <c r="BW340" i="51"/>
  <c r="BV340" i="51"/>
  <c r="BU340" i="51"/>
  <c r="BT340" i="51"/>
  <c r="BS340" i="51"/>
  <c r="BR340" i="51"/>
  <c r="BQ340" i="51"/>
  <c r="DC335" i="51"/>
  <c r="DB335" i="51"/>
  <c r="DA335" i="51"/>
  <c r="CZ335" i="51"/>
  <c r="CX335" i="51"/>
  <c r="CW335" i="51"/>
  <c r="CV335" i="51"/>
  <c r="CU335" i="51"/>
  <c r="CS335" i="51"/>
  <c r="CR335" i="51"/>
  <c r="CQ335" i="51"/>
  <c r="CP335" i="51"/>
  <c r="CO335" i="51"/>
  <c r="CN335" i="51"/>
  <c r="CM335" i="51"/>
  <c r="CL335" i="51"/>
  <c r="CK335" i="51"/>
  <c r="CJ335" i="51"/>
  <c r="CI335" i="51"/>
  <c r="CH335" i="51"/>
  <c r="CG335" i="51"/>
  <c r="CF335" i="51"/>
  <c r="CE335" i="51"/>
  <c r="CD335" i="51"/>
  <c r="CB335" i="51"/>
  <c r="CA335" i="51"/>
  <c r="BZ335" i="51"/>
  <c r="BY335" i="51"/>
  <c r="BW335" i="51"/>
  <c r="BV335" i="51"/>
  <c r="BU335" i="51"/>
  <c r="BT335" i="51"/>
  <c r="BS335" i="51"/>
  <c r="BR335" i="51"/>
  <c r="BQ335" i="51"/>
  <c r="BT333" i="51"/>
  <c r="DD333" i="51" s="1"/>
  <c r="DC330" i="51"/>
  <c r="DB330" i="51"/>
  <c r="DA330" i="51"/>
  <c r="CZ330" i="51"/>
  <c r="CX330" i="51"/>
  <c r="CW330" i="51"/>
  <c r="CV330" i="51"/>
  <c r="CU330" i="51"/>
  <c r="CS330" i="51"/>
  <c r="CR330" i="51"/>
  <c r="CQ330" i="51"/>
  <c r="CP330" i="51"/>
  <c r="CO330" i="51"/>
  <c r="CN330" i="51"/>
  <c r="CM330" i="51"/>
  <c r="CL330" i="51"/>
  <c r="CK330" i="51"/>
  <c r="CJ330" i="51"/>
  <c r="CI330" i="51"/>
  <c r="CH330" i="51"/>
  <c r="CG330" i="51"/>
  <c r="CF330" i="51"/>
  <c r="CE330" i="51"/>
  <c r="CD330" i="51"/>
  <c r="CB330" i="51"/>
  <c r="CA330" i="51"/>
  <c r="BZ330" i="51"/>
  <c r="BY330" i="51"/>
  <c r="BW330" i="51"/>
  <c r="BV330" i="51"/>
  <c r="BU330" i="51"/>
  <c r="BT330" i="51"/>
  <c r="BS330" i="51"/>
  <c r="BR330" i="51"/>
  <c r="BQ330" i="51"/>
  <c r="BU327" i="51"/>
  <c r="DE327" i="51" s="1"/>
  <c r="DC324" i="51"/>
  <c r="DB324" i="51"/>
  <c r="DA324" i="51"/>
  <c r="CZ324" i="51"/>
  <c r="CX324" i="51"/>
  <c r="CW324" i="51"/>
  <c r="CV324" i="51"/>
  <c r="CU324" i="51"/>
  <c r="CS324" i="51"/>
  <c r="CR324" i="51"/>
  <c r="CQ324" i="51"/>
  <c r="CP324" i="51"/>
  <c r="CO324" i="51"/>
  <c r="CN324" i="51"/>
  <c r="CM324" i="51"/>
  <c r="CL324" i="51"/>
  <c r="CK324" i="51"/>
  <c r="CJ324" i="51"/>
  <c r="CI324" i="51"/>
  <c r="CH324" i="51"/>
  <c r="CG324" i="51"/>
  <c r="CF324" i="51"/>
  <c r="CE324" i="51"/>
  <c r="CD324" i="51"/>
  <c r="CB324" i="51"/>
  <c r="CA324" i="51"/>
  <c r="BZ324" i="51"/>
  <c r="BY324" i="51"/>
  <c r="BW324" i="51"/>
  <c r="BV324" i="51"/>
  <c r="BT324" i="51"/>
  <c r="BS324" i="51"/>
  <c r="BR324" i="51"/>
  <c r="BQ324" i="51"/>
  <c r="BU321" i="51"/>
  <c r="DE321" i="51" s="1"/>
  <c r="DE320" i="51" s="1"/>
  <c r="DE319" i="51" s="1"/>
  <c r="E25" i="63" s="1"/>
  <c r="DC320" i="51"/>
  <c r="DC319" i="51" s="1"/>
  <c r="DB320" i="51"/>
  <c r="DB319" i="51" s="1"/>
  <c r="DA320" i="51"/>
  <c r="DA319" i="51" s="1"/>
  <c r="CZ320" i="51"/>
  <c r="CZ319" i="51" s="1"/>
  <c r="CX320" i="51"/>
  <c r="CX319" i="51" s="1"/>
  <c r="CW320" i="51"/>
  <c r="CW319" i="51" s="1"/>
  <c r="CV320" i="51"/>
  <c r="CV319" i="51" s="1"/>
  <c r="CU320" i="51"/>
  <c r="CU319" i="51" s="1"/>
  <c r="CS320" i="51"/>
  <c r="CS319" i="51" s="1"/>
  <c r="CR320" i="51"/>
  <c r="CR319" i="51" s="1"/>
  <c r="CQ320" i="51"/>
  <c r="CQ319" i="51" s="1"/>
  <c r="CP320" i="51"/>
  <c r="CP319" i="51" s="1"/>
  <c r="CO320" i="51"/>
  <c r="CO319" i="51" s="1"/>
  <c r="CN320" i="51"/>
  <c r="CN319" i="51" s="1"/>
  <c r="CM320" i="51"/>
  <c r="CM319" i="51" s="1"/>
  <c r="CL320" i="51"/>
  <c r="CL319" i="51" s="1"/>
  <c r="CK320" i="51"/>
  <c r="CK319" i="51" s="1"/>
  <c r="CJ320" i="51"/>
  <c r="CJ319" i="51" s="1"/>
  <c r="CI320" i="51"/>
  <c r="CI319" i="51" s="1"/>
  <c r="CH320" i="51"/>
  <c r="CH319" i="51" s="1"/>
  <c r="CG320" i="51"/>
  <c r="CG319" i="51" s="1"/>
  <c r="CF320" i="51"/>
  <c r="CF319" i="51" s="1"/>
  <c r="CE320" i="51"/>
  <c r="CE319" i="51" s="1"/>
  <c r="CD320" i="51"/>
  <c r="CD319" i="51" s="1"/>
  <c r="CB320" i="51"/>
  <c r="CB319" i="51" s="1"/>
  <c r="CA320" i="51"/>
  <c r="CA319" i="51" s="1"/>
  <c r="BZ320" i="51"/>
  <c r="BZ319" i="51" s="1"/>
  <c r="BY320" i="51"/>
  <c r="BY319" i="51" s="1"/>
  <c r="BW320" i="51"/>
  <c r="BW319" i="51" s="1"/>
  <c r="BV320" i="51"/>
  <c r="BV319" i="51" s="1"/>
  <c r="BT320" i="51"/>
  <c r="BT319" i="51" s="1"/>
  <c r="BS320" i="51"/>
  <c r="BS319" i="51" s="1"/>
  <c r="BR320" i="51"/>
  <c r="BR319" i="51" s="1"/>
  <c r="BQ320" i="51"/>
  <c r="BQ319" i="51" s="1"/>
  <c r="DC317" i="51"/>
  <c r="DB317" i="51"/>
  <c r="DA317" i="51"/>
  <c r="CZ317" i="51"/>
  <c r="CX317" i="51"/>
  <c r="CW317" i="51"/>
  <c r="CV317" i="51"/>
  <c r="CU317" i="51"/>
  <c r="CS317" i="51"/>
  <c r="CR317" i="51"/>
  <c r="CQ317" i="51"/>
  <c r="CP317" i="51"/>
  <c r="CO317" i="51"/>
  <c r="CN317" i="51"/>
  <c r="CM317" i="51"/>
  <c r="CL317" i="51"/>
  <c r="CK317" i="51"/>
  <c r="CJ317" i="51"/>
  <c r="CI317" i="51"/>
  <c r="CH317" i="51"/>
  <c r="CG317" i="51"/>
  <c r="CF317" i="51"/>
  <c r="CE317" i="51"/>
  <c r="CD317" i="51"/>
  <c r="CB317" i="51"/>
  <c r="CA317" i="51"/>
  <c r="BZ317" i="51"/>
  <c r="BY317" i="51"/>
  <c r="BW317" i="51"/>
  <c r="BV317" i="51"/>
  <c r="BU317" i="51"/>
  <c r="BT317" i="51"/>
  <c r="BS317" i="51"/>
  <c r="BR317" i="51"/>
  <c r="BQ317" i="51"/>
  <c r="DC313" i="51"/>
  <c r="DB313" i="51"/>
  <c r="DA313" i="51"/>
  <c r="CZ313" i="51"/>
  <c r="CX313" i="51"/>
  <c r="CW313" i="51"/>
  <c r="CV313" i="51"/>
  <c r="CU313" i="51"/>
  <c r="CS313" i="51"/>
  <c r="CR313" i="51"/>
  <c r="CQ313" i="51"/>
  <c r="CP313" i="51"/>
  <c r="CO313" i="51"/>
  <c r="CN313" i="51"/>
  <c r="CM313" i="51"/>
  <c r="CL313" i="51"/>
  <c r="CK313" i="51"/>
  <c r="CJ313" i="51"/>
  <c r="CI313" i="51"/>
  <c r="CH313" i="51"/>
  <c r="CG313" i="51"/>
  <c r="CF313" i="51"/>
  <c r="CE313" i="51"/>
  <c r="CD313" i="51"/>
  <c r="CB313" i="51"/>
  <c r="CA313" i="51"/>
  <c r="BZ313" i="51"/>
  <c r="BY313" i="51"/>
  <c r="BW313" i="51"/>
  <c r="BV313" i="51"/>
  <c r="BU313" i="51"/>
  <c r="BT313" i="51"/>
  <c r="BS313" i="51"/>
  <c r="BR313" i="51"/>
  <c r="BQ313" i="51"/>
  <c r="DC308" i="51"/>
  <c r="DB308" i="51"/>
  <c r="DA308" i="51"/>
  <c r="CZ308" i="51"/>
  <c r="CX308" i="51"/>
  <c r="CW308" i="51"/>
  <c r="CV308" i="51"/>
  <c r="CU308" i="51"/>
  <c r="CS308" i="51"/>
  <c r="CR308" i="51"/>
  <c r="CQ308" i="51"/>
  <c r="CP308" i="51"/>
  <c r="CO308" i="51"/>
  <c r="CN308" i="51"/>
  <c r="CM308" i="51"/>
  <c r="CL308" i="51"/>
  <c r="CK308" i="51"/>
  <c r="CJ308" i="51"/>
  <c r="CI308" i="51"/>
  <c r="CH308" i="51"/>
  <c r="CG308" i="51"/>
  <c r="CF308" i="51"/>
  <c r="CE308" i="51"/>
  <c r="CD308" i="51"/>
  <c r="CB308" i="51"/>
  <c r="CA308" i="51"/>
  <c r="BZ308" i="51"/>
  <c r="BY308" i="51"/>
  <c r="BW308" i="51"/>
  <c r="BV308" i="51"/>
  <c r="BU308" i="51"/>
  <c r="BT308" i="51"/>
  <c r="BS308" i="51"/>
  <c r="BR308" i="51"/>
  <c r="BQ308" i="51"/>
  <c r="DC306" i="51"/>
  <c r="DB306" i="51"/>
  <c r="DA306" i="51"/>
  <c r="CZ306" i="51"/>
  <c r="CX306" i="51"/>
  <c r="CW306" i="51"/>
  <c r="CV306" i="51"/>
  <c r="CU306" i="51"/>
  <c r="CS306" i="51"/>
  <c r="CR306" i="51"/>
  <c r="CQ306" i="51"/>
  <c r="CP306" i="51"/>
  <c r="CO306" i="51"/>
  <c r="CN306" i="51"/>
  <c r="CM306" i="51"/>
  <c r="CL306" i="51"/>
  <c r="CK306" i="51"/>
  <c r="CJ306" i="51"/>
  <c r="CI306" i="51"/>
  <c r="CH306" i="51"/>
  <c r="CG306" i="51"/>
  <c r="CF306" i="51"/>
  <c r="CE306" i="51"/>
  <c r="CD306" i="51"/>
  <c r="CB306" i="51"/>
  <c r="CA306" i="51"/>
  <c r="BZ306" i="51"/>
  <c r="BY306" i="51"/>
  <c r="BW306" i="51"/>
  <c r="BV306" i="51"/>
  <c r="BU306" i="51"/>
  <c r="BT306" i="51"/>
  <c r="BS306" i="51"/>
  <c r="BR306" i="51"/>
  <c r="BQ306" i="51"/>
  <c r="DC304" i="51"/>
  <c r="DB304" i="51"/>
  <c r="DA304" i="51"/>
  <c r="CZ304" i="51"/>
  <c r="CX304" i="51"/>
  <c r="CW304" i="51"/>
  <c r="CV304" i="51"/>
  <c r="CU304" i="51"/>
  <c r="CS304" i="51"/>
  <c r="CR304" i="51"/>
  <c r="CQ304" i="51"/>
  <c r="CP304" i="51"/>
  <c r="CO304" i="51"/>
  <c r="CN304" i="51"/>
  <c r="CM304" i="51"/>
  <c r="CL304" i="51"/>
  <c r="CK304" i="51"/>
  <c r="CJ304" i="51"/>
  <c r="CI304" i="51"/>
  <c r="CH304" i="51"/>
  <c r="CG304" i="51"/>
  <c r="CF304" i="51"/>
  <c r="CE304" i="51"/>
  <c r="CD304" i="51"/>
  <c r="CB304" i="51"/>
  <c r="CA304" i="51"/>
  <c r="BZ304" i="51"/>
  <c r="BY304" i="51"/>
  <c r="BW304" i="51"/>
  <c r="BV304" i="51"/>
  <c r="BU304" i="51"/>
  <c r="BT304" i="51"/>
  <c r="BS304" i="51"/>
  <c r="BR304" i="51"/>
  <c r="BQ304" i="51"/>
  <c r="BY303" i="51"/>
  <c r="BT303" i="51"/>
  <c r="BY302" i="51"/>
  <c r="BT302" i="51"/>
  <c r="DC301" i="51"/>
  <c r="DB301" i="51"/>
  <c r="DA301" i="51"/>
  <c r="CZ301" i="51"/>
  <c r="CX301" i="51"/>
  <c r="CW301" i="51"/>
  <c r="CV301" i="51"/>
  <c r="CU301" i="51"/>
  <c r="CS301" i="51"/>
  <c r="CR301" i="51"/>
  <c r="CQ301" i="51"/>
  <c r="CP301" i="51"/>
  <c r="CO301" i="51"/>
  <c r="CN301" i="51"/>
  <c r="CM301" i="51"/>
  <c r="CL301" i="51"/>
  <c r="CK301" i="51"/>
  <c r="CJ301" i="51"/>
  <c r="CI301" i="51"/>
  <c r="CH301" i="51"/>
  <c r="CG301" i="51"/>
  <c r="CF301" i="51"/>
  <c r="CE301" i="51"/>
  <c r="CD301" i="51"/>
  <c r="CB301" i="51"/>
  <c r="CA301" i="51"/>
  <c r="BZ301" i="51"/>
  <c r="BW301" i="51"/>
  <c r="BV301" i="51"/>
  <c r="BU301" i="51"/>
  <c r="BS301" i="51"/>
  <c r="BR301" i="51"/>
  <c r="BQ301" i="51"/>
  <c r="BT299" i="51"/>
  <c r="BT298" i="51"/>
  <c r="DD298" i="51" s="1"/>
  <c r="DC295" i="51"/>
  <c r="DC294" i="51" s="1"/>
  <c r="DB295" i="51"/>
  <c r="DB294" i="51" s="1"/>
  <c r="DA295" i="51"/>
  <c r="DA294" i="51" s="1"/>
  <c r="CZ295" i="51"/>
  <c r="CZ294" i="51" s="1"/>
  <c r="CX295" i="51"/>
  <c r="CX294" i="51" s="1"/>
  <c r="CW295" i="51"/>
  <c r="CW294" i="51" s="1"/>
  <c r="CV295" i="51"/>
  <c r="CV294" i="51" s="1"/>
  <c r="CU295" i="51"/>
  <c r="CU294" i="51" s="1"/>
  <c r="CS295" i="51"/>
  <c r="CS294" i="51" s="1"/>
  <c r="CR295" i="51"/>
  <c r="CR294" i="51" s="1"/>
  <c r="CQ295" i="51"/>
  <c r="CQ294" i="51" s="1"/>
  <c r="CP295" i="51"/>
  <c r="CP294" i="51" s="1"/>
  <c r="CO295" i="51"/>
  <c r="CO294" i="51" s="1"/>
  <c r="CN295" i="51"/>
  <c r="CN294" i="51" s="1"/>
  <c r="CM295" i="51"/>
  <c r="CM294" i="51" s="1"/>
  <c r="CL295" i="51"/>
  <c r="CL294" i="51" s="1"/>
  <c r="CK295" i="51"/>
  <c r="CK294" i="51" s="1"/>
  <c r="CJ295" i="51"/>
  <c r="CJ294" i="51" s="1"/>
  <c r="CI295" i="51"/>
  <c r="CI294" i="51" s="1"/>
  <c r="CH295" i="51"/>
  <c r="CH294" i="51" s="1"/>
  <c r="CG295" i="51"/>
  <c r="CG294" i="51" s="1"/>
  <c r="CF295" i="51"/>
  <c r="CF294" i="51" s="1"/>
  <c r="CE295" i="51"/>
  <c r="CE294" i="51" s="1"/>
  <c r="CD295" i="51"/>
  <c r="CD294" i="51" s="1"/>
  <c r="CB295" i="51"/>
  <c r="CB294" i="51" s="1"/>
  <c r="CA295" i="51"/>
  <c r="CA294" i="51" s="1"/>
  <c r="BZ295" i="51"/>
  <c r="BZ294" i="51" s="1"/>
  <c r="BY295" i="51"/>
  <c r="BY294" i="51" s="1"/>
  <c r="BW295" i="51"/>
  <c r="BW294" i="51" s="1"/>
  <c r="BV295" i="51"/>
  <c r="BV294" i="51" s="1"/>
  <c r="BU295" i="51"/>
  <c r="BU294" i="51" s="1"/>
  <c r="BS295" i="51"/>
  <c r="BS294" i="51" s="1"/>
  <c r="BR295" i="51"/>
  <c r="BR294" i="51" s="1"/>
  <c r="BQ295" i="51"/>
  <c r="BQ294" i="51" s="1"/>
  <c r="DC292" i="51"/>
  <c r="DB292" i="51"/>
  <c r="DA292" i="51"/>
  <c r="CZ292" i="51"/>
  <c r="CX292" i="51"/>
  <c r="CW292" i="51"/>
  <c r="CV292" i="51"/>
  <c r="CU292" i="51"/>
  <c r="CS292" i="51"/>
  <c r="CR292" i="51"/>
  <c r="CQ292" i="51"/>
  <c r="CP292" i="51"/>
  <c r="CO292" i="51"/>
  <c r="CN292" i="51"/>
  <c r="CM292" i="51"/>
  <c r="CL292" i="51"/>
  <c r="CK292" i="51"/>
  <c r="CJ292" i="51"/>
  <c r="CI292" i="51"/>
  <c r="CH292" i="51"/>
  <c r="CG292" i="51"/>
  <c r="CF292" i="51"/>
  <c r="CE292" i="51"/>
  <c r="CD292" i="51"/>
  <c r="CB292" i="51"/>
  <c r="CA292" i="51"/>
  <c r="BZ292" i="51"/>
  <c r="BY292" i="51"/>
  <c r="BW292" i="51"/>
  <c r="BV292" i="51"/>
  <c r="BU292" i="51"/>
  <c r="BT292" i="51"/>
  <c r="BS292" i="51"/>
  <c r="BR292" i="51"/>
  <c r="BQ292" i="51"/>
  <c r="DC290" i="51"/>
  <c r="DB290" i="51"/>
  <c r="DA290" i="51"/>
  <c r="CZ290" i="51"/>
  <c r="CX290" i="51"/>
  <c r="CW290" i="51"/>
  <c r="CV290" i="51"/>
  <c r="CU290" i="51"/>
  <c r="CS290" i="51"/>
  <c r="CR290" i="51"/>
  <c r="CQ290" i="51"/>
  <c r="CP290" i="51"/>
  <c r="CO290" i="51"/>
  <c r="CN290" i="51"/>
  <c r="CM290" i="51"/>
  <c r="CL290" i="51"/>
  <c r="CK290" i="51"/>
  <c r="CJ290" i="51"/>
  <c r="CI290" i="51"/>
  <c r="CH290" i="51"/>
  <c r="CG290" i="51"/>
  <c r="CF290" i="51"/>
  <c r="CE290" i="51"/>
  <c r="CD290" i="51"/>
  <c r="CB290" i="51"/>
  <c r="CA290" i="51"/>
  <c r="BZ290" i="51"/>
  <c r="BY290" i="51"/>
  <c r="BW290" i="51"/>
  <c r="BV290" i="51"/>
  <c r="BU290" i="51"/>
  <c r="BT290" i="51"/>
  <c r="BS290" i="51"/>
  <c r="BR290" i="51"/>
  <c r="BQ290" i="51"/>
  <c r="DC288" i="51"/>
  <c r="DB288" i="51"/>
  <c r="DA288" i="51"/>
  <c r="CZ288" i="51"/>
  <c r="CX288" i="51"/>
  <c r="CW288" i="51"/>
  <c r="CV288" i="51"/>
  <c r="CU288" i="51"/>
  <c r="CS288" i="51"/>
  <c r="CR288" i="51"/>
  <c r="CQ288" i="51"/>
  <c r="CP288" i="51"/>
  <c r="CO288" i="51"/>
  <c r="CN288" i="51"/>
  <c r="CM288" i="51"/>
  <c r="CL288" i="51"/>
  <c r="CK288" i="51"/>
  <c r="CJ288" i="51"/>
  <c r="CI288" i="51"/>
  <c r="CH288" i="51"/>
  <c r="CG288" i="51"/>
  <c r="CF288" i="51"/>
  <c r="CE288" i="51"/>
  <c r="CD288" i="51"/>
  <c r="CB288" i="51"/>
  <c r="CA288" i="51"/>
  <c r="BZ288" i="51"/>
  <c r="BY288" i="51"/>
  <c r="BW288" i="51"/>
  <c r="BV288" i="51"/>
  <c r="BU288" i="51"/>
  <c r="BT288" i="51"/>
  <c r="BS288" i="51"/>
  <c r="BR288" i="51"/>
  <c r="BQ288" i="51"/>
  <c r="DC285" i="51"/>
  <c r="DB285" i="51"/>
  <c r="DA285" i="51"/>
  <c r="CZ285" i="51"/>
  <c r="CX285" i="51"/>
  <c r="CW285" i="51"/>
  <c r="CV285" i="51"/>
  <c r="CU285" i="51"/>
  <c r="CS285" i="51"/>
  <c r="CR285" i="51"/>
  <c r="CQ285" i="51"/>
  <c r="CP285" i="51"/>
  <c r="CO285" i="51"/>
  <c r="CN285" i="51"/>
  <c r="CM285" i="51"/>
  <c r="CL285" i="51"/>
  <c r="CK285" i="51"/>
  <c r="CJ285" i="51"/>
  <c r="CI285" i="51"/>
  <c r="CH285" i="51"/>
  <c r="CG285" i="51"/>
  <c r="CF285" i="51"/>
  <c r="CE285" i="51"/>
  <c r="CD285" i="51"/>
  <c r="CB285" i="51"/>
  <c r="CA285" i="51"/>
  <c r="BZ285" i="51"/>
  <c r="BY285" i="51"/>
  <c r="BW285" i="51"/>
  <c r="BV285" i="51"/>
  <c r="BU285" i="51"/>
  <c r="BT285" i="51"/>
  <c r="BS285" i="51"/>
  <c r="BR285" i="51"/>
  <c r="BQ285" i="51"/>
  <c r="DC282" i="51"/>
  <c r="DB282" i="51"/>
  <c r="DA282" i="51"/>
  <c r="CZ282" i="51"/>
  <c r="CX282" i="51"/>
  <c r="CW282" i="51"/>
  <c r="CV282" i="51"/>
  <c r="CU282" i="51"/>
  <c r="CS282" i="51"/>
  <c r="CR282" i="51"/>
  <c r="CQ282" i="51"/>
  <c r="CP282" i="51"/>
  <c r="CO282" i="51"/>
  <c r="CN282" i="51"/>
  <c r="CM282" i="51"/>
  <c r="CL282" i="51"/>
  <c r="CK282" i="51"/>
  <c r="CJ282" i="51"/>
  <c r="CI282" i="51"/>
  <c r="CH282" i="51"/>
  <c r="CG282" i="51"/>
  <c r="CF282" i="51"/>
  <c r="CE282" i="51"/>
  <c r="CD282" i="51"/>
  <c r="CB282" i="51"/>
  <c r="CA282" i="51"/>
  <c r="BZ282" i="51"/>
  <c r="BY282" i="51"/>
  <c r="BW282" i="51"/>
  <c r="BV282" i="51"/>
  <c r="BU282" i="51"/>
  <c r="BT282" i="51"/>
  <c r="BS282" i="51"/>
  <c r="BR282" i="51"/>
  <c r="BQ282" i="51"/>
  <c r="DC279" i="51"/>
  <c r="DB279" i="51"/>
  <c r="DA279" i="51"/>
  <c r="CZ279" i="51"/>
  <c r="CX279" i="51"/>
  <c r="CW279" i="51"/>
  <c r="CV279" i="51"/>
  <c r="CU279" i="51"/>
  <c r="CS279" i="51"/>
  <c r="CR279" i="51"/>
  <c r="CQ279" i="51"/>
  <c r="CP279" i="51"/>
  <c r="CO279" i="51"/>
  <c r="CN279" i="51"/>
  <c r="CM279" i="51"/>
  <c r="CL279" i="51"/>
  <c r="CK279" i="51"/>
  <c r="CJ279" i="51"/>
  <c r="CI279" i="51"/>
  <c r="CH279" i="51"/>
  <c r="CG279" i="51"/>
  <c r="CF279" i="51"/>
  <c r="CE279" i="51"/>
  <c r="CD279" i="51"/>
  <c r="CB279" i="51"/>
  <c r="CA279" i="51"/>
  <c r="BZ279" i="51"/>
  <c r="BY279" i="51"/>
  <c r="BW279" i="51"/>
  <c r="BV279" i="51"/>
  <c r="BU279" i="51"/>
  <c r="BT279" i="51"/>
  <c r="BS279" i="51"/>
  <c r="BR279" i="51"/>
  <c r="BQ279" i="51"/>
  <c r="DC275" i="51"/>
  <c r="DB275" i="51"/>
  <c r="DA275" i="51"/>
  <c r="CZ275" i="51"/>
  <c r="CX275" i="51"/>
  <c r="CW275" i="51"/>
  <c r="CV275" i="51"/>
  <c r="CU275" i="51"/>
  <c r="CS275" i="51"/>
  <c r="CR275" i="51"/>
  <c r="CQ275" i="51"/>
  <c r="CP275" i="51"/>
  <c r="CO275" i="51"/>
  <c r="CN275" i="51"/>
  <c r="CM275" i="51"/>
  <c r="CL275" i="51"/>
  <c r="CK275" i="51"/>
  <c r="CJ275" i="51"/>
  <c r="CI275" i="51"/>
  <c r="CH275" i="51"/>
  <c r="CG275" i="51"/>
  <c r="CF275" i="51"/>
  <c r="CE275" i="51"/>
  <c r="CD275" i="51"/>
  <c r="CB275" i="51"/>
  <c r="CA275" i="51"/>
  <c r="BZ275" i="51"/>
  <c r="BY275" i="51"/>
  <c r="BW275" i="51"/>
  <c r="BV275" i="51"/>
  <c r="BU275" i="51"/>
  <c r="BT275" i="51"/>
  <c r="BS275" i="51"/>
  <c r="BR275" i="51"/>
  <c r="BQ275" i="51"/>
  <c r="DC271" i="51"/>
  <c r="DB271" i="51"/>
  <c r="DA271" i="51"/>
  <c r="CZ271" i="51"/>
  <c r="CX271" i="51"/>
  <c r="CW271" i="51"/>
  <c r="CV271" i="51"/>
  <c r="CU271" i="51"/>
  <c r="CS271" i="51"/>
  <c r="CR271" i="51"/>
  <c r="CQ271" i="51"/>
  <c r="CP271" i="51"/>
  <c r="CO271" i="51"/>
  <c r="CN271" i="51"/>
  <c r="CM271" i="51"/>
  <c r="CL271" i="51"/>
  <c r="CK271" i="51"/>
  <c r="CJ271" i="51"/>
  <c r="CI271" i="51"/>
  <c r="CH271" i="51"/>
  <c r="CG271" i="51"/>
  <c r="CF271" i="51"/>
  <c r="CE271" i="51"/>
  <c r="CD271" i="51"/>
  <c r="CB271" i="51"/>
  <c r="CA271" i="51"/>
  <c r="BZ271" i="51"/>
  <c r="BY271" i="51"/>
  <c r="BW271" i="51"/>
  <c r="BV271" i="51"/>
  <c r="BU271" i="51"/>
  <c r="BT271" i="51"/>
  <c r="BS271" i="51"/>
  <c r="BR271" i="51"/>
  <c r="BQ271" i="51"/>
  <c r="DC269" i="51"/>
  <c r="DB269" i="51"/>
  <c r="DA269" i="51"/>
  <c r="CZ269" i="51"/>
  <c r="CX269" i="51"/>
  <c r="CW269" i="51"/>
  <c r="CV269" i="51"/>
  <c r="CU269" i="51"/>
  <c r="CS269" i="51"/>
  <c r="CR269" i="51"/>
  <c r="CQ269" i="51"/>
  <c r="CP269" i="51"/>
  <c r="CO269" i="51"/>
  <c r="CN269" i="51"/>
  <c r="CM269" i="51"/>
  <c r="CL269" i="51"/>
  <c r="CK269" i="51"/>
  <c r="CJ269" i="51"/>
  <c r="CI269" i="51"/>
  <c r="CH269" i="51"/>
  <c r="CG269" i="51"/>
  <c r="CF269" i="51"/>
  <c r="CE269" i="51"/>
  <c r="CD269" i="51"/>
  <c r="CB269" i="51"/>
  <c r="CA269" i="51"/>
  <c r="BZ269" i="51"/>
  <c r="BY269" i="51"/>
  <c r="BW269" i="51"/>
  <c r="BV269" i="51"/>
  <c r="BU269" i="51"/>
  <c r="BT269" i="51"/>
  <c r="BS269" i="51"/>
  <c r="BR269" i="51"/>
  <c r="BQ269" i="51"/>
  <c r="DC266" i="51"/>
  <c r="DB266" i="51"/>
  <c r="DA266" i="51"/>
  <c r="CZ266" i="51"/>
  <c r="CX266" i="51"/>
  <c r="CW266" i="51"/>
  <c r="CV266" i="51"/>
  <c r="CU266" i="51"/>
  <c r="CS266" i="51"/>
  <c r="CR266" i="51"/>
  <c r="CQ266" i="51"/>
  <c r="CP266" i="51"/>
  <c r="CO266" i="51"/>
  <c r="CN266" i="51"/>
  <c r="CM266" i="51"/>
  <c r="CL266" i="51"/>
  <c r="CK266" i="51"/>
  <c r="CJ266" i="51"/>
  <c r="CI266" i="51"/>
  <c r="CH266" i="51"/>
  <c r="CG266" i="51"/>
  <c r="CF266" i="51"/>
  <c r="CE266" i="51"/>
  <c r="CD266" i="51"/>
  <c r="CB266" i="51"/>
  <c r="CA266" i="51"/>
  <c r="BZ266" i="51"/>
  <c r="BY266" i="51"/>
  <c r="BW266" i="51"/>
  <c r="BV266" i="51"/>
  <c r="BU266" i="51"/>
  <c r="BT266" i="51"/>
  <c r="BS266" i="51"/>
  <c r="BR266" i="51"/>
  <c r="BQ266" i="51"/>
  <c r="DC263" i="51"/>
  <c r="DB263" i="51"/>
  <c r="DA263" i="51"/>
  <c r="CZ263" i="51"/>
  <c r="CX263" i="51"/>
  <c r="CW263" i="51"/>
  <c r="CV263" i="51"/>
  <c r="CU263" i="51"/>
  <c r="CS263" i="51"/>
  <c r="CR263" i="51"/>
  <c r="CQ263" i="51"/>
  <c r="CP263" i="51"/>
  <c r="CO263" i="51"/>
  <c r="CN263" i="51"/>
  <c r="CM263" i="51"/>
  <c r="CL263" i="51"/>
  <c r="CK263" i="51"/>
  <c r="CJ263" i="51"/>
  <c r="CI263" i="51"/>
  <c r="CH263" i="51"/>
  <c r="CG263" i="51"/>
  <c r="CF263" i="51"/>
  <c r="CE263" i="51"/>
  <c r="CD263" i="51"/>
  <c r="CB263" i="51"/>
  <c r="CA263" i="51"/>
  <c r="BZ263" i="51"/>
  <c r="BY263" i="51"/>
  <c r="BW263" i="51"/>
  <c r="BV263" i="51"/>
  <c r="BU263" i="51"/>
  <c r="BT263" i="51"/>
  <c r="BS263" i="51"/>
  <c r="BR263" i="51"/>
  <c r="BQ263" i="51"/>
  <c r="DC258" i="51"/>
  <c r="DC257" i="51" s="1"/>
  <c r="DB258" i="51"/>
  <c r="DB257" i="51" s="1"/>
  <c r="DA258" i="51"/>
  <c r="DA257" i="51" s="1"/>
  <c r="CZ258" i="51"/>
  <c r="CZ257" i="51" s="1"/>
  <c r="CX258" i="51"/>
  <c r="CX257" i="51" s="1"/>
  <c r="CW258" i="51"/>
  <c r="CW257" i="51" s="1"/>
  <c r="CV258" i="51"/>
  <c r="CV257" i="51" s="1"/>
  <c r="CU258" i="51"/>
  <c r="CU257" i="51" s="1"/>
  <c r="CS258" i="51"/>
  <c r="CS257" i="51" s="1"/>
  <c r="CR258" i="51"/>
  <c r="CR257" i="51" s="1"/>
  <c r="CQ258" i="51"/>
  <c r="CQ257" i="51" s="1"/>
  <c r="CP258" i="51"/>
  <c r="CP257" i="51" s="1"/>
  <c r="CO258" i="51"/>
  <c r="CO257" i="51" s="1"/>
  <c r="CN258" i="51"/>
  <c r="CN257" i="51" s="1"/>
  <c r="CM258" i="51"/>
  <c r="CM257" i="51" s="1"/>
  <c r="CL258" i="51"/>
  <c r="CL257" i="51" s="1"/>
  <c r="CK258" i="51"/>
  <c r="CK257" i="51" s="1"/>
  <c r="CJ258" i="51"/>
  <c r="CJ257" i="51" s="1"/>
  <c r="CI258" i="51"/>
  <c r="CI257" i="51" s="1"/>
  <c r="CH258" i="51"/>
  <c r="CH257" i="51" s="1"/>
  <c r="CG258" i="51"/>
  <c r="CG257" i="51" s="1"/>
  <c r="CF258" i="51"/>
  <c r="CF257" i="51" s="1"/>
  <c r="CE258" i="51"/>
  <c r="CE257" i="51" s="1"/>
  <c r="CD258" i="51"/>
  <c r="CD257" i="51" s="1"/>
  <c r="CB258" i="51"/>
  <c r="CB257" i="51" s="1"/>
  <c r="CA258" i="51"/>
  <c r="CA257" i="51" s="1"/>
  <c r="BZ258" i="51"/>
  <c r="BZ257" i="51" s="1"/>
  <c r="BY258" i="51"/>
  <c r="BY257" i="51" s="1"/>
  <c r="BW258" i="51"/>
  <c r="BW257" i="51" s="1"/>
  <c r="BV258" i="51"/>
  <c r="BV257" i="51" s="1"/>
  <c r="BU258" i="51"/>
  <c r="BU257" i="51" s="1"/>
  <c r="BT258" i="51"/>
  <c r="BT257" i="51" s="1"/>
  <c r="BS258" i="51"/>
  <c r="BS257" i="51" s="1"/>
  <c r="BR258" i="51"/>
  <c r="BR257" i="51" s="1"/>
  <c r="BQ258" i="51"/>
  <c r="BQ257" i="51" s="1"/>
  <c r="DC254" i="51"/>
  <c r="DB254" i="51"/>
  <c r="DA254" i="51"/>
  <c r="CZ254" i="51"/>
  <c r="CX254" i="51"/>
  <c r="CW254" i="51"/>
  <c r="CV254" i="51"/>
  <c r="CU254" i="51"/>
  <c r="CS254" i="51"/>
  <c r="CR254" i="51"/>
  <c r="CQ254" i="51"/>
  <c r="CP254" i="51"/>
  <c r="CO254" i="51"/>
  <c r="CN254" i="51"/>
  <c r="CM254" i="51"/>
  <c r="CL254" i="51"/>
  <c r="CK254" i="51"/>
  <c r="CJ254" i="51"/>
  <c r="CI254" i="51"/>
  <c r="CH254" i="51"/>
  <c r="CG254" i="51"/>
  <c r="CF254" i="51"/>
  <c r="CE254" i="51"/>
  <c r="CD254" i="51"/>
  <c r="CB254" i="51"/>
  <c r="CA254" i="51"/>
  <c r="BZ254" i="51"/>
  <c r="BY254" i="51"/>
  <c r="BW254" i="51"/>
  <c r="BV254" i="51"/>
  <c r="BU254" i="51"/>
  <c r="BT254" i="51"/>
  <c r="BS254" i="51"/>
  <c r="BR254" i="51"/>
  <c r="BQ254" i="51"/>
  <c r="DC251" i="51"/>
  <c r="DB251" i="51"/>
  <c r="DA251" i="51"/>
  <c r="CZ251" i="51"/>
  <c r="CX251" i="51"/>
  <c r="CW251" i="51"/>
  <c r="CV251" i="51"/>
  <c r="CU251" i="51"/>
  <c r="CS251" i="51"/>
  <c r="CR251" i="51"/>
  <c r="CQ251" i="51"/>
  <c r="CP251" i="51"/>
  <c r="CO251" i="51"/>
  <c r="CN251" i="51"/>
  <c r="CM251" i="51"/>
  <c r="CL251" i="51"/>
  <c r="CK251" i="51"/>
  <c r="CJ251" i="51"/>
  <c r="CI251" i="51"/>
  <c r="CH251" i="51"/>
  <c r="CG251" i="51"/>
  <c r="CF251" i="51"/>
  <c r="CE251" i="51"/>
  <c r="CD251" i="51"/>
  <c r="CB251" i="51"/>
  <c r="CA251" i="51"/>
  <c r="BZ251" i="51"/>
  <c r="BY251" i="51"/>
  <c r="BW251" i="51"/>
  <c r="BV251" i="51"/>
  <c r="BU251" i="51"/>
  <c r="BT251" i="51"/>
  <c r="BS251" i="51"/>
  <c r="BR251" i="51"/>
  <c r="BQ251" i="51"/>
  <c r="BZ250" i="51"/>
  <c r="DE250" i="51" s="1"/>
  <c r="DC247" i="51"/>
  <c r="DB247" i="51"/>
  <c r="DA247" i="51"/>
  <c r="CZ247" i="51"/>
  <c r="CX247" i="51"/>
  <c r="CW247" i="51"/>
  <c r="CV247" i="51"/>
  <c r="CU247" i="51"/>
  <c r="CS247" i="51"/>
  <c r="CR247" i="51"/>
  <c r="CQ247" i="51"/>
  <c r="CP247" i="51"/>
  <c r="CO247" i="51"/>
  <c r="CN247" i="51"/>
  <c r="CM247" i="51"/>
  <c r="CL247" i="51"/>
  <c r="CK247" i="51"/>
  <c r="CJ247" i="51"/>
  <c r="CI247" i="51"/>
  <c r="CH247" i="51"/>
  <c r="CG247" i="51"/>
  <c r="CF247" i="51"/>
  <c r="CE247" i="51"/>
  <c r="CD247" i="51"/>
  <c r="CB247" i="51"/>
  <c r="CA247" i="51"/>
  <c r="BY247" i="51"/>
  <c r="BW247" i="51"/>
  <c r="BV247" i="51"/>
  <c r="BU247" i="51"/>
  <c r="BT247" i="51"/>
  <c r="BS247" i="51"/>
  <c r="BR247" i="51"/>
  <c r="BQ247" i="51"/>
  <c r="DC245" i="51"/>
  <c r="DB245" i="51"/>
  <c r="DA245" i="51"/>
  <c r="CZ245" i="51"/>
  <c r="CX245" i="51"/>
  <c r="CW245" i="51"/>
  <c r="CV245" i="51"/>
  <c r="CU245" i="51"/>
  <c r="CS245" i="51"/>
  <c r="CR245" i="51"/>
  <c r="CQ245" i="51"/>
  <c r="CP245" i="51"/>
  <c r="CO245" i="51"/>
  <c r="CN245" i="51"/>
  <c r="CM245" i="51"/>
  <c r="CL245" i="51"/>
  <c r="CK245" i="51"/>
  <c r="CJ245" i="51"/>
  <c r="CI245" i="51"/>
  <c r="CH245" i="51"/>
  <c r="CG245" i="51"/>
  <c r="CF245" i="51"/>
  <c r="CE245" i="51"/>
  <c r="CD245" i="51"/>
  <c r="CB245" i="51"/>
  <c r="CA245" i="51"/>
  <c r="BZ245" i="51"/>
  <c r="BY245" i="51"/>
  <c r="BW245" i="51"/>
  <c r="BV245" i="51"/>
  <c r="BU245" i="51"/>
  <c r="BT245" i="51"/>
  <c r="BS245" i="51"/>
  <c r="BR245" i="51"/>
  <c r="BQ245" i="51"/>
  <c r="DC241" i="51"/>
  <c r="DB241" i="51"/>
  <c r="DA241" i="51"/>
  <c r="CZ241" i="51"/>
  <c r="CX241" i="51"/>
  <c r="CW241" i="51"/>
  <c r="CV241" i="51"/>
  <c r="CU241" i="51"/>
  <c r="CS241" i="51"/>
  <c r="CR241" i="51"/>
  <c r="CQ241" i="51"/>
  <c r="CP241" i="51"/>
  <c r="CO241" i="51"/>
  <c r="CN241" i="51"/>
  <c r="CM241" i="51"/>
  <c r="CL241" i="51"/>
  <c r="CK241" i="51"/>
  <c r="CJ241" i="51"/>
  <c r="CI241" i="51"/>
  <c r="CH241" i="51"/>
  <c r="CG241" i="51"/>
  <c r="CF241" i="51"/>
  <c r="CE241" i="51"/>
  <c r="CD241" i="51"/>
  <c r="CB241" i="51"/>
  <c r="CA241" i="51"/>
  <c r="BZ241" i="51"/>
  <c r="BY241" i="51"/>
  <c r="BW241" i="51"/>
  <c r="BV241" i="51"/>
  <c r="BU241" i="51"/>
  <c r="BT241" i="51"/>
  <c r="BS241" i="51"/>
  <c r="BR241" i="51"/>
  <c r="BQ241" i="51"/>
  <c r="DC238" i="51"/>
  <c r="DB238" i="51"/>
  <c r="DA238" i="51"/>
  <c r="CZ238" i="51"/>
  <c r="CX238" i="51"/>
  <c r="CW238" i="51"/>
  <c r="CV238" i="51"/>
  <c r="CU238" i="51"/>
  <c r="CS238" i="51"/>
  <c r="CR238" i="51"/>
  <c r="CQ238" i="51"/>
  <c r="CP238" i="51"/>
  <c r="CO238" i="51"/>
  <c r="CN238" i="51"/>
  <c r="CM238" i="51"/>
  <c r="CL238" i="51"/>
  <c r="CK238" i="51"/>
  <c r="CJ238" i="51"/>
  <c r="CI238" i="51"/>
  <c r="CH238" i="51"/>
  <c r="CG238" i="51"/>
  <c r="CF238" i="51"/>
  <c r="CE238" i="51"/>
  <c r="CD238" i="51"/>
  <c r="CB238" i="51"/>
  <c r="CA238" i="51"/>
  <c r="BZ238" i="51"/>
  <c r="BY238" i="51"/>
  <c r="BW238" i="51"/>
  <c r="BV238" i="51"/>
  <c r="BU238" i="51"/>
  <c r="BT238" i="51"/>
  <c r="BS238" i="51"/>
  <c r="BR238" i="51"/>
  <c r="BQ238" i="51"/>
  <c r="BZ237" i="51"/>
  <c r="BZ236" i="51" s="1"/>
  <c r="DC236" i="51"/>
  <c r="DB236" i="51"/>
  <c r="DA236" i="51"/>
  <c r="CZ236" i="51"/>
  <c r="CX236" i="51"/>
  <c r="CW236" i="51"/>
  <c r="CV236" i="51"/>
  <c r="CU236" i="51"/>
  <c r="CS236" i="51"/>
  <c r="CR236" i="51"/>
  <c r="CQ236" i="51"/>
  <c r="CP236" i="51"/>
  <c r="CO236" i="51"/>
  <c r="CN236" i="51"/>
  <c r="CM236" i="51"/>
  <c r="CL236" i="51"/>
  <c r="CK236" i="51"/>
  <c r="CJ236" i="51"/>
  <c r="CI236" i="51"/>
  <c r="CH236" i="51"/>
  <c r="CG236" i="51"/>
  <c r="CF236" i="51"/>
  <c r="CE236" i="51"/>
  <c r="CD236" i="51"/>
  <c r="CB236" i="51"/>
  <c r="CA236" i="51"/>
  <c r="BY236" i="51"/>
  <c r="BW236" i="51"/>
  <c r="BV236" i="51"/>
  <c r="BU236" i="51"/>
  <c r="BT236" i="51"/>
  <c r="BS236" i="51"/>
  <c r="BR236" i="51"/>
  <c r="BQ236" i="51"/>
  <c r="DC234" i="51"/>
  <c r="DB234" i="51"/>
  <c r="DA234" i="51"/>
  <c r="CZ234" i="51"/>
  <c r="CX234" i="51"/>
  <c r="CW234" i="51"/>
  <c r="CV234" i="51"/>
  <c r="CU234" i="51"/>
  <c r="CS234" i="51"/>
  <c r="CR234" i="51"/>
  <c r="CQ234" i="51"/>
  <c r="CP234" i="51"/>
  <c r="CO234" i="51"/>
  <c r="CN234" i="51"/>
  <c r="CM234" i="51"/>
  <c r="CL234" i="51"/>
  <c r="CK234" i="51"/>
  <c r="CJ234" i="51"/>
  <c r="CI234" i="51"/>
  <c r="CH234" i="51"/>
  <c r="CG234" i="51"/>
  <c r="CF234" i="51"/>
  <c r="CE234" i="51"/>
  <c r="CD234" i="51"/>
  <c r="CB234" i="51"/>
  <c r="CA234" i="51"/>
  <c r="BZ234" i="51"/>
  <c r="BY234" i="51"/>
  <c r="BW234" i="51"/>
  <c r="BV234" i="51"/>
  <c r="BU234" i="51"/>
  <c r="BT234" i="51"/>
  <c r="BS234" i="51"/>
  <c r="BR234" i="51"/>
  <c r="BQ234" i="51"/>
  <c r="DC229" i="51"/>
  <c r="DB229" i="51"/>
  <c r="DA229" i="51"/>
  <c r="CZ229" i="51"/>
  <c r="CX229" i="51"/>
  <c r="CW229" i="51"/>
  <c r="CV229" i="51"/>
  <c r="CU229" i="51"/>
  <c r="CS229" i="51"/>
  <c r="CR229" i="51"/>
  <c r="CQ229" i="51"/>
  <c r="CP229" i="51"/>
  <c r="CO229" i="51"/>
  <c r="CN229" i="51"/>
  <c r="CM229" i="51"/>
  <c r="CL229" i="51"/>
  <c r="CK229" i="51"/>
  <c r="CJ229" i="51"/>
  <c r="CI229" i="51"/>
  <c r="CH229" i="51"/>
  <c r="CG229" i="51"/>
  <c r="CF229" i="51"/>
  <c r="CE229" i="51"/>
  <c r="CD229" i="51"/>
  <c r="CB229" i="51"/>
  <c r="CA229" i="51"/>
  <c r="BZ229" i="51"/>
  <c r="BY229" i="51"/>
  <c r="BW229" i="51"/>
  <c r="BV229" i="51"/>
  <c r="BU229" i="51"/>
  <c r="BT229" i="51"/>
  <c r="BS229" i="51"/>
  <c r="BR229" i="51"/>
  <c r="BQ229" i="51"/>
  <c r="DC226" i="51"/>
  <c r="DB226" i="51"/>
  <c r="DA226" i="51"/>
  <c r="CZ226" i="51"/>
  <c r="CX226" i="51"/>
  <c r="CW226" i="51"/>
  <c r="CV226" i="51"/>
  <c r="CU226" i="51"/>
  <c r="CS226" i="51"/>
  <c r="CR226" i="51"/>
  <c r="CQ226" i="51"/>
  <c r="CP226" i="51"/>
  <c r="CO226" i="51"/>
  <c r="CN226" i="51"/>
  <c r="CM226" i="51"/>
  <c r="CL226" i="51"/>
  <c r="CK226" i="51"/>
  <c r="CJ226" i="51"/>
  <c r="CI226" i="51"/>
  <c r="CH226" i="51"/>
  <c r="CG226" i="51"/>
  <c r="CF226" i="51"/>
  <c r="CE226" i="51"/>
  <c r="CD226" i="51"/>
  <c r="CB226" i="51"/>
  <c r="CA226" i="51"/>
  <c r="BZ226" i="51"/>
  <c r="BY226" i="51"/>
  <c r="BW226" i="51"/>
  <c r="BV226" i="51"/>
  <c r="BU226" i="51"/>
  <c r="BT226" i="51"/>
  <c r="BS226" i="51"/>
  <c r="BR226" i="51"/>
  <c r="BQ226" i="51"/>
  <c r="DC221" i="51"/>
  <c r="DB221" i="51"/>
  <c r="DA221" i="51"/>
  <c r="CZ221" i="51"/>
  <c r="CX221" i="51"/>
  <c r="CW221" i="51"/>
  <c r="CV221" i="51"/>
  <c r="CU221" i="51"/>
  <c r="CS221" i="51"/>
  <c r="CR221" i="51"/>
  <c r="CQ221" i="51"/>
  <c r="CP221" i="51"/>
  <c r="CO221" i="51"/>
  <c r="CN221" i="51"/>
  <c r="CM221" i="51"/>
  <c r="CL221" i="51"/>
  <c r="CK221" i="51"/>
  <c r="CJ221" i="51"/>
  <c r="CI221" i="51"/>
  <c r="CH221" i="51"/>
  <c r="CG221" i="51"/>
  <c r="CF221" i="51"/>
  <c r="CE221" i="51"/>
  <c r="CD221" i="51"/>
  <c r="CB221" i="51"/>
  <c r="CA221" i="51"/>
  <c r="BZ221" i="51"/>
  <c r="BY221" i="51"/>
  <c r="BW221" i="51"/>
  <c r="BV221" i="51"/>
  <c r="BU221" i="51"/>
  <c r="BT221" i="51"/>
  <c r="BS221" i="51"/>
  <c r="BR221" i="51"/>
  <c r="BQ221" i="51"/>
  <c r="BY219" i="51"/>
  <c r="BY217" i="51" s="1"/>
  <c r="DC217" i="51"/>
  <c r="DB217" i="51"/>
  <c r="DA217" i="51"/>
  <c r="CZ217" i="51"/>
  <c r="CX217" i="51"/>
  <c r="CW217" i="51"/>
  <c r="CV217" i="51"/>
  <c r="CU217" i="51"/>
  <c r="CS217" i="51"/>
  <c r="CR217" i="51"/>
  <c r="CQ217" i="51"/>
  <c r="CP217" i="51"/>
  <c r="CO217" i="51"/>
  <c r="CN217" i="51"/>
  <c r="CM217" i="51"/>
  <c r="CL217" i="51"/>
  <c r="CK217" i="51"/>
  <c r="CJ217" i="51"/>
  <c r="CI217" i="51"/>
  <c r="CH217" i="51"/>
  <c r="CG217" i="51"/>
  <c r="CF217" i="51"/>
  <c r="CE217" i="51"/>
  <c r="CD217" i="51"/>
  <c r="CB217" i="51"/>
  <c r="CA217" i="51"/>
  <c r="BZ217" i="51"/>
  <c r="BW217" i="51"/>
  <c r="BV217" i="51"/>
  <c r="BU217" i="51"/>
  <c r="BT217" i="51"/>
  <c r="BS217" i="51"/>
  <c r="BR217" i="51"/>
  <c r="BQ217" i="51"/>
  <c r="DC214" i="51"/>
  <c r="DB214" i="51"/>
  <c r="DA214" i="51"/>
  <c r="CZ214" i="51"/>
  <c r="CX214" i="51"/>
  <c r="CW214" i="51"/>
  <c r="CV214" i="51"/>
  <c r="CU214" i="51"/>
  <c r="CS214" i="51"/>
  <c r="CR214" i="51"/>
  <c r="CQ214" i="51"/>
  <c r="CP214" i="51"/>
  <c r="CO214" i="51"/>
  <c r="CN214" i="51"/>
  <c r="CM214" i="51"/>
  <c r="CL214" i="51"/>
  <c r="CK214" i="51"/>
  <c r="CJ214" i="51"/>
  <c r="CI214" i="51"/>
  <c r="CH214" i="51"/>
  <c r="CG214" i="51"/>
  <c r="CF214" i="51"/>
  <c r="CE214" i="51"/>
  <c r="CD214" i="51"/>
  <c r="CB214" i="51"/>
  <c r="CA214" i="51"/>
  <c r="BZ214" i="51"/>
  <c r="BY214" i="51"/>
  <c r="BW214" i="51"/>
  <c r="BV214" i="51"/>
  <c r="BU214" i="51"/>
  <c r="BT214" i="51"/>
  <c r="BS214" i="51"/>
  <c r="BR214" i="51"/>
  <c r="BQ214" i="51"/>
  <c r="DC211" i="51"/>
  <c r="DB211" i="51"/>
  <c r="DA211" i="51"/>
  <c r="CZ211" i="51"/>
  <c r="CX211" i="51"/>
  <c r="CW211" i="51"/>
  <c r="CV211" i="51"/>
  <c r="CU211" i="51"/>
  <c r="CS211" i="51"/>
  <c r="CR211" i="51"/>
  <c r="CQ211" i="51"/>
  <c r="CP211" i="51"/>
  <c r="CO211" i="51"/>
  <c r="CN211" i="51"/>
  <c r="CM211" i="51"/>
  <c r="CL211" i="51"/>
  <c r="CK211" i="51"/>
  <c r="CJ211" i="51"/>
  <c r="CI211" i="51"/>
  <c r="CH211" i="51"/>
  <c r="CG211" i="51"/>
  <c r="CF211" i="51"/>
  <c r="CE211" i="51"/>
  <c r="CD211" i="51"/>
  <c r="CB211" i="51"/>
  <c r="CA211" i="51"/>
  <c r="BZ211" i="51"/>
  <c r="BY211" i="51"/>
  <c r="BW211" i="51"/>
  <c r="BV211" i="51"/>
  <c r="BU211" i="51"/>
  <c r="BT211" i="51"/>
  <c r="BS211" i="51"/>
  <c r="BR211" i="51"/>
  <c r="BQ211" i="51"/>
  <c r="DC205" i="51"/>
  <c r="DB205" i="51"/>
  <c r="DA205" i="51"/>
  <c r="CZ205" i="51"/>
  <c r="CX205" i="51"/>
  <c r="CW205" i="51"/>
  <c r="CV205" i="51"/>
  <c r="CU205" i="51"/>
  <c r="CS205" i="51"/>
  <c r="CR205" i="51"/>
  <c r="CQ205" i="51"/>
  <c r="CP205" i="51"/>
  <c r="CO205" i="51"/>
  <c r="CN205" i="51"/>
  <c r="CM205" i="51"/>
  <c r="CL205" i="51"/>
  <c r="CK205" i="51"/>
  <c r="CJ205" i="51"/>
  <c r="CI205" i="51"/>
  <c r="CH205" i="51"/>
  <c r="CG205" i="51"/>
  <c r="CF205" i="51"/>
  <c r="CE205" i="51"/>
  <c r="CD205" i="51"/>
  <c r="CB205" i="51"/>
  <c r="CA205" i="51"/>
  <c r="BZ205" i="51"/>
  <c r="BY205" i="51"/>
  <c r="BW205" i="51"/>
  <c r="BV205" i="51"/>
  <c r="BU205" i="51"/>
  <c r="BT205" i="51"/>
  <c r="BS205" i="51"/>
  <c r="BR205" i="51"/>
  <c r="BQ205" i="51"/>
  <c r="DC201" i="51"/>
  <c r="DB201" i="51"/>
  <c r="DA201" i="51"/>
  <c r="CZ201" i="51"/>
  <c r="CX201" i="51"/>
  <c r="CW201" i="51"/>
  <c r="CV201" i="51"/>
  <c r="CU201" i="51"/>
  <c r="CS201" i="51"/>
  <c r="CR201" i="51"/>
  <c r="CQ201" i="51"/>
  <c r="CP201" i="51"/>
  <c r="CO201" i="51"/>
  <c r="CN201" i="51"/>
  <c r="CM201" i="51"/>
  <c r="CL201" i="51"/>
  <c r="CK201" i="51"/>
  <c r="CJ201" i="51"/>
  <c r="CI201" i="51"/>
  <c r="CH201" i="51"/>
  <c r="CG201" i="51"/>
  <c r="CF201" i="51"/>
  <c r="CE201" i="51"/>
  <c r="CD201" i="51"/>
  <c r="CB201" i="51"/>
  <c r="CA201" i="51"/>
  <c r="BZ201" i="51"/>
  <c r="BY201" i="51"/>
  <c r="BW201" i="51"/>
  <c r="BV201" i="51"/>
  <c r="BU201" i="51"/>
  <c r="BT201" i="51"/>
  <c r="BS201" i="51"/>
  <c r="BR201" i="51"/>
  <c r="BQ201" i="51"/>
  <c r="DC197" i="51"/>
  <c r="DB197" i="51"/>
  <c r="DA197" i="51"/>
  <c r="CZ197" i="51"/>
  <c r="CX197" i="51"/>
  <c r="CW197" i="51"/>
  <c r="CV197" i="51"/>
  <c r="CU197" i="51"/>
  <c r="CS197" i="51"/>
  <c r="CR197" i="51"/>
  <c r="CQ197" i="51"/>
  <c r="CP197" i="51"/>
  <c r="CO197" i="51"/>
  <c r="CN197" i="51"/>
  <c r="CM197" i="51"/>
  <c r="CL197" i="51"/>
  <c r="CK197" i="51"/>
  <c r="CJ197" i="51"/>
  <c r="CI197" i="51"/>
  <c r="CH197" i="51"/>
  <c r="CG197" i="51"/>
  <c r="CF197" i="51"/>
  <c r="CE197" i="51"/>
  <c r="CD197" i="51"/>
  <c r="CB197" i="51"/>
  <c r="CA197" i="51"/>
  <c r="BZ197" i="51"/>
  <c r="BY197" i="51"/>
  <c r="BW197" i="51"/>
  <c r="BV197" i="51"/>
  <c r="BU197" i="51"/>
  <c r="BT197" i="51"/>
  <c r="BS197" i="51"/>
  <c r="BR197" i="51"/>
  <c r="BQ197" i="51"/>
  <c r="DC192" i="51"/>
  <c r="DB192" i="51"/>
  <c r="DA192" i="51"/>
  <c r="CZ192" i="51"/>
  <c r="CX192" i="51"/>
  <c r="CW192" i="51"/>
  <c r="CV192" i="51"/>
  <c r="CU192" i="51"/>
  <c r="CS192" i="51"/>
  <c r="CR192" i="51"/>
  <c r="CQ192" i="51"/>
  <c r="CP192" i="51"/>
  <c r="CO192" i="51"/>
  <c r="CN192" i="51"/>
  <c r="CM192" i="51"/>
  <c r="CL192" i="51"/>
  <c r="CK192" i="51"/>
  <c r="CJ192" i="51"/>
  <c r="CI192" i="51"/>
  <c r="CH192" i="51"/>
  <c r="CG192" i="51"/>
  <c r="CF192" i="51"/>
  <c r="CE192" i="51"/>
  <c r="CD192" i="51"/>
  <c r="CB192" i="51"/>
  <c r="CA192" i="51"/>
  <c r="BZ192" i="51"/>
  <c r="BY192" i="51"/>
  <c r="BW192" i="51"/>
  <c r="BV192" i="51"/>
  <c r="BU192" i="51"/>
  <c r="BT192" i="51"/>
  <c r="BS192" i="51"/>
  <c r="BR192" i="51"/>
  <c r="BQ192" i="51"/>
  <c r="DC189" i="51"/>
  <c r="DB189" i="51"/>
  <c r="DA189" i="51"/>
  <c r="CZ189" i="51"/>
  <c r="CX189" i="51"/>
  <c r="CW189" i="51"/>
  <c r="CV189" i="51"/>
  <c r="CU189" i="51"/>
  <c r="CS189" i="51"/>
  <c r="CR189" i="51"/>
  <c r="CQ189" i="51"/>
  <c r="CP189" i="51"/>
  <c r="CO189" i="51"/>
  <c r="CN189" i="51"/>
  <c r="CM189" i="51"/>
  <c r="CL189" i="51"/>
  <c r="CK189" i="51"/>
  <c r="CJ189" i="51"/>
  <c r="CI189" i="51"/>
  <c r="CH189" i="51"/>
  <c r="CG189" i="51"/>
  <c r="CF189" i="51"/>
  <c r="CE189" i="51"/>
  <c r="CD189" i="51"/>
  <c r="CB189" i="51"/>
  <c r="CA189" i="51"/>
  <c r="BZ189" i="51"/>
  <c r="BY189" i="51"/>
  <c r="BW189" i="51"/>
  <c r="BV189" i="51"/>
  <c r="BU189" i="51"/>
  <c r="BT189" i="51"/>
  <c r="BS189" i="51"/>
  <c r="BR189" i="51"/>
  <c r="BQ189" i="51"/>
  <c r="DC184" i="51"/>
  <c r="DB184" i="51"/>
  <c r="DA184" i="51"/>
  <c r="CZ184" i="51"/>
  <c r="CX184" i="51"/>
  <c r="CW184" i="51"/>
  <c r="CV184" i="51"/>
  <c r="CU184" i="51"/>
  <c r="CS184" i="51"/>
  <c r="CR184" i="51"/>
  <c r="CQ184" i="51"/>
  <c r="CP184" i="51"/>
  <c r="CO184" i="51"/>
  <c r="CN184" i="51"/>
  <c r="CM184" i="51"/>
  <c r="CL184" i="51"/>
  <c r="CK184" i="51"/>
  <c r="CJ184" i="51"/>
  <c r="CI184" i="51"/>
  <c r="CH184" i="51"/>
  <c r="CG184" i="51"/>
  <c r="CF184" i="51"/>
  <c r="CE184" i="51"/>
  <c r="CD184" i="51"/>
  <c r="CB184" i="51"/>
  <c r="CA184" i="51"/>
  <c r="BZ184" i="51"/>
  <c r="BY184" i="51"/>
  <c r="BW184" i="51"/>
  <c r="BV184" i="51"/>
  <c r="BU184" i="51"/>
  <c r="BT184" i="51"/>
  <c r="BS184" i="51"/>
  <c r="BR184" i="51"/>
  <c r="BQ184" i="51"/>
  <c r="DC178" i="51"/>
  <c r="DB178" i="51"/>
  <c r="DA178" i="51"/>
  <c r="CZ178" i="51"/>
  <c r="CX178" i="51"/>
  <c r="CW178" i="51"/>
  <c r="CV178" i="51"/>
  <c r="CU178" i="51"/>
  <c r="CS178" i="51"/>
  <c r="CR178" i="51"/>
  <c r="CQ178" i="51"/>
  <c r="CP178" i="51"/>
  <c r="CO178" i="51"/>
  <c r="CN178" i="51"/>
  <c r="CM178" i="51"/>
  <c r="CL178" i="51"/>
  <c r="CK178" i="51"/>
  <c r="CJ178" i="51"/>
  <c r="CI178" i="51"/>
  <c r="CH178" i="51"/>
  <c r="CG178" i="51"/>
  <c r="CF178" i="51"/>
  <c r="CE178" i="51"/>
  <c r="CD178" i="51"/>
  <c r="CB178" i="51"/>
  <c r="CA178" i="51"/>
  <c r="BZ178" i="51"/>
  <c r="BY178" i="51"/>
  <c r="BW178" i="51"/>
  <c r="BV178" i="51"/>
  <c r="BU178" i="51"/>
  <c r="BT178" i="51"/>
  <c r="BS178" i="51"/>
  <c r="BR178" i="51"/>
  <c r="BQ178" i="51"/>
  <c r="DC174" i="51"/>
  <c r="DB174" i="51"/>
  <c r="DA174" i="51"/>
  <c r="CZ174" i="51"/>
  <c r="CX174" i="51"/>
  <c r="CW174" i="51"/>
  <c r="CV174" i="51"/>
  <c r="CU174" i="51"/>
  <c r="CS174" i="51"/>
  <c r="CR174" i="51"/>
  <c r="CQ174" i="51"/>
  <c r="CP174" i="51"/>
  <c r="CO174" i="51"/>
  <c r="CN174" i="51"/>
  <c r="CM174" i="51"/>
  <c r="CL174" i="51"/>
  <c r="CK174" i="51"/>
  <c r="CJ174" i="51"/>
  <c r="CI174" i="51"/>
  <c r="CH174" i="51"/>
  <c r="CG174" i="51"/>
  <c r="CF174" i="51"/>
  <c r="CE174" i="51"/>
  <c r="CD174" i="51"/>
  <c r="CB174" i="51"/>
  <c r="CA174" i="51"/>
  <c r="BZ174" i="51"/>
  <c r="BY174" i="51"/>
  <c r="BW174" i="51"/>
  <c r="BV174" i="51"/>
  <c r="BU174" i="51"/>
  <c r="BT174" i="51"/>
  <c r="BS174" i="51"/>
  <c r="BR174" i="51"/>
  <c r="BQ174" i="51"/>
  <c r="DC172" i="51"/>
  <c r="DB172" i="51"/>
  <c r="DA172" i="51"/>
  <c r="CZ172" i="51"/>
  <c r="CX172" i="51"/>
  <c r="CW172" i="51"/>
  <c r="CV172" i="51"/>
  <c r="CU172" i="51"/>
  <c r="CS172" i="51"/>
  <c r="CR172" i="51"/>
  <c r="CQ172" i="51"/>
  <c r="CP172" i="51"/>
  <c r="CO172" i="51"/>
  <c r="CN172" i="51"/>
  <c r="CM172" i="51"/>
  <c r="CL172" i="51"/>
  <c r="CK172" i="51"/>
  <c r="CJ172" i="51"/>
  <c r="CI172" i="51"/>
  <c r="CH172" i="51"/>
  <c r="CG172" i="51"/>
  <c r="CF172" i="51"/>
  <c r="CE172" i="51"/>
  <c r="CD172" i="51"/>
  <c r="CB172" i="51"/>
  <c r="CA172" i="51"/>
  <c r="BZ172" i="51"/>
  <c r="BY172" i="51"/>
  <c r="BW172" i="51"/>
  <c r="BV172" i="51"/>
  <c r="BU172" i="51"/>
  <c r="BT172" i="51"/>
  <c r="BS172" i="51"/>
  <c r="BR172" i="51"/>
  <c r="BQ172" i="51"/>
  <c r="DC169" i="51"/>
  <c r="DB169" i="51"/>
  <c r="DA169" i="51"/>
  <c r="CZ169" i="51"/>
  <c r="CX169" i="51"/>
  <c r="CW169" i="51"/>
  <c r="CV169" i="51"/>
  <c r="CU169" i="51"/>
  <c r="CS169" i="51"/>
  <c r="CR169" i="51"/>
  <c r="CQ169" i="51"/>
  <c r="CP169" i="51"/>
  <c r="CO169" i="51"/>
  <c r="CN169" i="51"/>
  <c r="CM169" i="51"/>
  <c r="CL169" i="51"/>
  <c r="CK169" i="51"/>
  <c r="CJ169" i="51"/>
  <c r="CI169" i="51"/>
  <c r="CH169" i="51"/>
  <c r="CG169" i="51"/>
  <c r="CF169" i="51"/>
  <c r="CE169" i="51"/>
  <c r="CD169" i="51"/>
  <c r="CB169" i="51"/>
  <c r="CA169" i="51"/>
  <c r="BZ169" i="51"/>
  <c r="BY169" i="51"/>
  <c r="BW169" i="51"/>
  <c r="BV169" i="51"/>
  <c r="BU169" i="51"/>
  <c r="BT169" i="51"/>
  <c r="BS169" i="51"/>
  <c r="BR169" i="51"/>
  <c r="BQ169" i="51"/>
  <c r="DC167" i="51"/>
  <c r="DB167" i="51"/>
  <c r="DA167" i="51"/>
  <c r="CZ167" i="51"/>
  <c r="CX167" i="51"/>
  <c r="CW167" i="51"/>
  <c r="CV167" i="51"/>
  <c r="CU167" i="51"/>
  <c r="CS167" i="51"/>
  <c r="CR167" i="51"/>
  <c r="CQ167" i="51"/>
  <c r="CP167" i="51"/>
  <c r="CO167" i="51"/>
  <c r="CN167" i="51"/>
  <c r="CM167" i="51"/>
  <c r="CL167" i="51"/>
  <c r="CK167" i="51"/>
  <c r="CJ167" i="51"/>
  <c r="CI167" i="51"/>
  <c r="CH167" i="51"/>
  <c r="CG167" i="51"/>
  <c r="CF167" i="51"/>
  <c r="CE167" i="51"/>
  <c r="CD167" i="51"/>
  <c r="CB167" i="51"/>
  <c r="CA167" i="51"/>
  <c r="BZ167" i="51"/>
  <c r="BY167" i="51"/>
  <c r="BW167" i="51"/>
  <c r="BV167" i="51"/>
  <c r="BU167" i="51"/>
  <c r="BT167" i="51"/>
  <c r="BS167" i="51"/>
  <c r="BR167" i="51"/>
  <c r="BQ167" i="51"/>
  <c r="BY164" i="51"/>
  <c r="BY163" i="51" s="1"/>
  <c r="BU164" i="51"/>
  <c r="BU163" i="51" s="1"/>
  <c r="DC163" i="51"/>
  <c r="DB163" i="51"/>
  <c r="DA163" i="51"/>
  <c r="CZ163" i="51"/>
  <c r="CX163" i="51"/>
  <c r="CW163" i="51"/>
  <c r="CV163" i="51"/>
  <c r="CU163" i="51"/>
  <c r="CS163" i="51"/>
  <c r="CR163" i="51"/>
  <c r="CQ163" i="51"/>
  <c r="CP163" i="51"/>
  <c r="CO163" i="51"/>
  <c r="CN163" i="51"/>
  <c r="CM163" i="51"/>
  <c r="CL163" i="51"/>
  <c r="CK163" i="51"/>
  <c r="CJ163" i="51"/>
  <c r="CI163" i="51"/>
  <c r="CH163" i="51"/>
  <c r="CG163" i="51"/>
  <c r="CF163" i="51"/>
  <c r="CE163" i="51"/>
  <c r="CD163" i="51"/>
  <c r="CB163" i="51"/>
  <c r="CA163" i="51"/>
  <c r="BZ163" i="51"/>
  <c r="BW163" i="51"/>
  <c r="BV163" i="51"/>
  <c r="BT163" i="51"/>
  <c r="BS163" i="51"/>
  <c r="BR163" i="51"/>
  <c r="BQ163" i="51"/>
  <c r="CP160" i="51"/>
  <c r="CP159" i="51" s="1"/>
  <c r="BZ160" i="51"/>
  <c r="BZ159" i="51" s="1"/>
  <c r="DC159" i="51"/>
  <c r="DB159" i="51"/>
  <c r="DA159" i="51"/>
  <c r="CZ159" i="51"/>
  <c r="CX159" i="51"/>
  <c r="CW159" i="51"/>
  <c r="CV159" i="51"/>
  <c r="CU159" i="51"/>
  <c r="CS159" i="51"/>
  <c r="CR159" i="51"/>
  <c r="CQ159" i="51"/>
  <c r="CO159" i="51"/>
  <c r="CN159" i="51"/>
  <c r="CM159" i="51"/>
  <c r="CL159" i="51"/>
  <c r="CK159" i="51"/>
  <c r="CJ159" i="51"/>
  <c r="CI159" i="51"/>
  <c r="CH159" i="51"/>
  <c r="CG159" i="51"/>
  <c r="CF159" i="51"/>
  <c r="CE159" i="51"/>
  <c r="CD159" i="51"/>
  <c r="CB159" i="51"/>
  <c r="CA159" i="51"/>
  <c r="BY159" i="51"/>
  <c r="BW159" i="51"/>
  <c r="BV159" i="51"/>
  <c r="BU159" i="51"/>
  <c r="BT159" i="51"/>
  <c r="BS159" i="51"/>
  <c r="BR159" i="51"/>
  <c r="BQ159" i="51"/>
  <c r="DC157" i="51"/>
  <c r="DB157" i="51"/>
  <c r="DA157" i="51"/>
  <c r="CZ157" i="51"/>
  <c r="CX157" i="51"/>
  <c r="CW157" i="51"/>
  <c r="CV157" i="51"/>
  <c r="CU157" i="51"/>
  <c r="CS157" i="51"/>
  <c r="CR157" i="51"/>
  <c r="CQ157" i="51"/>
  <c r="CP157" i="51"/>
  <c r="CO157" i="51"/>
  <c r="CN157" i="51"/>
  <c r="CM157" i="51"/>
  <c r="CL157" i="51"/>
  <c r="CK157" i="51"/>
  <c r="CJ157" i="51"/>
  <c r="CI157" i="51"/>
  <c r="CH157" i="51"/>
  <c r="CG157" i="51"/>
  <c r="CF157" i="51"/>
  <c r="CE157" i="51"/>
  <c r="CD157" i="51"/>
  <c r="CB157" i="51"/>
  <c r="CA157" i="51"/>
  <c r="BZ157" i="51"/>
  <c r="BY157" i="51"/>
  <c r="BW157" i="51"/>
  <c r="BV157" i="51"/>
  <c r="BU157" i="51"/>
  <c r="BT157" i="51"/>
  <c r="BS157" i="51"/>
  <c r="BR157" i="51"/>
  <c r="BQ157" i="51"/>
  <c r="DC155" i="51"/>
  <c r="DB155" i="51"/>
  <c r="DA155" i="51"/>
  <c r="CZ155" i="51"/>
  <c r="CX155" i="51"/>
  <c r="CW155" i="51"/>
  <c r="CV155" i="51"/>
  <c r="CU155" i="51"/>
  <c r="CS155" i="51"/>
  <c r="CR155" i="51"/>
  <c r="CQ155" i="51"/>
  <c r="CP155" i="51"/>
  <c r="CO155" i="51"/>
  <c r="CN155" i="51"/>
  <c r="CM155" i="51"/>
  <c r="CL155" i="51"/>
  <c r="CK155" i="51"/>
  <c r="CJ155" i="51"/>
  <c r="CI155" i="51"/>
  <c r="CH155" i="51"/>
  <c r="CG155" i="51"/>
  <c r="CF155" i="51"/>
  <c r="CE155" i="51"/>
  <c r="CD155" i="51"/>
  <c r="CB155" i="51"/>
  <c r="CA155" i="51"/>
  <c r="BZ155" i="51"/>
  <c r="BY155" i="51"/>
  <c r="BW155" i="51"/>
  <c r="BV155" i="51"/>
  <c r="BU155" i="51"/>
  <c r="BT155" i="51"/>
  <c r="BS155" i="51"/>
  <c r="BR155" i="51"/>
  <c r="BQ155" i="51"/>
  <c r="DC152" i="51"/>
  <c r="DB152" i="51"/>
  <c r="DA152" i="51"/>
  <c r="CZ152" i="51"/>
  <c r="CX152" i="51"/>
  <c r="CW152" i="51"/>
  <c r="CV152" i="51"/>
  <c r="CU152" i="51"/>
  <c r="CS152" i="51"/>
  <c r="CR152" i="51"/>
  <c r="CQ152" i="51"/>
  <c r="CP152" i="51"/>
  <c r="CO152" i="51"/>
  <c r="CN152" i="51"/>
  <c r="CM152" i="51"/>
  <c r="CL152" i="51"/>
  <c r="CK152" i="51"/>
  <c r="CJ152" i="51"/>
  <c r="CI152" i="51"/>
  <c r="CH152" i="51"/>
  <c r="CG152" i="51"/>
  <c r="CF152" i="51"/>
  <c r="CE152" i="51"/>
  <c r="CD152" i="51"/>
  <c r="CB152" i="51"/>
  <c r="CA152" i="51"/>
  <c r="BZ152" i="51"/>
  <c r="BY152" i="51"/>
  <c r="BW152" i="51"/>
  <c r="BV152" i="51"/>
  <c r="BU152" i="51"/>
  <c r="BT152" i="51"/>
  <c r="BS152" i="51"/>
  <c r="BR152" i="51"/>
  <c r="BQ152" i="51"/>
  <c r="CP150" i="51"/>
  <c r="CP145" i="51" s="1"/>
  <c r="BZ149" i="51"/>
  <c r="DE149" i="51" s="1"/>
  <c r="BZ148" i="51"/>
  <c r="DC145" i="51"/>
  <c r="DB145" i="51"/>
  <c r="DA145" i="51"/>
  <c r="CZ145" i="51"/>
  <c r="CX145" i="51"/>
  <c r="CW145" i="51"/>
  <c r="CV145" i="51"/>
  <c r="CU145" i="51"/>
  <c r="CS145" i="51"/>
  <c r="CR145" i="51"/>
  <c r="CQ145" i="51"/>
  <c r="CO145" i="51"/>
  <c r="CN145" i="51"/>
  <c r="CM145" i="51"/>
  <c r="CL145" i="51"/>
  <c r="CK145" i="51"/>
  <c r="CJ145" i="51"/>
  <c r="CI145" i="51"/>
  <c r="CH145" i="51"/>
  <c r="CG145" i="51"/>
  <c r="CF145" i="51"/>
  <c r="CE145" i="51"/>
  <c r="CD145" i="51"/>
  <c r="CB145" i="51"/>
  <c r="CA145" i="51"/>
  <c r="BY145" i="51"/>
  <c r="BW145" i="51"/>
  <c r="BV145" i="51"/>
  <c r="BU145" i="51"/>
  <c r="BT145" i="51"/>
  <c r="BS145" i="51"/>
  <c r="BR145" i="51"/>
  <c r="BQ145" i="51"/>
  <c r="DC139" i="51"/>
  <c r="DB139" i="51"/>
  <c r="DA139" i="51"/>
  <c r="CZ139" i="51"/>
  <c r="CX139" i="51"/>
  <c r="CW139" i="51"/>
  <c r="CV139" i="51"/>
  <c r="CU139" i="51"/>
  <c r="CS139" i="51"/>
  <c r="CR139" i="51"/>
  <c r="CQ139" i="51"/>
  <c r="CP139" i="51"/>
  <c r="CO139" i="51"/>
  <c r="CN139" i="51"/>
  <c r="CM139" i="51"/>
  <c r="CL139" i="51"/>
  <c r="CK139" i="51"/>
  <c r="CJ139" i="51"/>
  <c r="CI139" i="51"/>
  <c r="CH139" i="51"/>
  <c r="CG139" i="51"/>
  <c r="CF139" i="51"/>
  <c r="CE139" i="51"/>
  <c r="CD139" i="51"/>
  <c r="CB139" i="51"/>
  <c r="CA139" i="51"/>
  <c r="BZ139" i="51"/>
  <c r="BY139" i="51"/>
  <c r="BW139" i="51"/>
  <c r="BV139" i="51"/>
  <c r="BU139" i="51"/>
  <c r="BT139" i="51"/>
  <c r="BS139" i="51"/>
  <c r="BR139" i="51"/>
  <c r="BQ139" i="51"/>
  <c r="DC136" i="51"/>
  <c r="DB136" i="51"/>
  <c r="DA136" i="51"/>
  <c r="CZ136" i="51"/>
  <c r="CX136" i="51"/>
  <c r="CW136" i="51"/>
  <c r="CV136" i="51"/>
  <c r="CU136" i="51"/>
  <c r="CS136" i="51"/>
  <c r="CR136" i="51"/>
  <c r="CQ136" i="51"/>
  <c r="CP136" i="51"/>
  <c r="CO136" i="51"/>
  <c r="CN136" i="51"/>
  <c r="CM136" i="51"/>
  <c r="CL136" i="51"/>
  <c r="CK136" i="51"/>
  <c r="CJ136" i="51"/>
  <c r="CI136" i="51"/>
  <c r="CH136" i="51"/>
  <c r="CG136" i="51"/>
  <c r="CF136" i="51"/>
  <c r="CE136" i="51"/>
  <c r="CD136" i="51"/>
  <c r="CB136" i="51"/>
  <c r="CA136" i="51"/>
  <c r="BZ136" i="51"/>
  <c r="BY136" i="51"/>
  <c r="BW136" i="51"/>
  <c r="BV136" i="51"/>
  <c r="BU136" i="51"/>
  <c r="BT136" i="51"/>
  <c r="BS136" i="51"/>
  <c r="BR136" i="51"/>
  <c r="BQ136" i="51"/>
  <c r="BY134" i="51"/>
  <c r="DD134" i="51" s="1"/>
  <c r="DC131" i="51"/>
  <c r="DB131" i="51"/>
  <c r="DA131" i="51"/>
  <c r="CZ131" i="51"/>
  <c r="CX131" i="51"/>
  <c r="CW131" i="51"/>
  <c r="CV131" i="51"/>
  <c r="CU131" i="51"/>
  <c r="CS131" i="51"/>
  <c r="CR131" i="51"/>
  <c r="CQ131" i="51"/>
  <c r="CP131" i="51"/>
  <c r="CO131" i="51"/>
  <c r="CN131" i="51"/>
  <c r="CM131" i="51"/>
  <c r="CL131" i="51"/>
  <c r="CK131" i="51"/>
  <c r="CJ131" i="51"/>
  <c r="CI131" i="51"/>
  <c r="CH131" i="51"/>
  <c r="CG131" i="51"/>
  <c r="CF131" i="51"/>
  <c r="CE131" i="51"/>
  <c r="CD131" i="51"/>
  <c r="CB131" i="51"/>
  <c r="CA131" i="51"/>
  <c r="BZ131" i="51"/>
  <c r="BY131" i="51"/>
  <c r="BW131" i="51"/>
  <c r="BV131" i="51"/>
  <c r="BU131" i="51"/>
  <c r="BT131" i="51"/>
  <c r="BS131" i="51"/>
  <c r="BR131" i="51"/>
  <c r="BQ131" i="51"/>
  <c r="DC120" i="51"/>
  <c r="DB120" i="51"/>
  <c r="DA120" i="51"/>
  <c r="CZ120" i="51"/>
  <c r="CX120" i="51"/>
  <c r="CW120" i="51"/>
  <c r="CV120" i="51"/>
  <c r="CU120" i="51"/>
  <c r="CS120" i="51"/>
  <c r="CR120" i="51"/>
  <c r="CQ120" i="51"/>
  <c r="CP120" i="51"/>
  <c r="CO120" i="51"/>
  <c r="CN120" i="51"/>
  <c r="CM120" i="51"/>
  <c r="CL120" i="51"/>
  <c r="CK120" i="51"/>
  <c r="CJ120" i="51"/>
  <c r="CI120" i="51"/>
  <c r="CH120" i="51"/>
  <c r="CG120" i="51"/>
  <c r="CF120" i="51"/>
  <c r="CE120" i="51"/>
  <c r="CD120" i="51"/>
  <c r="CB120" i="51"/>
  <c r="CA120" i="51"/>
  <c r="BZ120" i="51"/>
  <c r="BY120" i="51"/>
  <c r="BW120" i="51"/>
  <c r="BV120" i="51"/>
  <c r="BU120" i="51"/>
  <c r="BT120" i="51"/>
  <c r="BS120" i="51"/>
  <c r="BR120" i="51"/>
  <c r="BQ120" i="51"/>
  <c r="DC111" i="51"/>
  <c r="DB111" i="51"/>
  <c r="DA111" i="51"/>
  <c r="CZ111" i="51"/>
  <c r="CX111" i="51"/>
  <c r="CW111" i="51"/>
  <c r="CV111" i="51"/>
  <c r="CU111" i="51"/>
  <c r="CS111" i="51"/>
  <c r="CR111" i="51"/>
  <c r="CQ111" i="51"/>
  <c r="CP111" i="51"/>
  <c r="CO111" i="51"/>
  <c r="CN111" i="51"/>
  <c r="CM111" i="51"/>
  <c r="CL111" i="51"/>
  <c r="CK111" i="51"/>
  <c r="CJ111" i="51"/>
  <c r="CI111" i="51"/>
  <c r="CH111" i="51"/>
  <c r="CG111" i="51"/>
  <c r="CF111" i="51"/>
  <c r="CE111" i="51"/>
  <c r="CD111" i="51"/>
  <c r="CB111" i="51"/>
  <c r="CA111" i="51"/>
  <c r="BZ111" i="51"/>
  <c r="BY111" i="51"/>
  <c r="BW111" i="51"/>
  <c r="BV111" i="51"/>
  <c r="BU111" i="51"/>
  <c r="BT111" i="51"/>
  <c r="BS111" i="51"/>
  <c r="BR111" i="51"/>
  <c r="BQ111" i="51"/>
  <c r="CP109" i="51"/>
  <c r="CP108" i="51" s="1"/>
  <c r="DC108" i="51"/>
  <c r="DB108" i="51"/>
  <c r="DA108" i="51"/>
  <c r="CZ108" i="51"/>
  <c r="CX108" i="51"/>
  <c r="CW108" i="51"/>
  <c r="CV108" i="51"/>
  <c r="CU108" i="51"/>
  <c r="CQ108" i="51"/>
  <c r="CO108" i="51"/>
  <c r="CN108" i="51"/>
  <c r="CM108" i="51"/>
  <c r="CL108" i="51"/>
  <c r="CK108" i="51"/>
  <c r="CJ108" i="51"/>
  <c r="CI108" i="51"/>
  <c r="CH108" i="51"/>
  <c r="CG108" i="51"/>
  <c r="CF108" i="51"/>
  <c r="CE108" i="51"/>
  <c r="CD108" i="51"/>
  <c r="CB108" i="51"/>
  <c r="CA108" i="51"/>
  <c r="BZ108" i="51"/>
  <c r="BY108" i="51"/>
  <c r="BW108" i="51"/>
  <c r="BV108" i="51"/>
  <c r="BU108" i="51"/>
  <c r="BT108" i="51"/>
  <c r="BS108" i="51"/>
  <c r="BR108" i="51"/>
  <c r="BQ108" i="51"/>
  <c r="DC101" i="51"/>
  <c r="DB101" i="51"/>
  <c r="DA101" i="51"/>
  <c r="CZ101" i="51"/>
  <c r="CX101" i="51"/>
  <c r="CW101" i="51"/>
  <c r="CV101" i="51"/>
  <c r="CU101" i="51"/>
  <c r="CS101" i="51"/>
  <c r="CR101" i="51"/>
  <c r="CQ101" i="51"/>
  <c r="CP101" i="51"/>
  <c r="CO101" i="51"/>
  <c r="CN101" i="51"/>
  <c r="CM101" i="51"/>
  <c r="CL101" i="51"/>
  <c r="CK101" i="51"/>
  <c r="CJ101" i="51"/>
  <c r="CI101" i="51"/>
  <c r="CH101" i="51"/>
  <c r="CG101" i="51"/>
  <c r="CF101" i="51"/>
  <c r="CE101" i="51"/>
  <c r="CD101" i="51"/>
  <c r="CB101" i="51"/>
  <c r="CA101" i="51"/>
  <c r="BZ101" i="51"/>
  <c r="BY101" i="51"/>
  <c r="BW101" i="51"/>
  <c r="BV101" i="51"/>
  <c r="BU101" i="51"/>
  <c r="BT101" i="51"/>
  <c r="BS101" i="51"/>
  <c r="BR101" i="51"/>
  <c r="BQ101" i="51"/>
  <c r="CQ97" i="51"/>
  <c r="BW97" i="51"/>
  <c r="DF99" i="51"/>
  <c r="CA98" i="51"/>
  <c r="BZ98" i="51"/>
  <c r="BZ97" i="51" s="1"/>
  <c r="BV98" i="51"/>
  <c r="BV97" i="51" s="1"/>
  <c r="BU98" i="51"/>
  <c r="DC97" i="51"/>
  <c r="DB97" i="51"/>
  <c r="DA97" i="51"/>
  <c r="CZ97" i="51"/>
  <c r="CX97" i="51"/>
  <c r="CW97" i="51"/>
  <c r="CV97" i="51"/>
  <c r="CU97" i="51"/>
  <c r="CS97" i="51"/>
  <c r="CR97" i="51"/>
  <c r="CP97" i="51"/>
  <c r="CO97" i="51"/>
  <c r="CN97" i="51"/>
  <c r="CM97" i="51"/>
  <c r="CL97" i="51"/>
  <c r="CK97" i="51"/>
  <c r="CJ97" i="51"/>
  <c r="CI97" i="51"/>
  <c r="CH97" i="51"/>
  <c r="CG97" i="51"/>
  <c r="CF97" i="51"/>
  <c r="CE97" i="51"/>
  <c r="CD97" i="51"/>
  <c r="CB97" i="51"/>
  <c r="CA97" i="51"/>
  <c r="BY97" i="51"/>
  <c r="BT97" i="51"/>
  <c r="BS97" i="51"/>
  <c r="BR97" i="51"/>
  <c r="BQ97" i="51"/>
  <c r="BT93" i="51"/>
  <c r="DD93" i="51" s="1"/>
  <c r="DC86" i="51"/>
  <c r="DB86" i="51"/>
  <c r="DA86" i="51"/>
  <c r="CZ86" i="51"/>
  <c r="CX86" i="51"/>
  <c r="CW86" i="51"/>
  <c r="CV86" i="51"/>
  <c r="CU86" i="51"/>
  <c r="CS86" i="51"/>
  <c r="CR86" i="51"/>
  <c r="CQ86" i="51"/>
  <c r="CP86" i="51"/>
  <c r="CO86" i="51"/>
  <c r="CN86" i="51"/>
  <c r="CM86" i="51"/>
  <c r="CL86" i="51"/>
  <c r="CK86" i="51"/>
  <c r="CJ86" i="51"/>
  <c r="CI86" i="51"/>
  <c r="CH86" i="51"/>
  <c r="CG86" i="51"/>
  <c r="CF86" i="51"/>
  <c r="CE86" i="51"/>
  <c r="CD86" i="51"/>
  <c r="CB86" i="51"/>
  <c r="CA86" i="51"/>
  <c r="BZ86" i="51"/>
  <c r="BY86" i="51"/>
  <c r="BW86" i="51"/>
  <c r="BV86" i="51"/>
  <c r="BU86" i="51"/>
  <c r="BS86" i="51"/>
  <c r="BR86" i="51"/>
  <c r="BQ86" i="51"/>
  <c r="BW83" i="51"/>
  <c r="BW82" i="51" s="1"/>
  <c r="BV83" i="51"/>
  <c r="BV82" i="51" s="1"/>
  <c r="BU83" i="51"/>
  <c r="DE83" i="51" s="1"/>
  <c r="DC82" i="51"/>
  <c r="DB82" i="51"/>
  <c r="DA82" i="51"/>
  <c r="CZ82" i="51"/>
  <c r="CX82" i="51"/>
  <c r="CW82" i="51"/>
  <c r="CV82" i="51"/>
  <c r="CU82" i="51"/>
  <c r="CS82" i="51"/>
  <c r="CR82" i="51"/>
  <c r="CQ82" i="51"/>
  <c r="CP82" i="51"/>
  <c r="CO82" i="51"/>
  <c r="CN82" i="51"/>
  <c r="CM82" i="51"/>
  <c r="CL82" i="51"/>
  <c r="CK82" i="51"/>
  <c r="CJ82" i="51"/>
  <c r="CI82" i="51"/>
  <c r="CH82" i="51"/>
  <c r="CG82" i="51"/>
  <c r="CF82" i="51"/>
  <c r="CE82" i="51"/>
  <c r="CD82" i="51"/>
  <c r="CB82" i="51"/>
  <c r="CA82" i="51"/>
  <c r="BZ82" i="51"/>
  <c r="BY82" i="51"/>
  <c r="BT82" i="51"/>
  <c r="BS82" i="51"/>
  <c r="BR82" i="51"/>
  <c r="BQ82" i="51"/>
  <c r="BU80" i="51"/>
  <c r="BU79" i="51" s="1"/>
  <c r="DC79" i="51"/>
  <c r="DB79" i="51"/>
  <c r="DA79" i="51"/>
  <c r="CZ79" i="51"/>
  <c r="CX79" i="51"/>
  <c r="CW79" i="51"/>
  <c r="CV79" i="51"/>
  <c r="CU79" i="51"/>
  <c r="CS79" i="51"/>
  <c r="CR79" i="51"/>
  <c r="CQ79" i="51"/>
  <c r="CP79" i="51"/>
  <c r="CO79" i="51"/>
  <c r="CN79" i="51"/>
  <c r="CM79" i="51"/>
  <c r="CL79" i="51"/>
  <c r="CK79" i="51"/>
  <c r="CJ79" i="51"/>
  <c r="CI79" i="51"/>
  <c r="CH79" i="51"/>
  <c r="CG79" i="51"/>
  <c r="CF79" i="51"/>
  <c r="CE79" i="51"/>
  <c r="CD79" i="51"/>
  <c r="CB79" i="51"/>
  <c r="CA79" i="51"/>
  <c r="BZ79" i="51"/>
  <c r="BY79" i="51"/>
  <c r="BW79" i="51"/>
  <c r="BV79" i="51"/>
  <c r="BT79" i="51"/>
  <c r="BS79" i="51"/>
  <c r="BR79" i="51"/>
  <c r="BQ79" i="51"/>
  <c r="DC77" i="51"/>
  <c r="DB77" i="51"/>
  <c r="DA77" i="51"/>
  <c r="CZ77" i="51"/>
  <c r="CX77" i="51"/>
  <c r="CW77" i="51"/>
  <c r="CV77" i="51"/>
  <c r="CU77" i="51"/>
  <c r="CS77" i="51"/>
  <c r="CR77" i="51"/>
  <c r="CQ77" i="51"/>
  <c r="CP77" i="51"/>
  <c r="CO77" i="51"/>
  <c r="CN77" i="51"/>
  <c r="CM77" i="51"/>
  <c r="CL77" i="51"/>
  <c r="CK77" i="51"/>
  <c r="CJ77" i="51"/>
  <c r="CI77" i="51"/>
  <c r="CH77" i="51"/>
  <c r="CG77" i="51"/>
  <c r="CF77" i="51"/>
  <c r="CE77" i="51"/>
  <c r="CD77" i="51"/>
  <c r="CB77" i="51"/>
  <c r="CA77" i="51"/>
  <c r="BZ77" i="51"/>
  <c r="BY77" i="51"/>
  <c r="BW77" i="51"/>
  <c r="BV77" i="51"/>
  <c r="BU77" i="51"/>
  <c r="BT77" i="51"/>
  <c r="BS77" i="51"/>
  <c r="BR77" i="51"/>
  <c r="BQ77" i="51"/>
  <c r="DC74" i="51"/>
  <c r="DB74" i="51"/>
  <c r="DA74" i="51"/>
  <c r="CZ74" i="51"/>
  <c r="CX74" i="51"/>
  <c r="CW74" i="51"/>
  <c r="CV74" i="51"/>
  <c r="CU74" i="51"/>
  <c r="CS74" i="51"/>
  <c r="CR74" i="51"/>
  <c r="CQ74" i="51"/>
  <c r="CP74" i="51"/>
  <c r="CO74" i="51"/>
  <c r="CN74" i="51"/>
  <c r="CM74" i="51"/>
  <c r="CL74" i="51"/>
  <c r="CK74" i="51"/>
  <c r="CJ74" i="51"/>
  <c r="CI74" i="51"/>
  <c r="CH74" i="51"/>
  <c r="CG74" i="51"/>
  <c r="CF74" i="51"/>
  <c r="CE74" i="51"/>
  <c r="CD74" i="51"/>
  <c r="CB74" i="51"/>
  <c r="CA74" i="51"/>
  <c r="BZ74" i="51"/>
  <c r="BY74" i="51"/>
  <c r="BW74" i="51"/>
  <c r="BV74" i="51"/>
  <c r="BU74" i="51"/>
  <c r="BT74" i="51"/>
  <c r="BS74" i="51"/>
  <c r="BR74" i="51"/>
  <c r="BQ74" i="51"/>
  <c r="DC69" i="51"/>
  <c r="DB69" i="51"/>
  <c r="DA69" i="51"/>
  <c r="CZ69" i="51"/>
  <c r="CX69" i="51"/>
  <c r="CW69" i="51"/>
  <c r="CV69" i="51"/>
  <c r="CU69" i="51"/>
  <c r="CS69" i="51"/>
  <c r="CR69" i="51"/>
  <c r="CQ69" i="51"/>
  <c r="CP69" i="51"/>
  <c r="CO69" i="51"/>
  <c r="CN69" i="51"/>
  <c r="CM69" i="51"/>
  <c r="CL69" i="51"/>
  <c r="CK69" i="51"/>
  <c r="CJ69" i="51"/>
  <c r="CI69" i="51"/>
  <c r="CH69" i="51"/>
  <c r="CG69" i="51"/>
  <c r="CF69" i="51"/>
  <c r="CE69" i="51"/>
  <c r="CD69" i="51"/>
  <c r="CB69" i="51"/>
  <c r="CA69" i="51"/>
  <c r="BZ69" i="51"/>
  <c r="BY69" i="51"/>
  <c r="BW69" i="51"/>
  <c r="BV69" i="51"/>
  <c r="BU69" i="51"/>
  <c r="BT69" i="51"/>
  <c r="BS69" i="51"/>
  <c r="BR69" i="51"/>
  <c r="BQ69" i="51"/>
  <c r="DC64" i="51"/>
  <c r="DB64" i="51"/>
  <c r="DA64" i="51"/>
  <c r="CZ64" i="51"/>
  <c r="CX64" i="51"/>
  <c r="CW64" i="51"/>
  <c r="CV64" i="51"/>
  <c r="CU64" i="51"/>
  <c r="CS64" i="51"/>
  <c r="CR64" i="51"/>
  <c r="CQ64" i="51"/>
  <c r="CP64" i="51"/>
  <c r="CO64" i="51"/>
  <c r="CN64" i="51"/>
  <c r="CM64" i="51"/>
  <c r="CL64" i="51"/>
  <c r="CK64" i="51"/>
  <c r="CJ64" i="51"/>
  <c r="CI64" i="51"/>
  <c r="CH64" i="51"/>
  <c r="CG64" i="51"/>
  <c r="CF64" i="51"/>
  <c r="CE64" i="51"/>
  <c r="CD64" i="51"/>
  <c r="CB64" i="51"/>
  <c r="CA64" i="51"/>
  <c r="BZ64" i="51"/>
  <c r="BY64" i="51"/>
  <c r="BW64" i="51"/>
  <c r="BV64" i="51"/>
  <c r="BU64" i="51"/>
  <c r="BT64" i="51"/>
  <c r="BS64" i="51"/>
  <c r="BR64" i="51"/>
  <c r="BQ64" i="51"/>
  <c r="BW63" i="51"/>
  <c r="BW58" i="51" s="1"/>
  <c r="DC58" i="51"/>
  <c r="DB58" i="51"/>
  <c r="DA58" i="51"/>
  <c r="CZ58" i="51"/>
  <c r="CX58" i="51"/>
  <c r="CW58" i="51"/>
  <c r="CV58" i="51"/>
  <c r="CU58" i="51"/>
  <c r="CS58" i="51"/>
  <c r="CR58" i="51"/>
  <c r="CQ58" i="51"/>
  <c r="CP58" i="51"/>
  <c r="CO58" i="51"/>
  <c r="CN58" i="51"/>
  <c r="CM58" i="51"/>
  <c r="CL58" i="51"/>
  <c r="CK58" i="51"/>
  <c r="CJ58" i="51"/>
  <c r="CI58" i="51"/>
  <c r="CH58" i="51"/>
  <c r="CG58" i="51"/>
  <c r="CF58" i="51"/>
  <c r="CE58" i="51"/>
  <c r="CD58" i="51"/>
  <c r="CB58" i="51"/>
  <c r="CA58" i="51"/>
  <c r="BZ58" i="51"/>
  <c r="BY58" i="51"/>
  <c r="BV58" i="51"/>
  <c r="BU58" i="51"/>
  <c r="BT58" i="51"/>
  <c r="BS58" i="51"/>
  <c r="BR58" i="51"/>
  <c r="BQ58" i="51"/>
  <c r="DC54" i="51"/>
  <c r="DB54" i="51"/>
  <c r="DA54" i="51"/>
  <c r="CZ54" i="51"/>
  <c r="CX54" i="51"/>
  <c r="CW54" i="51"/>
  <c r="CV54" i="51"/>
  <c r="CU54" i="51"/>
  <c r="CS54" i="51"/>
  <c r="CR54" i="51"/>
  <c r="CQ54" i="51"/>
  <c r="CP54" i="51"/>
  <c r="CO54" i="51"/>
  <c r="CN54" i="51"/>
  <c r="CM54" i="51"/>
  <c r="CL54" i="51"/>
  <c r="CK54" i="51"/>
  <c r="CJ54" i="51"/>
  <c r="CI54" i="51"/>
  <c r="CH54" i="51"/>
  <c r="CG54" i="51"/>
  <c r="CF54" i="51"/>
  <c r="CE54" i="51"/>
  <c r="CD54" i="51"/>
  <c r="CB54" i="51"/>
  <c r="CA54" i="51"/>
  <c r="BZ54" i="51"/>
  <c r="BY54" i="51"/>
  <c r="BW54" i="51"/>
  <c r="BV54" i="51"/>
  <c r="BU54" i="51"/>
  <c r="BT54" i="51"/>
  <c r="BS54" i="51"/>
  <c r="BR54" i="51"/>
  <c r="BQ54" i="51"/>
  <c r="DC49" i="51"/>
  <c r="DB49" i="51"/>
  <c r="DA49" i="51"/>
  <c r="CZ49" i="51"/>
  <c r="CX49" i="51"/>
  <c r="CW49" i="51"/>
  <c r="CV49" i="51"/>
  <c r="CU49" i="51"/>
  <c r="CS49" i="51"/>
  <c r="CR49" i="51"/>
  <c r="CQ49" i="51"/>
  <c r="CP49" i="51"/>
  <c r="CO49" i="51"/>
  <c r="CN49" i="51"/>
  <c r="CM49" i="51"/>
  <c r="CL49" i="51"/>
  <c r="CK49" i="51"/>
  <c r="CJ49" i="51"/>
  <c r="CI49" i="51"/>
  <c r="CH49" i="51"/>
  <c r="CG49" i="51"/>
  <c r="CF49" i="51"/>
  <c r="CE49" i="51"/>
  <c r="CD49" i="51"/>
  <c r="CB49" i="51"/>
  <c r="CA49" i="51"/>
  <c r="BZ49" i="51"/>
  <c r="BY49" i="51"/>
  <c r="BW49" i="51"/>
  <c r="BV49" i="51"/>
  <c r="BU49" i="51"/>
  <c r="BT49" i="51"/>
  <c r="BS49" i="51"/>
  <c r="BR49" i="51"/>
  <c r="BQ49" i="51"/>
  <c r="DC42" i="51"/>
  <c r="DB42" i="51"/>
  <c r="DA42" i="51"/>
  <c r="CZ42" i="51"/>
  <c r="CX42" i="51"/>
  <c r="CW42" i="51"/>
  <c r="CV42" i="51"/>
  <c r="CU42" i="51"/>
  <c r="CS42" i="51"/>
  <c r="CR42" i="51"/>
  <c r="CQ42" i="51"/>
  <c r="CP42" i="51"/>
  <c r="CO42" i="51"/>
  <c r="CN42" i="51"/>
  <c r="CM42" i="51"/>
  <c r="CL42" i="51"/>
  <c r="CK42" i="51"/>
  <c r="CJ42" i="51"/>
  <c r="CI42" i="51"/>
  <c r="CH42" i="51"/>
  <c r="CG42" i="51"/>
  <c r="CF42" i="51"/>
  <c r="CE42" i="51"/>
  <c r="CD42" i="51"/>
  <c r="CB42" i="51"/>
  <c r="CA42" i="51"/>
  <c r="BZ42" i="51"/>
  <c r="BY42" i="51"/>
  <c r="BW42" i="51"/>
  <c r="BV42" i="51"/>
  <c r="BU42" i="51"/>
  <c r="BT42" i="51"/>
  <c r="BS42" i="51"/>
  <c r="BR42" i="51"/>
  <c r="BQ42" i="51"/>
  <c r="DC37" i="51"/>
  <c r="DB37" i="51"/>
  <c r="DA37" i="51"/>
  <c r="CZ37" i="51"/>
  <c r="CX37" i="51"/>
  <c r="CW37" i="51"/>
  <c r="CV37" i="51"/>
  <c r="CU37" i="51"/>
  <c r="CS37" i="51"/>
  <c r="CR37" i="51"/>
  <c r="CQ37" i="51"/>
  <c r="CP37" i="51"/>
  <c r="CO37" i="51"/>
  <c r="CN37" i="51"/>
  <c r="CM37" i="51"/>
  <c r="CL37" i="51"/>
  <c r="CK37" i="51"/>
  <c r="CJ37" i="51"/>
  <c r="CI37" i="51"/>
  <c r="CH37" i="51"/>
  <c r="CG37" i="51"/>
  <c r="CF37" i="51"/>
  <c r="CE37" i="51"/>
  <c r="CD37" i="51"/>
  <c r="CB37" i="51"/>
  <c r="CA37" i="51"/>
  <c r="BZ37" i="51"/>
  <c r="BY37" i="51"/>
  <c r="BW37" i="51"/>
  <c r="BV37" i="51"/>
  <c r="BU37" i="51"/>
  <c r="BT37" i="51"/>
  <c r="BS37" i="51"/>
  <c r="BR37" i="51"/>
  <c r="BQ37" i="51"/>
  <c r="DC27" i="51"/>
  <c r="DB27" i="51"/>
  <c r="DA27" i="51"/>
  <c r="CZ27" i="51"/>
  <c r="CX27" i="51"/>
  <c r="CW27" i="51"/>
  <c r="CV27" i="51"/>
  <c r="CU27" i="51"/>
  <c r="CS27" i="51"/>
  <c r="CR27" i="51"/>
  <c r="CQ27" i="51"/>
  <c r="CP27" i="51"/>
  <c r="CO27" i="51"/>
  <c r="CN27" i="51"/>
  <c r="CM27" i="51"/>
  <c r="CL27" i="51"/>
  <c r="CK27" i="51"/>
  <c r="CJ27" i="51"/>
  <c r="CI27" i="51"/>
  <c r="CH27" i="51"/>
  <c r="CG27" i="51"/>
  <c r="CF27" i="51"/>
  <c r="CE27" i="51"/>
  <c r="CD27" i="51"/>
  <c r="CB27" i="51"/>
  <c r="CA27" i="51"/>
  <c r="BZ27" i="51"/>
  <c r="BY27" i="51"/>
  <c r="BW27" i="51"/>
  <c r="BV27" i="51"/>
  <c r="BU27" i="51"/>
  <c r="BT27" i="51"/>
  <c r="BS27" i="51"/>
  <c r="BR27" i="51"/>
  <c r="BQ27" i="51"/>
  <c r="CL23" i="51"/>
  <c r="DD23" i="51" s="1"/>
  <c r="CL22" i="51"/>
  <c r="DD22" i="51" s="1"/>
  <c r="DC19" i="51"/>
  <c r="DB19" i="51"/>
  <c r="DA19" i="51"/>
  <c r="CZ19" i="51"/>
  <c r="CX19" i="51"/>
  <c r="CW19" i="51"/>
  <c r="CV19" i="51"/>
  <c r="CU19" i="51"/>
  <c r="CS19" i="51"/>
  <c r="CR19" i="51"/>
  <c r="CQ19" i="51"/>
  <c r="CP19" i="51"/>
  <c r="CO19" i="51"/>
  <c r="CN19" i="51"/>
  <c r="CM19" i="51"/>
  <c r="CK19" i="51"/>
  <c r="CJ19" i="51"/>
  <c r="CI19" i="51"/>
  <c r="CH19" i="51"/>
  <c r="CG19" i="51"/>
  <c r="CF19" i="51"/>
  <c r="CE19" i="51"/>
  <c r="CD19" i="51"/>
  <c r="CB19" i="51"/>
  <c r="CA19" i="51"/>
  <c r="BZ19" i="51"/>
  <c r="BY19" i="51"/>
  <c r="BW19" i="51"/>
  <c r="BV19" i="51"/>
  <c r="BU19" i="51"/>
  <c r="BT19" i="51"/>
  <c r="BS19" i="51"/>
  <c r="BR19" i="51"/>
  <c r="BQ19" i="51"/>
  <c r="DE13" i="51"/>
  <c r="E9" i="65"/>
  <c r="DF179" i="51"/>
  <c r="DF180" i="51"/>
  <c r="DF181" i="51"/>
  <c r="DF182" i="51"/>
  <c r="DF183" i="51"/>
  <c r="DF185" i="51"/>
  <c r="DF186" i="51"/>
  <c r="DF187" i="51"/>
  <c r="DE179" i="51"/>
  <c r="DE180" i="51"/>
  <c r="DE181" i="51"/>
  <c r="DE182" i="51"/>
  <c r="DE183" i="51"/>
  <c r="DE185" i="51"/>
  <c r="DE186" i="51"/>
  <c r="DE187" i="51"/>
  <c r="DF173" i="51"/>
  <c r="DF172" i="51" s="1"/>
  <c r="DF175" i="51"/>
  <c r="DF176" i="51"/>
  <c r="DE173" i="51"/>
  <c r="DE172" i="51" s="1"/>
  <c r="DE175" i="51"/>
  <c r="DE176" i="51"/>
  <c r="DF164" i="51"/>
  <c r="DF165" i="51"/>
  <c r="DF166" i="51"/>
  <c r="DF168" i="51"/>
  <c r="DF167" i="51" s="1"/>
  <c r="DF170" i="51"/>
  <c r="DF169" i="51" s="1"/>
  <c r="DE165" i="51"/>
  <c r="DE166" i="51"/>
  <c r="DE168" i="51"/>
  <c r="DE167" i="51" s="1"/>
  <c r="DE170" i="51"/>
  <c r="DE169" i="51" s="1"/>
  <c r="DF153" i="51"/>
  <c r="DF154" i="51"/>
  <c r="DF156" i="51"/>
  <c r="DF155" i="51" s="1"/>
  <c r="DF158" i="51"/>
  <c r="DF157" i="51" s="1"/>
  <c r="DF160" i="51"/>
  <c r="DF161" i="51"/>
  <c r="DE153" i="51"/>
  <c r="DE154" i="51"/>
  <c r="DE156" i="51"/>
  <c r="DE155" i="51" s="1"/>
  <c r="DE158" i="51"/>
  <c r="DE157" i="51" s="1"/>
  <c r="DE161" i="51"/>
  <c r="DF140" i="51"/>
  <c r="DF141" i="51"/>
  <c r="DF142" i="51"/>
  <c r="DF143" i="51"/>
  <c r="DF144" i="51"/>
  <c r="DF146" i="51"/>
  <c r="DF147" i="51"/>
  <c r="DF148" i="51"/>
  <c r="DF149" i="51"/>
  <c r="DF150" i="51"/>
  <c r="DE140" i="51"/>
  <c r="DE141" i="51"/>
  <c r="DE142" i="51"/>
  <c r="DE143" i="51"/>
  <c r="DE144" i="51"/>
  <c r="DE146" i="51"/>
  <c r="DE147" i="51"/>
  <c r="DE150" i="51"/>
  <c r="DF112" i="51"/>
  <c r="DF113" i="51"/>
  <c r="DF114" i="51"/>
  <c r="DF115" i="51"/>
  <c r="DF116" i="51"/>
  <c r="DF117" i="51"/>
  <c r="DF118" i="51"/>
  <c r="DF119" i="51"/>
  <c r="DF121" i="51"/>
  <c r="DF122" i="51"/>
  <c r="DF123" i="51"/>
  <c r="DF124" i="51"/>
  <c r="DF125" i="51"/>
  <c r="DF126" i="51"/>
  <c r="DF127" i="51"/>
  <c r="DF128" i="51"/>
  <c r="DF129" i="51"/>
  <c r="DF130" i="51"/>
  <c r="DF132" i="51"/>
  <c r="DF133" i="51"/>
  <c r="DF134" i="51"/>
  <c r="DF135" i="51"/>
  <c r="DF137" i="51"/>
  <c r="DF136" i="51" s="1"/>
  <c r="DE112" i="51"/>
  <c r="DE113" i="51"/>
  <c r="DE114" i="51"/>
  <c r="DE115" i="51"/>
  <c r="DE116" i="51"/>
  <c r="DE117" i="51"/>
  <c r="DE118" i="51"/>
  <c r="DE119" i="51"/>
  <c r="DE121" i="51"/>
  <c r="DE122" i="51"/>
  <c r="DE123" i="51"/>
  <c r="DE124" i="51"/>
  <c r="DE125" i="51"/>
  <c r="DE126" i="51"/>
  <c r="DE127" i="51"/>
  <c r="DE128" i="51"/>
  <c r="DE129" i="51"/>
  <c r="DE130" i="51"/>
  <c r="DE132" i="51"/>
  <c r="DE133" i="51"/>
  <c r="DE134" i="51"/>
  <c r="DE135" i="51"/>
  <c r="DE137" i="51"/>
  <c r="DE136" i="51" s="1"/>
  <c r="DF100" i="51"/>
  <c r="DF102" i="51"/>
  <c r="DF103" i="51"/>
  <c r="DF104" i="51"/>
  <c r="DF105" i="51"/>
  <c r="DF106" i="51"/>
  <c r="DF107" i="51"/>
  <c r="DE100" i="51"/>
  <c r="DE102" i="51"/>
  <c r="DE103" i="51"/>
  <c r="DE104" i="51"/>
  <c r="DE105" i="51"/>
  <c r="DE106" i="51"/>
  <c r="DE107" i="51"/>
  <c r="DE109" i="51"/>
  <c r="DE108" i="51" s="1"/>
  <c r="DF84" i="51"/>
  <c r="DF85" i="51"/>
  <c r="DF87" i="51"/>
  <c r="DF88" i="51"/>
  <c r="DF89" i="51"/>
  <c r="DF90" i="51"/>
  <c r="DF91" i="51"/>
  <c r="DF92" i="51"/>
  <c r="DF93" i="51"/>
  <c r="DF94" i="51"/>
  <c r="DE84" i="51"/>
  <c r="DE85" i="51"/>
  <c r="DE87" i="51"/>
  <c r="DE88" i="51"/>
  <c r="DE89" i="51"/>
  <c r="DE90" i="51"/>
  <c r="DE91" i="51"/>
  <c r="DE92" i="51"/>
  <c r="DE93" i="51"/>
  <c r="DE94" i="51"/>
  <c r="DF75" i="51"/>
  <c r="DF76" i="51"/>
  <c r="DF78" i="51"/>
  <c r="DF77" i="51" s="1"/>
  <c r="DF80" i="51"/>
  <c r="DF79" i="51" s="1"/>
  <c r="DE75" i="51"/>
  <c r="DE76" i="51"/>
  <c r="DE78" i="51"/>
  <c r="DE77" i="51" s="1"/>
  <c r="DF38" i="51"/>
  <c r="DF39" i="51"/>
  <c r="DF40" i="51"/>
  <c r="DF41" i="51"/>
  <c r="DF43" i="51"/>
  <c r="DF44" i="51"/>
  <c r="DF45" i="51"/>
  <c r="DF46" i="51"/>
  <c r="DF47" i="51"/>
  <c r="DF48" i="51"/>
  <c r="DF50" i="51"/>
  <c r="DF51" i="51"/>
  <c r="DF52" i="51"/>
  <c r="DF53" i="51"/>
  <c r="DF55" i="51"/>
  <c r="DF56" i="51"/>
  <c r="DF57" i="51"/>
  <c r="DF59" i="51"/>
  <c r="DF60" i="51"/>
  <c r="DF61" i="51"/>
  <c r="DF62" i="51"/>
  <c r="DF63" i="51"/>
  <c r="DF65" i="51"/>
  <c r="DF66" i="51"/>
  <c r="DF67" i="51"/>
  <c r="DF68" i="51"/>
  <c r="DF70" i="51"/>
  <c r="DF71" i="51"/>
  <c r="DF72" i="51"/>
  <c r="DE38" i="51"/>
  <c r="DE39" i="51"/>
  <c r="DE40" i="51"/>
  <c r="DE41" i="51"/>
  <c r="DE43" i="51"/>
  <c r="DE44" i="51"/>
  <c r="DE45" i="51"/>
  <c r="DE46" i="51"/>
  <c r="DE47" i="51"/>
  <c r="DE48" i="51"/>
  <c r="DE50" i="51"/>
  <c r="DE51" i="51"/>
  <c r="DE52" i="51"/>
  <c r="DE53" i="51"/>
  <c r="DE55" i="51"/>
  <c r="DE56" i="51"/>
  <c r="DE57" i="51"/>
  <c r="DE59" i="51"/>
  <c r="DE60" i="51"/>
  <c r="DE61" i="51"/>
  <c r="DE62" i="51"/>
  <c r="DE63" i="51"/>
  <c r="DE65" i="51"/>
  <c r="DE66" i="51"/>
  <c r="DE67" i="51"/>
  <c r="DE68" i="51"/>
  <c r="DE70" i="51"/>
  <c r="DE71" i="51"/>
  <c r="DE72" i="51"/>
  <c r="DF13" i="51"/>
  <c r="DF14" i="51"/>
  <c r="DF15" i="51"/>
  <c r="DF16" i="51"/>
  <c r="DF17" i="51"/>
  <c r="DF18" i="51"/>
  <c r="DF20" i="51"/>
  <c r="DF21" i="51"/>
  <c r="DF22" i="51"/>
  <c r="DF23" i="51"/>
  <c r="DF24" i="51"/>
  <c r="DF25" i="51"/>
  <c r="DF26" i="51"/>
  <c r="DF28" i="51"/>
  <c r="DF29" i="51"/>
  <c r="DF30" i="51"/>
  <c r="DF31" i="51"/>
  <c r="DF32" i="51"/>
  <c r="DF33" i="51"/>
  <c r="DF34" i="51"/>
  <c r="DE14" i="51"/>
  <c r="DE15" i="51"/>
  <c r="DE16" i="51"/>
  <c r="DE17" i="51"/>
  <c r="DE18" i="51"/>
  <c r="DE20" i="51"/>
  <c r="DE21" i="51"/>
  <c r="DE22" i="51"/>
  <c r="DE23" i="51"/>
  <c r="DE24" i="51"/>
  <c r="DE25" i="51"/>
  <c r="DE26" i="51"/>
  <c r="DE28" i="51"/>
  <c r="DE29" i="51"/>
  <c r="DE30" i="51"/>
  <c r="DE31" i="51"/>
  <c r="DE32" i="51"/>
  <c r="DE33" i="51"/>
  <c r="DE34" i="51"/>
  <c r="DF366" i="51"/>
  <c r="DF367" i="51"/>
  <c r="DF368" i="51"/>
  <c r="DF369" i="51"/>
  <c r="DF371" i="51"/>
  <c r="DF372" i="51"/>
  <c r="DF375" i="51"/>
  <c r="DF376" i="51"/>
  <c r="DF377" i="51"/>
  <c r="DF378" i="51"/>
  <c r="DF379" i="51"/>
  <c r="DF380" i="51"/>
  <c r="DF382" i="51"/>
  <c r="DF381" i="51" s="1"/>
  <c r="DF385" i="51"/>
  <c r="DF386" i="51"/>
  <c r="DF387" i="51"/>
  <c r="DF388" i="51"/>
  <c r="DF389" i="51"/>
  <c r="DF390" i="51"/>
  <c r="DF391" i="51"/>
  <c r="DF392" i="51"/>
  <c r="DF393" i="51"/>
  <c r="DF394" i="51"/>
  <c r="DF395" i="51"/>
  <c r="DF396" i="51"/>
  <c r="DF397" i="51"/>
  <c r="DF398" i="51"/>
  <c r="DF399" i="51"/>
  <c r="DF400" i="51"/>
  <c r="DF401" i="51"/>
  <c r="DF402" i="51"/>
  <c r="DF403" i="51"/>
  <c r="DF405" i="51"/>
  <c r="DF406" i="51"/>
  <c r="DF408" i="51"/>
  <c r="DF409" i="51"/>
  <c r="DF411" i="51"/>
  <c r="DF412" i="51"/>
  <c r="DF413" i="51"/>
  <c r="DF414" i="51"/>
  <c r="DF415" i="51"/>
  <c r="DF416" i="51"/>
  <c r="DF417" i="51"/>
  <c r="DF418" i="51"/>
  <c r="DF419" i="51"/>
  <c r="DF420" i="51"/>
  <c r="DE366" i="51"/>
  <c r="DE367" i="51"/>
  <c r="DE368" i="51"/>
  <c r="DE369" i="51"/>
  <c r="DE371" i="51"/>
  <c r="DE372" i="51"/>
  <c r="DE375" i="51"/>
  <c r="DE376" i="51"/>
  <c r="DE377" i="51"/>
  <c r="DE378" i="51"/>
  <c r="DE379" i="51"/>
  <c r="DE380" i="51"/>
  <c r="DE382" i="51"/>
  <c r="DE381" i="51" s="1"/>
  <c r="DE385" i="51"/>
  <c r="DE386" i="51"/>
  <c r="DE387" i="51"/>
  <c r="DE388" i="51"/>
  <c r="DE389" i="51"/>
  <c r="DE390" i="51"/>
  <c r="DE391" i="51"/>
  <c r="DE392" i="51"/>
  <c r="DE393" i="51"/>
  <c r="DE394" i="51"/>
  <c r="DE395" i="51"/>
  <c r="DE396" i="51"/>
  <c r="DE397" i="51"/>
  <c r="DE398" i="51"/>
  <c r="DE399" i="51"/>
  <c r="DE400" i="51"/>
  <c r="DE401" i="51"/>
  <c r="DE402" i="51"/>
  <c r="DE403" i="51"/>
  <c r="DE405" i="51"/>
  <c r="DE406" i="51"/>
  <c r="DE408" i="51"/>
  <c r="DE409" i="51"/>
  <c r="DE411" i="51"/>
  <c r="DE412" i="51"/>
  <c r="DE413" i="51"/>
  <c r="DE414" i="51"/>
  <c r="DE415" i="51"/>
  <c r="DE416" i="51"/>
  <c r="DE417" i="51"/>
  <c r="DE418" i="51"/>
  <c r="DE419" i="51"/>
  <c r="DE420" i="51"/>
  <c r="DF325" i="51"/>
  <c r="DF326" i="51"/>
  <c r="DF327" i="51"/>
  <c r="DF328" i="51"/>
  <c r="DF329" i="51"/>
  <c r="DF331" i="51"/>
  <c r="DF332" i="51"/>
  <c r="DF333" i="51"/>
  <c r="DF334" i="51"/>
  <c r="DF336" i="51"/>
  <c r="DF337" i="51"/>
  <c r="DF338" i="51"/>
  <c r="DF341" i="51"/>
  <c r="DF342" i="51"/>
  <c r="DF343" i="51"/>
  <c r="DF344" i="51"/>
  <c r="DF345" i="51"/>
  <c r="DF347" i="51"/>
  <c r="DF348" i="51"/>
  <c r="DF349" i="51"/>
  <c r="DF351" i="51"/>
  <c r="DF352" i="51"/>
  <c r="DF355" i="51"/>
  <c r="DF356" i="51"/>
  <c r="DF357" i="51"/>
  <c r="DF358" i="51"/>
  <c r="DF359" i="51"/>
  <c r="DF361" i="51"/>
  <c r="DF362" i="51"/>
  <c r="DE325" i="51"/>
  <c r="DE326" i="51"/>
  <c r="DE328" i="51"/>
  <c r="DE329" i="51"/>
  <c r="DE331" i="51"/>
  <c r="DE332" i="51"/>
  <c r="DE333" i="51"/>
  <c r="DE334" i="51"/>
  <c r="DE336" i="51"/>
  <c r="DE337" i="51"/>
  <c r="DE338" i="51"/>
  <c r="DE341" i="51"/>
  <c r="DE342" i="51"/>
  <c r="DE343" i="51"/>
  <c r="DE344" i="51"/>
  <c r="DE345" i="51"/>
  <c r="DE347" i="51"/>
  <c r="DE348" i="51"/>
  <c r="DE349" i="51"/>
  <c r="DE351" i="51"/>
  <c r="DE352" i="51"/>
  <c r="DE355" i="51"/>
  <c r="DE356" i="51"/>
  <c r="DE357" i="51"/>
  <c r="DE358" i="51"/>
  <c r="DE359" i="51"/>
  <c r="DE361" i="51"/>
  <c r="DE362" i="51"/>
  <c r="DF190" i="51"/>
  <c r="DF191" i="51"/>
  <c r="DF193" i="51"/>
  <c r="DF194" i="51"/>
  <c r="DF195" i="51"/>
  <c r="DF196" i="51"/>
  <c r="DF198" i="51"/>
  <c r="DF199" i="51"/>
  <c r="DF200" i="51"/>
  <c r="DF202" i="51"/>
  <c r="DF203" i="51"/>
  <c r="DF204" i="51"/>
  <c r="DF206" i="51"/>
  <c r="DF207" i="51"/>
  <c r="DF208" i="51"/>
  <c r="DF209" i="51"/>
  <c r="DF210" i="51"/>
  <c r="DF212" i="51"/>
  <c r="DF213" i="51"/>
  <c r="DF215" i="51"/>
  <c r="DF216" i="51"/>
  <c r="DF218" i="51"/>
  <c r="DF219" i="51"/>
  <c r="DF220" i="51"/>
  <c r="DF222" i="51"/>
  <c r="DF223" i="51"/>
  <c r="DF224" i="51"/>
  <c r="DF225" i="51"/>
  <c r="DF227" i="51"/>
  <c r="DF228" i="51"/>
  <c r="DF230" i="51"/>
  <c r="DF231" i="51"/>
  <c r="DF232" i="51"/>
  <c r="DF235" i="51"/>
  <c r="DF234" i="51" s="1"/>
  <c r="DF237" i="51"/>
  <c r="DF236" i="51" s="1"/>
  <c r="DF239" i="51"/>
  <c r="DF238" i="51" s="1"/>
  <c r="DF242" i="51"/>
  <c r="DF243" i="51"/>
  <c r="DF244" i="51"/>
  <c r="DF246" i="51"/>
  <c r="DF245" i="51" s="1"/>
  <c r="DF248" i="51"/>
  <c r="DF249" i="51"/>
  <c r="DF250" i="51"/>
  <c r="DF252" i="51"/>
  <c r="DF253" i="51"/>
  <c r="DF255" i="51"/>
  <c r="DF256" i="51"/>
  <c r="DF259" i="51"/>
  <c r="DF260" i="51"/>
  <c r="DF261" i="51"/>
  <c r="DF264" i="51"/>
  <c r="DF265" i="51"/>
  <c r="DF267" i="51"/>
  <c r="DF266" i="51" s="1"/>
  <c r="DF270" i="51"/>
  <c r="DF269" i="51" s="1"/>
  <c r="DF272" i="51"/>
  <c r="DF273" i="51"/>
  <c r="DF274" i="51"/>
  <c r="DF276" i="51"/>
  <c r="DF277" i="51"/>
  <c r="DF278" i="51"/>
  <c r="DF280" i="51"/>
  <c r="DF279" i="51" s="1"/>
  <c r="DF283" i="51"/>
  <c r="DF284" i="51"/>
  <c r="DF286" i="51"/>
  <c r="DF287" i="51"/>
  <c r="DF289" i="51"/>
  <c r="DF288" i="51" s="1"/>
  <c r="DF291" i="51"/>
  <c r="DF290" i="51" s="1"/>
  <c r="DF293" i="51"/>
  <c r="DF292" i="51" s="1"/>
  <c r="DF296" i="51"/>
  <c r="DF297" i="51"/>
  <c r="DF298" i="51"/>
  <c r="DF299" i="51"/>
  <c r="DF302" i="51"/>
  <c r="DF303" i="51"/>
  <c r="DF305" i="51"/>
  <c r="DF304" i="51" s="1"/>
  <c r="DF307" i="51"/>
  <c r="DF306" i="51" s="1"/>
  <c r="DF309" i="51"/>
  <c r="DF310" i="51"/>
  <c r="DF311" i="51"/>
  <c r="DF314" i="51"/>
  <c r="DF315" i="51"/>
  <c r="DF316" i="51"/>
  <c r="DF318" i="51"/>
  <c r="DF317" i="51" s="1"/>
  <c r="DF321" i="51"/>
  <c r="DF320" i="51" s="1"/>
  <c r="DF319" i="51" s="1"/>
  <c r="G25" i="63" s="1"/>
  <c r="DE190" i="51"/>
  <c r="DE191" i="51"/>
  <c r="DE193" i="51"/>
  <c r="DE194" i="51"/>
  <c r="DE195" i="51"/>
  <c r="DE196" i="51"/>
  <c r="DE198" i="51"/>
  <c r="DE199" i="51"/>
  <c r="DE200" i="51"/>
  <c r="DE202" i="51"/>
  <c r="DE203" i="51"/>
  <c r="DE204" i="51"/>
  <c r="DE206" i="51"/>
  <c r="DE207" i="51"/>
  <c r="DE208" i="51"/>
  <c r="DE209" i="51"/>
  <c r="DE210" i="51"/>
  <c r="DE212" i="51"/>
  <c r="DE213" i="51"/>
  <c r="DE215" i="51"/>
  <c r="DE216" i="51"/>
  <c r="DE218" i="51"/>
  <c r="DE219" i="51"/>
  <c r="DE220" i="51"/>
  <c r="DE222" i="51"/>
  <c r="DE223" i="51"/>
  <c r="DE224" i="51"/>
  <c r="DE225" i="51"/>
  <c r="DE227" i="51"/>
  <c r="DE228" i="51"/>
  <c r="DE230" i="51"/>
  <c r="DE231" i="51"/>
  <c r="DE232" i="51"/>
  <c r="DE235" i="51"/>
  <c r="DE234" i="51" s="1"/>
  <c r="DE239" i="51"/>
  <c r="DE238" i="51" s="1"/>
  <c r="DE242" i="51"/>
  <c r="DE243" i="51"/>
  <c r="DE244" i="51"/>
  <c r="DE246" i="51"/>
  <c r="DE245" i="51" s="1"/>
  <c r="DE248" i="51"/>
  <c r="DE249" i="51"/>
  <c r="DE252" i="51"/>
  <c r="DE253" i="51"/>
  <c r="DE255" i="51"/>
  <c r="DE256" i="51"/>
  <c r="DE259" i="51"/>
  <c r="DE260" i="51"/>
  <c r="DE261" i="51"/>
  <c r="DE264" i="51"/>
  <c r="DE265" i="51"/>
  <c r="DE267" i="51"/>
  <c r="DE266" i="51" s="1"/>
  <c r="DE270" i="51"/>
  <c r="DE269" i="51" s="1"/>
  <c r="DE272" i="51"/>
  <c r="DE273" i="51"/>
  <c r="DE274" i="51"/>
  <c r="DE276" i="51"/>
  <c r="DE277" i="51"/>
  <c r="DE278" i="51"/>
  <c r="DE280" i="51"/>
  <c r="DE279" i="51" s="1"/>
  <c r="DE283" i="51"/>
  <c r="DE284" i="51"/>
  <c r="DE286" i="51"/>
  <c r="DE287" i="51"/>
  <c r="DE289" i="51"/>
  <c r="DE288" i="51" s="1"/>
  <c r="DE291" i="51"/>
  <c r="DE290" i="51" s="1"/>
  <c r="DE293" i="51"/>
  <c r="DE292" i="51" s="1"/>
  <c r="DE296" i="51"/>
  <c r="DE297" i="51"/>
  <c r="DE298" i="51"/>
  <c r="DE299" i="51"/>
  <c r="DE302" i="51"/>
  <c r="DE303" i="51"/>
  <c r="DE305" i="51"/>
  <c r="DE304" i="51" s="1"/>
  <c r="DE307" i="51"/>
  <c r="DE306" i="51" s="1"/>
  <c r="DE309" i="51"/>
  <c r="DE310" i="51"/>
  <c r="DE311" i="51"/>
  <c r="DE314" i="51"/>
  <c r="DE315" i="51"/>
  <c r="DE316" i="51"/>
  <c r="DE318" i="51"/>
  <c r="DE317" i="51" s="1"/>
  <c r="DG164" i="51"/>
  <c r="DG165" i="51"/>
  <c r="DG166" i="51"/>
  <c r="DG168" i="51"/>
  <c r="DG167" i="51" s="1"/>
  <c r="DG170" i="51"/>
  <c r="DG169" i="51" s="1"/>
  <c r="DG173" i="51"/>
  <c r="DG172" i="51" s="1"/>
  <c r="DG175" i="51"/>
  <c r="DG176" i="51"/>
  <c r="DG185" i="51"/>
  <c r="DG186" i="51"/>
  <c r="DG187" i="51"/>
  <c r="DG190" i="51"/>
  <c r="DG87" i="51"/>
  <c r="DG88" i="51"/>
  <c r="DG89" i="51"/>
  <c r="DG90" i="51"/>
  <c r="DG91" i="51"/>
  <c r="DG92" i="51"/>
  <c r="DG93" i="51"/>
  <c r="DG94" i="51"/>
  <c r="DG98" i="51"/>
  <c r="DG99" i="51"/>
  <c r="DG100" i="51"/>
  <c r="DG102" i="51"/>
  <c r="DG103" i="51"/>
  <c r="DG104" i="51"/>
  <c r="DG105" i="51"/>
  <c r="DG106" i="51"/>
  <c r="DG107" i="51"/>
  <c r="DG112" i="51"/>
  <c r="DG113" i="51"/>
  <c r="DG114" i="51"/>
  <c r="DG115" i="51"/>
  <c r="DG116" i="51"/>
  <c r="DG117" i="51"/>
  <c r="DG118" i="51"/>
  <c r="DG119" i="51"/>
  <c r="DG121" i="51"/>
  <c r="DG122" i="51"/>
  <c r="DG123" i="51"/>
  <c r="DG124" i="51"/>
  <c r="DG125" i="51"/>
  <c r="DG126" i="51"/>
  <c r="DG127" i="51"/>
  <c r="DG128" i="51"/>
  <c r="DG129" i="51"/>
  <c r="DG130" i="51"/>
  <c r="DG132" i="51"/>
  <c r="DG133" i="51"/>
  <c r="DG134" i="51"/>
  <c r="DG135" i="51"/>
  <c r="DG137" i="51"/>
  <c r="DG136" i="51" s="1"/>
  <c r="DG140" i="51"/>
  <c r="DG141" i="51"/>
  <c r="DG142" i="51"/>
  <c r="DG143" i="51"/>
  <c r="DG144" i="51"/>
  <c r="DG146" i="51"/>
  <c r="DG147" i="51"/>
  <c r="DG148" i="51"/>
  <c r="DG149" i="51"/>
  <c r="DG150" i="51"/>
  <c r="DG153" i="51"/>
  <c r="DG154" i="51"/>
  <c r="DG156" i="51"/>
  <c r="DG155" i="51" s="1"/>
  <c r="DG158" i="51"/>
  <c r="DG157" i="51" s="1"/>
  <c r="DG160" i="51"/>
  <c r="DG161" i="51"/>
  <c r="DG179" i="51"/>
  <c r="DG180" i="51"/>
  <c r="DG181" i="51"/>
  <c r="DG182" i="51"/>
  <c r="DG183" i="51"/>
  <c r="DG191" i="51"/>
  <c r="DG193" i="51"/>
  <c r="DG194" i="51"/>
  <c r="DG195" i="51"/>
  <c r="DG196" i="51"/>
  <c r="DG198" i="51"/>
  <c r="DG199" i="51"/>
  <c r="DG200" i="51"/>
  <c r="DG202" i="51"/>
  <c r="DG203" i="51"/>
  <c r="DG204" i="51"/>
  <c r="DG206" i="51"/>
  <c r="DG207" i="51"/>
  <c r="DG208" i="51"/>
  <c r="DG209" i="51"/>
  <c r="DG210" i="51"/>
  <c r="DG212" i="51"/>
  <c r="DG213" i="51"/>
  <c r="DG215" i="51"/>
  <c r="DG216" i="51"/>
  <c r="DG218" i="51"/>
  <c r="DG219" i="51"/>
  <c r="DG220" i="51"/>
  <c r="DG222" i="51"/>
  <c r="DG223" i="51"/>
  <c r="DG224" i="51"/>
  <c r="DG225" i="51"/>
  <c r="DG227" i="51"/>
  <c r="DG228" i="51"/>
  <c r="DG230" i="51"/>
  <c r="DG231" i="51"/>
  <c r="DG232" i="51"/>
  <c r="DG235" i="51"/>
  <c r="DG234" i="51" s="1"/>
  <c r="DG237" i="51"/>
  <c r="DG236" i="51" s="1"/>
  <c r="DG239" i="51"/>
  <c r="DG238" i="51" s="1"/>
  <c r="DG242" i="51"/>
  <c r="DG243" i="51"/>
  <c r="DG244" i="51"/>
  <c r="DG246" i="51"/>
  <c r="DG245" i="51" s="1"/>
  <c r="DG248" i="51"/>
  <c r="DG249" i="51"/>
  <c r="DG250" i="51"/>
  <c r="DG252" i="51"/>
  <c r="DG253" i="51"/>
  <c r="DG255" i="51"/>
  <c r="DG256" i="51"/>
  <c r="DG259" i="51"/>
  <c r="DG260" i="51"/>
  <c r="DG261" i="51"/>
  <c r="DG264" i="51"/>
  <c r="DG265" i="51"/>
  <c r="DG267" i="51"/>
  <c r="DG266" i="51" s="1"/>
  <c r="DG270" i="51"/>
  <c r="DG269" i="51" s="1"/>
  <c r="DG272" i="51"/>
  <c r="DG273" i="51"/>
  <c r="DG274" i="51"/>
  <c r="DG276" i="51"/>
  <c r="DG277" i="51"/>
  <c r="DG278" i="51"/>
  <c r="DG280" i="51"/>
  <c r="DG279" i="51" s="1"/>
  <c r="DG283" i="51"/>
  <c r="DG284" i="51"/>
  <c r="DG286" i="51"/>
  <c r="DG287" i="51"/>
  <c r="DG289" i="51"/>
  <c r="DG288" i="51" s="1"/>
  <c r="DG291" i="51"/>
  <c r="DG290" i="51" s="1"/>
  <c r="DG293" i="51"/>
  <c r="DG292" i="51" s="1"/>
  <c r="DG296" i="51"/>
  <c r="DG297" i="51"/>
  <c r="DG298" i="51"/>
  <c r="DG299" i="51"/>
  <c r="DG302" i="51"/>
  <c r="DG303" i="51"/>
  <c r="DG305" i="51"/>
  <c r="DG304" i="51" s="1"/>
  <c r="DG307" i="51"/>
  <c r="DG306" i="51" s="1"/>
  <c r="DG309" i="51"/>
  <c r="DG310" i="51"/>
  <c r="DG311" i="51"/>
  <c r="DG314" i="51"/>
  <c r="DG315" i="51"/>
  <c r="DG316" i="51"/>
  <c r="DG318" i="51"/>
  <c r="DG317" i="51" s="1"/>
  <c r="DG321" i="51"/>
  <c r="DG320" i="51" s="1"/>
  <c r="DG319" i="51" s="1"/>
  <c r="I25" i="63" s="1"/>
  <c r="DG372" i="51"/>
  <c r="DG38" i="51"/>
  <c r="DG39" i="51"/>
  <c r="DG40" i="51"/>
  <c r="DG41" i="51"/>
  <c r="DG43" i="51"/>
  <c r="DG44" i="51"/>
  <c r="DG45" i="51"/>
  <c r="DG46" i="51"/>
  <c r="DG47" i="51"/>
  <c r="DG48" i="51"/>
  <c r="DG50" i="51"/>
  <c r="DG51" i="51"/>
  <c r="DG52" i="51"/>
  <c r="DG53" i="51"/>
  <c r="DG55" i="51"/>
  <c r="DG56" i="51"/>
  <c r="DG57" i="51"/>
  <c r="DG59" i="51"/>
  <c r="DG60" i="51"/>
  <c r="DG61" i="51"/>
  <c r="DG62" i="51"/>
  <c r="DG65" i="51"/>
  <c r="DG66" i="51"/>
  <c r="DG67" i="51"/>
  <c r="DG68" i="51"/>
  <c r="DG70" i="51"/>
  <c r="DG71" i="51"/>
  <c r="DG72" i="51"/>
  <c r="DG75" i="51"/>
  <c r="DG76" i="51"/>
  <c r="DG78" i="51"/>
  <c r="DG77" i="51" s="1"/>
  <c r="DG80" i="51"/>
  <c r="DG79" i="51" s="1"/>
  <c r="DG84" i="51"/>
  <c r="DG85" i="51"/>
  <c r="DG325" i="51"/>
  <c r="DG326" i="51"/>
  <c r="DG327" i="51"/>
  <c r="DG328" i="51"/>
  <c r="DG329" i="51"/>
  <c r="DG331" i="51"/>
  <c r="DG332" i="51"/>
  <c r="DG333" i="51"/>
  <c r="DG334" i="51"/>
  <c r="DG336" i="51"/>
  <c r="DG337" i="51"/>
  <c r="DG338" i="51"/>
  <c r="DG341" i="51"/>
  <c r="DG342" i="51"/>
  <c r="DG343" i="51"/>
  <c r="DG344" i="51"/>
  <c r="DG345" i="51"/>
  <c r="DG347" i="51"/>
  <c r="DG348" i="51"/>
  <c r="DG349" i="51"/>
  <c r="DG351" i="51"/>
  <c r="DG352" i="51"/>
  <c r="DG355" i="51"/>
  <c r="DG356" i="51"/>
  <c r="DG357" i="51"/>
  <c r="DG358" i="51"/>
  <c r="DG359" i="51"/>
  <c r="DG361" i="51"/>
  <c r="DG362" i="51"/>
  <c r="DG366" i="51"/>
  <c r="DG367" i="51"/>
  <c r="DG368" i="51"/>
  <c r="DG369" i="51"/>
  <c r="DG371" i="51"/>
  <c r="DG375" i="51"/>
  <c r="DG376" i="51"/>
  <c r="DG377" i="51"/>
  <c r="DG378" i="51"/>
  <c r="DG379" i="51"/>
  <c r="DG380" i="51"/>
  <c r="DG382" i="51"/>
  <c r="DG381" i="51" s="1"/>
  <c r="DG385" i="51"/>
  <c r="DG386" i="51"/>
  <c r="DG387" i="51"/>
  <c r="DG388" i="51"/>
  <c r="DG389" i="51"/>
  <c r="DG390" i="51"/>
  <c r="DG391" i="51"/>
  <c r="DG392" i="51"/>
  <c r="DG393" i="51"/>
  <c r="DG394" i="51"/>
  <c r="DG395" i="51"/>
  <c r="DG396" i="51"/>
  <c r="DG397" i="51"/>
  <c r="DG398" i="51"/>
  <c r="DG399" i="51"/>
  <c r="DG400" i="51"/>
  <c r="DG401" i="51"/>
  <c r="DG402" i="51"/>
  <c r="DG403" i="51"/>
  <c r="DG405" i="51"/>
  <c r="DG406" i="51"/>
  <c r="DG408" i="51"/>
  <c r="DG409" i="51"/>
  <c r="DG411" i="51"/>
  <c r="DG412" i="51"/>
  <c r="DG413" i="51"/>
  <c r="DG414" i="51"/>
  <c r="DG415" i="51"/>
  <c r="DG416" i="51"/>
  <c r="DG417" i="51"/>
  <c r="DG418" i="51"/>
  <c r="DG419" i="51"/>
  <c r="DG420" i="51"/>
  <c r="DG22" i="51"/>
  <c r="DG23" i="51"/>
  <c r="DG24" i="51"/>
  <c r="DG25" i="51"/>
  <c r="DG26" i="51"/>
  <c r="DG13" i="51"/>
  <c r="DG14" i="51"/>
  <c r="DG15" i="51"/>
  <c r="DG16" i="51"/>
  <c r="DG17" i="51"/>
  <c r="DG18" i="51"/>
  <c r="DG20" i="51"/>
  <c r="DG21" i="51"/>
  <c r="DG28" i="51"/>
  <c r="DG29" i="51"/>
  <c r="DG30" i="51"/>
  <c r="DG31" i="51"/>
  <c r="DG32" i="51"/>
  <c r="DG33" i="51"/>
  <c r="DG34" i="51"/>
  <c r="EB429" i="64"/>
  <c r="DF427" i="64"/>
  <c r="DF428" i="64"/>
  <c r="DE428" i="64"/>
  <c r="AJ366" i="51"/>
  <c r="BL366" i="51" s="1"/>
  <c r="DD366" i="51"/>
  <c r="ES366" i="51"/>
  <c r="FF366" i="51"/>
  <c r="BL367" i="51"/>
  <c r="DD367" i="51"/>
  <c r="ES367" i="51"/>
  <c r="FF367" i="51"/>
  <c r="BL368" i="51"/>
  <c r="DD368" i="51"/>
  <c r="ES368" i="51"/>
  <c r="FF368" i="51"/>
  <c r="BL369" i="51"/>
  <c r="DD369" i="51"/>
  <c r="FF369" i="51"/>
  <c r="BL371" i="51"/>
  <c r="DD371" i="51"/>
  <c r="ES371" i="51"/>
  <c r="FF371" i="51"/>
  <c r="BL372" i="51"/>
  <c r="DD372" i="51"/>
  <c r="ES372" i="51"/>
  <c r="FF372" i="51"/>
  <c r="BL375" i="51"/>
  <c r="DD375" i="51"/>
  <c r="ES375" i="51"/>
  <c r="FF375" i="51"/>
  <c r="BL376" i="51"/>
  <c r="DD376" i="51"/>
  <c r="ES376" i="51"/>
  <c r="FF376" i="51"/>
  <c r="BL377" i="51"/>
  <c r="DD377" i="51"/>
  <c r="ES377" i="51"/>
  <c r="FF377" i="51"/>
  <c r="BL378" i="51"/>
  <c r="DD378" i="51"/>
  <c r="ES378" i="51"/>
  <c r="FF378" i="51"/>
  <c r="BL379" i="51"/>
  <c r="DD379" i="51"/>
  <c r="ES379" i="51"/>
  <c r="FF379" i="51"/>
  <c r="BL380" i="51"/>
  <c r="DD380" i="51"/>
  <c r="ES380" i="51"/>
  <c r="FF380" i="51"/>
  <c r="AJ382" i="51"/>
  <c r="AJ381" i="51" s="1"/>
  <c r="DD382" i="51"/>
  <c r="DD381" i="51" s="1"/>
  <c r="ES382" i="51"/>
  <c r="ES381" i="51" s="1"/>
  <c r="FF382" i="51"/>
  <c r="FF381" i="51" s="1"/>
  <c r="BL385" i="51"/>
  <c r="DD385" i="51"/>
  <c r="ES385" i="51"/>
  <c r="FF385" i="51"/>
  <c r="BL386" i="51"/>
  <c r="DD386" i="51"/>
  <c r="ES386" i="51"/>
  <c r="FF386" i="51"/>
  <c r="BL387" i="51"/>
  <c r="DD387" i="51"/>
  <c r="ES387" i="51"/>
  <c r="FF387" i="51"/>
  <c r="BL388" i="51"/>
  <c r="DD388" i="51"/>
  <c r="ES388" i="51"/>
  <c r="FF388" i="51"/>
  <c r="BL389" i="51"/>
  <c r="DD389" i="51"/>
  <c r="ES389" i="51"/>
  <c r="FF389" i="51"/>
  <c r="BL390" i="51"/>
  <c r="DD390" i="51"/>
  <c r="ES390" i="51"/>
  <c r="FF390" i="51"/>
  <c r="BL391" i="51"/>
  <c r="DD391" i="51"/>
  <c r="ES391" i="51"/>
  <c r="FF391" i="51"/>
  <c r="BL392" i="51"/>
  <c r="DD392" i="51"/>
  <c r="ES392" i="51"/>
  <c r="FF392" i="51"/>
  <c r="BL393" i="51"/>
  <c r="DD393" i="51"/>
  <c r="ES393" i="51"/>
  <c r="FF393" i="51"/>
  <c r="BL394" i="51"/>
  <c r="DD394" i="51"/>
  <c r="ES394" i="51"/>
  <c r="FF394" i="51"/>
  <c r="BL395" i="51"/>
  <c r="DD395" i="51"/>
  <c r="ES395" i="51"/>
  <c r="FF395" i="51"/>
  <c r="BL396" i="51"/>
  <c r="DD396" i="51"/>
  <c r="ES396" i="51"/>
  <c r="FF396" i="51"/>
  <c r="BL397" i="51"/>
  <c r="DD397" i="51"/>
  <c r="ES397" i="51"/>
  <c r="FF397" i="51"/>
  <c r="BL398" i="51"/>
  <c r="DD398" i="51"/>
  <c r="ES398" i="51"/>
  <c r="FF398" i="51"/>
  <c r="BL399" i="51"/>
  <c r="DD399" i="51"/>
  <c r="ES399" i="51"/>
  <c r="FF399" i="51"/>
  <c r="BL400" i="51"/>
  <c r="DD400" i="51"/>
  <c r="ES400" i="51"/>
  <c r="FF400" i="51"/>
  <c r="BL401" i="51"/>
  <c r="DD401" i="51"/>
  <c r="ES401" i="51"/>
  <c r="FF401" i="51"/>
  <c r="BL402" i="51"/>
  <c r="DD402" i="51"/>
  <c r="ES402" i="51"/>
  <c r="FF402" i="51"/>
  <c r="BL403" i="51"/>
  <c r="DD403" i="51"/>
  <c r="ES403" i="51"/>
  <c r="FF403" i="51"/>
  <c r="BL405" i="51"/>
  <c r="DD405" i="51"/>
  <c r="ES405" i="51"/>
  <c r="FF405" i="51"/>
  <c r="BL406" i="51"/>
  <c r="DD406" i="51"/>
  <c r="ES406" i="51"/>
  <c r="FF406" i="51"/>
  <c r="BL407" i="51"/>
  <c r="DD407" i="51"/>
  <c r="ES407" i="51"/>
  <c r="FF407" i="51"/>
  <c r="BL408" i="51"/>
  <c r="DD408" i="51"/>
  <c r="ES408" i="51"/>
  <c r="FF408" i="51"/>
  <c r="BL409" i="51"/>
  <c r="DD409" i="51"/>
  <c r="FF409" i="51"/>
  <c r="BL411" i="51"/>
  <c r="DD411" i="51"/>
  <c r="ES411" i="51"/>
  <c r="FF411" i="51"/>
  <c r="BL412" i="51"/>
  <c r="DD412" i="51"/>
  <c r="ES412" i="51"/>
  <c r="FF412" i="51"/>
  <c r="BL413" i="51"/>
  <c r="DD413" i="51"/>
  <c r="ES413" i="51"/>
  <c r="FF413" i="51"/>
  <c r="BL414" i="51"/>
  <c r="DD414" i="51"/>
  <c r="ES414" i="51"/>
  <c r="FF414" i="51"/>
  <c r="BL415" i="51"/>
  <c r="DD415" i="51"/>
  <c r="ES415" i="51"/>
  <c r="FF415" i="51"/>
  <c r="BL416" i="51"/>
  <c r="DD416" i="51"/>
  <c r="ES416" i="51"/>
  <c r="FF416" i="51"/>
  <c r="BL417" i="51"/>
  <c r="DD417" i="51"/>
  <c r="ES417" i="51"/>
  <c r="FF417" i="51"/>
  <c r="BL418" i="51"/>
  <c r="DD418" i="51"/>
  <c r="ES418" i="51"/>
  <c r="FF418" i="51"/>
  <c r="AJ419" i="51"/>
  <c r="BL419" i="51" s="1"/>
  <c r="DD419" i="51"/>
  <c r="ES419" i="51"/>
  <c r="FF419" i="51"/>
  <c r="BL420" i="51"/>
  <c r="DD420" i="51"/>
  <c r="ES420" i="51"/>
  <c r="FF420" i="51"/>
  <c r="AF325" i="51"/>
  <c r="BL325" i="51" s="1"/>
  <c r="DD325" i="51"/>
  <c r="ES325" i="51"/>
  <c r="EX325" i="51"/>
  <c r="FF325" i="51" s="1"/>
  <c r="BL326" i="51"/>
  <c r="DD326" i="51"/>
  <c r="ES326" i="51"/>
  <c r="FF326" i="51"/>
  <c r="BL327" i="51"/>
  <c r="DD327" i="51"/>
  <c r="ES327" i="51"/>
  <c r="FF327" i="51"/>
  <c r="BL328" i="51"/>
  <c r="DD328" i="51"/>
  <c r="ES328" i="51"/>
  <c r="FF328" i="51"/>
  <c r="BL329" i="51"/>
  <c r="DD329" i="51"/>
  <c r="ES329" i="51"/>
  <c r="FF329" i="51"/>
  <c r="BL331" i="51"/>
  <c r="DD331" i="51"/>
  <c r="ES331" i="51"/>
  <c r="FF331" i="51"/>
  <c r="BL332" i="51"/>
  <c r="DD332" i="51"/>
  <c r="ES332" i="51"/>
  <c r="FF332" i="51"/>
  <c r="BL333" i="51"/>
  <c r="ES333" i="51"/>
  <c r="EX333" i="51"/>
  <c r="FF333" i="51" s="1"/>
  <c r="BL334" i="51"/>
  <c r="DD334" i="51"/>
  <c r="ES334" i="51"/>
  <c r="FF334" i="51"/>
  <c r="BL336" i="51"/>
  <c r="DD336" i="51"/>
  <c r="ES336" i="51"/>
  <c r="FF336" i="51"/>
  <c r="BL337" i="51"/>
  <c r="DD337" i="51"/>
  <c r="ES337" i="51"/>
  <c r="FF337" i="51"/>
  <c r="BL338" i="51"/>
  <c r="DD338" i="51"/>
  <c r="ES338" i="51"/>
  <c r="FF338" i="51"/>
  <c r="BL341" i="51"/>
  <c r="DD341" i="51"/>
  <c r="ES341" i="51"/>
  <c r="FF341" i="51"/>
  <c r="BL342" i="51"/>
  <c r="DD342" i="51"/>
  <c r="ES342" i="51"/>
  <c r="FF342" i="51"/>
  <c r="BL343" i="51"/>
  <c r="DD343" i="51"/>
  <c r="ES343" i="51"/>
  <c r="FF343" i="51"/>
  <c r="BL344" i="51"/>
  <c r="DD344" i="51"/>
  <c r="ES344" i="51"/>
  <c r="FF344" i="51"/>
  <c r="BL345" i="51"/>
  <c r="DD345" i="51"/>
  <c r="ES345" i="51"/>
  <c r="FF345" i="51"/>
  <c r="BL347" i="51"/>
  <c r="DD347" i="51"/>
  <c r="ES347" i="51"/>
  <c r="FF347" i="51"/>
  <c r="BL348" i="51"/>
  <c r="DD348" i="51"/>
  <c r="ES348" i="51"/>
  <c r="FF348" i="51"/>
  <c r="AJ349" i="51"/>
  <c r="BL349" i="51" s="1"/>
  <c r="DD349" i="51"/>
  <c r="ES349" i="51"/>
  <c r="FF349" i="51"/>
  <c r="AJ351" i="51"/>
  <c r="BL351" i="51" s="1"/>
  <c r="DD351" i="51"/>
  <c r="ES351" i="51"/>
  <c r="FF351" i="51"/>
  <c r="AJ352" i="51"/>
  <c r="BL352" i="51" s="1"/>
  <c r="DD352" i="51"/>
  <c r="FF352" i="51"/>
  <c r="BL355" i="51"/>
  <c r="DD355" i="51"/>
  <c r="ES355" i="51"/>
  <c r="FF355" i="51"/>
  <c r="AJ356" i="51"/>
  <c r="DD356" i="51"/>
  <c r="ES356" i="51"/>
  <c r="FF356" i="51"/>
  <c r="AJ357" i="51"/>
  <c r="BL357" i="51" s="1"/>
  <c r="DD357" i="51"/>
  <c r="ES357" i="51"/>
  <c r="FF357" i="51"/>
  <c r="BL358" i="51"/>
  <c r="DD358" i="51"/>
  <c r="ES358" i="51"/>
  <c r="FF358" i="51"/>
  <c r="AJ359" i="51"/>
  <c r="BL359" i="51" s="1"/>
  <c r="DD359" i="51"/>
  <c r="ES359" i="51"/>
  <c r="FF359" i="51"/>
  <c r="BL361" i="51"/>
  <c r="DD361" i="51"/>
  <c r="ES361" i="51"/>
  <c r="FF361" i="51"/>
  <c r="BL362" i="51"/>
  <c r="DD362" i="51"/>
  <c r="ES362" i="51"/>
  <c r="FF362" i="51"/>
  <c r="AF98" i="51"/>
  <c r="AF97" i="51" s="1"/>
  <c r="AJ98" i="51"/>
  <c r="AJ97" i="51" s="1"/>
  <c r="DD98" i="51"/>
  <c r="ES98" i="51"/>
  <c r="EX98" i="51"/>
  <c r="FF98" i="51" s="1"/>
  <c r="BL99" i="51"/>
  <c r="DD99" i="51"/>
  <c r="ES99" i="51"/>
  <c r="EX99" i="51"/>
  <c r="FF99" i="51" s="1"/>
  <c r="BL100" i="51"/>
  <c r="DD100" i="51"/>
  <c r="ES100" i="51"/>
  <c r="EX100" i="51"/>
  <c r="FF100" i="51" s="1"/>
  <c r="BL102" i="51"/>
  <c r="DD102" i="51"/>
  <c r="ES102" i="51"/>
  <c r="FF102" i="51"/>
  <c r="BL103" i="51"/>
  <c r="DD103" i="51"/>
  <c r="ES103" i="51"/>
  <c r="EY103" i="51"/>
  <c r="FC103" i="51"/>
  <c r="BL104" i="51"/>
  <c r="DD104" i="51"/>
  <c r="ES104" i="51"/>
  <c r="FF104" i="51"/>
  <c r="BL105" i="51"/>
  <c r="DD105" i="51"/>
  <c r="ES105" i="51"/>
  <c r="FF105" i="51"/>
  <c r="BL106" i="51"/>
  <c r="DD106" i="51"/>
  <c r="ES106" i="51"/>
  <c r="FF106" i="51"/>
  <c r="BL107" i="51"/>
  <c r="DD107" i="51"/>
  <c r="ES107" i="51"/>
  <c r="FF107" i="51"/>
  <c r="BL109" i="51"/>
  <c r="ES109" i="51"/>
  <c r="ES108" i="51" s="1"/>
  <c r="FF109" i="51"/>
  <c r="FF108" i="51" s="1"/>
  <c r="BL112" i="51"/>
  <c r="DD112" i="51"/>
  <c r="ES112" i="51"/>
  <c r="FF112" i="51"/>
  <c r="BL113" i="51"/>
  <c r="DD113" i="51"/>
  <c r="ES113" i="51"/>
  <c r="FF113" i="51"/>
  <c r="BL114" i="51"/>
  <c r="DD114" i="51"/>
  <c r="ES114" i="51"/>
  <c r="FF114" i="51"/>
  <c r="BL115" i="51"/>
  <c r="DD115" i="51"/>
  <c r="ES115" i="51"/>
  <c r="FF115" i="51"/>
  <c r="BL116" i="51"/>
  <c r="DD116" i="51"/>
  <c r="ES116" i="51"/>
  <c r="FF116" i="51"/>
  <c r="BL117" i="51"/>
  <c r="DD117" i="51"/>
  <c r="ES117" i="51"/>
  <c r="FF117" i="51"/>
  <c r="BL118" i="51"/>
  <c r="DD118" i="51"/>
  <c r="ES118" i="51"/>
  <c r="FF118" i="51"/>
  <c r="BL119" i="51"/>
  <c r="DD119" i="51"/>
  <c r="ES119" i="51"/>
  <c r="FF119" i="51"/>
  <c r="BL121" i="51"/>
  <c r="DD121" i="51"/>
  <c r="ES121" i="51"/>
  <c r="FF121" i="51"/>
  <c r="BL122" i="51"/>
  <c r="DD122" i="51"/>
  <c r="ES122" i="51"/>
  <c r="FF122" i="51"/>
  <c r="BL123" i="51"/>
  <c r="DD123" i="51"/>
  <c r="ES123" i="51"/>
  <c r="FF123" i="51"/>
  <c r="BL124" i="51"/>
  <c r="DD124" i="51"/>
  <c r="ES124" i="51"/>
  <c r="FF124" i="51"/>
  <c r="BL125" i="51"/>
  <c r="DD125" i="51"/>
  <c r="ES125" i="51"/>
  <c r="FF125" i="51"/>
  <c r="BL126" i="51"/>
  <c r="DD126" i="51"/>
  <c r="ES126" i="51"/>
  <c r="FF126" i="51"/>
  <c r="BL127" i="51"/>
  <c r="DD127" i="51"/>
  <c r="ES127" i="51"/>
  <c r="FF127" i="51"/>
  <c r="BL128" i="51"/>
  <c r="DD128" i="51"/>
  <c r="FF128" i="51"/>
  <c r="BL129" i="51"/>
  <c r="DD129" i="51"/>
  <c r="ES129" i="51"/>
  <c r="FF129" i="51"/>
  <c r="BL130" i="51"/>
  <c r="DD130" i="51"/>
  <c r="ES130" i="51"/>
  <c r="FF130" i="51"/>
  <c r="BL132" i="51"/>
  <c r="DD132" i="51"/>
  <c r="ES132" i="51"/>
  <c r="FF132" i="51"/>
  <c r="BL133" i="51"/>
  <c r="DD133" i="51"/>
  <c r="ES133" i="51"/>
  <c r="FF133" i="51"/>
  <c r="BL134" i="51"/>
  <c r="ES134" i="51"/>
  <c r="FF134" i="51"/>
  <c r="BL135" i="51"/>
  <c r="DD135" i="51"/>
  <c r="ES135" i="51"/>
  <c r="FF135" i="51"/>
  <c r="BL137" i="51"/>
  <c r="BL136" i="51" s="1"/>
  <c r="DD137" i="51"/>
  <c r="DD136" i="51" s="1"/>
  <c r="ES137" i="51"/>
  <c r="ES136" i="51" s="1"/>
  <c r="FF137" i="51"/>
  <c r="FF136" i="51" s="1"/>
  <c r="BL140" i="51"/>
  <c r="DD140" i="51"/>
  <c r="ES140" i="51"/>
  <c r="FF140" i="51"/>
  <c r="BL141" i="51"/>
  <c r="DD141" i="51"/>
  <c r="ES141" i="51"/>
  <c r="FF141" i="51"/>
  <c r="BL142" i="51"/>
  <c r="DD142" i="51"/>
  <c r="ES142" i="51"/>
  <c r="FF142" i="51"/>
  <c r="BL143" i="51"/>
  <c r="DD143" i="51"/>
  <c r="ES143" i="51"/>
  <c r="FF143" i="51"/>
  <c r="BL144" i="51"/>
  <c r="DD144" i="51"/>
  <c r="ES144" i="51"/>
  <c r="FF144" i="51"/>
  <c r="BL146" i="51"/>
  <c r="DD146" i="51"/>
  <c r="ES146" i="51"/>
  <c r="FF146" i="51"/>
  <c r="BL147" i="51"/>
  <c r="DD147" i="51"/>
  <c r="ES147" i="51"/>
  <c r="FF147" i="51"/>
  <c r="BL148" i="51"/>
  <c r="DD148" i="51"/>
  <c r="ES148" i="51"/>
  <c r="FF148" i="51"/>
  <c r="BL149" i="51"/>
  <c r="DD149" i="51"/>
  <c r="ES149" i="51"/>
  <c r="FF149" i="51"/>
  <c r="BL150" i="51"/>
  <c r="ES150" i="51"/>
  <c r="FF150" i="51"/>
  <c r="BL153" i="51"/>
  <c r="DD153" i="51"/>
  <c r="ES153" i="51"/>
  <c r="FF153" i="51"/>
  <c r="BL154" i="51"/>
  <c r="DD154" i="51"/>
  <c r="ES154" i="51"/>
  <c r="FF154" i="51"/>
  <c r="BL156" i="51"/>
  <c r="BL155" i="51" s="1"/>
  <c r="Y156" i="51" s="1"/>
  <c r="DD156" i="51"/>
  <c r="DD155" i="51" s="1"/>
  <c r="ES156" i="51"/>
  <c r="FF156" i="51"/>
  <c r="FF155" i="51" s="1"/>
  <c r="BL158" i="51"/>
  <c r="BL157" i="51" s="1"/>
  <c r="Y158" i="51" s="1"/>
  <c r="DD158" i="51"/>
  <c r="ES158" i="51"/>
  <c r="ES157" i="51" s="1"/>
  <c r="FF158" i="51"/>
  <c r="FF157" i="51" s="1"/>
  <c r="BL160" i="51"/>
  <c r="ES160" i="51"/>
  <c r="FF160" i="51"/>
  <c r="BL161" i="51"/>
  <c r="DD161" i="51"/>
  <c r="ES161" i="51"/>
  <c r="FF161" i="51"/>
  <c r="AF164" i="51"/>
  <c r="AF163" i="51" s="1"/>
  <c r="ES164" i="51"/>
  <c r="FF164" i="51"/>
  <c r="BL165" i="51"/>
  <c r="DD165" i="51"/>
  <c r="ES165" i="51"/>
  <c r="FF165" i="51"/>
  <c r="BL166" i="51"/>
  <c r="DD166" i="51"/>
  <c r="ES166" i="51"/>
  <c r="FF166" i="51"/>
  <c r="BL168" i="51"/>
  <c r="BL167" i="51" s="1"/>
  <c r="DD168" i="51"/>
  <c r="DD167" i="51" s="1"/>
  <c r="ES168" i="51"/>
  <c r="ES167" i="51" s="1"/>
  <c r="FF168" i="51"/>
  <c r="FF167" i="51" s="1"/>
  <c r="BL170" i="51"/>
  <c r="BL169" i="51" s="1"/>
  <c r="Y170" i="51" s="1"/>
  <c r="DD170" i="51"/>
  <c r="DD169" i="51" s="1"/>
  <c r="ES170" i="51"/>
  <c r="FF170" i="51"/>
  <c r="FF169" i="51" s="1"/>
  <c r="BL173" i="51"/>
  <c r="BL172" i="51" s="1"/>
  <c r="DD173" i="51"/>
  <c r="DD172" i="51" s="1"/>
  <c r="ES173" i="51"/>
  <c r="FF173" i="51"/>
  <c r="FF172" i="51" s="1"/>
  <c r="BL175" i="51"/>
  <c r="DD175" i="51"/>
  <c r="ES175" i="51"/>
  <c r="FF175" i="51"/>
  <c r="BL176" i="51"/>
  <c r="DD176" i="51"/>
  <c r="ES176" i="51"/>
  <c r="FF176" i="51"/>
  <c r="BL179" i="51"/>
  <c r="DD179" i="51"/>
  <c r="ES179" i="51"/>
  <c r="FF179" i="51"/>
  <c r="BL180" i="51"/>
  <c r="DD180" i="51"/>
  <c r="ES180" i="51"/>
  <c r="FF180" i="51"/>
  <c r="BL181" i="51"/>
  <c r="DD181" i="51"/>
  <c r="ES181" i="51"/>
  <c r="FF181" i="51"/>
  <c r="BL182" i="51"/>
  <c r="DD182" i="51"/>
  <c r="ES182" i="51"/>
  <c r="FF182" i="51"/>
  <c r="BL183" i="51"/>
  <c r="DD183" i="51"/>
  <c r="ES183" i="51"/>
  <c r="FF183" i="51"/>
  <c r="BL185" i="51"/>
  <c r="DD185" i="51"/>
  <c r="ES185" i="51"/>
  <c r="FF185" i="51"/>
  <c r="BL186" i="51"/>
  <c r="DD186" i="51"/>
  <c r="ES186" i="51"/>
  <c r="FF186" i="51"/>
  <c r="BL187" i="51"/>
  <c r="DD187" i="51"/>
  <c r="ES187" i="51"/>
  <c r="FF187" i="51"/>
  <c r="BL190" i="51"/>
  <c r="DD190" i="51"/>
  <c r="ES190" i="51"/>
  <c r="FF190" i="51"/>
  <c r="BL191" i="51"/>
  <c r="DD191" i="51"/>
  <c r="ES191" i="51"/>
  <c r="FF191" i="51"/>
  <c r="BL193" i="51"/>
  <c r="DD193" i="51"/>
  <c r="ES193" i="51"/>
  <c r="FF193" i="51"/>
  <c r="BL194" i="51"/>
  <c r="DD194" i="51"/>
  <c r="ES194" i="51"/>
  <c r="FF194" i="51"/>
  <c r="BL195" i="51"/>
  <c r="DD195" i="51"/>
  <c r="ES195" i="51"/>
  <c r="FF195" i="51"/>
  <c r="BL196" i="51"/>
  <c r="DD196" i="51"/>
  <c r="ES196" i="51"/>
  <c r="FF196" i="51"/>
  <c r="BL198" i="51"/>
  <c r="DD198" i="51"/>
  <c r="ES198" i="51"/>
  <c r="FF198" i="51"/>
  <c r="BL199" i="51"/>
  <c r="DD199" i="51"/>
  <c r="ES199" i="51"/>
  <c r="FF199" i="51"/>
  <c r="BD200" i="51"/>
  <c r="BD197" i="51" s="1"/>
  <c r="DD200" i="51"/>
  <c r="ES200" i="51"/>
  <c r="FF200" i="51"/>
  <c r="BD202" i="51"/>
  <c r="BL202" i="51" s="1"/>
  <c r="DD202" i="51"/>
  <c r="ES202" i="51"/>
  <c r="FF202" i="51"/>
  <c r="BL203" i="51"/>
  <c r="DD203" i="51"/>
  <c r="ES203" i="51"/>
  <c r="FF203" i="51"/>
  <c r="BL204" i="51"/>
  <c r="DD204" i="51"/>
  <c r="ES204" i="51"/>
  <c r="FF204" i="51"/>
  <c r="BL206" i="51"/>
  <c r="DD206" i="51"/>
  <c r="ES206" i="51"/>
  <c r="FF206" i="51"/>
  <c r="BL207" i="51"/>
  <c r="DD207" i="51"/>
  <c r="ES207" i="51"/>
  <c r="FF207" i="51"/>
  <c r="BD208" i="51"/>
  <c r="BL208" i="51" s="1"/>
  <c r="DD208" i="51"/>
  <c r="ES208" i="51"/>
  <c r="FF208" i="51"/>
  <c r="BL209" i="51"/>
  <c r="DD209" i="51"/>
  <c r="ES209" i="51"/>
  <c r="FF209" i="51"/>
  <c r="BL210" i="51"/>
  <c r="ES210" i="51"/>
  <c r="FF210" i="51"/>
  <c r="BL212" i="51"/>
  <c r="DD212" i="51"/>
  <c r="ES212" i="51"/>
  <c r="FF212" i="51"/>
  <c r="BL213" i="51"/>
  <c r="DD213" i="51"/>
  <c r="ES213" i="51"/>
  <c r="FF213" i="51"/>
  <c r="BD215" i="51"/>
  <c r="BD214" i="51" s="1"/>
  <c r="DD215" i="51"/>
  <c r="ES215" i="51"/>
  <c r="FF215" i="51"/>
  <c r="BL216" i="51"/>
  <c r="DD216" i="51"/>
  <c r="ES216" i="51"/>
  <c r="FF216" i="51"/>
  <c r="BL218" i="51"/>
  <c r="DD218" i="51"/>
  <c r="ES218" i="51"/>
  <c r="FF218" i="51"/>
  <c r="BL219" i="51"/>
  <c r="ES219" i="51"/>
  <c r="FF219" i="51"/>
  <c r="BL220" i="51"/>
  <c r="DD220" i="51"/>
  <c r="ES220" i="51"/>
  <c r="FF220" i="51"/>
  <c r="BL222" i="51"/>
  <c r="DD222" i="51"/>
  <c r="ES222" i="51"/>
  <c r="FF222" i="51"/>
  <c r="BL223" i="51"/>
  <c r="DD223" i="51"/>
  <c r="ES223" i="51"/>
  <c r="FF223" i="51"/>
  <c r="BD224" i="51"/>
  <c r="BL224" i="51" s="1"/>
  <c r="DD224" i="51"/>
  <c r="FF224" i="51"/>
  <c r="ES224" i="51"/>
  <c r="BL225" i="51"/>
  <c r="DD225" i="51"/>
  <c r="ES225" i="51"/>
  <c r="FF225" i="51"/>
  <c r="BL227" i="51"/>
  <c r="DD227" i="51"/>
  <c r="ES227" i="51"/>
  <c r="FF227" i="51"/>
  <c r="BL228" i="51"/>
  <c r="DD228" i="51"/>
  <c r="ES228" i="51"/>
  <c r="FF228" i="51"/>
  <c r="BL230" i="51"/>
  <c r="DD230" i="51"/>
  <c r="ES230" i="51"/>
  <c r="FF230" i="51"/>
  <c r="BL231" i="51"/>
  <c r="DD231" i="51"/>
  <c r="ES231" i="51"/>
  <c r="FF231" i="51"/>
  <c r="BL232" i="51"/>
  <c r="DD232" i="51"/>
  <c r="ES232" i="51"/>
  <c r="FF232" i="51"/>
  <c r="BL235" i="51"/>
  <c r="BL234" i="51" s="1"/>
  <c r="Y235" i="51" s="1"/>
  <c r="DD235" i="51"/>
  <c r="DD234" i="51" s="1"/>
  <c r="ES235" i="51"/>
  <c r="ES234" i="51" s="1"/>
  <c r="FF235" i="51"/>
  <c r="FF234" i="51" s="1"/>
  <c r="BL237" i="51"/>
  <c r="BL236" i="51" s="1"/>
  <c r="Y237" i="51" s="1"/>
  <c r="DD237" i="51"/>
  <c r="ES237" i="51"/>
  <c r="ES236" i="51" s="1"/>
  <c r="FF237" i="51"/>
  <c r="FF236" i="51" s="1"/>
  <c r="BL239" i="51"/>
  <c r="BL238" i="51" s="1"/>
  <c r="Y239" i="51" s="1"/>
  <c r="DD239" i="51"/>
  <c r="ES239" i="51"/>
  <c r="ES238" i="51" s="1"/>
  <c r="FF239" i="51"/>
  <c r="FF238" i="51" s="1"/>
  <c r="BL242" i="51"/>
  <c r="DD242" i="51"/>
  <c r="ES242" i="51"/>
  <c r="FF242" i="51"/>
  <c r="AN243" i="51"/>
  <c r="BL243" i="51" s="1"/>
  <c r="DD243" i="51"/>
  <c r="ES243" i="51"/>
  <c r="FF243" i="51"/>
  <c r="BL244" i="51"/>
  <c r="DD244" i="51"/>
  <c r="ES244" i="51"/>
  <c r="FF244" i="51"/>
  <c r="BL246" i="51"/>
  <c r="BL245" i="51" s="1"/>
  <c r="Y246" i="51" s="1"/>
  <c r="DD246" i="51"/>
  <c r="DD245" i="51" s="1"/>
  <c r="ES246" i="51"/>
  <c r="ES245" i="51" s="1"/>
  <c r="FF246" i="51"/>
  <c r="FF245" i="51" s="1"/>
  <c r="BL248" i="51"/>
  <c r="DD248" i="51"/>
  <c r="ES248" i="51"/>
  <c r="FF248" i="51"/>
  <c r="BL249" i="51"/>
  <c r="DD249" i="51"/>
  <c r="ES249" i="51"/>
  <c r="FF249" i="51"/>
  <c r="BL250" i="51"/>
  <c r="DD250" i="51"/>
  <c r="ES250" i="51"/>
  <c r="FF250" i="51"/>
  <c r="BL252" i="51"/>
  <c r="DD252" i="51"/>
  <c r="ES252" i="51"/>
  <c r="FF252" i="51"/>
  <c r="BL253" i="51"/>
  <c r="DD253" i="51"/>
  <c r="ES253" i="51"/>
  <c r="FF253" i="51"/>
  <c r="AF255" i="51"/>
  <c r="BL255" i="51" s="1"/>
  <c r="DD255" i="51"/>
  <c r="ES255" i="51"/>
  <c r="FF255" i="51"/>
  <c r="BL256" i="51"/>
  <c r="DD256" i="51"/>
  <c r="ES256" i="51"/>
  <c r="FF256" i="51"/>
  <c r="BL259" i="51"/>
  <c r="DD259" i="51"/>
  <c r="ES259" i="51"/>
  <c r="FF259" i="51"/>
  <c r="BL260" i="51"/>
  <c r="DD260" i="51"/>
  <c r="ES260" i="51"/>
  <c r="FF260" i="51"/>
  <c r="BL261" i="51"/>
  <c r="DD261" i="51"/>
  <c r="ES261" i="51"/>
  <c r="FF261" i="51"/>
  <c r="BL264" i="51"/>
  <c r="DD264" i="51"/>
  <c r="ES264" i="51"/>
  <c r="FF264" i="51"/>
  <c r="BL265" i="51"/>
  <c r="DD265" i="51"/>
  <c r="ES265" i="51"/>
  <c r="FF265" i="51"/>
  <c r="BL267" i="51"/>
  <c r="BL266" i="51" s="1"/>
  <c r="DD267" i="51"/>
  <c r="DD266" i="51" s="1"/>
  <c r="ES267" i="51"/>
  <c r="ES266" i="51" s="1"/>
  <c r="FF267" i="51"/>
  <c r="AJ270" i="51"/>
  <c r="AJ269" i="51" s="1"/>
  <c r="DD270" i="51"/>
  <c r="DD269" i="51" s="1"/>
  <c r="ES270" i="51"/>
  <c r="FF270" i="51"/>
  <c r="FF269" i="51" s="1"/>
  <c r="AJ272" i="51"/>
  <c r="BL272" i="51" s="1"/>
  <c r="DD272" i="51"/>
  <c r="ES272" i="51"/>
  <c r="FF272" i="51"/>
  <c r="BL273" i="51"/>
  <c r="DD273" i="51"/>
  <c r="ES273" i="51"/>
  <c r="FF273" i="51"/>
  <c r="BL274" i="51"/>
  <c r="DD274" i="51"/>
  <c r="ES274" i="51"/>
  <c r="FF274" i="51"/>
  <c r="BL276" i="51"/>
  <c r="DD276" i="51"/>
  <c r="ES276" i="51"/>
  <c r="FF276" i="51"/>
  <c r="AJ277" i="51"/>
  <c r="BL277" i="51" s="1"/>
  <c r="DD277" i="51"/>
  <c r="ES277" i="51"/>
  <c r="FF277" i="51"/>
  <c r="BL278" i="51"/>
  <c r="DD278" i="51"/>
  <c r="ES278" i="51"/>
  <c r="FF278" i="51"/>
  <c r="AJ280" i="51"/>
  <c r="AJ279" i="51" s="1"/>
  <c r="DD280" i="51"/>
  <c r="DD279" i="51" s="1"/>
  <c r="ES280" i="51"/>
  <c r="ES279" i="51" s="1"/>
  <c r="FF280" i="51"/>
  <c r="FF279" i="51" s="1"/>
  <c r="BL283" i="51"/>
  <c r="DD283" i="51"/>
  <c r="ES283" i="51"/>
  <c r="FF283" i="51"/>
  <c r="BL284" i="51"/>
  <c r="DD284" i="51"/>
  <c r="ES284" i="51"/>
  <c r="FF284" i="51"/>
  <c r="BL286" i="51"/>
  <c r="DD286" i="51"/>
  <c r="ES286" i="51"/>
  <c r="FF286" i="51"/>
  <c r="AJ287" i="51"/>
  <c r="BL287" i="51" s="1"/>
  <c r="DD287" i="51"/>
  <c r="ES287" i="51"/>
  <c r="FF287" i="51"/>
  <c r="BL289" i="51"/>
  <c r="BL288" i="51" s="1"/>
  <c r="Y289" i="51" s="1"/>
  <c r="DD289" i="51"/>
  <c r="DD288" i="51" s="1"/>
  <c r="ES289" i="51"/>
  <c r="ES288" i="51" s="1"/>
  <c r="FF289" i="51"/>
  <c r="AJ291" i="51"/>
  <c r="BL291" i="51" s="1"/>
  <c r="BL290" i="51" s="1"/>
  <c r="Y291" i="51" s="1"/>
  <c r="DD291" i="51"/>
  <c r="DD290" i="51" s="1"/>
  <c r="ES291" i="51"/>
  <c r="ES290" i="51" s="1"/>
  <c r="FF291" i="51"/>
  <c r="BL293" i="51"/>
  <c r="BL292" i="51" s="1"/>
  <c r="Y293" i="51" s="1"/>
  <c r="DD293" i="51"/>
  <c r="ES293" i="51"/>
  <c r="ES292" i="51" s="1"/>
  <c r="FF293" i="51"/>
  <c r="FF292" i="51" s="1"/>
  <c r="AJ296" i="51"/>
  <c r="AJ295" i="51" s="1"/>
  <c r="AJ294" i="51" s="1"/>
  <c r="DD296" i="51"/>
  <c r="ES296" i="51"/>
  <c r="FF296" i="51"/>
  <c r="BL297" i="51"/>
  <c r="DD297" i="51"/>
  <c r="ES297" i="51"/>
  <c r="FF297" i="51"/>
  <c r="BL298" i="51"/>
  <c r="ES298" i="51"/>
  <c r="FF298" i="51"/>
  <c r="BL299" i="51"/>
  <c r="DD299" i="51"/>
  <c r="ES299" i="51"/>
  <c r="FF299" i="51"/>
  <c r="AJ302" i="51"/>
  <c r="BL302" i="51" s="1"/>
  <c r="ES302" i="51"/>
  <c r="EX302" i="51"/>
  <c r="EY302" i="51"/>
  <c r="AJ303" i="51"/>
  <c r="BL303" i="51" s="1"/>
  <c r="ES303" i="51"/>
  <c r="EX303" i="51"/>
  <c r="EY303" i="51"/>
  <c r="BL305" i="51"/>
  <c r="DD305" i="51"/>
  <c r="DD304" i="51" s="1"/>
  <c r="ES305" i="51"/>
  <c r="ES304" i="51" s="1"/>
  <c r="FF305" i="51"/>
  <c r="FF304" i="51" s="1"/>
  <c r="BL307" i="51"/>
  <c r="DD307" i="51"/>
  <c r="DD306" i="51" s="1"/>
  <c r="ES307" i="51"/>
  <c r="ES306" i="51" s="1"/>
  <c r="FF307" i="51"/>
  <c r="FF306" i="51" s="1"/>
  <c r="BL309" i="51"/>
  <c r="DD309" i="51"/>
  <c r="ES309" i="51"/>
  <c r="FF309" i="51"/>
  <c r="BL310" i="51"/>
  <c r="DD310" i="51"/>
  <c r="ES310" i="51"/>
  <c r="FF310" i="51"/>
  <c r="BL311" i="51"/>
  <c r="DD311" i="51"/>
  <c r="ES311" i="51"/>
  <c r="FF311" i="51"/>
  <c r="BL314" i="51"/>
  <c r="DD314" i="51"/>
  <c r="ES314" i="51"/>
  <c r="FF314" i="51"/>
  <c r="BL315" i="51"/>
  <c r="DD315" i="51"/>
  <c r="ES315" i="51"/>
  <c r="FF315" i="51"/>
  <c r="BL316" i="51"/>
  <c r="DD316" i="51"/>
  <c r="ES316" i="51"/>
  <c r="FF316" i="51"/>
  <c r="BL318" i="51"/>
  <c r="BL317" i="51" s="1"/>
  <c r="DD318" i="51"/>
  <c r="DD317" i="51" s="1"/>
  <c r="ES318" i="51"/>
  <c r="ES317" i="51" s="1"/>
  <c r="FF318" i="51"/>
  <c r="BL321" i="51"/>
  <c r="BL320" i="51" s="1"/>
  <c r="DD321" i="51"/>
  <c r="DD320" i="51" s="1"/>
  <c r="DD319" i="51" s="1"/>
  <c r="ES321" i="51"/>
  <c r="ES320" i="51" s="1"/>
  <c r="ES319" i="51" s="1"/>
  <c r="FF321" i="51"/>
  <c r="BL38" i="51"/>
  <c r="DD38" i="51"/>
  <c r="ES38" i="51"/>
  <c r="FF38" i="51"/>
  <c r="BL39" i="51"/>
  <c r="DD39" i="51"/>
  <c r="ES39" i="51"/>
  <c r="FF39" i="51"/>
  <c r="BL40" i="51"/>
  <c r="DD40" i="51"/>
  <c r="ES40" i="51"/>
  <c r="FF40" i="51"/>
  <c r="BL41" i="51"/>
  <c r="DD41" i="51"/>
  <c r="ES41" i="51"/>
  <c r="FF41" i="51"/>
  <c r="BL43" i="51"/>
  <c r="DD43" i="51"/>
  <c r="ES43" i="51"/>
  <c r="FF43" i="51"/>
  <c r="BL44" i="51"/>
  <c r="DD44" i="51"/>
  <c r="ES44" i="51"/>
  <c r="FF44" i="51"/>
  <c r="BL45" i="51"/>
  <c r="DD45" i="51"/>
  <c r="ES45" i="51"/>
  <c r="FF45" i="51"/>
  <c r="BL46" i="51"/>
  <c r="DD46" i="51"/>
  <c r="ES46" i="51"/>
  <c r="FF46" i="51"/>
  <c r="BL47" i="51"/>
  <c r="DD47" i="51"/>
  <c r="ES47" i="51"/>
  <c r="FF47" i="51"/>
  <c r="BL48" i="51"/>
  <c r="DD48" i="51"/>
  <c r="ES48" i="51"/>
  <c r="FF48" i="51"/>
  <c r="AJ50" i="51"/>
  <c r="BL50" i="51" s="1"/>
  <c r="DD50" i="51"/>
  <c r="ES50" i="51"/>
  <c r="FF50" i="51"/>
  <c r="BL51" i="51"/>
  <c r="DD51" i="51"/>
  <c r="ES51" i="51"/>
  <c r="FF51" i="51"/>
  <c r="BL52" i="51"/>
  <c r="DD52" i="51"/>
  <c r="ES52" i="51"/>
  <c r="FF52" i="51"/>
  <c r="BL53" i="51"/>
  <c r="DD53" i="51"/>
  <c r="ES53" i="51"/>
  <c r="FF53" i="51"/>
  <c r="BL55" i="51"/>
  <c r="DD55" i="51"/>
  <c r="ES55" i="51"/>
  <c r="FF55" i="51"/>
  <c r="BL56" i="51"/>
  <c r="DD56" i="51"/>
  <c r="ES56" i="51"/>
  <c r="FF56" i="51"/>
  <c r="BL57" i="51"/>
  <c r="DD57" i="51"/>
  <c r="ES57" i="51"/>
  <c r="FF57" i="51"/>
  <c r="BL59" i="51"/>
  <c r="DD59" i="51"/>
  <c r="ES59" i="51"/>
  <c r="FF59" i="51"/>
  <c r="BL60" i="51"/>
  <c r="DD60" i="51"/>
  <c r="ES60" i="51"/>
  <c r="FF60" i="51"/>
  <c r="BL61" i="51"/>
  <c r="DD61" i="51"/>
  <c r="ES61" i="51"/>
  <c r="FF61" i="51"/>
  <c r="BL62" i="51"/>
  <c r="DD62" i="51"/>
  <c r="ES62" i="51"/>
  <c r="FF62" i="51"/>
  <c r="BL63" i="51"/>
  <c r="DD63" i="51"/>
  <c r="ES63" i="51"/>
  <c r="FF63" i="51"/>
  <c r="BL65" i="51"/>
  <c r="DD65" i="51"/>
  <c r="ES65" i="51"/>
  <c r="FF65" i="51"/>
  <c r="BL66" i="51"/>
  <c r="DD66" i="51"/>
  <c r="ES66" i="51"/>
  <c r="FF66" i="51"/>
  <c r="BL67" i="51"/>
  <c r="DD67" i="51"/>
  <c r="ES67" i="51"/>
  <c r="FF67" i="51"/>
  <c r="BL68" i="51"/>
  <c r="DD68" i="51"/>
  <c r="ES68" i="51"/>
  <c r="FF68" i="51"/>
  <c r="BL70" i="51"/>
  <c r="DD70" i="51"/>
  <c r="ES70" i="51"/>
  <c r="FF70" i="51"/>
  <c r="BL71" i="51"/>
  <c r="DD71" i="51"/>
  <c r="ES71" i="51"/>
  <c r="FF71" i="51"/>
  <c r="BL72" i="51"/>
  <c r="DD72" i="51"/>
  <c r="ES72" i="51"/>
  <c r="FF72" i="51"/>
  <c r="BL75" i="51"/>
  <c r="ES75" i="51"/>
  <c r="FF75" i="51"/>
  <c r="BL76" i="51"/>
  <c r="ES76" i="51"/>
  <c r="FF76" i="51"/>
  <c r="BL78" i="51"/>
  <c r="BL77" i="51" s="1"/>
  <c r="Y78" i="51" s="1"/>
  <c r="ES78" i="51"/>
  <c r="ES77" i="51" s="1"/>
  <c r="FF78" i="51"/>
  <c r="FF77" i="51" s="1"/>
  <c r="BL80" i="51"/>
  <c r="BL79" i="51" s="1"/>
  <c r="DD80" i="51"/>
  <c r="DD79" i="51" s="1"/>
  <c r="ES80" i="51"/>
  <c r="ES79" i="51" s="1"/>
  <c r="FF80" i="51"/>
  <c r="FF79" i="51" s="1"/>
  <c r="AF83" i="51"/>
  <c r="AF82" i="51" s="1"/>
  <c r="DD83" i="51"/>
  <c r="ES83" i="51"/>
  <c r="FF83" i="51"/>
  <c r="BL84" i="51"/>
  <c r="DD84" i="51"/>
  <c r="ES84" i="51"/>
  <c r="FF84" i="51"/>
  <c r="BL85" i="51"/>
  <c r="DD85" i="51"/>
  <c r="ES85" i="51"/>
  <c r="FF85" i="51"/>
  <c r="BL87" i="51"/>
  <c r="DD87" i="51"/>
  <c r="FF87" i="51"/>
  <c r="BL88" i="51"/>
  <c r="DD88" i="51"/>
  <c r="ES88" i="51"/>
  <c r="FF88" i="51"/>
  <c r="BL89" i="51"/>
  <c r="DD89" i="51"/>
  <c r="ES89" i="51"/>
  <c r="FF89" i="51"/>
  <c r="BL90" i="51"/>
  <c r="DD90" i="51"/>
  <c r="ES90" i="51"/>
  <c r="EW90" i="51"/>
  <c r="FF90" i="51" s="1"/>
  <c r="BL91" i="51"/>
  <c r="DD91" i="51"/>
  <c r="ES91" i="51"/>
  <c r="FF91" i="51"/>
  <c r="BL92" i="51"/>
  <c r="DD92" i="51"/>
  <c r="ES92" i="51"/>
  <c r="FF92" i="51"/>
  <c r="AF93" i="51"/>
  <c r="BL93" i="51" s="1"/>
  <c r="ES93" i="51"/>
  <c r="EW93" i="51"/>
  <c r="EX93" i="51"/>
  <c r="BL94" i="51"/>
  <c r="DD94" i="51"/>
  <c r="ES94" i="51"/>
  <c r="FF94" i="51"/>
  <c r="BL13" i="51"/>
  <c r="DD13" i="51"/>
  <c r="ES13" i="51"/>
  <c r="FF13" i="51"/>
  <c r="BL14" i="51"/>
  <c r="DD14" i="51"/>
  <c r="ES14" i="51"/>
  <c r="FF14" i="51"/>
  <c r="BH15" i="51"/>
  <c r="BL15" i="51" s="1"/>
  <c r="DD15" i="51"/>
  <c r="ES15" i="51"/>
  <c r="FF15" i="51"/>
  <c r="BL16" i="51"/>
  <c r="DD16" i="51"/>
  <c r="ES16" i="51"/>
  <c r="FF16" i="51"/>
  <c r="BL17" i="51"/>
  <c r="DD17" i="51"/>
  <c r="ES17" i="51"/>
  <c r="FF17" i="51"/>
  <c r="FF18" i="51"/>
  <c r="ES18" i="51"/>
  <c r="DD18" i="51"/>
  <c r="BL18" i="51"/>
  <c r="BL20" i="51"/>
  <c r="DD20" i="51"/>
  <c r="ES20" i="51"/>
  <c r="FF20" i="51"/>
  <c r="BL21" i="51"/>
  <c r="DD21" i="51"/>
  <c r="ES21" i="51"/>
  <c r="FB21" i="51"/>
  <c r="FF21" i="51" s="1"/>
  <c r="BL22" i="51"/>
  <c r="ES22" i="51"/>
  <c r="FF22" i="51"/>
  <c r="BL23" i="51"/>
  <c r="ES23" i="51"/>
  <c r="FF23" i="51"/>
  <c r="BL24" i="51"/>
  <c r="DD24" i="51"/>
  <c r="ES24" i="51"/>
  <c r="FF24" i="51"/>
  <c r="BL25" i="51"/>
  <c r="DD25" i="51"/>
  <c r="ES25" i="51"/>
  <c r="FF25" i="51"/>
  <c r="BL26" i="51"/>
  <c r="DD26" i="51"/>
  <c r="ES26" i="51"/>
  <c r="FF26" i="51"/>
  <c r="BL28" i="51"/>
  <c r="DD28" i="51"/>
  <c r="ES28" i="51"/>
  <c r="FF28" i="51"/>
  <c r="AJ29" i="51"/>
  <c r="BL29" i="51" s="1"/>
  <c r="DD29" i="51"/>
  <c r="ES29" i="51"/>
  <c r="FF29" i="51"/>
  <c r="BL30" i="51"/>
  <c r="DD30" i="51"/>
  <c r="ES30" i="51"/>
  <c r="FF30" i="51"/>
  <c r="BL31" i="51"/>
  <c r="DD31" i="51"/>
  <c r="ES31" i="51"/>
  <c r="FF31" i="51"/>
  <c r="BL32" i="51"/>
  <c r="DD32" i="51"/>
  <c r="ES32" i="51"/>
  <c r="FF32" i="51"/>
  <c r="AJ33" i="51"/>
  <c r="BL33" i="51" s="1"/>
  <c r="DD33" i="51"/>
  <c r="ES33" i="51"/>
  <c r="FF33" i="51"/>
  <c r="BL34" i="51"/>
  <c r="DD34" i="51"/>
  <c r="ES34" i="51"/>
  <c r="FF34" i="51"/>
  <c r="BL422" i="51"/>
  <c r="DD74" i="51"/>
  <c r="DD77" i="51"/>
  <c r="DC12" i="51"/>
  <c r="DB12" i="51"/>
  <c r="DA12" i="51"/>
  <c r="CZ12" i="51"/>
  <c r="CX12" i="51"/>
  <c r="CW12" i="51"/>
  <c r="CV12" i="51"/>
  <c r="CU12" i="51"/>
  <c r="CS12" i="51"/>
  <c r="CR12" i="51"/>
  <c r="CQ12" i="51"/>
  <c r="CP12" i="51"/>
  <c r="CO12" i="51"/>
  <c r="CN12" i="51"/>
  <c r="CM12" i="51"/>
  <c r="CL12" i="51"/>
  <c r="CK12" i="51"/>
  <c r="CJ12" i="51"/>
  <c r="CI12" i="51"/>
  <c r="CH12" i="51"/>
  <c r="CG12" i="51"/>
  <c r="CF12" i="51"/>
  <c r="CE12" i="51"/>
  <c r="CD12" i="51"/>
  <c r="CB12" i="51"/>
  <c r="CA12" i="51"/>
  <c r="BZ12" i="51"/>
  <c r="BY12" i="51"/>
  <c r="BW12" i="51"/>
  <c r="BV12" i="51"/>
  <c r="BU12" i="51"/>
  <c r="BT12" i="51"/>
  <c r="BS12" i="51"/>
  <c r="BR12" i="51"/>
  <c r="BQ12" i="51"/>
  <c r="BP365" i="51"/>
  <c r="BP370" i="51"/>
  <c r="BP374" i="51"/>
  <c r="BP381" i="51"/>
  <c r="BP384" i="51"/>
  <c r="BP404" i="51"/>
  <c r="BP410" i="51"/>
  <c r="BP324" i="51"/>
  <c r="BP330" i="51"/>
  <c r="BP335" i="51"/>
  <c r="BP340" i="51"/>
  <c r="BP346" i="51"/>
  <c r="BP350" i="51"/>
  <c r="BP354" i="51"/>
  <c r="BP360" i="51"/>
  <c r="BP97" i="51"/>
  <c r="BP101" i="51"/>
  <c r="BP108" i="51"/>
  <c r="BP111" i="51"/>
  <c r="BP120" i="51"/>
  <c r="BP131" i="51"/>
  <c r="BP136" i="51"/>
  <c r="BP139" i="51"/>
  <c r="BP145" i="51"/>
  <c r="BP152" i="51"/>
  <c r="BP155" i="51"/>
  <c r="BP157" i="51"/>
  <c r="BP159" i="51"/>
  <c r="BP163" i="51"/>
  <c r="BP167" i="51"/>
  <c r="BP169" i="51"/>
  <c r="BP172" i="51"/>
  <c r="BP174" i="51"/>
  <c r="BP178" i="51"/>
  <c r="BP184" i="51"/>
  <c r="BP189" i="51"/>
  <c r="BP192" i="51"/>
  <c r="BP197" i="51"/>
  <c r="BP201" i="51"/>
  <c r="BP205" i="51"/>
  <c r="BP211" i="51"/>
  <c r="BP214" i="51"/>
  <c r="BP217" i="51"/>
  <c r="BP221" i="51"/>
  <c r="BP226" i="51"/>
  <c r="BP229" i="51"/>
  <c r="BP234" i="51"/>
  <c r="BP236" i="51"/>
  <c r="BP238" i="51"/>
  <c r="BP241" i="51"/>
  <c r="BP245" i="51"/>
  <c r="BP247" i="51"/>
  <c r="BP251" i="51"/>
  <c r="BP254" i="51"/>
  <c r="BP258" i="51"/>
  <c r="BP257" i="51" s="1"/>
  <c r="BP263" i="51"/>
  <c r="BP266" i="51"/>
  <c r="BP269" i="51"/>
  <c r="BP271" i="51"/>
  <c r="BP275" i="51"/>
  <c r="BP279" i="51"/>
  <c r="BP282" i="51"/>
  <c r="BP285" i="51"/>
  <c r="BP288" i="51"/>
  <c r="BP290" i="51"/>
  <c r="BP292" i="51"/>
  <c r="BP295" i="51"/>
  <c r="BP294" i="51" s="1"/>
  <c r="BP301" i="51"/>
  <c r="BP304" i="51"/>
  <c r="BP306" i="51"/>
  <c r="BP308" i="51"/>
  <c r="BP313" i="51"/>
  <c r="BP317" i="51"/>
  <c r="BP320" i="51"/>
  <c r="BP319" i="51" s="1"/>
  <c r="BP37" i="51"/>
  <c r="BP42" i="51"/>
  <c r="BP49" i="51"/>
  <c r="BP54" i="51"/>
  <c r="BP58" i="51"/>
  <c r="BP64" i="51"/>
  <c r="BP69" i="51"/>
  <c r="BP74" i="51"/>
  <c r="BP77" i="51"/>
  <c r="BP79" i="51"/>
  <c r="BP82" i="51"/>
  <c r="BP86" i="51"/>
  <c r="BP12" i="51"/>
  <c r="BP19" i="51"/>
  <c r="BP27" i="51"/>
  <c r="BO366" i="51"/>
  <c r="BO367" i="51"/>
  <c r="BO368" i="51"/>
  <c r="BO369" i="51"/>
  <c r="BO371" i="51"/>
  <c r="BO372" i="51"/>
  <c r="BO375" i="51"/>
  <c r="BO376" i="51"/>
  <c r="BO377" i="51"/>
  <c r="BO378" i="51"/>
  <c r="BO379" i="51"/>
  <c r="BO380" i="51"/>
  <c r="BO382" i="51"/>
  <c r="BO381" i="51" s="1"/>
  <c r="BO385" i="51"/>
  <c r="BO386" i="51"/>
  <c r="BO387" i="51"/>
  <c r="BO388" i="51"/>
  <c r="BO389" i="51"/>
  <c r="BO390" i="51"/>
  <c r="BO391" i="51"/>
  <c r="BO392" i="51"/>
  <c r="BO393" i="51"/>
  <c r="BO394" i="51"/>
  <c r="BO395" i="51"/>
  <c r="BO396" i="51"/>
  <c r="BO397" i="51"/>
  <c r="BO398" i="51"/>
  <c r="BO399" i="51"/>
  <c r="BO400" i="51"/>
  <c r="BO401" i="51"/>
  <c r="BO402" i="51"/>
  <c r="BO403" i="51"/>
  <c r="BO405" i="51"/>
  <c r="BO406" i="51"/>
  <c r="BO407" i="51"/>
  <c r="BO408" i="51"/>
  <c r="BO409" i="51"/>
  <c r="BO411" i="51"/>
  <c r="BO412" i="51"/>
  <c r="BO413" i="51"/>
  <c r="BO414" i="51"/>
  <c r="BO415" i="51"/>
  <c r="BO416" i="51"/>
  <c r="BO417" i="51"/>
  <c r="BO418" i="51"/>
  <c r="BO419" i="51"/>
  <c r="BO420" i="51"/>
  <c r="BO325" i="51"/>
  <c r="BO326" i="51"/>
  <c r="BO327" i="51"/>
  <c r="BO328" i="51"/>
  <c r="BO329" i="51"/>
  <c r="BO331" i="51"/>
  <c r="BO332" i="51"/>
  <c r="BO333" i="51"/>
  <c r="BO334" i="51"/>
  <c r="BO336" i="51"/>
  <c r="BO337" i="51"/>
  <c r="BO338" i="51"/>
  <c r="BO341" i="51"/>
  <c r="BO342" i="51"/>
  <c r="BO343" i="51"/>
  <c r="BO344" i="51"/>
  <c r="BO345" i="51"/>
  <c r="BO347" i="51"/>
  <c r="BO348" i="51"/>
  <c r="BO349" i="51"/>
  <c r="AM351" i="51"/>
  <c r="BO351" i="51" s="1"/>
  <c r="BO352" i="51"/>
  <c r="BO355" i="51"/>
  <c r="BO356" i="51"/>
  <c r="BO357" i="51"/>
  <c r="BO358" i="51"/>
  <c r="BO359" i="51"/>
  <c r="BO361" i="51"/>
  <c r="BO362" i="51"/>
  <c r="BO98" i="51"/>
  <c r="BO99" i="51"/>
  <c r="BO100" i="51"/>
  <c r="BO102" i="51"/>
  <c r="BO103" i="51"/>
  <c r="BO104" i="51"/>
  <c r="BO105" i="51"/>
  <c r="BO106" i="51"/>
  <c r="BO107" i="51"/>
  <c r="BO109" i="51"/>
  <c r="BO108" i="51" s="1"/>
  <c r="BO112" i="51"/>
  <c r="BO113" i="51"/>
  <c r="BO114" i="51"/>
  <c r="BO115" i="51"/>
  <c r="BO116" i="51"/>
  <c r="BO117" i="51"/>
  <c r="BO118" i="51"/>
  <c r="BO119" i="51"/>
  <c r="BO121" i="51"/>
  <c r="BO122" i="51"/>
  <c r="BO123" i="51"/>
  <c r="BO124" i="51"/>
  <c r="BO125" i="51"/>
  <c r="BO126" i="51"/>
  <c r="BO127" i="51"/>
  <c r="BO128" i="51"/>
  <c r="BO129" i="51"/>
  <c r="BO130" i="51"/>
  <c r="BO132" i="51"/>
  <c r="BO133" i="51"/>
  <c r="BO134" i="51"/>
  <c r="BO135" i="51"/>
  <c r="BO137" i="51"/>
  <c r="BO136" i="51" s="1"/>
  <c r="BO140" i="51"/>
  <c r="BO141" i="51"/>
  <c r="BO142" i="51"/>
  <c r="BO143" i="51"/>
  <c r="BO144" i="51"/>
  <c r="BO146" i="51"/>
  <c r="BO147" i="51"/>
  <c r="BO148" i="51"/>
  <c r="BO149" i="51"/>
  <c r="BO150" i="51"/>
  <c r="BO153" i="51"/>
  <c r="BO154" i="51"/>
  <c r="BO156" i="51"/>
  <c r="BO155" i="51" s="1"/>
  <c r="BO158" i="51"/>
  <c r="BO157" i="51" s="1"/>
  <c r="BO160" i="51"/>
  <c r="BO161" i="51"/>
  <c r="BO164" i="51"/>
  <c r="BO165" i="51"/>
  <c r="BO166" i="51"/>
  <c r="BO168" i="51"/>
  <c r="BO167" i="51" s="1"/>
  <c r="BO170" i="51"/>
  <c r="BO169" i="51" s="1"/>
  <c r="BO173" i="51"/>
  <c r="BO172" i="51" s="1"/>
  <c r="BO175" i="51"/>
  <c r="BO176" i="51"/>
  <c r="BO179" i="51"/>
  <c r="BO180" i="51"/>
  <c r="BO181" i="51"/>
  <c r="BO182" i="51"/>
  <c r="BO183" i="51"/>
  <c r="BO185" i="51"/>
  <c r="BO186" i="51"/>
  <c r="BO187" i="51"/>
  <c r="BO190" i="51"/>
  <c r="BO191" i="51"/>
  <c r="BO193" i="51"/>
  <c r="BO194" i="51"/>
  <c r="BO195" i="51"/>
  <c r="BO196" i="51"/>
  <c r="BO198" i="51"/>
  <c r="BO199" i="51"/>
  <c r="BO200" i="51"/>
  <c r="BO202" i="51"/>
  <c r="BO203" i="51"/>
  <c r="BO204" i="51"/>
  <c r="BO206" i="51"/>
  <c r="BO207" i="51"/>
  <c r="BO208" i="51"/>
  <c r="BO209" i="51"/>
  <c r="BO210" i="51"/>
  <c r="BO212" i="51"/>
  <c r="BO213" i="51"/>
  <c r="BO215" i="51"/>
  <c r="BO216" i="51"/>
  <c r="BO218" i="51"/>
  <c r="BO219" i="51"/>
  <c r="BO220" i="51"/>
  <c r="BO222" i="51"/>
  <c r="BO223" i="51"/>
  <c r="BO224" i="51"/>
  <c r="BO225" i="51"/>
  <c r="BO227" i="51"/>
  <c r="BO228" i="51"/>
  <c r="BO230" i="51"/>
  <c r="BO231" i="51"/>
  <c r="BO232" i="51"/>
  <c r="BO235" i="51"/>
  <c r="BO234" i="51" s="1"/>
  <c r="BO237" i="51"/>
  <c r="BO236" i="51" s="1"/>
  <c r="BO239" i="51"/>
  <c r="BO238" i="51" s="1"/>
  <c r="BO242" i="51"/>
  <c r="BO243" i="51"/>
  <c r="BO244" i="51"/>
  <c r="BO246" i="51"/>
  <c r="BO245" i="51" s="1"/>
  <c r="BO248" i="51"/>
  <c r="BO249" i="51"/>
  <c r="AL250" i="51"/>
  <c r="BO252" i="51"/>
  <c r="BO253" i="51"/>
  <c r="BO255" i="51"/>
  <c r="BO256" i="51"/>
  <c r="BO259" i="51"/>
  <c r="BO260" i="51"/>
  <c r="BO261" i="51"/>
  <c r="BO264" i="51"/>
  <c r="BO265" i="51"/>
  <c r="BO267" i="51"/>
  <c r="BO266" i="51" s="1"/>
  <c r="BO270" i="51"/>
  <c r="BO269" i="51" s="1"/>
  <c r="BO272" i="51"/>
  <c r="BO273" i="51"/>
  <c r="BO274" i="51"/>
  <c r="BO276" i="51"/>
  <c r="BO277" i="51"/>
  <c r="BO278" i="51"/>
  <c r="BO280" i="51"/>
  <c r="BO279" i="51" s="1"/>
  <c r="BO283" i="51"/>
  <c r="BO284" i="51"/>
  <c r="BO286" i="51"/>
  <c r="BO287" i="51"/>
  <c r="BO289" i="51"/>
  <c r="BO288" i="51" s="1"/>
  <c r="BO291" i="51"/>
  <c r="BO290" i="51" s="1"/>
  <c r="BO293" i="51"/>
  <c r="BO292" i="51" s="1"/>
  <c r="BO296" i="51"/>
  <c r="BO297" i="51"/>
  <c r="BO298" i="51"/>
  <c r="BO299" i="51"/>
  <c r="BO302" i="51"/>
  <c r="BO303" i="51"/>
  <c r="BO305" i="51"/>
  <c r="BO304" i="51" s="1"/>
  <c r="BO307" i="51"/>
  <c r="BO306" i="51" s="1"/>
  <c r="BO309" i="51"/>
  <c r="BO310" i="51"/>
  <c r="BO311" i="51"/>
  <c r="BO314" i="51"/>
  <c r="BO315" i="51"/>
  <c r="BO316" i="51"/>
  <c r="BO318" i="51"/>
  <c r="BO317" i="51" s="1"/>
  <c r="BO321" i="51"/>
  <c r="BO320" i="51" s="1"/>
  <c r="BO319" i="51" s="1"/>
  <c r="BO38" i="51"/>
  <c r="BO39" i="51"/>
  <c r="BO40" i="51"/>
  <c r="BO41" i="51"/>
  <c r="BO43" i="51"/>
  <c r="BO44" i="51"/>
  <c r="BO45" i="51"/>
  <c r="BO46" i="51"/>
  <c r="BO47" i="51"/>
  <c r="BO48" i="51"/>
  <c r="BO50" i="51"/>
  <c r="BO51" i="51"/>
  <c r="BO52" i="51"/>
  <c r="BO53" i="51"/>
  <c r="BO55" i="51"/>
  <c r="BO56" i="51"/>
  <c r="BO57" i="51"/>
  <c r="BO59" i="51"/>
  <c r="BO60" i="51"/>
  <c r="BO61" i="51"/>
  <c r="BO62" i="51"/>
  <c r="BO63" i="51"/>
  <c r="BO65" i="51"/>
  <c r="BO66" i="51"/>
  <c r="BO67" i="51"/>
  <c r="BO68" i="51"/>
  <c r="BO70" i="51"/>
  <c r="BO71" i="51"/>
  <c r="BO72" i="51"/>
  <c r="BO75" i="51"/>
  <c r="BO76" i="51"/>
  <c r="BO78" i="51"/>
  <c r="BO77" i="51" s="1"/>
  <c r="BO80" i="51"/>
  <c r="BO79" i="51" s="1"/>
  <c r="BO83" i="51"/>
  <c r="BO84" i="51"/>
  <c r="BO85" i="51"/>
  <c r="BO87" i="51"/>
  <c r="BO88" i="51"/>
  <c r="BO89" i="51"/>
  <c r="BO90" i="51"/>
  <c r="BO91" i="51"/>
  <c r="BO92" i="51"/>
  <c r="BO93" i="51"/>
  <c r="BO94" i="51"/>
  <c r="BO13" i="51"/>
  <c r="BO14" i="51"/>
  <c r="BO15" i="51"/>
  <c r="BO16" i="51"/>
  <c r="BO17" i="51"/>
  <c r="BO18" i="51"/>
  <c r="BO20" i="51"/>
  <c r="BO21" i="51"/>
  <c r="BO22" i="51"/>
  <c r="BO23" i="51"/>
  <c r="BO24" i="51"/>
  <c r="BO25" i="51"/>
  <c r="BO26" i="51"/>
  <c r="BO28" i="51"/>
  <c r="BO29" i="51"/>
  <c r="BO30" i="51"/>
  <c r="BO31" i="51"/>
  <c r="BO32" i="51"/>
  <c r="BO33" i="51"/>
  <c r="BO34" i="51"/>
  <c r="BN366" i="51"/>
  <c r="BN367" i="51"/>
  <c r="BN368" i="51"/>
  <c r="BN369" i="51"/>
  <c r="BN371" i="51"/>
  <c r="BN372" i="51"/>
  <c r="BN375" i="51"/>
  <c r="BN376" i="51"/>
  <c r="BN377" i="51"/>
  <c r="BN378" i="51"/>
  <c r="BN379" i="51"/>
  <c r="BN380" i="51"/>
  <c r="BN382" i="51"/>
  <c r="BN381" i="51" s="1"/>
  <c r="BN385" i="51"/>
  <c r="BN386" i="51"/>
  <c r="BN387" i="51"/>
  <c r="BN388" i="51"/>
  <c r="BN389" i="51"/>
  <c r="BN390" i="51"/>
  <c r="BN391" i="51"/>
  <c r="BN392" i="51"/>
  <c r="BN393" i="51"/>
  <c r="BN394" i="51"/>
  <c r="BN395" i="51"/>
  <c r="BN396" i="51"/>
  <c r="BN397" i="51"/>
  <c r="BN398" i="51"/>
  <c r="BN399" i="51"/>
  <c r="BN400" i="51"/>
  <c r="BN401" i="51"/>
  <c r="BN402" i="51"/>
  <c r="BN403" i="51"/>
  <c r="BN405" i="51"/>
  <c r="BN406" i="51"/>
  <c r="BN407" i="51"/>
  <c r="BN408" i="51"/>
  <c r="BN409" i="51"/>
  <c r="BN411" i="51"/>
  <c r="BN412" i="51"/>
  <c r="BN413" i="51"/>
  <c r="BN414" i="51"/>
  <c r="BN415" i="51"/>
  <c r="BN416" i="51"/>
  <c r="BN417" i="51"/>
  <c r="BN418" i="51"/>
  <c r="BN419" i="51"/>
  <c r="BN420" i="51"/>
  <c r="BN325" i="51"/>
  <c r="BN326" i="51"/>
  <c r="BN327" i="51"/>
  <c r="BN328" i="51"/>
  <c r="BN329" i="51"/>
  <c r="BN331" i="51"/>
  <c r="BN332" i="51"/>
  <c r="BN333" i="51"/>
  <c r="BN334" i="51"/>
  <c r="BN336" i="51"/>
  <c r="BN337" i="51"/>
  <c r="BN338" i="51"/>
  <c r="BN341" i="51"/>
  <c r="BN342" i="51"/>
  <c r="BN343" i="51"/>
  <c r="BN344" i="51"/>
  <c r="BN345" i="51"/>
  <c r="BN347" i="51"/>
  <c r="BN348" i="51"/>
  <c r="BN349" i="51"/>
  <c r="AL351" i="51"/>
  <c r="BN351" i="51" s="1"/>
  <c r="BN352" i="51"/>
  <c r="BN355" i="51"/>
  <c r="BN356" i="51"/>
  <c r="BN357" i="51"/>
  <c r="BN358" i="51"/>
  <c r="BN359" i="51"/>
  <c r="BN361" i="51"/>
  <c r="BN362" i="51"/>
  <c r="BN98" i="51"/>
  <c r="BN99" i="51"/>
  <c r="BN100" i="51"/>
  <c r="BN102" i="51"/>
  <c r="BN103" i="51"/>
  <c r="BN104" i="51"/>
  <c r="BN105" i="51"/>
  <c r="BN106" i="51"/>
  <c r="BN107" i="51"/>
  <c r="BN109" i="51"/>
  <c r="BN108" i="51" s="1"/>
  <c r="BN112" i="51"/>
  <c r="BN113" i="51"/>
  <c r="BN114" i="51"/>
  <c r="BN115" i="51"/>
  <c r="BN116" i="51"/>
  <c r="BN117" i="51"/>
  <c r="BN118" i="51"/>
  <c r="BN119" i="51"/>
  <c r="BN121" i="51"/>
  <c r="BN122" i="51"/>
  <c r="BN123" i="51"/>
  <c r="BN124" i="51"/>
  <c r="BN125" i="51"/>
  <c r="BN126" i="51"/>
  <c r="BN127" i="51"/>
  <c r="BN128" i="51"/>
  <c r="BN129" i="51"/>
  <c r="BN130" i="51"/>
  <c r="BN132" i="51"/>
  <c r="BN133" i="51"/>
  <c r="BN134" i="51"/>
  <c r="BN135" i="51"/>
  <c r="BN137" i="51"/>
  <c r="BN136" i="51" s="1"/>
  <c r="BN140" i="51"/>
  <c r="BN141" i="51"/>
  <c r="BN142" i="51"/>
  <c r="BN143" i="51"/>
  <c r="BN144" i="51"/>
  <c r="BN146" i="51"/>
  <c r="BN147" i="51"/>
  <c r="BN148" i="51"/>
  <c r="BN149" i="51"/>
  <c r="BN150" i="51"/>
  <c r="BN153" i="51"/>
  <c r="BN154" i="51"/>
  <c r="BN156" i="51"/>
  <c r="BN155" i="51" s="1"/>
  <c r="BN158" i="51"/>
  <c r="BN157" i="51" s="1"/>
  <c r="BN160" i="51"/>
  <c r="BN161" i="51"/>
  <c r="BN164" i="51"/>
  <c r="BN165" i="51"/>
  <c r="BN166" i="51"/>
  <c r="BN168" i="51"/>
  <c r="BN167" i="51" s="1"/>
  <c r="BN170" i="51"/>
  <c r="BN169" i="51" s="1"/>
  <c r="BN173" i="51"/>
  <c r="BN172" i="51" s="1"/>
  <c r="BN175" i="51"/>
  <c r="BN176" i="51"/>
  <c r="BN179" i="51"/>
  <c r="BN180" i="51"/>
  <c r="BN181" i="51"/>
  <c r="BN182" i="51"/>
  <c r="BN183" i="51"/>
  <c r="BN185" i="51"/>
  <c r="BN186" i="51"/>
  <c r="BN187" i="51"/>
  <c r="BN190" i="51"/>
  <c r="BN191" i="51"/>
  <c r="BN193" i="51"/>
  <c r="BN194" i="51"/>
  <c r="BN195" i="51"/>
  <c r="BN196" i="51"/>
  <c r="BN198" i="51"/>
  <c r="BN199" i="51"/>
  <c r="BN200" i="51"/>
  <c r="BN202" i="51"/>
  <c r="BN203" i="51"/>
  <c r="BN204" i="51"/>
  <c r="BN206" i="51"/>
  <c r="BN207" i="51"/>
  <c r="BN208" i="51"/>
  <c r="BN209" i="51"/>
  <c r="BN210" i="51"/>
  <c r="BN212" i="51"/>
  <c r="BN213" i="51"/>
  <c r="BN215" i="51"/>
  <c r="BN216" i="51"/>
  <c r="BN218" i="51"/>
  <c r="BN219" i="51"/>
  <c r="BN220" i="51"/>
  <c r="BN222" i="51"/>
  <c r="BN223" i="51"/>
  <c r="BN224" i="51"/>
  <c r="BN225" i="51"/>
  <c r="BN227" i="51"/>
  <c r="BN228" i="51"/>
  <c r="BN230" i="51"/>
  <c r="BN231" i="51"/>
  <c r="BN232" i="51"/>
  <c r="BN235" i="51"/>
  <c r="BN234" i="51" s="1"/>
  <c r="BN237" i="51"/>
  <c r="BN236" i="51" s="1"/>
  <c r="BN239" i="51"/>
  <c r="BN238" i="51" s="1"/>
  <c r="BN242" i="51"/>
  <c r="BN243" i="51"/>
  <c r="BN244" i="51"/>
  <c r="BN246" i="51"/>
  <c r="BN245" i="51" s="1"/>
  <c r="BN248" i="51"/>
  <c r="BN249" i="51"/>
  <c r="BN252" i="51"/>
  <c r="BN253" i="51"/>
  <c r="BN255" i="51"/>
  <c r="BN256" i="51"/>
  <c r="BN259" i="51"/>
  <c r="BN260" i="51"/>
  <c r="BN261" i="51"/>
  <c r="BN264" i="51"/>
  <c r="BN265" i="51"/>
  <c r="BN267" i="51"/>
  <c r="BN266" i="51" s="1"/>
  <c r="BN270" i="51"/>
  <c r="BN269" i="51" s="1"/>
  <c r="BN272" i="51"/>
  <c r="BN273" i="51"/>
  <c r="BN274" i="51"/>
  <c r="BN276" i="51"/>
  <c r="BN277" i="51"/>
  <c r="BN278" i="51"/>
  <c r="BN280" i="51"/>
  <c r="BN279" i="51" s="1"/>
  <c r="BN283" i="51"/>
  <c r="BN284" i="51"/>
  <c r="BN286" i="51"/>
  <c r="BN287" i="51"/>
  <c r="BN289" i="51"/>
  <c r="BN288" i="51" s="1"/>
  <c r="BN291" i="51"/>
  <c r="BN290" i="51" s="1"/>
  <c r="BN293" i="51"/>
  <c r="BN292" i="51" s="1"/>
  <c r="BN296" i="51"/>
  <c r="BN297" i="51"/>
  <c r="BN298" i="51"/>
  <c r="BN299" i="51"/>
  <c r="BN302" i="51"/>
  <c r="BN303" i="51"/>
  <c r="BN305" i="51"/>
  <c r="BN304" i="51" s="1"/>
  <c r="BN307" i="51"/>
  <c r="BN306" i="51" s="1"/>
  <c r="BN309" i="51"/>
  <c r="BN310" i="51"/>
  <c r="BN311" i="51"/>
  <c r="BN314" i="51"/>
  <c r="BN315" i="51"/>
  <c r="BN316" i="51"/>
  <c r="BN318" i="51"/>
  <c r="BN317" i="51" s="1"/>
  <c r="BN321" i="51"/>
  <c r="BN320" i="51" s="1"/>
  <c r="BN319" i="51" s="1"/>
  <c r="BN38" i="51"/>
  <c r="BN39" i="51"/>
  <c r="BN40" i="51"/>
  <c r="BN41" i="51"/>
  <c r="BN43" i="51"/>
  <c r="BN44" i="51"/>
  <c r="BN45" i="51"/>
  <c r="BN46" i="51"/>
  <c r="BN47" i="51"/>
  <c r="BN48" i="51"/>
  <c r="BN50" i="51"/>
  <c r="BN51" i="51"/>
  <c r="BN52" i="51"/>
  <c r="BN53" i="51"/>
  <c r="BN55" i="51"/>
  <c r="BN56" i="51"/>
  <c r="BN57" i="51"/>
  <c r="BN59" i="51"/>
  <c r="BN60" i="51"/>
  <c r="BN61" i="51"/>
  <c r="BN62" i="51"/>
  <c r="BN63" i="51"/>
  <c r="BN65" i="51"/>
  <c r="BN66" i="51"/>
  <c r="BN67" i="51"/>
  <c r="BN68" i="51"/>
  <c r="BN70" i="51"/>
  <c r="BN71" i="51"/>
  <c r="BN72" i="51"/>
  <c r="BN75" i="51"/>
  <c r="BN76" i="51"/>
  <c r="BN78" i="51"/>
  <c r="BN77" i="51" s="1"/>
  <c r="BN80" i="51"/>
  <c r="BN79" i="51" s="1"/>
  <c r="BN83" i="51"/>
  <c r="BN84" i="51"/>
  <c r="BN85" i="51"/>
  <c r="BN87" i="51"/>
  <c r="BN88" i="51"/>
  <c r="BN89" i="51"/>
  <c r="BN90" i="51"/>
  <c r="BN91" i="51"/>
  <c r="BN92" i="51"/>
  <c r="BN93" i="51"/>
  <c r="BN94" i="51"/>
  <c r="BN13" i="51"/>
  <c r="BN14" i="51"/>
  <c r="BN15" i="51"/>
  <c r="BN16" i="51"/>
  <c r="BN17" i="51"/>
  <c r="BN18" i="51"/>
  <c r="BN20" i="51"/>
  <c r="BN21" i="51"/>
  <c r="BN22" i="51"/>
  <c r="BN23" i="51"/>
  <c r="BN24" i="51"/>
  <c r="BN25" i="51"/>
  <c r="BN26" i="51"/>
  <c r="BN28" i="51"/>
  <c r="BN29" i="51"/>
  <c r="BN30" i="51"/>
  <c r="BN31" i="51"/>
  <c r="BN32" i="51"/>
  <c r="BN33" i="51"/>
  <c r="BN34" i="51"/>
  <c r="BM366" i="51"/>
  <c r="BM367" i="51"/>
  <c r="BM368" i="51"/>
  <c r="BM369" i="51"/>
  <c r="BM371" i="51"/>
  <c r="BM372" i="51"/>
  <c r="BM375" i="51"/>
  <c r="BM376" i="51"/>
  <c r="BM377" i="51"/>
  <c r="BM378" i="51"/>
  <c r="BM379" i="51"/>
  <c r="BM380" i="51"/>
  <c r="BM382" i="51"/>
  <c r="BM381" i="51" s="1"/>
  <c r="BM385" i="51"/>
  <c r="BM386" i="51"/>
  <c r="BM387" i="51"/>
  <c r="BM388" i="51"/>
  <c r="BM389" i="51"/>
  <c r="BM390" i="51"/>
  <c r="BM391" i="51"/>
  <c r="BM392" i="51"/>
  <c r="BM393" i="51"/>
  <c r="BM394" i="51"/>
  <c r="BM395" i="51"/>
  <c r="BM396" i="51"/>
  <c r="BM397" i="51"/>
  <c r="BM398" i="51"/>
  <c r="BM399" i="51"/>
  <c r="BM400" i="51"/>
  <c r="BM401" i="51"/>
  <c r="BM402" i="51"/>
  <c r="BM403" i="51"/>
  <c r="BM405" i="51"/>
  <c r="AG406" i="51"/>
  <c r="AG407" i="51"/>
  <c r="BM407" i="51" s="1"/>
  <c r="BM408" i="51"/>
  <c r="BM409" i="51"/>
  <c r="BM411" i="51"/>
  <c r="BM412" i="51"/>
  <c r="BM413" i="51"/>
  <c r="BM414" i="51"/>
  <c r="BM415" i="51"/>
  <c r="BM416" i="51"/>
  <c r="BM417" i="51"/>
  <c r="BM418" i="51"/>
  <c r="BM419" i="51"/>
  <c r="BM420" i="51"/>
  <c r="BM325" i="51"/>
  <c r="BM326" i="51"/>
  <c r="BM327" i="51"/>
  <c r="BM328" i="51"/>
  <c r="BM329" i="51"/>
  <c r="BM331" i="51"/>
  <c r="BM332" i="51"/>
  <c r="BM333" i="51"/>
  <c r="BM334" i="51"/>
  <c r="BM336" i="51"/>
  <c r="BM337" i="51"/>
  <c r="BM338" i="51"/>
  <c r="BM341" i="51"/>
  <c r="BM342" i="51"/>
  <c r="BM343" i="51"/>
  <c r="BM344" i="51"/>
  <c r="BM345" i="51"/>
  <c r="BM347" i="51"/>
  <c r="BM348" i="51"/>
  <c r="BM349" i="51"/>
  <c r="BM351" i="51"/>
  <c r="BM352" i="51"/>
  <c r="BM355" i="51"/>
  <c r="BM356" i="51"/>
  <c r="BM357" i="51"/>
  <c r="BM358" i="51"/>
  <c r="BM359" i="51"/>
  <c r="BM361" i="51"/>
  <c r="BM362" i="51"/>
  <c r="BM98" i="51"/>
  <c r="BM99" i="51"/>
  <c r="BM100" i="51"/>
  <c r="BM102" i="51"/>
  <c r="BM103" i="51"/>
  <c r="BM104" i="51"/>
  <c r="BM105" i="51"/>
  <c r="BM106" i="51"/>
  <c r="BM107" i="51"/>
  <c r="BM109" i="51"/>
  <c r="BM108" i="51" s="1"/>
  <c r="BM112" i="51"/>
  <c r="BM113" i="51"/>
  <c r="BM114" i="51"/>
  <c r="BM115" i="51"/>
  <c r="BM116" i="51"/>
  <c r="BM117" i="51"/>
  <c r="BM118" i="51"/>
  <c r="BM119" i="51"/>
  <c r="BM121" i="51"/>
  <c r="BM122" i="51"/>
  <c r="BM123" i="51"/>
  <c r="BM124" i="51"/>
  <c r="BM125" i="51"/>
  <c r="BM126" i="51"/>
  <c r="BM127" i="51"/>
  <c r="BM128" i="51"/>
  <c r="BM129" i="51"/>
  <c r="BM130" i="51"/>
  <c r="BM132" i="51"/>
  <c r="BA133" i="51"/>
  <c r="BM133" i="51" s="1"/>
  <c r="BM134" i="51"/>
  <c r="BM135" i="51"/>
  <c r="BM137" i="51"/>
  <c r="BM136" i="51" s="1"/>
  <c r="BM140" i="51"/>
  <c r="BM141" i="51"/>
  <c r="BM142" i="51"/>
  <c r="BM143" i="51"/>
  <c r="BM144" i="51"/>
  <c r="BM146" i="51"/>
  <c r="BM147" i="51"/>
  <c r="BM148" i="51"/>
  <c r="BM149" i="51"/>
  <c r="BM150" i="51"/>
  <c r="BM153" i="51"/>
  <c r="BM154" i="51"/>
  <c r="BM156" i="51"/>
  <c r="BM155" i="51" s="1"/>
  <c r="BM158" i="51"/>
  <c r="BM157" i="51" s="1"/>
  <c r="BM160" i="51"/>
  <c r="BM161" i="51"/>
  <c r="BM164" i="51"/>
  <c r="BM165" i="51"/>
  <c r="BM166" i="51"/>
  <c r="BM168" i="51"/>
  <c r="BM167" i="51" s="1"/>
  <c r="BM170" i="51"/>
  <c r="BM169" i="51" s="1"/>
  <c r="BM173" i="51"/>
  <c r="BM172" i="51" s="1"/>
  <c r="BM175" i="51"/>
  <c r="BM176" i="51"/>
  <c r="BM179" i="51"/>
  <c r="BM180" i="51"/>
  <c r="BM181" i="51"/>
  <c r="BM182" i="51"/>
  <c r="BM183" i="51"/>
  <c r="BM185" i="51"/>
  <c r="BM186" i="51"/>
  <c r="BM187" i="51"/>
  <c r="BM190" i="51"/>
  <c r="BM191" i="51"/>
  <c r="BM193" i="51"/>
  <c r="BM194" i="51"/>
  <c r="BM195" i="51"/>
  <c r="BM196" i="51"/>
  <c r="BM198" i="51"/>
  <c r="BM199" i="51"/>
  <c r="BM200" i="51"/>
  <c r="BE202" i="51"/>
  <c r="BM202" i="51" s="1"/>
  <c r="BM203" i="51"/>
  <c r="BM204" i="51"/>
  <c r="BM206" i="51"/>
  <c r="BM207" i="51"/>
  <c r="BM208" i="51"/>
  <c r="BM209" i="51"/>
  <c r="BM210" i="51"/>
  <c r="BM212" i="51"/>
  <c r="BM213" i="51"/>
  <c r="BM215" i="51"/>
  <c r="BM216" i="51"/>
  <c r="BM218" i="51"/>
  <c r="BM219" i="51"/>
  <c r="BM220" i="51"/>
  <c r="BM222" i="51"/>
  <c r="BM223" i="51"/>
  <c r="BM224" i="51"/>
  <c r="BM225" i="51"/>
  <c r="BM227" i="51"/>
  <c r="BM228" i="51"/>
  <c r="BM230" i="51"/>
  <c r="BM231" i="51"/>
  <c r="BM232" i="51"/>
  <c r="BM235" i="51"/>
  <c r="BM234" i="51" s="1"/>
  <c r="BM237" i="51"/>
  <c r="BM236" i="51" s="1"/>
  <c r="BM239" i="51"/>
  <c r="BM238" i="51" s="1"/>
  <c r="BM242" i="51"/>
  <c r="BM243" i="51"/>
  <c r="BM244" i="51"/>
  <c r="BM246" i="51"/>
  <c r="BM245" i="51" s="1"/>
  <c r="BM248" i="51"/>
  <c r="BM249" i="51"/>
  <c r="BM250" i="51"/>
  <c r="BM252" i="51"/>
  <c r="BM253" i="51"/>
  <c r="BM255" i="51"/>
  <c r="BM256" i="51"/>
  <c r="BM259" i="51"/>
  <c r="BM260" i="51"/>
  <c r="BM261" i="51"/>
  <c r="BM264" i="51"/>
  <c r="BM265" i="51"/>
  <c r="BM267" i="51"/>
  <c r="BM266" i="51" s="1"/>
  <c r="BM270" i="51"/>
  <c r="BM269" i="51" s="1"/>
  <c r="BM272" i="51"/>
  <c r="BM273" i="51"/>
  <c r="BM274" i="51"/>
  <c r="BM276" i="51"/>
  <c r="BM277" i="51"/>
  <c r="BM278" i="51"/>
  <c r="BM280" i="51"/>
  <c r="BM279" i="51" s="1"/>
  <c r="BM283" i="51"/>
  <c r="BM284" i="51"/>
  <c r="AK286" i="51"/>
  <c r="AK285" i="51" s="1"/>
  <c r="BM287" i="51"/>
  <c r="BM289" i="51"/>
  <c r="BM288" i="51" s="1"/>
  <c r="BM291" i="51"/>
  <c r="BM290" i="51" s="1"/>
  <c r="BM293" i="51"/>
  <c r="BM292" i="51" s="1"/>
  <c r="BM296" i="51"/>
  <c r="BM297" i="51"/>
  <c r="BM298" i="51"/>
  <c r="BM299" i="51"/>
  <c r="BM302" i="51"/>
  <c r="BM303" i="51"/>
  <c r="BM305" i="51"/>
  <c r="BM304" i="51" s="1"/>
  <c r="BM307" i="51"/>
  <c r="BM306" i="51" s="1"/>
  <c r="BM309" i="51"/>
  <c r="BM310" i="51"/>
  <c r="BM311" i="51"/>
  <c r="BM314" i="51"/>
  <c r="BM315" i="51"/>
  <c r="BM316" i="51"/>
  <c r="BM318" i="51"/>
  <c r="BM317" i="51" s="1"/>
  <c r="BM321" i="51"/>
  <c r="BM320" i="51" s="1"/>
  <c r="BM319" i="51" s="1"/>
  <c r="BM38" i="51"/>
  <c r="BM39" i="51"/>
  <c r="BM40" i="51"/>
  <c r="BM41" i="51"/>
  <c r="BM43" i="51"/>
  <c r="BM44" i="51"/>
  <c r="BM45" i="51"/>
  <c r="BM46" i="51"/>
  <c r="BM47" i="51"/>
  <c r="BM48" i="51"/>
  <c r="BM50" i="51"/>
  <c r="BM51" i="51"/>
  <c r="BM52" i="51"/>
  <c r="BM53" i="51"/>
  <c r="BM55" i="51"/>
  <c r="BM56" i="51"/>
  <c r="BM57" i="51"/>
  <c r="BM59" i="51"/>
  <c r="BM60" i="51"/>
  <c r="BM61" i="51"/>
  <c r="BM62" i="51"/>
  <c r="BM63" i="51"/>
  <c r="BM65" i="51"/>
  <c r="BM66" i="51"/>
  <c r="BM67" i="51"/>
  <c r="BM68" i="51"/>
  <c r="BM70" i="51"/>
  <c r="BM71" i="51"/>
  <c r="BM72" i="51"/>
  <c r="BM75" i="51"/>
  <c r="BM76" i="51"/>
  <c r="BM78" i="51"/>
  <c r="BM77" i="51" s="1"/>
  <c r="BM80" i="51"/>
  <c r="BM79" i="51" s="1"/>
  <c r="AG83" i="51"/>
  <c r="BM83" i="51" s="1"/>
  <c r="BM84" i="51"/>
  <c r="BM85" i="51"/>
  <c r="BM87" i="51"/>
  <c r="BM88" i="51"/>
  <c r="BM89" i="51"/>
  <c r="BM90" i="51"/>
  <c r="BM91" i="51"/>
  <c r="BM92" i="51"/>
  <c r="BM93" i="51"/>
  <c r="BM94" i="51"/>
  <c r="BM13" i="51"/>
  <c r="BM14" i="51"/>
  <c r="BM15" i="51"/>
  <c r="BM16" i="51"/>
  <c r="BM17" i="51"/>
  <c r="BM18" i="51"/>
  <c r="BM20" i="51"/>
  <c r="AK21" i="51"/>
  <c r="BM21" i="51" s="1"/>
  <c r="BM22" i="51"/>
  <c r="BM23" i="51"/>
  <c r="BM24" i="51"/>
  <c r="BM25" i="51"/>
  <c r="BM26" i="51"/>
  <c r="BM28" i="51"/>
  <c r="BM29" i="51"/>
  <c r="BM30" i="51"/>
  <c r="BM31" i="51"/>
  <c r="BM32" i="51"/>
  <c r="BM33" i="51"/>
  <c r="BM34" i="51"/>
  <c r="BK365" i="51"/>
  <c r="BK370" i="51"/>
  <c r="BK374" i="51"/>
  <c r="BK381" i="51"/>
  <c r="BK384" i="51"/>
  <c r="BK404" i="51"/>
  <c r="BK410" i="51"/>
  <c r="BK324" i="51"/>
  <c r="BK330" i="51"/>
  <c r="BK335" i="51"/>
  <c r="BK340" i="51"/>
  <c r="BK346" i="51"/>
  <c r="BK350" i="51"/>
  <c r="BK354" i="51"/>
  <c r="BK360" i="51"/>
  <c r="BK97" i="51"/>
  <c r="BK101" i="51"/>
  <c r="BK108" i="51"/>
  <c r="BK111" i="51"/>
  <c r="BK120" i="51"/>
  <c r="BK131" i="51"/>
  <c r="BK136" i="51"/>
  <c r="BK139" i="51"/>
  <c r="BK145" i="51"/>
  <c r="BK152" i="51"/>
  <c r="BK155" i="51"/>
  <c r="BK157" i="51"/>
  <c r="BK159" i="51"/>
  <c r="BK163" i="51"/>
  <c r="BK167" i="51"/>
  <c r="BK169" i="51"/>
  <c r="BK172" i="51"/>
  <c r="BK174" i="51"/>
  <c r="BK178" i="51"/>
  <c r="BK184" i="51"/>
  <c r="BK189" i="51"/>
  <c r="BK192" i="51"/>
  <c r="BK197" i="51"/>
  <c r="BK201" i="51"/>
  <c r="BK205" i="51"/>
  <c r="BK211" i="51"/>
  <c r="BK214" i="51"/>
  <c r="BK217" i="51"/>
  <c r="BK221" i="51"/>
  <c r="BK226" i="51"/>
  <c r="BK229" i="51"/>
  <c r="BK234" i="51"/>
  <c r="BK236" i="51"/>
  <c r="BK238" i="51"/>
  <c r="BK241" i="51"/>
  <c r="BK245" i="51"/>
  <c r="BK247" i="51"/>
  <c r="BK251" i="51"/>
  <c r="BK254" i="51"/>
  <c r="BK258" i="51"/>
  <c r="BK257" i="51" s="1"/>
  <c r="BK263" i="51"/>
  <c r="BK266" i="51"/>
  <c r="BK269" i="51"/>
  <c r="BK271" i="51"/>
  <c r="BK275" i="51"/>
  <c r="BK279" i="51"/>
  <c r="BK282" i="51"/>
  <c r="BK285" i="51"/>
  <c r="BK288" i="51"/>
  <c r="BK290" i="51"/>
  <c r="BK292" i="51"/>
  <c r="BK295" i="51"/>
  <c r="BK294" i="51" s="1"/>
  <c r="BK301" i="51"/>
  <c r="BK304" i="51"/>
  <c r="BK306" i="51"/>
  <c r="BK308" i="51"/>
  <c r="BK313" i="51"/>
  <c r="BK317" i="51"/>
  <c r="BK320" i="51"/>
  <c r="BK319" i="51" s="1"/>
  <c r="BK37" i="51"/>
  <c r="BK42" i="51"/>
  <c r="BK49" i="51"/>
  <c r="BK54" i="51"/>
  <c r="BK58" i="51"/>
  <c r="BK64" i="51"/>
  <c r="BK69" i="51"/>
  <c r="BK74" i="51"/>
  <c r="BK77" i="51"/>
  <c r="BK79" i="51"/>
  <c r="BK82" i="51"/>
  <c r="BK86" i="51"/>
  <c r="BK12" i="51"/>
  <c r="BK19" i="51"/>
  <c r="BK27" i="51"/>
  <c r="BJ365" i="51"/>
  <c r="BJ370" i="51"/>
  <c r="BJ374" i="51"/>
  <c r="BJ381" i="51"/>
  <c r="BJ384" i="51"/>
  <c r="BJ404" i="51"/>
  <c r="BJ410" i="51"/>
  <c r="BJ324" i="51"/>
  <c r="BJ330" i="51"/>
  <c r="BJ335" i="51"/>
  <c r="BJ340" i="51"/>
  <c r="BJ346" i="51"/>
  <c r="BJ350" i="51"/>
  <c r="BJ354" i="51"/>
  <c r="BJ360" i="51"/>
  <c r="BJ97" i="51"/>
  <c r="BJ101" i="51"/>
  <c r="BJ108" i="51"/>
  <c r="BJ111" i="51"/>
  <c r="BJ120" i="51"/>
  <c r="BJ131" i="51"/>
  <c r="BJ136" i="51"/>
  <c r="BJ139" i="51"/>
  <c r="BJ145" i="51"/>
  <c r="BJ152" i="51"/>
  <c r="BJ155" i="51"/>
  <c r="BJ157" i="51"/>
  <c r="BJ159" i="51"/>
  <c r="BJ163" i="51"/>
  <c r="BJ167" i="51"/>
  <c r="BJ169" i="51"/>
  <c r="BJ172" i="51"/>
  <c r="BJ174" i="51"/>
  <c r="BJ178" i="51"/>
  <c r="BJ184" i="51"/>
  <c r="BJ189" i="51"/>
  <c r="BJ192" i="51"/>
  <c r="BJ197" i="51"/>
  <c r="BJ201" i="51"/>
  <c r="BJ205" i="51"/>
  <c r="BJ211" i="51"/>
  <c r="BJ214" i="51"/>
  <c r="BJ217" i="51"/>
  <c r="BJ221" i="51"/>
  <c r="BJ226" i="51"/>
  <c r="BJ229" i="51"/>
  <c r="BJ234" i="51"/>
  <c r="BJ236" i="51"/>
  <c r="BJ238" i="51"/>
  <c r="BJ241" i="51"/>
  <c r="BJ245" i="51"/>
  <c r="BJ247" i="51"/>
  <c r="BJ251" i="51"/>
  <c r="BJ254" i="51"/>
  <c r="BJ258" i="51"/>
  <c r="BJ257" i="51" s="1"/>
  <c r="BJ263" i="51"/>
  <c r="BJ266" i="51"/>
  <c r="BJ269" i="51"/>
  <c r="BJ271" i="51"/>
  <c r="BJ275" i="51"/>
  <c r="BJ279" i="51"/>
  <c r="BJ282" i="51"/>
  <c r="BJ285" i="51"/>
  <c r="BJ288" i="51"/>
  <c r="BJ290" i="51"/>
  <c r="BJ292" i="51"/>
  <c r="BJ295" i="51"/>
  <c r="BJ294" i="51" s="1"/>
  <c r="BJ301" i="51"/>
  <c r="BJ304" i="51"/>
  <c r="BJ306" i="51"/>
  <c r="BJ308" i="51"/>
  <c r="BJ313" i="51"/>
  <c r="BJ317" i="51"/>
  <c r="BJ320" i="51"/>
  <c r="BJ319" i="51" s="1"/>
  <c r="BJ37" i="51"/>
  <c r="BJ42" i="51"/>
  <c r="BJ49" i="51"/>
  <c r="BJ54" i="51"/>
  <c r="BJ58" i="51"/>
  <c r="BJ64" i="51"/>
  <c r="BJ69" i="51"/>
  <c r="BJ74" i="51"/>
  <c r="BJ77" i="51"/>
  <c r="BJ79" i="51"/>
  <c r="BJ82" i="51"/>
  <c r="BJ86" i="51"/>
  <c r="BJ12" i="51"/>
  <c r="BJ19" i="51"/>
  <c r="BJ27" i="51"/>
  <c r="BI365" i="51"/>
  <c r="BI370" i="51"/>
  <c r="BI374" i="51"/>
  <c r="BI381" i="51"/>
  <c r="BI384" i="51"/>
  <c r="BI404" i="51"/>
  <c r="BI410" i="51"/>
  <c r="BI324" i="51"/>
  <c r="BI330" i="51"/>
  <c r="BI335" i="51"/>
  <c r="BI340" i="51"/>
  <c r="BI346" i="51"/>
  <c r="BI350" i="51"/>
  <c r="BI354" i="51"/>
  <c r="BI360" i="51"/>
  <c r="BI97" i="51"/>
  <c r="BI101" i="51"/>
  <c r="BI108" i="51"/>
  <c r="BI111" i="51"/>
  <c r="BI120" i="51"/>
  <c r="BI131" i="51"/>
  <c r="BI136" i="51"/>
  <c r="BI139" i="51"/>
  <c r="BI145" i="51"/>
  <c r="BI152" i="51"/>
  <c r="BI155" i="51"/>
  <c r="BI157" i="51"/>
  <c r="BI159" i="51"/>
  <c r="BI163" i="51"/>
  <c r="BI167" i="51"/>
  <c r="BI169" i="51"/>
  <c r="BI172" i="51"/>
  <c r="BI174" i="51"/>
  <c r="BI178" i="51"/>
  <c r="BI184" i="51"/>
  <c r="BI189" i="51"/>
  <c r="BI192" i="51"/>
  <c r="BI197" i="51"/>
  <c r="BI201" i="51"/>
  <c r="BI205" i="51"/>
  <c r="BI211" i="51"/>
  <c r="BI214" i="51"/>
  <c r="BI217" i="51"/>
  <c r="BI221" i="51"/>
  <c r="BI226" i="51"/>
  <c r="BI229" i="51"/>
  <c r="BI234" i="51"/>
  <c r="BI236" i="51"/>
  <c r="BI238" i="51"/>
  <c r="BI241" i="51"/>
  <c r="BI245" i="51"/>
  <c r="BI247" i="51"/>
  <c r="BI251" i="51"/>
  <c r="BI254" i="51"/>
  <c r="BI258" i="51"/>
  <c r="BI257" i="51" s="1"/>
  <c r="BI263" i="51"/>
  <c r="BI266" i="51"/>
  <c r="BI269" i="51"/>
  <c r="BI271" i="51"/>
  <c r="BI275" i="51"/>
  <c r="BI279" i="51"/>
  <c r="BI282" i="51"/>
  <c r="BI285" i="51"/>
  <c r="BI288" i="51"/>
  <c r="BI290" i="51"/>
  <c r="BI292" i="51"/>
  <c r="BI295" i="51"/>
  <c r="BI294" i="51" s="1"/>
  <c r="BI301" i="51"/>
  <c r="BI304" i="51"/>
  <c r="BI306" i="51"/>
  <c r="BI308" i="51"/>
  <c r="BI313" i="51"/>
  <c r="BI317" i="51"/>
  <c r="BI320" i="51"/>
  <c r="BI319" i="51" s="1"/>
  <c r="BI37" i="51"/>
  <c r="BI42" i="51"/>
  <c r="BI49" i="51"/>
  <c r="BI54" i="51"/>
  <c r="BI58" i="51"/>
  <c r="BI64" i="51"/>
  <c r="BI69" i="51"/>
  <c r="BI74" i="51"/>
  <c r="BI77" i="51"/>
  <c r="BI79" i="51"/>
  <c r="BI82" i="51"/>
  <c r="BI86" i="51"/>
  <c r="BI12" i="51"/>
  <c r="BI19" i="51"/>
  <c r="BI27" i="51"/>
  <c r="BH365" i="51"/>
  <c r="BH370" i="51"/>
  <c r="BH374" i="51"/>
  <c r="BH381" i="51"/>
  <c r="BH384" i="51"/>
  <c r="BH404" i="51"/>
  <c r="BH410" i="51"/>
  <c r="BH324" i="51"/>
  <c r="BH330" i="51"/>
  <c r="BH335" i="51"/>
  <c r="BH340" i="51"/>
  <c r="BH346" i="51"/>
  <c r="BH350" i="51"/>
  <c r="BH354" i="51"/>
  <c r="BH360" i="51"/>
  <c r="BH97" i="51"/>
  <c r="BH101" i="51"/>
  <c r="BH108" i="51"/>
  <c r="BH111" i="51"/>
  <c r="BH120" i="51"/>
  <c r="BH131" i="51"/>
  <c r="BH136" i="51"/>
  <c r="BH139" i="51"/>
  <c r="BH145" i="51"/>
  <c r="BH152" i="51"/>
  <c r="BH155" i="51"/>
  <c r="BH157" i="51"/>
  <c r="BH159" i="51"/>
  <c r="BH163" i="51"/>
  <c r="BH167" i="51"/>
  <c r="BH169" i="51"/>
  <c r="BH172" i="51"/>
  <c r="BH174" i="51"/>
  <c r="BH178" i="51"/>
  <c r="BH184" i="51"/>
  <c r="BH189" i="51"/>
  <c r="BH192" i="51"/>
  <c r="BH197" i="51"/>
  <c r="BH201" i="51"/>
  <c r="BH205" i="51"/>
  <c r="BH211" i="51"/>
  <c r="BH214" i="51"/>
  <c r="BH217" i="51"/>
  <c r="BH221" i="51"/>
  <c r="BH226" i="51"/>
  <c r="BH229" i="51"/>
  <c r="BH234" i="51"/>
  <c r="BH236" i="51"/>
  <c r="BH238" i="51"/>
  <c r="BH241" i="51"/>
  <c r="BH245" i="51"/>
  <c r="BH247" i="51"/>
  <c r="BH251" i="51"/>
  <c r="BH254" i="51"/>
  <c r="BH258" i="51"/>
  <c r="BH257" i="51" s="1"/>
  <c r="BH263" i="51"/>
  <c r="BH266" i="51"/>
  <c r="BH269" i="51"/>
  <c r="BH271" i="51"/>
  <c r="BH275" i="51"/>
  <c r="BH279" i="51"/>
  <c r="BH282" i="51"/>
  <c r="BH285" i="51"/>
  <c r="BH288" i="51"/>
  <c r="BH290" i="51"/>
  <c r="BH292" i="51"/>
  <c r="BH295" i="51"/>
  <c r="BH294" i="51" s="1"/>
  <c r="BH301" i="51"/>
  <c r="BH304" i="51"/>
  <c r="BH306" i="51"/>
  <c r="BH308" i="51"/>
  <c r="BH313" i="51"/>
  <c r="BH317" i="51"/>
  <c r="BH320" i="51"/>
  <c r="BH319" i="51" s="1"/>
  <c r="BH37" i="51"/>
  <c r="BH42" i="51"/>
  <c r="BH49" i="51"/>
  <c r="BH54" i="51"/>
  <c r="BH58" i="51"/>
  <c r="BH64" i="51"/>
  <c r="BH69" i="51"/>
  <c r="BH74" i="51"/>
  <c r="BH77" i="51"/>
  <c r="BH79" i="51"/>
  <c r="BH82" i="51"/>
  <c r="BH86" i="51"/>
  <c r="BH19" i="51"/>
  <c r="BH27" i="51"/>
  <c r="BG365" i="51"/>
  <c r="BG370" i="51"/>
  <c r="BG374" i="51"/>
  <c r="BG381" i="51"/>
  <c r="BG384" i="51"/>
  <c r="BG404" i="51"/>
  <c r="BG410" i="51"/>
  <c r="BG324" i="51"/>
  <c r="BG330" i="51"/>
  <c r="BG335" i="51"/>
  <c r="BG340" i="51"/>
  <c r="BG346" i="51"/>
  <c r="BG350" i="51"/>
  <c r="BG354" i="51"/>
  <c r="BG360" i="51"/>
  <c r="BG97" i="51"/>
  <c r="BG101" i="51"/>
  <c r="BG108" i="51"/>
  <c r="BG111" i="51"/>
  <c r="BG120" i="51"/>
  <c r="BG131" i="51"/>
  <c r="BG136" i="51"/>
  <c r="BG139" i="51"/>
  <c r="BG145" i="51"/>
  <c r="BG152" i="51"/>
  <c r="BG155" i="51"/>
  <c r="BG157" i="51"/>
  <c r="BG159" i="51"/>
  <c r="BG163" i="51"/>
  <c r="BG167" i="51"/>
  <c r="BG169" i="51"/>
  <c r="BG172" i="51"/>
  <c r="BG174" i="51"/>
  <c r="BG178" i="51"/>
  <c r="BG184" i="51"/>
  <c r="BG189" i="51"/>
  <c r="BG192" i="51"/>
  <c r="BG197" i="51"/>
  <c r="BG201" i="51"/>
  <c r="BG205" i="51"/>
  <c r="BG211" i="51"/>
  <c r="BG214" i="51"/>
  <c r="BG217" i="51"/>
  <c r="BG221" i="51"/>
  <c r="BG226" i="51"/>
  <c r="BG229" i="51"/>
  <c r="BG234" i="51"/>
  <c r="BG236" i="51"/>
  <c r="BG238" i="51"/>
  <c r="BG241" i="51"/>
  <c r="BG245" i="51"/>
  <c r="BG247" i="51"/>
  <c r="BG251" i="51"/>
  <c r="BG254" i="51"/>
  <c r="BG258" i="51"/>
  <c r="BG257" i="51" s="1"/>
  <c r="BG263" i="51"/>
  <c r="BG266" i="51"/>
  <c r="BG269" i="51"/>
  <c r="BG271" i="51"/>
  <c r="BG275" i="51"/>
  <c r="BG279" i="51"/>
  <c r="BG282" i="51"/>
  <c r="BG285" i="51"/>
  <c r="BG288" i="51"/>
  <c r="BG290" i="51"/>
  <c r="BG292" i="51"/>
  <c r="BG295" i="51"/>
  <c r="BG294" i="51" s="1"/>
  <c r="BG301" i="51"/>
  <c r="BG304" i="51"/>
  <c r="BG306" i="51"/>
  <c r="BG308" i="51"/>
  <c r="BG313" i="51"/>
  <c r="BG317" i="51"/>
  <c r="BG320" i="51"/>
  <c r="BG319" i="51" s="1"/>
  <c r="BG37" i="51"/>
  <c r="BG42" i="51"/>
  <c r="BG49" i="51"/>
  <c r="BG54" i="51"/>
  <c r="BG58" i="51"/>
  <c r="BG64" i="51"/>
  <c r="BG69" i="51"/>
  <c r="BG74" i="51"/>
  <c r="BG77" i="51"/>
  <c r="BG79" i="51"/>
  <c r="BG82" i="51"/>
  <c r="BG86" i="51"/>
  <c r="BG12" i="51"/>
  <c r="BG19" i="51"/>
  <c r="BG27" i="51"/>
  <c r="BF365" i="51"/>
  <c r="BF370" i="51"/>
  <c r="BF374" i="51"/>
  <c r="BF381" i="51"/>
  <c r="BF384" i="51"/>
  <c r="BF404" i="51"/>
  <c r="BF410" i="51"/>
  <c r="BF324" i="51"/>
  <c r="BF330" i="51"/>
  <c r="BF335" i="51"/>
  <c r="BF340" i="51"/>
  <c r="BF346" i="51"/>
  <c r="BF350" i="51"/>
  <c r="BF354" i="51"/>
  <c r="BF360" i="51"/>
  <c r="BF97" i="51"/>
  <c r="BF101" i="51"/>
  <c r="BF108" i="51"/>
  <c r="BF111" i="51"/>
  <c r="BF120" i="51"/>
  <c r="BF131" i="51"/>
  <c r="BF136" i="51"/>
  <c r="BF139" i="51"/>
  <c r="BF145" i="51"/>
  <c r="BF152" i="51"/>
  <c r="BF155" i="51"/>
  <c r="BF157" i="51"/>
  <c r="BF159" i="51"/>
  <c r="BF163" i="51"/>
  <c r="BF167" i="51"/>
  <c r="BF169" i="51"/>
  <c r="BF172" i="51"/>
  <c r="BF174" i="51"/>
  <c r="BF178" i="51"/>
  <c r="BF184" i="51"/>
  <c r="BF189" i="51"/>
  <c r="BF192" i="51"/>
  <c r="BF197" i="51"/>
  <c r="BF201" i="51"/>
  <c r="BF205" i="51"/>
  <c r="BF211" i="51"/>
  <c r="BF214" i="51"/>
  <c r="BF217" i="51"/>
  <c r="BF221" i="51"/>
  <c r="BF226" i="51"/>
  <c r="BF229" i="51"/>
  <c r="BF234" i="51"/>
  <c r="BF236" i="51"/>
  <c r="BF238" i="51"/>
  <c r="BF241" i="51"/>
  <c r="BF245" i="51"/>
  <c r="BF247" i="51"/>
  <c r="BF251" i="51"/>
  <c r="BF254" i="51"/>
  <c r="BF258" i="51"/>
  <c r="BF257" i="51" s="1"/>
  <c r="BF263" i="51"/>
  <c r="BF266" i="51"/>
  <c r="BF269" i="51"/>
  <c r="BF271" i="51"/>
  <c r="BF275" i="51"/>
  <c r="BF279" i="51"/>
  <c r="BF282" i="51"/>
  <c r="BF285" i="51"/>
  <c r="BF288" i="51"/>
  <c r="BF290" i="51"/>
  <c r="BF292" i="51"/>
  <c r="BF295" i="51"/>
  <c r="BF294" i="51" s="1"/>
  <c r="BF301" i="51"/>
  <c r="BF304" i="51"/>
  <c r="BF306" i="51"/>
  <c r="BF308" i="51"/>
  <c r="BF313" i="51"/>
  <c r="BF317" i="51"/>
  <c r="BF320" i="51"/>
  <c r="BF319" i="51" s="1"/>
  <c r="BF37" i="51"/>
  <c r="BF42" i="51"/>
  <c r="BF49" i="51"/>
  <c r="BF54" i="51"/>
  <c r="BF58" i="51"/>
  <c r="BF64" i="51"/>
  <c r="BF69" i="51"/>
  <c r="BF74" i="51"/>
  <c r="BF77" i="51"/>
  <c r="BF79" i="51"/>
  <c r="BF82" i="51"/>
  <c r="BF86" i="51"/>
  <c r="BF12" i="51"/>
  <c r="BF19" i="51"/>
  <c r="BF27" i="51"/>
  <c r="BE365" i="51"/>
  <c r="BE370" i="51"/>
  <c r="BE374" i="51"/>
  <c r="BE381" i="51"/>
  <c r="BE384" i="51"/>
  <c r="BE404" i="51"/>
  <c r="BE410" i="51"/>
  <c r="BE324" i="51"/>
  <c r="BE330" i="51"/>
  <c r="BE335" i="51"/>
  <c r="BE340" i="51"/>
  <c r="BE346" i="51"/>
  <c r="BE350" i="51"/>
  <c r="BE354" i="51"/>
  <c r="BE360" i="51"/>
  <c r="BE97" i="51"/>
  <c r="BE101" i="51"/>
  <c r="BE108" i="51"/>
  <c r="BE111" i="51"/>
  <c r="BE120" i="51"/>
  <c r="BE131" i="51"/>
  <c r="BE136" i="51"/>
  <c r="BE139" i="51"/>
  <c r="BE145" i="51"/>
  <c r="BE152" i="51"/>
  <c r="BE155" i="51"/>
  <c r="BE157" i="51"/>
  <c r="BE159" i="51"/>
  <c r="BE163" i="51"/>
  <c r="BE167" i="51"/>
  <c r="BE169" i="51"/>
  <c r="BE172" i="51"/>
  <c r="BE174" i="51"/>
  <c r="BE178" i="51"/>
  <c r="BE184" i="51"/>
  <c r="BE189" i="51"/>
  <c r="BE192" i="51"/>
  <c r="BE197" i="51"/>
  <c r="BE205" i="51"/>
  <c r="BE211" i="51"/>
  <c r="BE214" i="51"/>
  <c r="BE217" i="51"/>
  <c r="BE221" i="51"/>
  <c r="BE226" i="51"/>
  <c r="BE229" i="51"/>
  <c r="BE234" i="51"/>
  <c r="BE236" i="51"/>
  <c r="BE238" i="51"/>
  <c r="BE241" i="51"/>
  <c r="BE245" i="51"/>
  <c r="BE247" i="51"/>
  <c r="BE251" i="51"/>
  <c r="BE254" i="51"/>
  <c r="BE258" i="51"/>
  <c r="BE257" i="51" s="1"/>
  <c r="BE263" i="51"/>
  <c r="BE266" i="51"/>
  <c r="BE269" i="51"/>
  <c r="BE271" i="51"/>
  <c r="BE275" i="51"/>
  <c r="BE279" i="51"/>
  <c r="BE282" i="51"/>
  <c r="BE285" i="51"/>
  <c r="BE288" i="51"/>
  <c r="BE290" i="51"/>
  <c r="BE292" i="51"/>
  <c r="BE295" i="51"/>
  <c r="BE294" i="51" s="1"/>
  <c r="BE301" i="51"/>
  <c r="BE304" i="51"/>
  <c r="BE306" i="51"/>
  <c r="BE308" i="51"/>
  <c r="BE313" i="51"/>
  <c r="BE317" i="51"/>
  <c r="BE320" i="51"/>
  <c r="BE319" i="51" s="1"/>
  <c r="BE37" i="51"/>
  <c r="BE42" i="51"/>
  <c r="BE49" i="51"/>
  <c r="BE54" i="51"/>
  <c r="BE58" i="51"/>
  <c r="BE64" i="51"/>
  <c r="BE69" i="51"/>
  <c r="BE74" i="51"/>
  <c r="BE77" i="51"/>
  <c r="BE79" i="51"/>
  <c r="BE82" i="51"/>
  <c r="BE86" i="51"/>
  <c r="BE12" i="51"/>
  <c r="BE19" i="51"/>
  <c r="BE27" i="51"/>
  <c r="BD365" i="51"/>
  <c r="BD370" i="51"/>
  <c r="BD374" i="51"/>
  <c r="BD381" i="51"/>
  <c r="BD384" i="51"/>
  <c r="BD404" i="51"/>
  <c r="BD410" i="51"/>
  <c r="BD324" i="51"/>
  <c r="BD330" i="51"/>
  <c r="BD335" i="51"/>
  <c r="BD340" i="51"/>
  <c r="BD346" i="51"/>
  <c r="BD350" i="51"/>
  <c r="BD354" i="51"/>
  <c r="BD360" i="51"/>
  <c r="BD97" i="51"/>
  <c r="BD101" i="51"/>
  <c r="BD108" i="51"/>
  <c r="BD111" i="51"/>
  <c r="BD120" i="51"/>
  <c r="BD131" i="51"/>
  <c r="BD136" i="51"/>
  <c r="BD139" i="51"/>
  <c r="BD145" i="51"/>
  <c r="BD152" i="51"/>
  <c r="BD155" i="51"/>
  <c r="BD157" i="51"/>
  <c r="BD159" i="51"/>
  <c r="BD163" i="51"/>
  <c r="BD167" i="51"/>
  <c r="BD169" i="51"/>
  <c r="BD172" i="51"/>
  <c r="BD174" i="51"/>
  <c r="BD178" i="51"/>
  <c r="BD184" i="51"/>
  <c r="BD189" i="51"/>
  <c r="BD192" i="51"/>
  <c r="BD211" i="51"/>
  <c r="BD217" i="51"/>
  <c r="BD226" i="51"/>
  <c r="BD229" i="51"/>
  <c r="BD234" i="51"/>
  <c r="BD236" i="51"/>
  <c r="BD238" i="51"/>
  <c r="BD241" i="51"/>
  <c r="BD245" i="51"/>
  <c r="BD247" i="51"/>
  <c r="BD251" i="51"/>
  <c r="BD254" i="51"/>
  <c r="BD258" i="51"/>
  <c r="BD257" i="51" s="1"/>
  <c r="BD263" i="51"/>
  <c r="BD266" i="51"/>
  <c r="BD269" i="51"/>
  <c r="BD271" i="51"/>
  <c r="BD275" i="51"/>
  <c r="BD279" i="51"/>
  <c r="BD282" i="51"/>
  <c r="BD285" i="51"/>
  <c r="BD288" i="51"/>
  <c r="BD290" i="51"/>
  <c r="BD292" i="51"/>
  <c r="BD295" i="51"/>
  <c r="BD294" i="51" s="1"/>
  <c r="BD301" i="51"/>
  <c r="BD304" i="51"/>
  <c r="BD306" i="51"/>
  <c r="BD308" i="51"/>
  <c r="BD313" i="51"/>
  <c r="BD317" i="51"/>
  <c r="BD320" i="51"/>
  <c r="BD319" i="51" s="1"/>
  <c r="BD37" i="51"/>
  <c r="BD42" i="51"/>
  <c r="BD49" i="51"/>
  <c r="BD54" i="51"/>
  <c r="BD58" i="51"/>
  <c r="BD64" i="51"/>
  <c r="BD69" i="51"/>
  <c r="BD74" i="51"/>
  <c r="BD77" i="51"/>
  <c r="BD79" i="51"/>
  <c r="BD82" i="51"/>
  <c r="BD86" i="51"/>
  <c r="BD12" i="51"/>
  <c r="BD19" i="51"/>
  <c r="BD27" i="51"/>
  <c r="BC365" i="51"/>
  <c r="BC370" i="51"/>
  <c r="BC374" i="51"/>
  <c r="BC381" i="51"/>
  <c r="BC384" i="51"/>
  <c r="BC404" i="51"/>
  <c r="BC410" i="51"/>
  <c r="BC324" i="51"/>
  <c r="BC330" i="51"/>
  <c r="BC335" i="51"/>
  <c r="BC340" i="51"/>
  <c r="BC346" i="51"/>
  <c r="BC350" i="51"/>
  <c r="BC354" i="51"/>
  <c r="BC360" i="51"/>
  <c r="BC97" i="51"/>
  <c r="BC101" i="51"/>
  <c r="BC108" i="51"/>
  <c r="BC111" i="51"/>
  <c r="BC120" i="51"/>
  <c r="BC131" i="51"/>
  <c r="BC136" i="51"/>
  <c r="BC139" i="51"/>
  <c r="BC145" i="51"/>
  <c r="BC152" i="51"/>
  <c r="BC155" i="51"/>
  <c r="BC157" i="51"/>
  <c r="BC159" i="51"/>
  <c r="BC163" i="51"/>
  <c r="BC167" i="51"/>
  <c r="BC169" i="51"/>
  <c r="BC172" i="51"/>
  <c r="BC174" i="51"/>
  <c r="BC178" i="51"/>
  <c r="BC184" i="51"/>
  <c r="BC189" i="51"/>
  <c r="BC192" i="51"/>
  <c r="BC197" i="51"/>
  <c r="BC201" i="51"/>
  <c r="BC205" i="51"/>
  <c r="BC211" i="51"/>
  <c r="BC214" i="51"/>
  <c r="BC217" i="51"/>
  <c r="BC221" i="51"/>
  <c r="BC226" i="51"/>
  <c r="BC229" i="51"/>
  <c r="BC234" i="51"/>
  <c r="BC236" i="51"/>
  <c r="BC238" i="51"/>
  <c r="BC241" i="51"/>
  <c r="BC245" i="51"/>
  <c r="BC247" i="51"/>
  <c r="BC251" i="51"/>
  <c r="BC254" i="51"/>
  <c r="BC258" i="51"/>
  <c r="BC257" i="51" s="1"/>
  <c r="BC263" i="51"/>
  <c r="BC266" i="51"/>
  <c r="BC269" i="51"/>
  <c r="BC271" i="51"/>
  <c r="BC275" i="51"/>
  <c r="BC279" i="51"/>
  <c r="BC282" i="51"/>
  <c r="BC285" i="51"/>
  <c r="BC288" i="51"/>
  <c r="BC290" i="51"/>
  <c r="BC292" i="51"/>
  <c r="BC295" i="51"/>
  <c r="BC294" i="51" s="1"/>
  <c r="BC301" i="51"/>
  <c r="BC304" i="51"/>
  <c r="BC306" i="51"/>
  <c r="BC308" i="51"/>
  <c r="BC313" i="51"/>
  <c r="BC317" i="51"/>
  <c r="BC320" i="51"/>
  <c r="BC319" i="51" s="1"/>
  <c r="BC37" i="51"/>
  <c r="BC42" i="51"/>
  <c r="BC49" i="51"/>
  <c r="BC54" i="51"/>
  <c r="BC58" i="51"/>
  <c r="BC64" i="51"/>
  <c r="BC69" i="51"/>
  <c r="BC74" i="51"/>
  <c r="BC77" i="51"/>
  <c r="BC79" i="51"/>
  <c r="BC82" i="51"/>
  <c r="BC86" i="51"/>
  <c r="BC12" i="51"/>
  <c r="BC19" i="51"/>
  <c r="BC27" i="51"/>
  <c r="BB365" i="51"/>
  <c r="BB370" i="51"/>
  <c r="BB374" i="51"/>
  <c r="BB381" i="51"/>
  <c r="BB384" i="51"/>
  <c r="BB404" i="51"/>
  <c r="BB410" i="51"/>
  <c r="BB324" i="51"/>
  <c r="BB330" i="51"/>
  <c r="BB335" i="51"/>
  <c r="BB340" i="51"/>
  <c r="BB346" i="51"/>
  <c r="BB350" i="51"/>
  <c r="BB354" i="51"/>
  <c r="BB360" i="51"/>
  <c r="BB97" i="51"/>
  <c r="BB101" i="51"/>
  <c r="BB108" i="51"/>
  <c r="BB111" i="51"/>
  <c r="BB120" i="51"/>
  <c r="BB131" i="51"/>
  <c r="BB136" i="51"/>
  <c r="BB139" i="51"/>
  <c r="BB145" i="51"/>
  <c r="BB152" i="51"/>
  <c r="BB155" i="51"/>
  <c r="BB157" i="51"/>
  <c r="BB159" i="51"/>
  <c r="BB163" i="51"/>
  <c r="BB167" i="51"/>
  <c r="BB169" i="51"/>
  <c r="BB172" i="51"/>
  <c r="BB174" i="51"/>
  <c r="BB178" i="51"/>
  <c r="BB184" i="51"/>
  <c r="BB189" i="51"/>
  <c r="BB192" i="51"/>
  <c r="BB197" i="51"/>
  <c r="BB201" i="51"/>
  <c r="BB205" i="51"/>
  <c r="BB211" i="51"/>
  <c r="BB214" i="51"/>
  <c r="BB217" i="51"/>
  <c r="BB221" i="51"/>
  <c r="BB226" i="51"/>
  <c r="BB229" i="51"/>
  <c r="BB234" i="51"/>
  <c r="BB236" i="51"/>
  <c r="BB238" i="51"/>
  <c r="BB241" i="51"/>
  <c r="BB245" i="51"/>
  <c r="BB247" i="51"/>
  <c r="BB251" i="51"/>
  <c r="BB254" i="51"/>
  <c r="BB258" i="51"/>
  <c r="BB257" i="51" s="1"/>
  <c r="BB263" i="51"/>
  <c r="BB266" i="51"/>
  <c r="BB269" i="51"/>
  <c r="BB271" i="51"/>
  <c r="BB275" i="51"/>
  <c r="BB279" i="51"/>
  <c r="BB282" i="51"/>
  <c r="BB285" i="51"/>
  <c r="BB288" i="51"/>
  <c r="BB290" i="51"/>
  <c r="BB292" i="51"/>
  <c r="BB295" i="51"/>
  <c r="BB294" i="51" s="1"/>
  <c r="BB301" i="51"/>
  <c r="BB304" i="51"/>
  <c r="BB306" i="51"/>
  <c r="BB308" i="51"/>
  <c r="BB313" i="51"/>
  <c r="BB317" i="51"/>
  <c r="BB320" i="51"/>
  <c r="BB319" i="51" s="1"/>
  <c r="BB37" i="51"/>
  <c r="BB42" i="51"/>
  <c r="BB49" i="51"/>
  <c r="BB54" i="51"/>
  <c r="BB58" i="51"/>
  <c r="BB64" i="51"/>
  <c r="BB69" i="51"/>
  <c r="BB74" i="51"/>
  <c r="BB77" i="51"/>
  <c r="BB79" i="51"/>
  <c r="BB82" i="51"/>
  <c r="BB86" i="51"/>
  <c r="BB12" i="51"/>
  <c r="BB19" i="51"/>
  <c r="BB27" i="51"/>
  <c r="BA365" i="51"/>
  <c r="BA370" i="51"/>
  <c r="BA374" i="51"/>
  <c r="BA381" i="51"/>
  <c r="BA384" i="51"/>
  <c r="BA404" i="51"/>
  <c r="BA410" i="51"/>
  <c r="BA324" i="51"/>
  <c r="BA330" i="51"/>
  <c r="BA335" i="51"/>
  <c r="BA340" i="51"/>
  <c r="BA346" i="51"/>
  <c r="BA350" i="51"/>
  <c r="BA354" i="51"/>
  <c r="BA360" i="51"/>
  <c r="BA97" i="51"/>
  <c r="BA101" i="51"/>
  <c r="BA108" i="51"/>
  <c r="BA111" i="51"/>
  <c r="BA120" i="51"/>
  <c r="BA136" i="51"/>
  <c r="BA139" i="51"/>
  <c r="BA145" i="51"/>
  <c r="BA152" i="51"/>
  <c r="BA155" i="51"/>
  <c r="BA157" i="51"/>
  <c r="BA159" i="51"/>
  <c r="BA163" i="51"/>
  <c r="BA167" i="51"/>
  <c r="BA169" i="51"/>
  <c r="BA172" i="51"/>
  <c r="BA174" i="51"/>
  <c r="BA178" i="51"/>
  <c r="BA184" i="51"/>
  <c r="BA189" i="51"/>
  <c r="BA192" i="51"/>
  <c r="BA197" i="51"/>
  <c r="BA201" i="51"/>
  <c r="BA205" i="51"/>
  <c r="BA211" i="51"/>
  <c r="BA214" i="51"/>
  <c r="BA217" i="51"/>
  <c r="BA221" i="51"/>
  <c r="BA226" i="51"/>
  <c r="BA229" i="51"/>
  <c r="BA234" i="51"/>
  <c r="BA236" i="51"/>
  <c r="BA238" i="51"/>
  <c r="BA241" i="51"/>
  <c r="BA245" i="51"/>
  <c r="BA247" i="51"/>
  <c r="BA251" i="51"/>
  <c r="BA254" i="51"/>
  <c r="BA258" i="51"/>
  <c r="BA257" i="51" s="1"/>
  <c r="BA263" i="51"/>
  <c r="BA266" i="51"/>
  <c r="BA269" i="51"/>
  <c r="BA271" i="51"/>
  <c r="BA275" i="51"/>
  <c r="BA279" i="51"/>
  <c r="BA282" i="51"/>
  <c r="BA285" i="51"/>
  <c r="BA288" i="51"/>
  <c r="BA290" i="51"/>
  <c r="BA292" i="51"/>
  <c r="BA295" i="51"/>
  <c r="BA294" i="51" s="1"/>
  <c r="BA301" i="51"/>
  <c r="BA304" i="51"/>
  <c r="BA306" i="51"/>
  <c r="BA308" i="51"/>
  <c r="BA313" i="51"/>
  <c r="BA317" i="51"/>
  <c r="BA320" i="51"/>
  <c r="BA319" i="51" s="1"/>
  <c r="BA37" i="51"/>
  <c r="BA42" i="51"/>
  <c r="BA49" i="51"/>
  <c r="BA54" i="51"/>
  <c r="BA58" i="51"/>
  <c r="BA64" i="51"/>
  <c r="BA69" i="51"/>
  <c r="BA74" i="51"/>
  <c r="BA77" i="51"/>
  <c r="BA79" i="51"/>
  <c r="BA82" i="51"/>
  <c r="BA86" i="51"/>
  <c r="BA12" i="51"/>
  <c r="BA19" i="51"/>
  <c r="BA27" i="51"/>
  <c r="AZ365" i="51"/>
  <c r="AZ370" i="51"/>
  <c r="AZ374" i="51"/>
  <c r="AZ381" i="51"/>
  <c r="AZ384" i="51"/>
  <c r="AZ404" i="51"/>
  <c r="AZ410" i="51"/>
  <c r="AZ324" i="51"/>
  <c r="AZ330" i="51"/>
  <c r="AZ335" i="51"/>
  <c r="AZ340" i="51"/>
  <c r="AZ346" i="51"/>
  <c r="AZ350" i="51"/>
  <c r="AZ354" i="51"/>
  <c r="AZ360" i="51"/>
  <c r="AZ97" i="51"/>
  <c r="AZ101" i="51"/>
  <c r="AZ108" i="51"/>
  <c r="AZ111" i="51"/>
  <c r="AZ120" i="51"/>
  <c r="AZ131" i="51"/>
  <c r="AZ136" i="51"/>
  <c r="AZ139" i="51"/>
  <c r="AZ145" i="51"/>
  <c r="AZ152" i="51"/>
  <c r="AZ155" i="51"/>
  <c r="AZ157" i="51"/>
  <c r="AZ159" i="51"/>
  <c r="AZ163" i="51"/>
  <c r="AZ167" i="51"/>
  <c r="AZ169" i="51"/>
  <c r="AZ172" i="51"/>
  <c r="AZ174" i="51"/>
  <c r="AZ178" i="51"/>
  <c r="AZ184" i="51"/>
  <c r="AZ189" i="51"/>
  <c r="AZ192" i="51"/>
  <c r="AZ197" i="51"/>
  <c r="AZ201" i="51"/>
  <c r="AZ205" i="51"/>
  <c r="AZ211" i="51"/>
  <c r="AZ214" i="51"/>
  <c r="AZ217" i="51"/>
  <c r="AZ221" i="51"/>
  <c r="AZ226" i="51"/>
  <c r="AZ229" i="51"/>
  <c r="AZ234" i="51"/>
  <c r="AZ236" i="51"/>
  <c r="AZ238" i="51"/>
  <c r="AZ241" i="51"/>
  <c r="AZ245" i="51"/>
  <c r="AZ247" i="51"/>
  <c r="AZ251" i="51"/>
  <c r="AZ254" i="51"/>
  <c r="AZ258" i="51"/>
  <c r="AZ257" i="51" s="1"/>
  <c r="AZ263" i="51"/>
  <c r="AZ266" i="51"/>
  <c r="AZ269" i="51"/>
  <c r="AZ271" i="51"/>
  <c r="AZ275" i="51"/>
  <c r="AZ279" i="51"/>
  <c r="AZ282" i="51"/>
  <c r="AZ285" i="51"/>
  <c r="AZ288" i="51"/>
  <c r="AZ290" i="51"/>
  <c r="AZ292" i="51"/>
  <c r="AZ295" i="51"/>
  <c r="AZ294" i="51" s="1"/>
  <c r="AZ301" i="51"/>
  <c r="AZ304" i="51"/>
  <c r="AZ306" i="51"/>
  <c r="AZ308" i="51"/>
  <c r="AZ313" i="51"/>
  <c r="AZ317" i="51"/>
  <c r="AZ320" i="51"/>
  <c r="AZ319" i="51" s="1"/>
  <c r="AZ37" i="51"/>
  <c r="AZ42" i="51"/>
  <c r="AZ49" i="51"/>
  <c r="AZ54" i="51"/>
  <c r="AZ58" i="51"/>
  <c r="AZ64" i="51"/>
  <c r="AZ69" i="51"/>
  <c r="AZ74" i="51"/>
  <c r="AZ77" i="51"/>
  <c r="AZ79" i="51"/>
  <c r="AZ82" i="51"/>
  <c r="AZ86" i="51"/>
  <c r="AZ12" i="51"/>
  <c r="AZ19" i="51"/>
  <c r="AZ27" i="51"/>
  <c r="AY365" i="51"/>
  <c r="AY370" i="51"/>
  <c r="AY374" i="51"/>
  <c r="AY381" i="51"/>
  <c r="AY384" i="51"/>
  <c r="AY404" i="51"/>
  <c r="AY410" i="51"/>
  <c r="AY324" i="51"/>
  <c r="AY330" i="51"/>
  <c r="AY335" i="51"/>
  <c r="AY340" i="51"/>
  <c r="AY346" i="51"/>
  <c r="AY350" i="51"/>
  <c r="AY354" i="51"/>
  <c r="AY360" i="51"/>
  <c r="AY97" i="51"/>
  <c r="AY101" i="51"/>
  <c r="AY108" i="51"/>
  <c r="AY111" i="51"/>
  <c r="AY120" i="51"/>
  <c r="AY131" i="51"/>
  <c r="AY136" i="51"/>
  <c r="AY139" i="51"/>
  <c r="AY145" i="51"/>
  <c r="AY152" i="51"/>
  <c r="AY155" i="51"/>
  <c r="AY157" i="51"/>
  <c r="AY159" i="51"/>
  <c r="AY163" i="51"/>
  <c r="AY167" i="51"/>
  <c r="AY169" i="51"/>
  <c r="AY172" i="51"/>
  <c r="AY174" i="51"/>
  <c r="AY178" i="51"/>
  <c r="AY184" i="51"/>
  <c r="AY189" i="51"/>
  <c r="AY192" i="51"/>
  <c r="AY197" i="51"/>
  <c r="AY201" i="51"/>
  <c r="AY205" i="51"/>
  <c r="AY211" i="51"/>
  <c r="AY214" i="51"/>
  <c r="AY217" i="51"/>
  <c r="AY221" i="51"/>
  <c r="AY226" i="51"/>
  <c r="AY229" i="51"/>
  <c r="AY234" i="51"/>
  <c r="AY236" i="51"/>
  <c r="AY238" i="51"/>
  <c r="AY241" i="51"/>
  <c r="AY245" i="51"/>
  <c r="AY247" i="51"/>
  <c r="AY251" i="51"/>
  <c r="AY254" i="51"/>
  <c r="AY258" i="51"/>
  <c r="AY257" i="51" s="1"/>
  <c r="AY263" i="51"/>
  <c r="AY266" i="51"/>
  <c r="AY269" i="51"/>
  <c r="AY271" i="51"/>
  <c r="AY275" i="51"/>
  <c r="AY279" i="51"/>
  <c r="AY282" i="51"/>
  <c r="AY285" i="51"/>
  <c r="AY288" i="51"/>
  <c r="AY290" i="51"/>
  <c r="AY292" i="51"/>
  <c r="AY295" i="51"/>
  <c r="AY294" i="51" s="1"/>
  <c r="AY301" i="51"/>
  <c r="AY304" i="51"/>
  <c r="AY306" i="51"/>
  <c r="AY308" i="51"/>
  <c r="AY313" i="51"/>
  <c r="AY317" i="51"/>
  <c r="AY320" i="51"/>
  <c r="AY319" i="51" s="1"/>
  <c r="AY37" i="51"/>
  <c r="AY42" i="51"/>
  <c r="AY49" i="51"/>
  <c r="AY54" i="51"/>
  <c r="AY58" i="51"/>
  <c r="AY64" i="51"/>
  <c r="AY69" i="51"/>
  <c r="AY74" i="51"/>
  <c r="AY77" i="51"/>
  <c r="AY79" i="51"/>
  <c r="AY82" i="51"/>
  <c r="AY86" i="51"/>
  <c r="AY12" i="51"/>
  <c r="AY19" i="51"/>
  <c r="AY27" i="51"/>
  <c r="AX365" i="51"/>
  <c r="AX370" i="51"/>
  <c r="AX374" i="51"/>
  <c r="AX381" i="51"/>
  <c r="AX384" i="51"/>
  <c r="AX404" i="51"/>
  <c r="AX410" i="51"/>
  <c r="AX324" i="51"/>
  <c r="AX330" i="51"/>
  <c r="AX335" i="51"/>
  <c r="AX340" i="51"/>
  <c r="AX346" i="51"/>
  <c r="AX350" i="51"/>
  <c r="AX354" i="51"/>
  <c r="AX360" i="51"/>
  <c r="AX97" i="51"/>
  <c r="AX101" i="51"/>
  <c r="AX108" i="51"/>
  <c r="AX111" i="51"/>
  <c r="AX120" i="51"/>
  <c r="AX131" i="51"/>
  <c r="AX136" i="51"/>
  <c r="AX139" i="51"/>
  <c r="AX145" i="51"/>
  <c r="AX152" i="51"/>
  <c r="AX155" i="51"/>
  <c r="AX157" i="51"/>
  <c r="AX159" i="51"/>
  <c r="AX163" i="51"/>
  <c r="AX167" i="51"/>
  <c r="AX169" i="51"/>
  <c r="AX172" i="51"/>
  <c r="AX174" i="51"/>
  <c r="AX178" i="51"/>
  <c r="AX184" i="51"/>
  <c r="AX189" i="51"/>
  <c r="AX192" i="51"/>
  <c r="AX197" i="51"/>
  <c r="AX201" i="51"/>
  <c r="AX205" i="51"/>
  <c r="AX211" i="51"/>
  <c r="AX214" i="51"/>
  <c r="AX217" i="51"/>
  <c r="AX221" i="51"/>
  <c r="AX226" i="51"/>
  <c r="AX229" i="51"/>
  <c r="AX234" i="51"/>
  <c r="AX236" i="51"/>
  <c r="AX238" i="51"/>
  <c r="AX241" i="51"/>
  <c r="AX245" i="51"/>
  <c r="AX247" i="51"/>
  <c r="AX251" i="51"/>
  <c r="AX254" i="51"/>
  <c r="AX258" i="51"/>
  <c r="AX257" i="51" s="1"/>
  <c r="AX263" i="51"/>
  <c r="AX266" i="51"/>
  <c r="AX269" i="51"/>
  <c r="AX271" i="51"/>
  <c r="AX275" i="51"/>
  <c r="AX279" i="51"/>
  <c r="AX282" i="51"/>
  <c r="AX285" i="51"/>
  <c r="AX288" i="51"/>
  <c r="AX290" i="51"/>
  <c r="AX292" i="51"/>
  <c r="AX295" i="51"/>
  <c r="AX294" i="51" s="1"/>
  <c r="AX301" i="51"/>
  <c r="AX304" i="51"/>
  <c r="AX306" i="51"/>
  <c r="AX308" i="51"/>
  <c r="AX313" i="51"/>
  <c r="AX317" i="51"/>
  <c r="AX320" i="51"/>
  <c r="AX319" i="51" s="1"/>
  <c r="AX37" i="51"/>
  <c r="AX42" i="51"/>
  <c r="AX49" i="51"/>
  <c r="AX54" i="51"/>
  <c r="AX58" i="51"/>
  <c r="AX64" i="51"/>
  <c r="AX69" i="51"/>
  <c r="AX74" i="51"/>
  <c r="AX77" i="51"/>
  <c r="AX79" i="51"/>
  <c r="AX82" i="51"/>
  <c r="AX86" i="51"/>
  <c r="AX12" i="51"/>
  <c r="AX19" i="51"/>
  <c r="AX27" i="51"/>
  <c r="AW365" i="51"/>
  <c r="AW370" i="51"/>
  <c r="AW374" i="51"/>
  <c r="AW381" i="51"/>
  <c r="AW384" i="51"/>
  <c r="AW404" i="51"/>
  <c r="AW410" i="51"/>
  <c r="AW324" i="51"/>
  <c r="AW330" i="51"/>
  <c r="AW335" i="51"/>
  <c r="AW340" i="51"/>
  <c r="AW346" i="51"/>
  <c r="AW350" i="51"/>
  <c r="AW354" i="51"/>
  <c r="AW360" i="51"/>
  <c r="AW97" i="51"/>
  <c r="AW101" i="51"/>
  <c r="AW108" i="51"/>
  <c r="AW111" i="51"/>
  <c r="AW120" i="51"/>
  <c r="AW131" i="51"/>
  <c r="AW136" i="51"/>
  <c r="AW139" i="51"/>
  <c r="AW145" i="51"/>
  <c r="AW152" i="51"/>
  <c r="AW155" i="51"/>
  <c r="AW157" i="51"/>
  <c r="AW159" i="51"/>
  <c r="AW163" i="51"/>
  <c r="AW167" i="51"/>
  <c r="AW169" i="51"/>
  <c r="AW172" i="51"/>
  <c r="AW174" i="51"/>
  <c r="AW178" i="51"/>
  <c r="AW184" i="51"/>
  <c r="AW189" i="51"/>
  <c r="AW192" i="51"/>
  <c r="AW197" i="51"/>
  <c r="AW201" i="51"/>
  <c r="AW205" i="51"/>
  <c r="AW211" i="51"/>
  <c r="AW214" i="51"/>
  <c r="AW217" i="51"/>
  <c r="AW221" i="51"/>
  <c r="AW226" i="51"/>
  <c r="AW229" i="51"/>
  <c r="AW234" i="51"/>
  <c r="AW236" i="51"/>
  <c r="AW238" i="51"/>
  <c r="AW241" i="51"/>
  <c r="AW245" i="51"/>
  <c r="AW247" i="51"/>
  <c r="AW251" i="51"/>
  <c r="AW254" i="51"/>
  <c r="AW258" i="51"/>
  <c r="AW257" i="51" s="1"/>
  <c r="AW263" i="51"/>
  <c r="AW266" i="51"/>
  <c r="AW269" i="51"/>
  <c r="AW271" i="51"/>
  <c r="AW275" i="51"/>
  <c r="AW279" i="51"/>
  <c r="AW282" i="51"/>
  <c r="AW285" i="51"/>
  <c r="AW288" i="51"/>
  <c r="AW290" i="51"/>
  <c r="AW292" i="51"/>
  <c r="AW295" i="51"/>
  <c r="AW294" i="51" s="1"/>
  <c r="AW301" i="51"/>
  <c r="AW304" i="51"/>
  <c r="AW306" i="51"/>
  <c r="AW308" i="51"/>
  <c r="AW313" i="51"/>
  <c r="AW317" i="51"/>
  <c r="AW320" i="51"/>
  <c r="AW319" i="51" s="1"/>
  <c r="AW37" i="51"/>
  <c r="AW42" i="51"/>
  <c r="AW49" i="51"/>
  <c r="AW54" i="51"/>
  <c r="AW58" i="51"/>
  <c r="AW64" i="51"/>
  <c r="AW69" i="51"/>
  <c r="AW74" i="51"/>
  <c r="AW77" i="51"/>
  <c r="AW79" i="51"/>
  <c r="AW82" i="51"/>
  <c r="AW86" i="51"/>
  <c r="AW12" i="51"/>
  <c r="AW19" i="51"/>
  <c r="AW27" i="51"/>
  <c r="AV365" i="51"/>
  <c r="AV370" i="51"/>
  <c r="AV374" i="51"/>
  <c r="AV381" i="51"/>
  <c r="AV384" i="51"/>
  <c r="AV404" i="51"/>
  <c r="AV410" i="51"/>
  <c r="AV324" i="51"/>
  <c r="AV330" i="51"/>
  <c r="AV335" i="51"/>
  <c r="AV340" i="51"/>
  <c r="AV346" i="51"/>
  <c r="AV350" i="51"/>
  <c r="AV354" i="51"/>
  <c r="AV360" i="51"/>
  <c r="AV97" i="51"/>
  <c r="AV101" i="51"/>
  <c r="AV108" i="51"/>
  <c r="AV111" i="51"/>
  <c r="AV120" i="51"/>
  <c r="AV131" i="51"/>
  <c r="AV136" i="51"/>
  <c r="AV139" i="51"/>
  <c r="AV145" i="51"/>
  <c r="AV152" i="51"/>
  <c r="AV155" i="51"/>
  <c r="AV157" i="51"/>
  <c r="AV159" i="51"/>
  <c r="AV163" i="51"/>
  <c r="AV167" i="51"/>
  <c r="AV169" i="51"/>
  <c r="AV172" i="51"/>
  <c r="AV174" i="51"/>
  <c r="AV178" i="51"/>
  <c r="AV184" i="51"/>
  <c r="AV189" i="51"/>
  <c r="AV192" i="51"/>
  <c r="AV197" i="51"/>
  <c r="AV201" i="51"/>
  <c r="AV205" i="51"/>
  <c r="AV211" i="51"/>
  <c r="AV214" i="51"/>
  <c r="AV217" i="51"/>
  <c r="AV221" i="51"/>
  <c r="AV226" i="51"/>
  <c r="AV229" i="51"/>
  <c r="AV234" i="51"/>
  <c r="AV236" i="51"/>
  <c r="AV238" i="51"/>
  <c r="AV241" i="51"/>
  <c r="AV245" i="51"/>
  <c r="AV247" i="51"/>
  <c r="AV251" i="51"/>
  <c r="AV254" i="51"/>
  <c r="AV258" i="51"/>
  <c r="AV257" i="51" s="1"/>
  <c r="AV263" i="51"/>
  <c r="AV266" i="51"/>
  <c r="AV269" i="51"/>
  <c r="AV271" i="51"/>
  <c r="AV275" i="51"/>
  <c r="AV279" i="51"/>
  <c r="AV282" i="51"/>
  <c r="AV285" i="51"/>
  <c r="AV288" i="51"/>
  <c r="AV290" i="51"/>
  <c r="AV292" i="51"/>
  <c r="AV295" i="51"/>
  <c r="AV294" i="51" s="1"/>
  <c r="AV301" i="51"/>
  <c r="AV304" i="51"/>
  <c r="AV306" i="51"/>
  <c r="AV308" i="51"/>
  <c r="AV313" i="51"/>
  <c r="AV317" i="51"/>
  <c r="AV320" i="51"/>
  <c r="AV319" i="51" s="1"/>
  <c r="AV37" i="51"/>
  <c r="AV42" i="51"/>
  <c r="AV49" i="51"/>
  <c r="AV54" i="51"/>
  <c r="AV58" i="51"/>
  <c r="AV64" i="51"/>
  <c r="AV69" i="51"/>
  <c r="AV74" i="51"/>
  <c r="AV77" i="51"/>
  <c r="AV79" i="51"/>
  <c r="AV82" i="51"/>
  <c r="AV86" i="51"/>
  <c r="AV12" i="51"/>
  <c r="AV19" i="51"/>
  <c r="AV27" i="51"/>
  <c r="AU365" i="51"/>
  <c r="AU370" i="51"/>
  <c r="AU374" i="51"/>
  <c r="AU381" i="51"/>
  <c r="AU384" i="51"/>
  <c r="AU404" i="51"/>
  <c r="AU410" i="51"/>
  <c r="AU324" i="51"/>
  <c r="AU330" i="51"/>
  <c r="AU335" i="51"/>
  <c r="AU340" i="51"/>
  <c r="AU346" i="51"/>
  <c r="AU350" i="51"/>
  <c r="AU354" i="51"/>
  <c r="AU360" i="51"/>
  <c r="AU97" i="51"/>
  <c r="AU101" i="51"/>
  <c r="AU108" i="51"/>
  <c r="AU111" i="51"/>
  <c r="AU120" i="51"/>
  <c r="AU131" i="51"/>
  <c r="AU136" i="51"/>
  <c r="AU139" i="51"/>
  <c r="AU145" i="51"/>
  <c r="AU152" i="51"/>
  <c r="AU155" i="51"/>
  <c r="AU157" i="51"/>
  <c r="AU159" i="51"/>
  <c r="AU163" i="51"/>
  <c r="AU167" i="51"/>
  <c r="AU169" i="51"/>
  <c r="AU172" i="51"/>
  <c r="AU174" i="51"/>
  <c r="AU178" i="51"/>
  <c r="AU184" i="51"/>
  <c r="AU189" i="51"/>
  <c r="AU192" i="51"/>
  <c r="AU197" i="51"/>
  <c r="AU201" i="51"/>
  <c r="AU205" i="51"/>
  <c r="AU211" i="51"/>
  <c r="AU214" i="51"/>
  <c r="AU217" i="51"/>
  <c r="AU221" i="51"/>
  <c r="AU226" i="51"/>
  <c r="AU229" i="51"/>
  <c r="AU234" i="51"/>
  <c r="AU236" i="51"/>
  <c r="AU238" i="51"/>
  <c r="AU241" i="51"/>
  <c r="AU245" i="51"/>
  <c r="AU247" i="51"/>
  <c r="AU251" i="51"/>
  <c r="AU254" i="51"/>
  <c r="AU258" i="51"/>
  <c r="AU257" i="51" s="1"/>
  <c r="AU263" i="51"/>
  <c r="AU266" i="51"/>
  <c r="AU269" i="51"/>
  <c r="AU271" i="51"/>
  <c r="AU275" i="51"/>
  <c r="AU279" i="51"/>
  <c r="AU282" i="51"/>
  <c r="AU285" i="51"/>
  <c r="AU288" i="51"/>
  <c r="AU290" i="51"/>
  <c r="AU292" i="51"/>
  <c r="AU295" i="51"/>
  <c r="AU294" i="51" s="1"/>
  <c r="AU301" i="51"/>
  <c r="AU304" i="51"/>
  <c r="AU306" i="51"/>
  <c r="AU308" i="51"/>
  <c r="AU313" i="51"/>
  <c r="AU317" i="51"/>
  <c r="AU320" i="51"/>
  <c r="AU319" i="51" s="1"/>
  <c r="AU37" i="51"/>
  <c r="AU42" i="51"/>
  <c r="AU49" i="51"/>
  <c r="AU54" i="51"/>
  <c r="AU58" i="51"/>
  <c r="AU64" i="51"/>
  <c r="AU69" i="51"/>
  <c r="AU74" i="51"/>
  <c r="AU77" i="51"/>
  <c r="AU79" i="51"/>
  <c r="AU82" i="51"/>
  <c r="AU86" i="51"/>
  <c r="AU12" i="51"/>
  <c r="AU19" i="51"/>
  <c r="AU27" i="51"/>
  <c r="AT365" i="51"/>
  <c r="AT370" i="51"/>
  <c r="AT374" i="51"/>
  <c r="AT381" i="51"/>
  <c r="AT384" i="51"/>
  <c r="AT404" i="51"/>
  <c r="AT410" i="51"/>
  <c r="AT324" i="51"/>
  <c r="AT330" i="51"/>
  <c r="AT335" i="51"/>
  <c r="AT340" i="51"/>
  <c r="AT346" i="51"/>
  <c r="AT350" i="51"/>
  <c r="AT354" i="51"/>
  <c r="AT360" i="51"/>
  <c r="AT97" i="51"/>
  <c r="AT101" i="51"/>
  <c r="AT108" i="51"/>
  <c r="AT111" i="51"/>
  <c r="AT120" i="51"/>
  <c r="AT131" i="51"/>
  <c r="AT136" i="51"/>
  <c r="AT139" i="51"/>
  <c r="AT145" i="51"/>
  <c r="AT152" i="51"/>
  <c r="AT155" i="51"/>
  <c r="AT157" i="51"/>
  <c r="AT159" i="51"/>
  <c r="AT163" i="51"/>
  <c r="AT167" i="51"/>
  <c r="AT169" i="51"/>
  <c r="AT172" i="51"/>
  <c r="AT174" i="51"/>
  <c r="AT178" i="51"/>
  <c r="AT184" i="51"/>
  <c r="AT189" i="51"/>
  <c r="AT192" i="51"/>
  <c r="AT197" i="51"/>
  <c r="AT201" i="51"/>
  <c r="AT205" i="51"/>
  <c r="AT211" i="51"/>
  <c r="AT214" i="51"/>
  <c r="AT217" i="51"/>
  <c r="AT221" i="51"/>
  <c r="AT226" i="51"/>
  <c r="AT229" i="51"/>
  <c r="AT234" i="51"/>
  <c r="AT236" i="51"/>
  <c r="AT238" i="51"/>
  <c r="AT241" i="51"/>
  <c r="AT245" i="51"/>
  <c r="AT247" i="51"/>
  <c r="AT251" i="51"/>
  <c r="AT254" i="51"/>
  <c r="AT258" i="51"/>
  <c r="AT257" i="51" s="1"/>
  <c r="AT263" i="51"/>
  <c r="AT266" i="51"/>
  <c r="AT269" i="51"/>
  <c r="AT271" i="51"/>
  <c r="AT275" i="51"/>
  <c r="AT279" i="51"/>
  <c r="AT282" i="51"/>
  <c r="AT285" i="51"/>
  <c r="AT288" i="51"/>
  <c r="AT290" i="51"/>
  <c r="AT292" i="51"/>
  <c r="AT295" i="51"/>
  <c r="AT294" i="51" s="1"/>
  <c r="AT301" i="51"/>
  <c r="AT304" i="51"/>
  <c r="AT306" i="51"/>
  <c r="AT308" i="51"/>
  <c r="AT313" i="51"/>
  <c r="AT317" i="51"/>
  <c r="AT320" i="51"/>
  <c r="AT319" i="51" s="1"/>
  <c r="AT37" i="51"/>
  <c r="AT42" i="51"/>
  <c r="AT49" i="51"/>
  <c r="AT54" i="51"/>
  <c r="AT58" i="51"/>
  <c r="AT64" i="51"/>
  <c r="AT69" i="51"/>
  <c r="AT74" i="51"/>
  <c r="AT77" i="51"/>
  <c r="AT79" i="51"/>
  <c r="AT82" i="51"/>
  <c r="AT86" i="51"/>
  <c r="AT12" i="51"/>
  <c r="AT19" i="51"/>
  <c r="AT27" i="51"/>
  <c r="AS365" i="51"/>
  <c r="AS370" i="51"/>
  <c r="AS374" i="51"/>
  <c r="AS381" i="51"/>
  <c r="AS384" i="51"/>
  <c r="AS404" i="51"/>
  <c r="AS410" i="51"/>
  <c r="AS324" i="51"/>
  <c r="AS330" i="51"/>
  <c r="AS335" i="51"/>
  <c r="AS340" i="51"/>
  <c r="AS346" i="51"/>
  <c r="AS350" i="51"/>
  <c r="AS354" i="51"/>
  <c r="AS360" i="51"/>
  <c r="AS97" i="51"/>
  <c r="AS101" i="51"/>
  <c r="AS108" i="51"/>
  <c r="AS111" i="51"/>
  <c r="AS120" i="51"/>
  <c r="AS131" i="51"/>
  <c r="AS136" i="51"/>
  <c r="AS139" i="51"/>
  <c r="AS145" i="51"/>
  <c r="AS152" i="51"/>
  <c r="AS155" i="51"/>
  <c r="AS157" i="51"/>
  <c r="AS159" i="51"/>
  <c r="AS163" i="51"/>
  <c r="AS167" i="51"/>
  <c r="AS169" i="51"/>
  <c r="AS172" i="51"/>
  <c r="AS174" i="51"/>
  <c r="AS178" i="51"/>
  <c r="AS184" i="51"/>
  <c r="AS189" i="51"/>
  <c r="AS192" i="51"/>
  <c r="AS197" i="51"/>
  <c r="AS201" i="51"/>
  <c r="AS205" i="51"/>
  <c r="AS211" i="51"/>
  <c r="AS214" i="51"/>
  <c r="AS217" i="51"/>
  <c r="AS221" i="51"/>
  <c r="AS226" i="51"/>
  <c r="AS229" i="51"/>
  <c r="AS234" i="51"/>
  <c r="AS236" i="51"/>
  <c r="AS238" i="51"/>
  <c r="AS241" i="51"/>
  <c r="AS245" i="51"/>
  <c r="AS247" i="51"/>
  <c r="AS251" i="51"/>
  <c r="AS254" i="51"/>
  <c r="AS258" i="51"/>
  <c r="AS257" i="51" s="1"/>
  <c r="AS263" i="51"/>
  <c r="AS266" i="51"/>
  <c r="AS269" i="51"/>
  <c r="AS271" i="51"/>
  <c r="AS275" i="51"/>
  <c r="AS279" i="51"/>
  <c r="AS282" i="51"/>
  <c r="AS285" i="51"/>
  <c r="AS288" i="51"/>
  <c r="AS290" i="51"/>
  <c r="AS292" i="51"/>
  <c r="AS295" i="51"/>
  <c r="AS294" i="51" s="1"/>
  <c r="AS301" i="51"/>
  <c r="AS304" i="51"/>
  <c r="AS306" i="51"/>
  <c r="AS308" i="51"/>
  <c r="AS313" i="51"/>
  <c r="AS317" i="51"/>
  <c r="AS320" i="51"/>
  <c r="AS319" i="51" s="1"/>
  <c r="AS37" i="51"/>
  <c r="AS42" i="51"/>
  <c r="AS49" i="51"/>
  <c r="AS54" i="51"/>
  <c r="AS58" i="51"/>
  <c r="AS64" i="51"/>
  <c r="AS69" i="51"/>
  <c r="AS74" i="51"/>
  <c r="AS77" i="51"/>
  <c r="AS79" i="51"/>
  <c r="AS82" i="51"/>
  <c r="AS86" i="51"/>
  <c r="AS12" i="51"/>
  <c r="AS19" i="51"/>
  <c r="AS27" i="51"/>
  <c r="AR365" i="51"/>
  <c r="AR370" i="51"/>
  <c r="AR374" i="51"/>
  <c r="AR381" i="51"/>
  <c r="AR384" i="51"/>
  <c r="AR404" i="51"/>
  <c r="AR410" i="51"/>
  <c r="AR324" i="51"/>
  <c r="AR330" i="51"/>
  <c r="AR335" i="51"/>
  <c r="AR340" i="51"/>
  <c r="AR346" i="51"/>
  <c r="AR350" i="51"/>
  <c r="AR354" i="51"/>
  <c r="AR360" i="51"/>
  <c r="AR97" i="51"/>
  <c r="AR101" i="51"/>
  <c r="AR108" i="51"/>
  <c r="AR111" i="51"/>
  <c r="AR120" i="51"/>
  <c r="AR131" i="51"/>
  <c r="AR136" i="51"/>
  <c r="AR139" i="51"/>
  <c r="AR145" i="51"/>
  <c r="AR152" i="51"/>
  <c r="AR155" i="51"/>
  <c r="AR157" i="51"/>
  <c r="AR159" i="51"/>
  <c r="AR163" i="51"/>
  <c r="AR167" i="51"/>
  <c r="AR169" i="51"/>
  <c r="AR172" i="51"/>
  <c r="AR174" i="51"/>
  <c r="AR178" i="51"/>
  <c r="AR184" i="51"/>
  <c r="AR189" i="51"/>
  <c r="AR192" i="51"/>
  <c r="AR197" i="51"/>
  <c r="AR201" i="51"/>
  <c r="AR205" i="51"/>
  <c r="AR211" i="51"/>
  <c r="AR214" i="51"/>
  <c r="AR217" i="51"/>
  <c r="AR221" i="51"/>
  <c r="AR226" i="51"/>
  <c r="AR229" i="51"/>
  <c r="AR234" i="51"/>
  <c r="AR236" i="51"/>
  <c r="AR238" i="51"/>
  <c r="AR241" i="51"/>
  <c r="AR245" i="51"/>
  <c r="AR247" i="51"/>
  <c r="AR251" i="51"/>
  <c r="AR254" i="51"/>
  <c r="AR258" i="51"/>
  <c r="AR257" i="51" s="1"/>
  <c r="AR263" i="51"/>
  <c r="AR266" i="51"/>
  <c r="AR269" i="51"/>
  <c r="AR271" i="51"/>
  <c r="AR275" i="51"/>
  <c r="AR279" i="51"/>
  <c r="AR282" i="51"/>
  <c r="AR285" i="51"/>
  <c r="AR288" i="51"/>
  <c r="AR290" i="51"/>
  <c r="AR292" i="51"/>
  <c r="AR295" i="51"/>
  <c r="AR294" i="51" s="1"/>
  <c r="AR301" i="51"/>
  <c r="AR304" i="51"/>
  <c r="AR306" i="51"/>
  <c r="AR308" i="51"/>
  <c r="AR313" i="51"/>
  <c r="AR317" i="51"/>
  <c r="AR320" i="51"/>
  <c r="AR319" i="51" s="1"/>
  <c r="AR37" i="51"/>
  <c r="AR42" i="51"/>
  <c r="AR49" i="51"/>
  <c r="AR54" i="51"/>
  <c r="AR58" i="51"/>
  <c r="AR64" i="51"/>
  <c r="AR69" i="51"/>
  <c r="AR74" i="51"/>
  <c r="AR77" i="51"/>
  <c r="AR79" i="51"/>
  <c r="AR82" i="51"/>
  <c r="AR86" i="51"/>
  <c r="AR12" i="51"/>
  <c r="AR19" i="51"/>
  <c r="AR27" i="51"/>
  <c r="AQ365" i="51"/>
  <c r="AQ370" i="51"/>
  <c r="AQ374" i="51"/>
  <c r="AQ381" i="51"/>
  <c r="AQ384" i="51"/>
  <c r="AQ404" i="51"/>
  <c r="AQ410" i="51"/>
  <c r="AQ324" i="51"/>
  <c r="AQ330" i="51"/>
  <c r="AQ335" i="51"/>
  <c r="AQ340" i="51"/>
  <c r="AQ346" i="51"/>
  <c r="AQ350" i="51"/>
  <c r="AQ354" i="51"/>
  <c r="AQ360" i="51"/>
  <c r="AQ97" i="51"/>
  <c r="AQ101" i="51"/>
  <c r="AQ108" i="51"/>
  <c r="AQ111" i="51"/>
  <c r="AQ120" i="51"/>
  <c r="AQ131" i="51"/>
  <c r="AQ136" i="51"/>
  <c r="AQ139" i="51"/>
  <c r="AQ145" i="51"/>
  <c r="AQ152" i="51"/>
  <c r="AQ155" i="51"/>
  <c r="AQ157" i="51"/>
  <c r="AQ159" i="51"/>
  <c r="AQ163" i="51"/>
  <c r="AQ167" i="51"/>
  <c r="AQ169" i="51"/>
  <c r="AQ172" i="51"/>
  <c r="AQ174" i="51"/>
  <c r="AQ178" i="51"/>
  <c r="AQ184" i="51"/>
  <c r="AQ189" i="51"/>
  <c r="AQ192" i="51"/>
  <c r="AQ197" i="51"/>
  <c r="AQ201" i="51"/>
  <c r="AQ205" i="51"/>
  <c r="AQ211" i="51"/>
  <c r="AQ214" i="51"/>
  <c r="AQ217" i="51"/>
  <c r="AQ221" i="51"/>
  <c r="AQ226" i="51"/>
  <c r="AQ229" i="51"/>
  <c r="AQ234" i="51"/>
  <c r="AQ236" i="51"/>
  <c r="AQ238" i="51"/>
  <c r="AQ241" i="51"/>
  <c r="AQ245" i="51"/>
  <c r="AQ247" i="51"/>
  <c r="AQ251" i="51"/>
  <c r="AQ254" i="51"/>
  <c r="AQ258" i="51"/>
  <c r="AQ257" i="51" s="1"/>
  <c r="AQ263" i="51"/>
  <c r="AQ266" i="51"/>
  <c r="AQ269" i="51"/>
  <c r="AQ271" i="51"/>
  <c r="AQ275" i="51"/>
  <c r="AQ279" i="51"/>
  <c r="AQ282" i="51"/>
  <c r="AQ285" i="51"/>
  <c r="AQ288" i="51"/>
  <c r="AQ290" i="51"/>
  <c r="AQ292" i="51"/>
  <c r="AQ295" i="51"/>
  <c r="AQ294" i="51" s="1"/>
  <c r="AQ301" i="51"/>
  <c r="AQ304" i="51"/>
  <c r="AQ306" i="51"/>
  <c r="AQ308" i="51"/>
  <c r="AQ313" i="51"/>
  <c r="AQ317" i="51"/>
  <c r="AQ320" i="51"/>
  <c r="AQ319" i="51" s="1"/>
  <c r="AQ37" i="51"/>
  <c r="AQ42" i="51"/>
  <c r="AQ49" i="51"/>
  <c r="AQ54" i="51"/>
  <c r="AQ58" i="51"/>
  <c r="AQ64" i="51"/>
  <c r="AQ69" i="51"/>
  <c r="AQ74" i="51"/>
  <c r="AQ77" i="51"/>
  <c r="AQ79" i="51"/>
  <c r="AQ82" i="51"/>
  <c r="AQ86" i="51"/>
  <c r="AQ12" i="51"/>
  <c r="AQ19" i="51"/>
  <c r="AQ27" i="51"/>
  <c r="AP365" i="51"/>
  <c r="AP370" i="51"/>
  <c r="AP374" i="51"/>
  <c r="AP381" i="51"/>
  <c r="AP384" i="51"/>
  <c r="AP404" i="51"/>
  <c r="AP410" i="51"/>
  <c r="AP324" i="51"/>
  <c r="AP330" i="51"/>
  <c r="AP335" i="51"/>
  <c r="AP340" i="51"/>
  <c r="AP346" i="51"/>
  <c r="AP350" i="51"/>
  <c r="AP354" i="51"/>
  <c r="AP360" i="51"/>
  <c r="AP97" i="51"/>
  <c r="AP101" i="51"/>
  <c r="AP108" i="51"/>
  <c r="AP111" i="51"/>
  <c r="AP120" i="51"/>
  <c r="AP131" i="51"/>
  <c r="AP136" i="51"/>
  <c r="AP139" i="51"/>
  <c r="AP145" i="51"/>
  <c r="AP152" i="51"/>
  <c r="AP155" i="51"/>
  <c r="AP157" i="51"/>
  <c r="AP159" i="51"/>
  <c r="AP163" i="51"/>
  <c r="AP167" i="51"/>
  <c r="AP169" i="51"/>
  <c r="AP172" i="51"/>
  <c r="AP174" i="51"/>
  <c r="AP178" i="51"/>
  <c r="AP184" i="51"/>
  <c r="AP189" i="51"/>
  <c r="AP192" i="51"/>
  <c r="AP197" i="51"/>
  <c r="AP201" i="51"/>
  <c r="AP205" i="51"/>
  <c r="AP211" i="51"/>
  <c r="AP214" i="51"/>
  <c r="AP217" i="51"/>
  <c r="AP221" i="51"/>
  <c r="AP226" i="51"/>
  <c r="AP229" i="51"/>
  <c r="AP234" i="51"/>
  <c r="AP236" i="51"/>
  <c r="AP238" i="51"/>
  <c r="AP241" i="51"/>
  <c r="AP245" i="51"/>
  <c r="AP247" i="51"/>
  <c r="AP251" i="51"/>
  <c r="AP254" i="51"/>
  <c r="AP258" i="51"/>
  <c r="AP257" i="51" s="1"/>
  <c r="AP263" i="51"/>
  <c r="AP266" i="51"/>
  <c r="AP269" i="51"/>
  <c r="AP271" i="51"/>
  <c r="AP275" i="51"/>
  <c r="AP279" i="51"/>
  <c r="AP282" i="51"/>
  <c r="AP285" i="51"/>
  <c r="AP288" i="51"/>
  <c r="AP290" i="51"/>
  <c r="AP292" i="51"/>
  <c r="AP295" i="51"/>
  <c r="AP294" i="51" s="1"/>
  <c r="AP301" i="51"/>
  <c r="AP304" i="51"/>
  <c r="AP306" i="51"/>
  <c r="AP308" i="51"/>
  <c r="AP313" i="51"/>
  <c r="AP317" i="51"/>
  <c r="AP320" i="51"/>
  <c r="AP319" i="51" s="1"/>
  <c r="AP37" i="51"/>
  <c r="AP42" i="51"/>
  <c r="AP49" i="51"/>
  <c r="AP54" i="51"/>
  <c r="AP58" i="51"/>
  <c r="AP64" i="51"/>
  <c r="AP69" i="51"/>
  <c r="AP74" i="51"/>
  <c r="AP77" i="51"/>
  <c r="AP79" i="51"/>
  <c r="AP82" i="51"/>
  <c r="AP86" i="51"/>
  <c r="AP12" i="51"/>
  <c r="AP19" i="51"/>
  <c r="AP27" i="51"/>
  <c r="AO365" i="51"/>
  <c r="AO370" i="51"/>
  <c r="AO374" i="51"/>
  <c r="AO381" i="51"/>
  <c r="AO384" i="51"/>
  <c r="AO404" i="51"/>
  <c r="AO410" i="51"/>
  <c r="AO324" i="51"/>
  <c r="AO330" i="51"/>
  <c r="AO335" i="51"/>
  <c r="AO340" i="51"/>
  <c r="AO346" i="51"/>
  <c r="AO350" i="51"/>
  <c r="AO354" i="51"/>
  <c r="AO360" i="51"/>
  <c r="AO97" i="51"/>
  <c r="AO101" i="51"/>
  <c r="AO108" i="51"/>
  <c r="AO111" i="51"/>
  <c r="AO120" i="51"/>
  <c r="AO131" i="51"/>
  <c r="AO136" i="51"/>
  <c r="AO139" i="51"/>
  <c r="AO145" i="51"/>
  <c r="AO152" i="51"/>
  <c r="AO155" i="51"/>
  <c r="AO157" i="51"/>
  <c r="AO159" i="51"/>
  <c r="AO163" i="51"/>
  <c r="AO167" i="51"/>
  <c r="AO169" i="51"/>
  <c r="AO172" i="51"/>
  <c r="AO174" i="51"/>
  <c r="AO178" i="51"/>
  <c r="AO184" i="51"/>
  <c r="AO189" i="51"/>
  <c r="AO192" i="51"/>
  <c r="AO197" i="51"/>
  <c r="AO201" i="51"/>
  <c r="AO205" i="51"/>
  <c r="AO211" i="51"/>
  <c r="AO214" i="51"/>
  <c r="AO217" i="51"/>
  <c r="AO221" i="51"/>
  <c r="AO226" i="51"/>
  <c r="AO229" i="51"/>
  <c r="AO234" i="51"/>
  <c r="AO236" i="51"/>
  <c r="AO238" i="51"/>
  <c r="AO241" i="51"/>
  <c r="AO245" i="51"/>
  <c r="AO247" i="51"/>
  <c r="AO251" i="51"/>
  <c r="AO254" i="51"/>
  <c r="AO258" i="51"/>
  <c r="AO257" i="51" s="1"/>
  <c r="AO263" i="51"/>
  <c r="AO266" i="51"/>
  <c r="AO269" i="51"/>
  <c r="AO271" i="51"/>
  <c r="AO275" i="51"/>
  <c r="AO279" i="51"/>
  <c r="AO282" i="51"/>
  <c r="AO285" i="51"/>
  <c r="AO288" i="51"/>
  <c r="AO290" i="51"/>
  <c r="AO292" i="51"/>
  <c r="AO295" i="51"/>
  <c r="AO294" i="51" s="1"/>
  <c r="AO301" i="51"/>
  <c r="AO304" i="51"/>
  <c r="AO306" i="51"/>
  <c r="AO308" i="51"/>
  <c r="AO313" i="51"/>
  <c r="AO317" i="51"/>
  <c r="AO320" i="51"/>
  <c r="AO319" i="51" s="1"/>
  <c r="AO37" i="51"/>
  <c r="AO42" i="51"/>
  <c r="AO49" i="51"/>
  <c r="AO54" i="51"/>
  <c r="AO58" i="51"/>
  <c r="AO64" i="51"/>
  <c r="AO69" i="51"/>
  <c r="AO74" i="51"/>
  <c r="AO77" i="51"/>
  <c r="AO79" i="51"/>
  <c r="AO82" i="51"/>
  <c r="AO86" i="51"/>
  <c r="AO12" i="51"/>
  <c r="AO19" i="51"/>
  <c r="AO27" i="51"/>
  <c r="AN365" i="51"/>
  <c r="AN370" i="51"/>
  <c r="AN374" i="51"/>
  <c r="AN381" i="51"/>
  <c r="AN384" i="51"/>
  <c r="AN404" i="51"/>
  <c r="AN410" i="51"/>
  <c r="AN324" i="51"/>
  <c r="AN330" i="51"/>
  <c r="AN335" i="51"/>
  <c r="AN340" i="51"/>
  <c r="AN346" i="51"/>
  <c r="AN350" i="51"/>
  <c r="AN354" i="51"/>
  <c r="AN360" i="51"/>
  <c r="AN97" i="51"/>
  <c r="AN101" i="51"/>
  <c r="AN108" i="51"/>
  <c r="AN111" i="51"/>
  <c r="AN120" i="51"/>
  <c r="AN131" i="51"/>
  <c r="AN136" i="51"/>
  <c r="AN139" i="51"/>
  <c r="AN145" i="51"/>
  <c r="AN152" i="51"/>
  <c r="AN155" i="51"/>
  <c r="AN157" i="51"/>
  <c r="AN159" i="51"/>
  <c r="AN163" i="51"/>
  <c r="AN167" i="51"/>
  <c r="AN169" i="51"/>
  <c r="AN172" i="51"/>
  <c r="AN174" i="51"/>
  <c r="AN178" i="51"/>
  <c r="AN184" i="51"/>
  <c r="AN189" i="51"/>
  <c r="AN192" i="51"/>
  <c r="AN197" i="51"/>
  <c r="AN201" i="51"/>
  <c r="AN205" i="51"/>
  <c r="AN211" i="51"/>
  <c r="AN214" i="51"/>
  <c r="AN217" i="51"/>
  <c r="AN221" i="51"/>
  <c r="AN226" i="51"/>
  <c r="AN229" i="51"/>
  <c r="AN234" i="51"/>
  <c r="AN236" i="51"/>
  <c r="AN238" i="51"/>
  <c r="AN245" i="51"/>
  <c r="AN247" i="51"/>
  <c r="AN251" i="51"/>
  <c r="AN254" i="51"/>
  <c r="AN258" i="51"/>
  <c r="AN257" i="51" s="1"/>
  <c r="AN263" i="51"/>
  <c r="AN266" i="51"/>
  <c r="AN269" i="51"/>
  <c r="AN271" i="51"/>
  <c r="AN275" i="51"/>
  <c r="AN279" i="51"/>
  <c r="AN282" i="51"/>
  <c r="AN285" i="51"/>
  <c r="AN288" i="51"/>
  <c r="AN290" i="51"/>
  <c r="AN292" i="51"/>
  <c r="AN295" i="51"/>
  <c r="AN294" i="51" s="1"/>
  <c r="AN301" i="51"/>
  <c r="AN304" i="51"/>
  <c r="AN306" i="51"/>
  <c r="AN308" i="51"/>
  <c r="AN313" i="51"/>
  <c r="AN317" i="51"/>
  <c r="AN320" i="51"/>
  <c r="AN319" i="51" s="1"/>
  <c r="AN37" i="51"/>
  <c r="AN42" i="51"/>
  <c r="AN49" i="51"/>
  <c r="AN54" i="51"/>
  <c r="AN58" i="51"/>
  <c r="AN64" i="51"/>
  <c r="AN69" i="51"/>
  <c r="AN74" i="51"/>
  <c r="AN77" i="51"/>
  <c r="AN79" i="51"/>
  <c r="AN82" i="51"/>
  <c r="AN86" i="51"/>
  <c r="AN12" i="51"/>
  <c r="AN19" i="51"/>
  <c r="AN27" i="51"/>
  <c r="AM365" i="51"/>
  <c r="AM370" i="51"/>
  <c r="AM374" i="51"/>
  <c r="AM381" i="51"/>
  <c r="AM384" i="51"/>
  <c r="AM404" i="51"/>
  <c r="AM410" i="51"/>
  <c r="AM324" i="51"/>
  <c r="AM330" i="51"/>
  <c r="AM335" i="51"/>
  <c r="AM340" i="51"/>
  <c r="AM346" i="51"/>
  <c r="AM354" i="51"/>
  <c r="AM360" i="51"/>
  <c r="AM97" i="51"/>
  <c r="AM101" i="51"/>
  <c r="AM108" i="51"/>
  <c r="AM111" i="51"/>
  <c r="AM120" i="51"/>
  <c r="AM131" i="51"/>
  <c r="AM136" i="51"/>
  <c r="AM139" i="51"/>
  <c r="AM145" i="51"/>
  <c r="AM152" i="51"/>
  <c r="AM155" i="51"/>
  <c r="AM157" i="51"/>
  <c r="AM159" i="51"/>
  <c r="AM163" i="51"/>
  <c r="AM167" i="51"/>
  <c r="AM169" i="51"/>
  <c r="AM172" i="51"/>
  <c r="AM174" i="51"/>
  <c r="AM178" i="51"/>
  <c r="AM184" i="51"/>
  <c r="AM189" i="51"/>
  <c r="AM192" i="51"/>
  <c r="AM197" i="51"/>
  <c r="AM201" i="51"/>
  <c r="AM205" i="51"/>
  <c r="AM211" i="51"/>
  <c r="AM214" i="51"/>
  <c r="AM217" i="51"/>
  <c r="AM221" i="51"/>
  <c r="AM226" i="51"/>
  <c r="AM229" i="51"/>
  <c r="AM234" i="51"/>
  <c r="AM236" i="51"/>
  <c r="AM238" i="51"/>
  <c r="AM241" i="51"/>
  <c r="AM245" i="51"/>
  <c r="AM251" i="51"/>
  <c r="AM254" i="51"/>
  <c r="AM258" i="51"/>
  <c r="AM257" i="51" s="1"/>
  <c r="AM263" i="51"/>
  <c r="AM266" i="51"/>
  <c r="AM269" i="51"/>
  <c r="AM271" i="51"/>
  <c r="AM275" i="51"/>
  <c r="AM279" i="51"/>
  <c r="AM282" i="51"/>
  <c r="AM285" i="51"/>
  <c r="AM288" i="51"/>
  <c r="AM290" i="51"/>
  <c r="AM292" i="51"/>
  <c r="AM295" i="51"/>
  <c r="AM294" i="51" s="1"/>
  <c r="AM301" i="51"/>
  <c r="AM304" i="51"/>
  <c r="AM306" i="51"/>
  <c r="AM308" i="51"/>
  <c r="AM313" i="51"/>
  <c r="AM317" i="51"/>
  <c r="AM320" i="51"/>
  <c r="AM319" i="51" s="1"/>
  <c r="AM37" i="51"/>
  <c r="AM42" i="51"/>
  <c r="AM49" i="51"/>
  <c r="AM54" i="51"/>
  <c r="AM58" i="51"/>
  <c r="AM64" i="51"/>
  <c r="AM69" i="51"/>
  <c r="AM74" i="51"/>
  <c r="AM77" i="51"/>
  <c r="AM79" i="51"/>
  <c r="AM82" i="51"/>
  <c r="AM86" i="51"/>
  <c r="AM12" i="51"/>
  <c r="AM19" i="51"/>
  <c r="AM27" i="51"/>
  <c r="AL365" i="51"/>
  <c r="AL370" i="51"/>
  <c r="AL374" i="51"/>
  <c r="AL381" i="51"/>
  <c r="AL384" i="51"/>
  <c r="AL404" i="51"/>
  <c r="AL410" i="51"/>
  <c r="AL324" i="51"/>
  <c r="AL330" i="51"/>
  <c r="AL335" i="51"/>
  <c r="AL340" i="51"/>
  <c r="AL346" i="51"/>
  <c r="AL354" i="51"/>
  <c r="AL360" i="51"/>
  <c r="AL97" i="51"/>
  <c r="AL101" i="51"/>
  <c r="AL108" i="51"/>
  <c r="AL111" i="51"/>
  <c r="AL120" i="51"/>
  <c r="AL131" i="51"/>
  <c r="AL136" i="51"/>
  <c r="AL139" i="51"/>
  <c r="AL145" i="51"/>
  <c r="AL152" i="51"/>
  <c r="AL155" i="51"/>
  <c r="AL157" i="51"/>
  <c r="AL159" i="51"/>
  <c r="AL163" i="51"/>
  <c r="AL167" i="51"/>
  <c r="AL169" i="51"/>
  <c r="AL172" i="51"/>
  <c r="AL174" i="51"/>
  <c r="AL178" i="51"/>
  <c r="AL184" i="51"/>
  <c r="AL189" i="51"/>
  <c r="AL192" i="51"/>
  <c r="AL197" i="51"/>
  <c r="AL201" i="51"/>
  <c r="AL205" i="51"/>
  <c r="AL211" i="51"/>
  <c r="AL214" i="51"/>
  <c r="AL217" i="51"/>
  <c r="AL221" i="51"/>
  <c r="AL226" i="51"/>
  <c r="AL229" i="51"/>
  <c r="AL234" i="51"/>
  <c r="AL236" i="51"/>
  <c r="AL238" i="51"/>
  <c r="AL241" i="51"/>
  <c r="AL245" i="51"/>
  <c r="AL251" i="51"/>
  <c r="AL254" i="51"/>
  <c r="AL258" i="51"/>
  <c r="AL257" i="51" s="1"/>
  <c r="AL263" i="51"/>
  <c r="AL266" i="51"/>
  <c r="AL269" i="51"/>
  <c r="AL271" i="51"/>
  <c r="AL275" i="51"/>
  <c r="AL279" i="51"/>
  <c r="AL282" i="51"/>
  <c r="AL285" i="51"/>
  <c r="AL288" i="51"/>
  <c r="AL290" i="51"/>
  <c r="AL292" i="51"/>
  <c r="AL295" i="51"/>
  <c r="AL294" i="51" s="1"/>
  <c r="AL301" i="51"/>
  <c r="AL304" i="51"/>
  <c r="AL306" i="51"/>
  <c r="AL308" i="51"/>
  <c r="AL313" i="51"/>
  <c r="AL317" i="51"/>
  <c r="AL320" i="51"/>
  <c r="AL319" i="51" s="1"/>
  <c r="AL37" i="51"/>
  <c r="AL42" i="51"/>
  <c r="AL49" i="51"/>
  <c r="AL54" i="51"/>
  <c r="AL58" i="51"/>
  <c r="AL64" i="51"/>
  <c r="AL69" i="51"/>
  <c r="AL74" i="51"/>
  <c r="AL77" i="51"/>
  <c r="AL79" i="51"/>
  <c r="AL82" i="51"/>
  <c r="AL86" i="51"/>
  <c r="AL12" i="51"/>
  <c r="AL19" i="51"/>
  <c r="AL27" i="51"/>
  <c r="AK365" i="51"/>
  <c r="AK370" i="51"/>
  <c r="AK374" i="51"/>
  <c r="AK381" i="51"/>
  <c r="AK384" i="51"/>
  <c r="AK404" i="51"/>
  <c r="AK410" i="51"/>
  <c r="AK324" i="51"/>
  <c r="AK330" i="51"/>
  <c r="AK335" i="51"/>
  <c r="AK340" i="51"/>
  <c r="AK346" i="51"/>
  <c r="AK350" i="51"/>
  <c r="AK354" i="51"/>
  <c r="AK360" i="51"/>
  <c r="AK97" i="51"/>
  <c r="AK101" i="51"/>
  <c r="AK108" i="51"/>
  <c r="AK111" i="51"/>
  <c r="AK120" i="51"/>
  <c r="AK131" i="51"/>
  <c r="AK136" i="51"/>
  <c r="AK139" i="51"/>
  <c r="AK145" i="51"/>
  <c r="AK152" i="51"/>
  <c r="AK155" i="51"/>
  <c r="AK157" i="51"/>
  <c r="AK159" i="51"/>
  <c r="AK163" i="51"/>
  <c r="AK167" i="51"/>
  <c r="AK169" i="51"/>
  <c r="AK172" i="51"/>
  <c r="AK174" i="51"/>
  <c r="AK178" i="51"/>
  <c r="AK184" i="51"/>
  <c r="AK189" i="51"/>
  <c r="AK192" i="51"/>
  <c r="AK197" i="51"/>
  <c r="AK201" i="51"/>
  <c r="AK205" i="51"/>
  <c r="AK211" i="51"/>
  <c r="AK214" i="51"/>
  <c r="AK217" i="51"/>
  <c r="AK221" i="51"/>
  <c r="AK226" i="51"/>
  <c r="AK229" i="51"/>
  <c r="AK234" i="51"/>
  <c r="AK236" i="51"/>
  <c r="AK238" i="51"/>
  <c r="AK241" i="51"/>
  <c r="AK245" i="51"/>
  <c r="AK247" i="51"/>
  <c r="AK251" i="51"/>
  <c r="AK254" i="51"/>
  <c r="AK258" i="51"/>
  <c r="AK257" i="51" s="1"/>
  <c r="AK263" i="51"/>
  <c r="AK266" i="51"/>
  <c r="AK269" i="51"/>
  <c r="AK271" i="51"/>
  <c r="AK275" i="51"/>
  <c r="AK279" i="51"/>
  <c r="AK282" i="51"/>
  <c r="AK288" i="51"/>
  <c r="AK290" i="51"/>
  <c r="AK292" i="51"/>
  <c r="AK295" i="51"/>
  <c r="AK294" i="51" s="1"/>
  <c r="AK301" i="51"/>
  <c r="AK304" i="51"/>
  <c r="AK306" i="51"/>
  <c r="AK308" i="51"/>
  <c r="AK313" i="51"/>
  <c r="AK317" i="51"/>
  <c r="AK320" i="51"/>
  <c r="AK319" i="51" s="1"/>
  <c r="AK37" i="51"/>
  <c r="AK42" i="51"/>
  <c r="AK49" i="51"/>
  <c r="AK54" i="51"/>
  <c r="AK58" i="51"/>
  <c r="AK64" i="51"/>
  <c r="AK69" i="51"/>
  <c r="AK74" i="51"/>
  <c r="AK77" i="51"/>
  <c r="AK79" i="51"/>
  <c r="AK82" i="51"/>
  <c r="AK86" i="51"/>
  <c r="AK12" i="51"/>
  <c r="AK27" i="51"/>
  <c r="AJ370" i="51"/>
  <c r="AJ374" i="51"/>
  <c r="AJ384" i="51"/>
  <c r="AJ404" i="51"/>
  <c r="AJ324" i="51"/>
  <c r="AJ330" i="51"/>
  <c r="AJ335" i="51"/>
  <c r="AJ340" i="51"/>
  <c r="AJ350" i="51"/>
  <c r="AJ360" i="51"/>
  <c r="AJ101" i="51"/>
  <c r="AJ108" i="51"/>
  <c r="AJ111" i="51"/>
  <c r="AJ120" i="51"/>
  <c r="AJ131" i="51"/>
  <c r="AJ136" i="51"/>
  <c r="AJ139" i="51"/>
  <c r="AJ145" i="51"/>
  <c r="AJ152" i="51"/>
  <c r="AJ155" i="51"/>
  <c r="AJ157" i="51"/>
  <c r="AJ159" i="51"/>
  <c r="AJ163" i="51"/>
  <c r="AJ167" i="51"/>
  <c r="AJ169" i="51"/>
  <c r="AJ172" i="51"/>
  <c r="AJ174" i="51"/>
  <c r="AJ178" i="51"/>
  <c r="AJ184" i="51"/>
  <c r="AJ189" i="51"/>
  <c r="AJ192" i="51"/>
  <c r="AJ197" i="51"/>
  <c r="AJ201" i="51"/>
  <c r="AJ205" i="51"/>
  <c r="AJ211" i="51"/>
  <c r="AJ214" i="51"/>
  <c r="AJ217" i="51"/>
  <c r="AJ221" i="51"/>
  <c r="AJ226" i="51"/>
  <c r="AJ229" i="51"/>
  <c r="AJ234" i="51"/>
  <c r="AJ236" i="51"/>
  <c r="AJ238" i="51"/>
  <c r="AJ241" i="51"/>
  <c r="AJ245" i="51"/>
  <c r="AJ247" i="51"/>
  <c r="AJ251" i="51"/>
  <c r="AJ254" i="51"/>
  <c r="AJ258" i="51"/>
  <c r="AJ257" i="51" s="1"/>
  <c r="AJ263" i="51"/>
  <c r="AJ266" i="51"/>
  <c r="AJ282" i="51"/>
  <c r="AJ288" i="51"/>
  <c r="AJ292" i="51"/>
  <c r="AJ304" i="51"/>
  <c r="AJ306" i="51"/>
  <c r="AJ308" i="51"/>
  <c r="AJ313" i="51"/>
  <c r="AJ317" i="51"/>
  <c r="AJ320" i="51"/>
  <c r="AJ319" i="51" s="1"/>
  <c r="AJ37" i="51"/>
  <c r="AJ42" i="51"/>
  <c r="AJ54" i="51"/>
  <c r="AJ58" i="51"/>
  <c r="AJ64" i="51"/>
  <c r="AJ69" i="51"/>
  <c r="AJ74" i="51"/>
  <c r="AJ77" i="51"/>
  <c r="AJ79" i="51"/>
  <c r="AJ82" i="51"/>
  <c r="AJ86" i="51"/>
  <c r="AJ12" i="51"/>
  <c r="AJ19" i="51"/>
  <c r="AI365" i="51"/>
  <c r="AI370" i="51"/>
  <c r="AI374" i="51"/>
  <c r="AI381" i="51"/>
  <c r="AI384" i="51"/>
  <c r="AI404" i="51"/>
  <c r="AI410" i="51"/>
  <c r="AI324" i="51"/>
  <c r="AI330" i="51"/>
  <c r="AI335" i="51"/>
  <c r="AI340" i="51"/>
  <c r="AI346" i="51"/>
  <c r="AI350" i="51"/>
  <c r="AI354" i="51"/>
  <c r="AI360" i="51"/>
  <c r="AI97" i="51"/>
  <c r="AI101" i="51"/>
  <c r="AI108" i="51"/>
  <c r="AI111" i="51"/>
  <c r="AI120" i="51"/>
  <c r="AI131" i="51"/>
  <c r="AI136" i="51"/>
  <c r="AI139" i="51"/>
  <c r="AI145" i="51"/>
  <c r="AI152" i="51"/>
  <c r="AI155" i="51"/>
  <c r="AI157" i="51"/>
  <c r="AI159" i="51"/>
  <c r="AI163" i="51"/>
  <c r="AI167" i="51"/>
  <c r="AI169" i="51"/>
  <c r="AI172" i="51"/>
  <c r="AI174" i="51"/>
  <c r="AI178" i="51"/>
  <c r="AI184" i="51"/>
  <c r="AI189" i="51"/>
  <c r="AI192" i="51"/>
  <c r="AI197" i="51"/>
  <c r="AI201" i="51"/>
  <c r="AI205" i="51"/>
  <c r="AI211" i="51"/>
  <c r="AI214" i="51"/>
  <c r="AI217" i="51"/>
  <c r="AI221" i="51"/>
  <c r="AI226" i="51"/>
  <c r="AI229" i="51"/>
  <c r="AI234" i="51"/>
  <c r="AI236" i="51"/>
  <c r="AI238" i="51"/>
  <c r="AI241" i="51"/>
  <c r="AI245" i="51"/>
  <c r="AI247" i="51"/>
  <c r="AI251" i="51"/>
  <c r="AI254" i="51"/>
  <c r="AI258" i="51"/>
  <c r="AI257" i="51" s="1"/>
  <c r="AI263" i="51"/>
  <c r="AI266" i="51"/>
  <c r="AI269" i="51"/>
  <c r="AI271" i="51"/>
  <c r="AI275" i="51"/>
  <c r="AI279" i="51"/>
  <c r="AI282" i="51"/>
  <c r="AI285" i="51"/>
  <c r="AI288" i="51"/>
  <c r="AI290" i="51"/>
  <c r="AI292" i="51"/>
  <c r="AI295" i="51"/>
  <c r="AI294" i="51" s="1"/>
  <c r="AI301" i="51"/>
  <c r="AI304" i="51"/>
  <c r="AI306" i="51"/>
  <c r="AI308" i="51"/>
  <c r="AI313" i="51"/>
  <c r="AI317" i="51"/>
  <c r="AI320" i="51"/>
  <c r="AI319" i="51" s="1"/>
  <c r="AI37" i="51"/>
  <c r="AI42" i="51"/>
  <c r="AI49" i="51"/>
  <c r="AI54" i="51"/>
  <c r="AI58" i="51"/>
  <c r="AI64" i="51"/>
  <c r="AI69" i="51"/>
  <c r="AI74" i="51"/>
  <c r="AI77" i="51"/>
  <c r="AI79" i="51"/>
  <c r="AI82" i="51"/>
  <c r="AI86" i="51"/>
  <c r="AI12" i="51"/>
  <c r="AI19" i="51"/>
  <c r="AI27" i="51"/>
  <c r="AH365" i="51"/>
  <c r="AH370" i="51"/>
  <c r="AH374" i="51"/>
  <c r="AH381" i="51"/>
  <c r="AH384" i="51"/>
  <c r="AH404" i="51"/>
  <c r="AH410" i="51"/>
  <c r="AH324" i="51"/>
  <c r="AH330" i="51"/>
  <c r="AH335" i="51"/>
  <c r="AH340" i="51"/>
  <c r="AH346" i="51"/>
  <c r="AH350" i="51"/>
  <c r="AH354" i="51"/>
  <c r="AH360" i="51"/>
  <c r="AH97" i="51"/>
  <c r="AH101" i="51"/>
  <c r="AH108" i="51"/>
  <c r="AH111" i="51"/>
  <c r="AH120" i="51"/>
  <c r="AH131" i="51"/>
  <c r="AH136" i="51"/>
  <c r="AH139" i="51"/>
  <c r="AH145" i="51"/>
  <c r="AH152" i="51"/>
  <c r="AH155" i="51"/>
  <c r="AH157" i="51"/>
  <c r="AH159" i="51"/>
  <c r="AH163" i="51"/>
  <c r="AH167" i="51"/>
  <c r="AH169" i="51"/>
  <c r="AH172" i="51"/>
  <c r="AH174" i="51"/>
  <c r="AH178" i="51"/>
  <c r="AH184" i="51"/>
  <c r="AH189" i="51"/>
  <c r="AH192" i="51"/>
  <c r="AH197" i="51"/>
  <c r="AH201" i="51"/>
  <c r="AH205" i="51"/>
  <c r="AH211" i="51"/>
  <c r="AH214" i="51"/>
  <c r="AH217" i="51"/>
  <c r="AH221" i="51"/>
  <c r="AH226" i="51"/>
  <c r="AH229" i="51"/>
  <c r="AH234" i="51"/>
  <c r="AH236" i="51"/>
  <c r="AH238" i="51"/>
  <c r="AH241" i="51"/>
  <c r="AH245" i="51"/>
  <c r="AH247" i="51"/>
  <c r="AH251" i="51"/>
  <c r="AH254" i="51"/>
  <c r="AH258" i="51"/>
  <c r="AH257" i="51" s="1"/>
  <c r="AH263" i="51"/>
  <c r="AH266" i="51"/>
  <c r="AH269" i="51"/>
  <c r="AH271" i="51"/>
  <c r="AH275" i="51"/>
  <c r="AH279" i="51"/>
  <c r="AH282" i="51"/>
  <c r="AH285" i="51"/>
  <c r="AH288" i="51"/>
  <c r="AH290" i="51"/>
  <c r="AH292" i="51"/>
  <c r="AH295" i="51"/>
  <c r="AH294" i="51" s="1"/>
  <c r="AH301" i="51"/>
  <c r="AH304" i="51"/>
  <c r="AH306" i="51"/>
  <c r="AH308" i="51"/>
  <c r="AH313" i="51"/>
  <c r="AH317" i="51"/>
  <c r="AH320" i="51"/>
  <c r="AH319" i="51" s="1"/>
  <c r="AH37" i="51"/>
  <c r="AH42" i="51"/>
  <c r="AH49" i="51"/>
  <c r="AH54" i="51"/>
  <c r="AH58" i="51"/>
  <c r="AH64" i="51"/>
  <c r="AH69" i="51"/>
  <c r="AH74" i="51"/>
  <c r="AH77" i="51"/>
  <c r="AH79" i="51"/>
  <c r="AH82" i="51"/>
  <c r="AH86" i="51"/>
  <c r="AH12" i="51"/>
  <c r="AH19" i="51"/>
  <c r="AH27" i="51"/>
  <c r="AG365" i="51"/>
  <c r="AG370" i="51"/>
  <c r="AG374" i="51"/>
  <c r="AG381" i="51"/>
  <c r="AG384" i="51"/>
  <c r="AG410" i="51"/>
  <c r="AG324" i="51"/>
  <c r="AG330" i="51"/>
  <c r="AG335" i="51"/>
  <c r="AG340" i="51"/>
  <c r="AG346" i="51"/>
  <c r="AG350" i="51"/>
  <c r="AG354" i="51"/>
  <c r="AG360" i="51"/>
  <c r="AG97" i="51"/>
  <c r="AG101" i="51"/>
  <c r="AG108" i="51"/>
  <c r="AG111" i="51"/>
  <c r="AG120" i="51"/>
  <c r="AG131" i="51"/>
  <c r="AG136" i="51"/>
  <c r="AG139" i="51"/>
  <c r="AG145" i="51"/>
  <c r="AG152" i="51"/>
  <c r="AG155" i="51"/>
  <c r="AG157" i="51"/>
  <c r="AG159" i="51"/>
  <c r="AG163" i="51"/>
  <c r="AG167" i="51"/>
  <c r="AG169" i="51"/>
  <c r="AG172" i="51"/>
  <c r="AG174" i="51"/>
  <c r="AG178" i="51"/>
  <c r="AG184" i="51"/>
  <c r="AG189" i="51"/>
  <c r="AG192" i="51"/>
  <c r="AG197" i="51"/>
  <c r="AG201" i="51"/>
  <c r="AG205" i="51"/>
  <c r="AG211" i="51"/>
  <c r="AG214" i="51"/>
  <c r="AG217" i="51"/>
  <c r="AG221" i="51"/>
  <c r="AG226" i="51"/>
  <c r="AG229" i="51"/>
  <c r="AG234" i="51"/>
  <c r="AG236" i="51"/>
  <c r="AG238" i="51"/>
  <c r="AG241" i="51"/>
  <c r="AG245" i="51"/>
  <c r="AG247" i="51"/>
  <c r="AG251" i="51"/>
  <c r="AG254" i="51"/>
  <c r="AG258" i="51"/>
  <c r="AG257" i="51" s="1"/>
  <c r="AG263" i="51"/>
  <c r="AG266" i="51"/>
  <c r="AG269" i="51"/>
  <c r="AG271" i="51"/>
  <c r="AG275" i="51"/>
  <c r="AG279" i="51"/>
  <c r="AG282" i="51"/>
  <c r="AG285" i="51"/>
  <c r="AG288" i="51"/>
  <c r="AG290" i="51"/>
  <c r="AG292" i="51"/>
  <c r="AG295" i="51"/>
  <c r="AG294" i="51" s="1"/>
  <c r="AG301" i="51"/>
  <c r="AG304" i="51"/>
  <c r="AG306" i="51"/>
  <c r="AG308" i="51"/>
  <c r="AG313" i="51"/>
  <c r="AG317" i="51"/>
  <c r="AG320" i="51"/>
  <c r="AG319" i="51" s="1"/>
  <c r="AG37" i="51"/>
  <c r="AG42" i="51"/>
  <c r="AG49" i="51"/>
  <c r="AG54" i="51"/>
  <c r="AG58" i="51"/>
  <c r="AG64" i="51"/>
  <c r="AG69" i="51"/>
  <c r="AG74" i="51"/>
  <c r="AG77" i="51"/>
  <c r="AG79" i="51"/>
  <c r="AG86" i="51"/>
  <c r="AG12" i="51"/>
  <c r="AG19" i="51"/>
  <c r="AG27" i="51"/>
  <c r="AF365" i="51"/>
  <c r="AF370" i="51"/>
  <c r="AF374" i="51"/>
  <c r="AF381" i="51"/>
  <c r="AF384" i="51"/>
  <c r="AF404" i="51"/>
  <c r="AF410" i="51"/>
  <c r="AF330" i="51"/>
  <c r="AF335" i="51"/>
  <c r="AF340" i="51"/>
  <c r="AF346" i="51"/>
  <c r="AF350" i="51"/>
  <c r="AF354" i="51"/>
  <c r="AF360" i="51"/>
  <c r="AF101" i="51"/>
  <c r="AF108" i="51"/>
  <c r="AF111" i="51"/>
  <c r="AF120" i="51"/>
  <c r="AF131" i="51"/>
  <c r="AF136" i="51"/>
  <c r="AF139" i="51"/>
  <c r="AF145" i="51"/>
  <c r="AF152" i="51"/>
  <c r="AF155" i="51"/>
  <c r="AF157" i="51"/>
  <c r="AF159" i="51"/>
  <c r="AF167" i="51"/>
  <c r="AF169" i="51"/>
  <c r="AF172" i="51"/>
  <c r="AF174" i="51"/>
  <c r="AF178" i="51"/>
  <c r="AF184" i="51"/>
  <c r="AF189" i="51"/>
  <c r="AF192" i="51"/>
  <c r="AF197" i="51"/>
  <c r="AF201" i="51"/>
  <c r="AF205" i="51"/>
  <c r="AF211" i="51"/>
  <c r="AF214" i="51"/>
  <c r="AF217" i="51"/>
  <c r="AF221" i="51"/>
  <c r="AF226" i="51"/>
  <c r="AF229" i="51"/>
  <c r="AF234" i="51"/>
  <c r="AF236" i="51"/>
  <c r="AF238" i="51"/>
  <c r="AF241" i="51"/>
  <c r="AF245" i="51"/>
  <c r="AF247" i="51"/>
  <c r="AF251" i="51"/>
  <c r="AF258" i="51"/>
  <c r="AF257" i="51" s="1"/>
  <c r="AF263" i="51"/>
  <c r="AF266" i="51"/>
  <c r="AF269" i="51"/>
  <c r="AF271" i="51"/>
  <c r="AF275" i="51"/>
  <c r="AF279" i="51"/>
  <c r="AF282" i="51"/>
  <c r="AF285" i="51"/>
  <c r="AF288" i="51"/>
  <c r="AF290" i="51"/>
  <c r="AF292" i="51"/>
  <c r="AF295" i="51"/>
  <c r="AF294" i="51" s="1"/>
  <c r="AF301" i="51"/>
  <c r="AF304" i="51"/>
  <c r="AF306" i="51"/>
  <c r="AF308" i="51"/>
  <c r="AF313" i="51"/>
  <c r="AF317" i="51"/>
  <c r="AF320" i="51"/>
  <c r="AF319" i="51" s="1"/>
  <c r="AF37" i="51"/>
  <c r="AF42" i="51"/>
  <c r="AF49" i="51"/>
  <c r="AF54" i="51"/>
  <c r="AF58" i="51"/>
  <c r="AF64" i="51"/>
  <c r="AF69" i="51"/>
  <c r="AF74" i="51"/>
  <c r="AF77" i="51"/>
  <c r="AF79" i="51"/>
  <c r="AF12" i="51"/>
  <c r="AF19" i="51"/>
  <c r="AF27" i="51"/>
  <c r="AE365" i="51"/>
  <c r="AE370" i="51"/>
  <c r="AE374" i="51"/>
  <c r="AE381" i="51"/>
  <c r="AE384" i="51"/>
  <c r="AE404" i="51"/>
  <c r="AE410" i="51"/>
  <c r="AE324" i="51"/>
  <c r="AE330" i="51"/>
  <c r="AE335" i="51"/>
  <c r="AE340" i="51"/>
  <c r="AE346" i="51"/>
  <c r="AE350" i="51"/>
  <c r="AE354" i="51"/>
  <c r="AE360" i="51"/>
  <c r="AE97" i="51"/>
  <c r="AE101" i="51"/>
  <c r="AE108" i="51"/>
  <c r="AE111" i="51"/>
  <c r="AE120" i="51"/>
  <c r="AE131" i="51"/>
  <c r="AE136" i="51"/>
  <c r="AE139" i="51"/>
  <c r="AE145" i="51"/>
  <c r="AE152" i="51"/>
  <c r="AE155" i="51"/>
  <c r="AE157" i="51"/>
  <c r="AE159" i="51"/>
  <c r="AE163" i="51"/>
  <c r="AE167" i="51"/>
  <c r="AE169" i="51"/>
  <c r="AE172" i="51"/>
  <c r="AE174" i="51"/>
  <c r="AE178" i="51"/>
  <c r="AE184" i="51"/>
  <c r="AE189" i="51"/>
  <c r="AE192" i="51"/>
  <c r="AE197" i="51"/>
  <c r="AE201" i="51"/>
  <c r="AE205" i="51"/>
  <c r="AE211" i="51"/>
  <c r="AE214" i="51"/>
  <c r="AE217" i="51"/>
  <c r="AE221" i="51"/>
  <c r="AE226" i="51"/>
  <c r="AE229" i="51"/>
  <c r="AE234" i="51"/>
  <c r="AE236" i="51"/>
  <c r="AE238" i="51"/>
  <c r="AE241" i="51"/>
  <c r="AE245" i="51"/>
  <c r="AE247" i="51"/>
  <c r="AE251" i="51"/>
  <c r="AE254" i="51"/>
  <c r="AE258" i="51"/>
  <c r="AE257" i="51" s="1"/>
  <c r="AE263" i="51"/>
  <c r="AE266" i="51"/>
  <c r="AE269" i="51"/>
  <c r="AE271" i="51"/>
  <c r="AE275" i="51"/>
  <c r="AE279" i="51"/>
  <c r="AE282" i="51"/>
  <c r="AE285" i="51"/>
  <c r="AE288" i="51"/>
  <c r="AE290" i="51"/>
  <c r="AE292" i="51"/>
  <c r="AE295" i="51"/>
  <c r="AE294" i="51" s="1"/>
  <c r="AE301" i="51"/>
  <c r="AE304" i="51"/>
  <c r="AE306" i="51"/>
  <c r="AE308" i="51"/>
  <c r="AE313" i="51"/>
  <c r="AE317" i="51"/>
  <c r="AE320" i="51"/>
  <c r="AE319" i="51" s="1"/>
  <c r="AE37" i="51"/>
  <c r="AE42" i="51"/>
  <c r="AE49" i="51"/>
  <c r="AE54" i="51"/>
  <c r="AE58" i="51"/>
  <c r="AE64" i="51"/>
  <c r="AE69" i="51"/>
  <c r="AE74" i="51"/>
  <c r="AE77" i="51"/>
  <c r="AE79" i="51"/>
  <c r="AE82" i="51"/>
  <c r="AE86" i="51"/>
  <c r="AE12" i="51"/>
  <c r="AE19" i="51"/>
  <c r="AE27" i="51"/>
  <c r="AD365" i="51"/>
  <c r="AD370" i="51"/>
  <c r="AD374" i="51"/>
  <c r="AD381" i="51"/>
  <c r="AD384" i="51"/>
  <c r="AD404" i="51"/>
  <c r="AD410" i="51"/>
  <c r="AD324" i="51"/>
  <c r="AD330" i="51"/>
  <c r="AD335" i="51"/>
  <c r="AD340" i="51"/>
  <c r="AD346" i="51"/>
  <c r="AD350" i="51"/>
  <c r="AD354" i="51"/>
  <c r="AD360" i="51"/>
  <c r="AD97" i="51"/>
  <c r="AD101" i="51"/>
  <c r="AD108" i="51"/>
  <c r="AD111" i="51"/>
  <c r="AD120" i="51"/>
  <c r="AD131" i="51"/>
  <c r="AD136" i="51"/>
  <c r="AD139" i="51"/>
  <c r="AD145" i="51"/>
  <c r="AD152" i="51"/>
  <c r="AD155" i="51"/>
  <c r="AD157" i="51"/>
  <c r="AD159" i="51"/>
  <c r="AD163" i="51"/>
  <c r="AD167" i="51"/>
  <c r="AD169" i="51"/>
  <c r="AD172" i="51"/>
  <c r="AD174" i="51"/>
  <c r="AD178" i="51"/>
  <c r="AD184" i="51"/>
  <c r="AD189" i="51"/>
  <c r="AD192" i="51"/>
  <c r="AD197" i="51"/>
  <c r="AD201" i="51"/>
  <c r="AD205" i="51"/>
  <c r="AD211" i="51"/>
  <c r="AD214" i="51"/>
  <c r="AD217" i="51"/>
  <c r="AD221" i="51"/>
  <c r="AD226" i="51"/>
  <c r="AD229" i="51"/>
  <c r="AD234" i="51"/>
  <c r="AD236" i="51"/>
  <c r="AD238" i="51"/>
  <c r="AD241" i="51"/>
  <c r="AD245" i="51"/>
  <c r="AD247" i="51"/>
  <c r="AD251" i="51"/>
  <c r="AD254" i="51"/>
  <c r="AD258" i="51"/>
  <c r="AD257" i="51" s="1"/>
  <c r="AD263" i="51"/>
  <c r="AD266" i="51"/>
  <c r="AD269" i="51"/>
  <c r="AD271" i="51"/>
  <c r="AD275" i="51"/>
  <c r="AD279" i="51"/>
  <c r="AD282" i="51"/>
  <c r="AD285" i="51"/>
  <c r="AD288" i="51"/>
  <c r="AD290" i="51"/>
  <c r="AD292" i="51"/>
  <c r="AD295" i="51"/>
  <c r="AD294" i="51" s="1"/>
  <c r="AD301" i="51"/>
  <c r="AD304" i="51"/>
  <c r="AD306" i="51"/>
  <c r="AD308" i="51"/>
  <c r="AD313" i="51"/>
  <c r="AD317" i="51"/>
  <c r="AD320" i="51"/>
  <c r="AD319" i="51" s="1"/>
  <c r="AD37" i="51"/>
  <c r="AD42" i="51"/>
  <c r="AD49" i="51"/>
  <c r="AD54" i="51"/>
  <c r="AD58" i="51"/>
  <c r="AD64" i="51"/>
  <c r="AD69" i="51"/>
  <c r="AD74" i="51"/>
  <c r="AD77" i="51"/>
  <c r="AD79" i="51"/>
  <c r="AD82" i="51"/>
  <c r="AD86" i="51"/>
  <c r="AD12" i="51"/>
  <c r="AD19" i="51"/>
  <c r="AD27" i="51"/>
  <c r="AC365" i="51"/>
  <c r="AC370" i="51"/>
  <c r="AC374" i="51"/>
  <c r="AC381" i="51"/>
  <c r="AC384" i="51"/>
  <c r="AC404" i="51"/>
  <c r="AC410" i="51"/>
  <c r="AC324" i="51"/>
  <c r="AC330" i="51"/>
  <c r="AC335" i="51"/>
  <c r="AC340" i="51"/>
  <c r="AC346" i="51"/>
  <c r="AC350" i="51"/>
  <c r="AC354" i="51"/>
  <c r="AC360" i="51"/>
  <c r="AC97" i="51"/>
  <c r="AC101" i="51"/>
  <c r="AC108" i="51"/>
  <c r="AC111" i="51"/>
  <c r="AC120" i="51"/>
  <c r="AC131" i="51"/>
  <c r="AC136" i="51"/>
  <c r="AC139" i="51"/>
  <c r="AC145" i="51"/>
  <c r="AC152" i="51"/>
  <c r="AC155" i="51"/>
  <c r="AC157" i="51"/>
  <c r="AC159" i="51"/>
  <c r="AC163" i="51"/>
  <c r="AC167" i="51"/>
  <c r="AC169" i="51"/>
  <c r="AC172" i="51"/>
  <c r="AC174" i="51"/>
  <c r="AC178" i="51"/>
  <c r="AC184" i="51"/>
  <c r="AC189" i="51"/>
  <c r="AC192" i="51"/>
  <c r="AC197" i="51"/>
  <c r="AC201" i="51"/>
  <c r="AC205" i="51"/>
  <c r="AC211" i="51"/>
  <c r="AC214" i="51"/>
  <c r="AC217" i="51"/>
  <c r="AC221" i="51"/>
  <c r="AC226" i="51"/>
  <c r="AC229" i="51"/>
  <c r="AC234" i="51"/>
  <c r="AC236" i="51"/>
  <c r="AC238" i="51"/>
  <c r="AC241" i="51"/>
  <c r="AC245" i="51"/>
  <c r="AC247" i="51"/>
  <c r="AC251" i="51"/>
  <c r="AC254" i="51"/>
  <c r="AC258" i="51"/>
  <c r="AC257" i="51" s="1"/>
  <c r="AC263" i="51"/>
  <c r="AC266" i="51"/>
  <c r="AC269" i="51"/>
  <c r="AC271" i="51"/>
  <c r="AC275" i="51"/>
  <c r="AC279" i="51"/>
  <c r="AC282" i="51"/>
  <c r="AC285" i="51"/>
  <c r="AC288" i="51"/>
  <c r="AC290" i="51"/>
  <c r="AC292" i="51"/>
  <c r="AC295" i="51"/>
  <c r="AC294" i="51" s="1"/>
  <c r="AC301" i="51"/>
  <c r="AC304" i="51"/>
  <c r="AC306" i="51"/>
  <c r="AC308" i="51"/>
  <c r="AC313" i="51"/>
  <c r="AC317" i="51"/>
  <c r="AC320" i="51"/>
  <c r="AC319" i="51" s="1"/>
  <c r="AC37" i="51"/>
  <c r="AC42" i="51"/>
  <c r="AC49" i="51"/>
  <c r="AC54" i="51"/>
  <c r="AC58" i="51"/>
  <c r="AC64" i="51"/>
  <c r="AC69" i="51"/>
  <c r="AC74" i="51"/>
  <c r="AC77" i="51"/>
  <c r="AC79" i="51"/>
  <c r="AC82" i="51"/>
  <c r="AC86" i="51"/>
  <c r="AC12" i="51"/>
  <c r="AC19" i="51"/>
  <c r="AC27" i="51"/>
  <c r="AB365" i="51"/>
  <c r="AB370" i="51"/>
  <c r="AB374" i="51"/>
  <c r="AB381" i="51"/>
  <c r="AB384" i="51"/>
  <c r="AB404" i="51"/>
  <c r="AB410" i="51"/>
  <c r="AB324" i="51"/>
  <c r="AB330" i="51"/>
  <c r="AB335" i="51"/>
  <c r="AB340" i="51"/>
  <c r="AB346" i="51"/>
  <c r="AB350" i="51"/>
  <c r="AB354" i="51"/>
  <c r="AB360" i="51"/>
  <c r="AB97" i="51"/>
  <c r="AB101" i="51"/>
  <c r="AB108" i="51"/>
  <c r="AB111" i="51"/>
  <c r="AB120" i="51"/>
  <c r="AB131" i="51"/>
  <c r="AB136" i="51"/>
  <c r="AB139" i="51"/>
  <c r="AB145" i="51"/>
  <c r="AB152" i="51"/>
  <c r="AB155" i="51"/>
  <c r="AB157" i="51"/>
  <c r="AB159" i="51"/>
  <c r="AB163" i="51"/>
  <c r="AB167" i="51"/>
  <c r="AB169" i="51"/>
  <c r="AB172" i="51"/>
  <c r="AB174" i="51"/>
  <c r="AB178" i="51"/>
  <c r="AB184" i="51"/>
  <c r="AB189" i="51"/>
  <c r="AB192" i="51"/>
  <c r="AB197" i="51"/>
  <c r="AB201" i="51"/>
  <c r="AB205" i="51"/>
  <c r="AB214" i="51"/>
  <c r="AB217" i="51"/>
  <c r="AB221" i="51"/>
  <c r="AB226" i="51"/>
  <c r="AB229" i="51"/>
  <c r="AB234" i="51"/>
  <c r="AB236" i="51"/>
  <c r="AB238" i="51"/>
  <c r="AB241" i="51"/>
  <c r="AB245" i="51"/>
  <c r="AB247" i="51"/>
  <c r="AB251" i="51"/>
  <c r="AB254" i="51"/>
  <c r="AB258" i="51"/>
  <c r="AB257" i="51" s="1"/>
  <c r="AB263" i="51"/>
  <c r="AB266" i="51"/>
  <c r="AB269" i="51"/>
  <c r="AB271" i="51"/>
  <c r="AB275" i="51"/>
  <c r="AB279" i="51"/>
  <c r="AB282" i="51"/>
  <c r="AB285" i="51"/>
  <c r="AB288" i="51"/>
  <c r="AB290" i="51"/>
  <c r="AB292" i="51"/>
  <c r="AB295" i="51"/>
  <c r="AB294" i="51" s="1"/>
  <c r="AB301" i="51"/>
  <c r="AB304" i="51"/>
  <c r="AB306" i="51"/>
  <c r="AB308" i="51"/>
  <c r="AB313" i="51"/>
  <c r="AB317" i="51"/>
  <c r="AB320" i="51"/>
  <c r="AB319" i="51" s="1"/>
  <c r="AB37" i="51"/>
  <c r="AB42" i="51"/>
  <c r="AB49" i="51"/>
  <c r="AB54" i="51"/>
  <c r="AB58" i="51"/>
  <c r="AB64" i="51"/>
  <c r="AB69" i="51"/>
  <c r="AB74" i="51"/>
  <c r="AB77" i="51"/>
  <c r="AB79" i="51"/>
  <c r="AB82" i="51"/>
  <c r="AB86" i="51"/>
  <c r="AB12" i="51"/>
  <c r="AB19" i="51"/>
  <c r="AB27" i="51"/>
  <c r="X379" i="51"/>
  <c r="Q183" i="51"/>
  <c r="DD160" i="51"/>
  <c r="BM406" i="51"/>
  <c r="BL164" i="51"/>
  <c r="DG83" i="51"/>
  <c r="ES87" i="51"/>
  <c r="AJ365" i="51"/>
  <c r="BL83" i="51"/>
  <c r="BU324" i="51"/>
  <c r="AJ49" i="51" l="1"/>
  <c r="AF86" i="51"/>
  <c r="DN82" i="51"/>
  <c r="DO353" i="51"/>
  <c r="DP353" i="51"/>
  <c r="DR353" i="51"/>
  <c r="DU312" i="51"/>
  <c r="EC312" i="51"/>
  <c r="DL138" i="51"/>
  <c r="DP138" i="51"/>
  <c r="DT138" i="51"/>
  <c r="DX138" i="51"/>
  <c r="EB138" i="51"/>
  <c r="EF138" i="51"/>
  <c r="EJ138" i="51"/>
  <c r="EN138" i="51"/>
  <c r="ER138" i="51"/>
  <c r="DV171" i="51"/>
  <c r="DZ171" i="51"/>
  <c r="ED171" i="51"/>
  <c r="EH171" i="51"/>
  <c r="EL171" i="51"/>
  <c r="EP171" i="51"/>
  <c r="DL177" i="51"/>
  <c r="DP177" i="51"/>
  <c r="DT177" i="51"/>
  <c r="DX177" i="51"/>
  <c r="EB177" i="51"/>
  <c r="EF177" i="51"/>
  <c r="EJ177" i="51"/>
  <c r="DK353" i="51"/>
  <c r="DS353" i="51"/>
  <c r="EA353" i="51"/>
  <c r="EM353" i="51"/>
  <c r="DT373" i="51"/>
  <c r="DX373" i="51"/>
  <c r="EB373" i="51"/>
  <c r="EF373" i="51"/>
  <c r="EJ373" i="51"/>
  <c r="EN373" i="51"/>
  <c r="DO73" i="51"/>
  <c r="DO96" i="51"/>
  <c r="DS96" i="51"/>
  <c r="DW96" i="51"/>
  <c r="EE96" i="51"/>
  <c r="EM96" i="51"/>
  <c r="EQ96" i="51"/>
  <c r="DK138" i="51"/>
  <c r="DO138" i="51"/>
  <c r="DS138" i="51"/>
  <c r="DW138" i="51"/>
  <c r="EI138" i="51"/>
  <c r="EM138" i="51"/>
  <c r="EQ138" i="51"/>
  <c r="DU171" i="51"/>
  <c r="EC171" i="51"/>
  <c r="DK177" i="51"/>
  <c r="DO177" i="51"/>
  <c r="DW177" i="51"/>
  <c r="EA177" i="51"/>
  <c r="EE177" i="51"/>
  <c r="EI177" i="51"/>
  <c r="DR268" i="51"/>
  <c r="DZ268" i="51"/>
  <c r="ED268" i="51"/>
  <c r="EH268" i="51"/>
  <c r="EL268" i="51"/>
  <c r="EP268" i="51"/>
  <c r="DR281" i="51"/>
  <c r="DV281" i="51"/>
  <c r="DZ281" i="51"/>
  <c r="ED281" i="51"/>
  <c r="EH281" i="51"/>
  <c r="EP281" i="51"/>
  <c r="DU300" i="51"/>
  <c r="EC300" i="51"/>
  <c r="DT330" i="51"/>
  <c r="DT323" i="51" s="1"/>
  <c r="DK339" i="51"/>
  <c r="DO339" i="51"/>
  <c r="DD302" i="51"/>
  <c r="DL36" i="51"/>
  <c r="DP36" i="51"/>
  <c r="DT36" i="51"/>
  <c r="DX36" i="51"/>
  <c r="EB36" i="51"/>
  <c r="EF36" i="51"/>
  <c r="EJ36" i="51"/>
  <c r="EN36" i="51"/>
  <c r="ER36" i="51"/>
  <c r="DN151" i="51"/>
  <c r="DR151" i="51"/>
  <c r="DV151" i="51"/>
  <c r="DZ151" i="51"/>
  <c r="ED151" i="51"/>
  <c r="EH151" i="51"/>
  <c r="EL151" i="51"/>
  <c r="EP151" i="51"/>
  <c r="ER268" i="51"/>
  <c r="EL226" i="51"/>
  <c r="DL312" i="51"/>
  <c r="DP312" i="51"/>
  <c r="DT312" i="51"/>
  <c r="DX312" i="51"/>
  <c r="EB312" i="51"/>
  <c r="EF312" i="51"/>
  <c r="EJ312" i="51"/>
  <c r="EN312" i="51"/>
  <c r="ER312" i="51"/>
  <c r="DN353" i="51"/>
  <c r="DV353" i="51"/>
  <c r="DZ353" i="51"/>
  <c r="ED353" i="51"/>
  <c r="EH353" i="51"/>
  <c r="EL353" i="51"/>
  <c r="EP353" i="51"/>
  <c r="DW364" i="51"/>
  <c r="EA364" i="51"/>
  <c r="EE364" i="51"/>
  <c r="EA373" i="51"/>
  <c r="EE373" i="51"/>
  <c r="EM373" i="51"/>
  <c r="EQ373" i="51"/>
  <c r="DU36" i="51"/>
  <c r="DL73" i="51"/>
  <c r="DP96" i="51"/>
  <c r="DT96" i="51"/>
  <c r="DX96" i="51"/>
  <c r="EB96" i="51"/>
  <c r="EF96" i="51"/>
  <c r="EJ96" i="51"/>
  <c r="EN96" i="51"/>
  <c r="ER96" i="51"/>
  <c r="DU138" i="51"/>
  <c r="EC138" i="51"/>
  <c r="DK151" i="51"/>
  <c r="DO151" i="51"/>
  <c r="DS151" i="51"/>
  <c r="DW151" i="51"/>
  <c r="EA151" i="51"/>
  <c r="EE151" i="51"/>
  <c r="EI151" i="51"/>
  <c r="EM151" i="51"/>
  <c r="EQ151" i="51"/>
  <c r="DW162" i="51"/>
  <c r="EQ162" i="51"/>
  <c r="DS171" i="51"/>
  <c r="DW171" i="51"/>
  <c r="EA171" i="51"/>
  <c r="EE171" i="51"/>
  <c r="EI171" i="51"/>
  <c r="EM171" i="51"/>
  <c r="EQ171" i="51"/>
  <c r="DU177" i="51"/>
  <c r="DK268" i="51"/>
  <c r="DO268" i="51"/>
  <c r="DS268" i="51"/>
  <c r="DW268" i="51"/>
  <c r="EA268" i="51"/>
  <c r="EE268" i="51"/>
  <c r="EI268" i="51"/>
  <c r="EQ268" i="51"/>
  <c r="DK281" i="51"/>
  <c r="DO281" i="51"/>
  <c r="DS281" i="51"/>
  <c r="DW281" i="51"/>
  <c r="EA281" i="51"/>
  <c r="EE281" i="51"/>
  <c r="EI281" i="51"/>
  <c r="EM281" i="51"/>
  <c r="EQ281" i="51"/>
  <c r="DN300" i="51"/>
  <c r="DR300" i="51"/>
  <c r="DV300" i="51"/>
  <c r="DZ300" i="51"/>
  <c r="ED300" i="51"/>
  <c r="EH300" i="51"/>
  <c r="EL300" i="51"/>
  <c r="EP300" i="51"/>
  <c r="DN312" i="51"/>
  <c r="DR312" i="51"/>
  <c r="DV312" i="51"/>
  <c r="DZ312" i="51"/>
  <c r="ED312" i="51"/>
  <c r="EH312" i="51"/>
  <c r="EL312" i="51"/>
  <c r="EP312" i="51"/>
  <c r="DL339" i="51"/>
  <c r="DP339" i="51"/>
  <c r="DL353" i="51"/>
  <c r="DT353" i="51"/>
  <c r="DX353" i="51"/>
  <c r="EB353" i="51"/>
  <c r="EF353" i="51"/>
  <c r="EJ353" i="51"/>
  <c r="EN353" i="51"/>
  <c r="ER353" i="51"/>
  <c r="EC373" i="51"/>
  <c r="ET90" i="51"/>
  <c r="ET86" i="51" s="1"/>
  <c r="ED36" i="51"/>
  <c r="EH36" i="51"/>
  <c r="EP36" i="51"/>
  <c r="DR138" i="51"/>
  <c r="DV138" i="51"/>
  <c r="DZ138" i="51"/>
  <c r="EH138" i="51"/>
  <c r="EP138" i="51"/>
  <c r="DL151" i="51"/>
  <c r="DP151" i="51"/>
  <c r="DT151" i="51"/>
  <c r="DX151" i="51"/>
  <c r="EB151" i="51"/>
  <c r="EF151" i="51"/>
  <c r="EJ151" i="51"/>
  <c r="EN151" i="51"/>
  <c r="ER151" i="51"/>
  <c r="DT162" i="51"/>
  <c r="DX162" i="51"/>
  <c r="EN162" i="51"/>
  <c r="ER162" i="51"/>
  <c r="DT171" i="51"/>
  <c r="DX171" i="51"/>
  <c r="EB171" i="51"/>
  <c r="EF171" i="51"/>
  <c r="EJ171" i="51"/>
  <c r="EN171" i="51"/>
  <c r="ER171" i="51"/>
  <c r="EH177" i="51"/>
  <c r="EB268" i="51"/>
  <c r="EN268" i="51"/>
  <c r="DT281" i="51"/>
  <c r="EB281" i="51"/>
  <c r="EF281" i="51"/>
  <c r="EJ281" i="51"/>
  <c r="ER281" i="51"/>
  <c r="DO300" i="51"/>
  <c r="DS300" i="51"/>
  <c r="EA300" i="51"/>
  <c r="EE300" i="51"/>
  <c r="EI300" i="51"/>
  <c r="EM300" i="51"/>
  <c r="DK312" i="51"/>
  <c r="DO312" i="51"/>
  <c r="DS312" i="51"/>
  <c r="DW312" i="51"/>
  <c r="EA312" i="51"/>
  <c r="EE312" i="51"/>
  <c r="EI312" i="51"/>
  <c r="EM312" i="51"/>
  <c r="EQ312" i="51"/>
  <c r="DU353" i="51"/>
  <c r="EC353" i="51"/>
  <c r="DZ373" i="51"/>
  <c r="ED373" i="51"/>
  <c r="EH373" i="51"/>
  <c r="EL373" i="51"/>
  <c r="EP373" i="51"/>
  <c r="DO36" i="51"/>
  <c r="EA36" i="51"/>
  <c r="EE36" i="51"/>
  <c r="EI36" i="51"/>
  <c r="EQ36" i="51"/>
  <c r="ED96" i="51"/>
  <c r="EC151" i="51"/>
  <c r="EC162" i="51"/>
  <c r="DU268" i="51"/>
  <c r="EC268" i="51"/>
  <c r="DU281" i="51"/>
  <c r="EC281" i="51"/>
  <c r="DL300" i="51"/>
  <c r="DP300" i="51"/>
  <c r="DT300" i="51"/>
  <c r="DX300" i="51"/>
  <c r="EF300" i="51"/>
  <c r="EJ300" i="51"/>
  <c r="EN300" i="51"/>
  <c r="ER300" i="51"/>
  <c r="DN339" i="51"/>
  <c r="BL215" i="51"/>
  <c r="BL214" i="51" s="1"/>
  <c r="Y215" i="51" s="1"/>
  <c r="FF302" i="51"/>
  <c r="AF324" i="51"/>
  <c r="AF323" i="51" s="1"/>
  <c r="DD109" i="51"/>
  <c r="DD108" i="51" s="1"/>
  <c r="DE237" i="51"/>
  <c r="DE236" i="51" s="1"/>
  <c r="DE233" i="51" s="1"/>
  <c r="E16" i="63" s="1"/>
  <c r="ES352" i="51"/>
  <c r="ES350" i="51" s="1"/>
  <c r="BL200" i="51"/>
  <c r="BL197" i="51" s="1"/>
  <c r="Y198" i="51" s="1"/>
  <c r="BZ247" i="51"/>
  <c r="BZ240" i="51" s="1"/>
  <c r="BD205" i="51"/>
  <c r="BT323" i="51"/>
  <c r="ES409" i="51"/>
  <c r="ES404" i="51" s="1"/>
  <c r="DE80" i="51"/>
  <c r="DE79" i="51" s="1"/>
  <c r="BM286" i="51"/>
  <c r="BM285" i="51" s="1"/>
  <c r="BT301" i="51"/>
  <c r="BT300" i="51" s="1"/>
  <c r="CL19" i="51"/>
  <c r="CL11" i="51" s="1"/>
  <c r="CL10" i="51" s="1"/>
  <c r="DD303" i="51"/>
  <c r="AF254" i="51"/>
  <c r="AF240" i="51" s="1"/>
  <c r="AJ271" i="51"/>
  <c r="AN241" i="51"/>
  <c r="AN240" i="51" s="1"/>
  <c r="BY301" i="51"/>
  <c r="BY300" i="51" s="1"/>
  <c r="DD164" i="51"/>
  <c r="DD163" i="51" s="1"/>
  <c r="DD162" i="51" s="1"/>
  <c r="BU320" i="51"/>
  <c r="BU319" i="51" s="1"/>
  <c r="BQ323" i="51"/>
  <c r="DS330" i="51"/>
  <c r="DS323" i="51" s="1"/>
  <c r="EB300" i="51"/>
  <c r="BD221" i="51"/>
  <c r="AJ275" i="51"/>
  <c r="BE201" i="51"/>
  <c r="BE188" i="51" s="1"/>
  <c r="DE160" i="51"/>
  <c r="DE159" i="51" s="1"/>
  <c r="BL382" i="51"/>
  <c r="BL381" i="51" s="1"/>
  <c r="BD201" i="51"/>
  <c r="AK19" i="51"/>
  <c r="AK11" i="51" s="1"/>
  <c r="AK10" i="51" s="1"/>
  <c r="FF103" i="51"/>
  <c r="FG103" i="51" s="1"/>
  <c r="BU82" i="51"/>
  <c r="BU81" i="51" s="1"/>
  <c r="DN335" i="51"/>
  <c r="DN323" i="51" s="1"/>
  <c r="DR36" i="51"/>
  <c r="DZ36" i="51"/>
  <c r="AJ27" i="51"/>
  <c r="AJ11" i="51" s="1"/>
  <c r="AJ10" i="51" s="1"/>
  <c r="FF93" i="51"/>
  <c r="FG93" i="51" s="1"/>
  <c r="DE98" i="51"/>
  <c r="DW36" i="51"/>
  <c r="BS323" i="51"/>
  <c r="DS36" i="51"/>
  <c r="EM36" i="51"/>
  <c r="EN177" i="51"/>
  <c r="ER177" i="51"/>
  <c r="DL171" i="51"/>
  <c r="DP171" i="51"/>
  <c r="EP177" i="51"/>
  <c r="DU233" i="51"/>
  <c r="EC233" i="51"/>
  <c r="EM177" i="51"/>
  <c r="EQ177" i="51"/>
  <c r="AM350" i="51"/>
  <c r="AM339" i="51" s="1"/>
  <c r="CV96" i="51"/>
  <c r="EL184" i="51"/>
  <c r="EL177" i="51" s="1"/>
  <c r="ES128" i="51"/>
  <c r="ES120" i="51" s="1"/>
  <c r="DF83" i="51"/>
  <c r="DF82" i="51" s="1"/>
  <c r="CX96" i="51"/>
  <c r="DC96" i="51"/>
  <c r="DP86" i="51"/>
  <c r="DP81" i="51" s="1"/>
  <c r="DL188" i="51"/>
  <c r="DP188" i="51"/>
  <c r="DT188" i="51"/>
  <c r="DX188" i="51"/>
  <c r="EB188" i="51"/>
  <c r="EF188" i="51"/>
  <c r="EJ188" i="51"/>
  <c r="EN188" i="51"/>
  <c r="ER188" i="51"/>
  <c r="BA131" i="51"/>
  <c r="BA110" i="51" s="1"/>
  <c r="AJ301" i="51"/>
  <c r="AJ300" i="51" s="1"/>
  <c r="FF303" i="51"/>
  <c r="BW81" i="51"/>
  <c r="DZ188" i="51"/>
  <c r="DO86" i="51"/>
  <c r="DO81" i="51" s="1"/>
  <c r="DN171" i="51"/>
  <c r="DK188" i="51"/>
  <c r="DS188" i="51"/>
  <c r="DW188" i="51"/>
  <c r="EE188" i="51"/>
  <c r="EI188" i="51"/>
  <c r="EM188" i="51"/>
  <c r="EQ188" i="51"/>
  <c r="ET232" i="51"/>
  <c r="ET229" i="51" s="1"/>
  <c r="DF407" i="51"/>
  <c r="DF404" i="51" s="1"/>
  <c r="DG407" i="51"/>
  <c r="DG404" i="51" s="1"/>
  <c r="AJ354" i="51"/>
  <c r="AJ353" i="51" s="1"/>
  <c r="DZ73" i="51"/>
  <c r="ED73" i="51"/>
  <c r="EL73" i="51"/>
  <c r="EL197" i="51"/>
  <c r="EL205" i="51"/>
  <c r="EL221" i="51"/>
  <c r="EL229" i="51"/>
  <c r="DK233" i="51"/>
  <c r="DO233" i="51"/>
  <c r="DW233" i="51"/>
  <c r="EA233" i="51"/>
  <c r="EE233" i="51"/>
  <c r="EI233" i="51"/>
  <c r="EM233" i="51"/>
  <c r="EQ233" i="51"/>
  <c r="DT73" i="51"/>
  <c r="DX73" i="51"/>
  <c r="EB73" i="51"/>
  <c r="EF73" i="51"/>
  <c r="EJ73" i="51"/>
  <c r="EN73" i="51"/>
  <c r="EA188" i="51"/>
  <c r="DV268" i="51"/>
  <c r="ES369" i="51"/>
  <c r="ES365" i="51" s="1"/>
  <c r="BL280" i="51"/>
  <c r="BL279" i="51" s="1"/>
  <c r="Y280" i="51" s="1"/>
  <c r="BL98" i="51"/>
  <c r="FG98" i="51" s="1"/>
  <c r="DG63" i="51"/>
  <c r="DG58" i="51" s="1"/>
  <c r="DD150" i="51"/>
  <c r="DD145" i="51" s="1"/>
  <c r="BH12" i="51"/>
  <c r="BH11" i="51" s="1"/>
  <c r="BH10" i="51" s="1"/>
  <c r="CW96" i="51"/>
  <c r="DB96" i="51"/>
  <c r="BZ145" i="51"/>
  <c r="BZ138" i="51" s="1"/>
  <c r="DU73" i="51"/>
  <c r="EC73" i="51"/>
  <c r="DK171" i="51"/>
  <c r="DO171" i="51"/>
  <c r="DL233" i="51"/>
  <c r="DP233" i="51"/>
  <c r="DT233" i="51"/>
  <c r="DX233" i="51"/>
  <c r="EB233" i="51"/>
  <c r="EF233" i="51"/>
  <c r="EJ233" i="51"/>
  <c r="EN233" i="51"/>
  <c r="ER233" i="51"/>
  <c r="ET243" i="51"/>
  <c r="ET241" i="51" s="1"/>
  <c r="ET237" i="51"/>
  <c r="ET236" i="51" s="1"/>
  <c r="ET233" i="51" s="1"/>
  <c r="E17" i="56" s="1"/>
  <c r="CP138" i="51"/>
  <c r="AJ285" i="51"/>
  <c r="AJ410" i="51"/>
  <c r="AJ383" i="51" s="1"/>
  <c r="DR330" i="51"/>
  <c r="DR323" i="51" s="1"/>
  <c r="DE99" i="51"/>
  <c r="DG109" i="51"/>
  <c r="DG108" i="51" s="1"/>
  <c r="CU96" i="51"/>
  <c r="CZ96" i="51"/>
  <c r="BU97" i="51"/>
  <c r="BU96" i="51" s="1"/>
  <c r="DS73" i="51"/>
  <c r="DW73" i="51"/>
  <c r="EQ73" i="51"/>
  <c r="DN86" i="51"/>
  <c r="DN233" i="51"/>
  <c r="DV233" i="51"/>
  <c r="ED233" i="51"/>
  <c r="EH233" i="51"/>
  <c r="EL233" i="51"/>
  <c r="EP233" i="51"/>
  <c r="DS236" i="51"/>
  <c r="DS233" i="51" s="1"/>
  <c r="FC421" i="51"/>
  <c r="EY421" i="51"/>
  <c r="DR171" i="51"/>
  <c r="AL350" i="51"/>
  <c r="AL339" i="51" s="1"/>
  <c r="AJ290" i="51"/>
  <c r="DF98" i="51"/>
  <c r="DF97" i="51" s="1"/>
  <c r="AG82" i="51"/>
  <c r="AG81" i="51" s="1"/>
  <c r="DE164" i="51"/>
  <c r="DE163" i="51" s="1"/>
  <c r="DE162" i="51" s="1"/>
  <c r="E12" i="63" s="1"/>
  <c r="AJ346" i="51"/>
  <c r="AJ339" i="51" s="1"/>
  <c r="BL296" i="51"/>
  <c r="BL295" i="51" s="1"/>
  <c r="Y298" i="51" s="1"/>
  <c r="BL270" i="51"/>
  <c r="BL269" i="51" s="1"/>
  <c r="BL356" i="51"/>
  <c r="BL354" i="51" s="1"/>
  <c r="Y355" i="51" s="1"/>
  <c r="DE148" i="51"/>
  <c r="DE145" i="51" s="1"/>
  <c r="BT86" i="51"/>
  <c r="BT81" i="51" s="1"/>
  <c r="BT295" i="51"/>
  <c r="BT294" i="51" s="1"/>
  <c r="CR108" i="51"/>
  <c r="CR96" i="51" s="1"/>
  <c r="DR79" i="51"/>
  <c r="DR73" i="51" s="1"/>
  <c r="ET173" i="51"/>
  <c r="ET172" i="51" s="1"/>
  <c r="FB421" i="51"/>
  <c r="EX421" i="51"/>
  <c r="DR233" i="51"/>
  <c r="DN241" i="51"/>
  <c r="EW421" i="51"/>
  <c r="EI96" i="51"/>
  <c r="BR323" i="51"/>
  <c r="EL281" i="51"/>
  <c r="EQ300" i="51"/>
  <c r="DU151" i="51"/>
  <c r="EA96" i="51"/>
  <c r="DV373" i="51"/>
  <c r="DN268" i="51"/>
  <c r="ER73" i="51"/>
  <c r="EN281" i="51"/>
  <c r="DW353" i="51"/>
  <c r="EE353" i="51"/>
  <c r="EI353" i="51"/>
  <c r="DU188" i="51"/>
  <c r="EC188" i="51"/>
  <c r="EC177" i="51"/>
  <c r="K26" i="56"/>
  <c r="EE138" i="51"/>
  <c r="H26" i="56"/>
  <c r="DE407" i="51"/>
  <c r="DE404" i="51" s="1"/>
  <c r="DK36" i="51"/>
  <c r="DZ233" i="51"/>
  <c r="CS373" i="51"/>
  <c r="DN138" i="51"/>
  <c r="DO188" i="51"/>
  <c r="DA96" i="51"/>
  <c r="EA138" i="51"/>
  <c r="DN36" i="51"/>
  <c r="DV36" i="51"/>
  <c r="EQ353" i="51"/>
  <c r="BQ383" i="51"/>
  <c r="ER373" i="51"/>
  <c r="CE373" i="51"/>
  <c r="EL36" i="51"/>
  <c r="DL281" i="51"/>
  <c r="BV353" i="51"/>
  <c r="BW353" i="51"/>
  <c r="BU364" i="51"/>
  <c r="CM364" i="51"/>
  <c r="CG373" i="51"/>
  <c r="CK373" i="51"/>
  <c r="CI383" i="51"/>
  <c r="BR373" i="51"/>
  <c r="DB373" i="51"/>
  <c r="CF373" i="51"/>
  <c r="CU383" i="51"/>
  <c r="DA383" i="51"/>
  <c r="CN373" i="51"/>
  <c r="CS177" i="51"/>
  <c r="EU243" i="51"/>
  <c r="EU241" i="51" s="1"/>
  <c r="DN281" i="51"/>
  <c r="ED188" i="51"/>
  <c r="CZ312" i="51"/>
  <c r="CI323" i="51"/>
  <c r="CQ323" i="51"/>
  <c r="CZ353" i="51"/>
  <c r="CE353" i="51"/>
  <c r="CV353" i="51"/>
  <c r="BW364" i="51"/>
  <c r="CO364" i="51"/>
  <c r="BY373" i="51"/>
  <c r="BQ373" i="51"/>
  <c r="CQ373" i="51"/>
  <c r="CA383" i="51"/>
  <c r="CF383" i="51"/>
  <c r="CR383" i="51"/>
  <c r="CW383" i="51"/>
  <c r="CB383" i="51"/>
  <c r="CO383" i="51"/>
  <c r="ED138" i="51"/>
  <c r="EL138" i="51"/>
  <c r="CK312" i="51"/>
  <c r="CX312" i="51"/>
  <c r="BY323" i="51"/>
  <c r="CU323" i="51"/>
  <c r="CM339" i="51"/>
  <c r="DW300" i="51"/>
  <c r="DK300" i="51"/>
  <c r="BV233" i="51"/>
  <c r="CE262" i="51"/>
  <c r="CM262" i="51"/>
  <c r="BV81" i="51"/>
  <c r="DR188" i="51"/>
  <c r="DV188" i="51"/>
  <c r="EH188" i="51"/>
  <c r="DN188" i="51"/>
  <c r="EP188" i="51"/>
  <c r="DF360" i="51"/>
  <c r="CB171" i="51"/>
  <c r="BL370" i="51"/>
  <c r="Y371" i="51" s="1"/>
  <c r="CM81" i="51"/>
  <c r="CR138" i="51"/>
  <c r="CV138" i="51"/>
  <c r="BZ171" i="51"/>
  <c r="BR177" i="51"/>
  <c r="CW177" i="51"/>
  <c r="DB268" i="51"/>
  <c r="CJ300" i="51"/>
  <c r="CJ323" i="51"/>
  <c r="CM323" i="51"/>
  <c r="CV323" i="51"/>
  <c r="CD339" i="51"/>
  <c r="BZ353" i="51"/>
  <c r="CI353" i="51"/>
  <c r="DA353" i="51"/>
  <c r="CJ353" i="51"/>
  <c r="DB353" i="51"/>
  <c r="CG364" i="51"/>
  <c r="CS364" i="51"/>
  <c r="BU373" i="51"/>
  <c r="CM373" i="51"/>
  <c r="BV373" i="51"/>
  <c r="CJ373" i="51"/>
  <c r="CW373" i="51"/>
  <c r="BS383" i="51"/>
  <c r="CK383" i="51"/>
  <c r="CX383" i="51"/>
  <c r="CD383" i="51"/>
  <c r="DD219" i="51"/>
  <c r="BL54" i="51"/>
  <c r="Y56" i="51" s="1"/>
  <c r="BL42" i="51"/>
  <c r="ES275" i="51"/>
  <c r="ES226" i="51"/>
  <c r="FF189" i="51"/>
  <c r="ES152" i="51"/>
  <c r="BL404" i="51"/>
  <c r="Y408" i="51" s="1"/>
  <c r="DG251" i="51"/>
  <c r="CS110" i="51"/>
  <c r="CH171" i="51"/>
  <c r="BW233" i="51"/>
  <c r="CI300" i="51"/>
  <c r="ES233" i="51"/>
  <c r="Y267" i="51"/>
  <c r="FF82" i="51"/>
  <c r="BL64" i="51"/>
  <c r="Y68" i="51" s="1"/>
  <c r="BL37" i="51"/>
  <c r="Y38" i="51" s="1"/>
  <c r="BL313" i="51"/>
  <c r="Y316" i="51" s="1"/>
  <c r="BL308" i="51"/>
  <c r="Y309" i="51" s="1"/>
  <c r="DD282" i="51"/>
  <c r="ES271" i="51"/>
  <c r="BL263" i="51"/>
  <c r="Y265" i="51" s="1"/>
  <c r="BL258" i="51"/>
  <c r="BL257" i="51" s="1"/>
  <c r="BL254" i="51"/>
  <c r="Y255" i="51" s="1"/>
  <c r="DD251" i="51"/>
  <c r="DD247" i="51"/>
  <c r="ES229" i="51"/>
  <c r="ES214" i="51"/>
  <c r="FF211" i="51"/>
  <c r="FF201" i="51"/>
  <c r="FF197" i="51"/>
  <c r="FF192" i="51"/>
  <c r="FF184" i="51"/>
  <c r="FF178" i="51"/>
  <c r="FF174" i="51"/>
  <c r="FF171" i="51" s="1"/>
  <c r="DD139" i="51"/>
  <c r="DD111" i="51"/>
  <c r="DD360" i="51"/>
  <c r="BL340" i="51"/>
  <c r="Y341" i="51" s="1"/>
  <c r="BL335" i="51"/>
  <c r="Y338" i="51" s="1"/>
  <c r="BL384" i="51"/>
  <c r="Y402" i="51" s="1"/>
  <c r="BL374" i="51"/>
  <c r="Y375" i="51" s="1"/>
  <c r="DD365" i="51"/>
  <c r="CM138" i="51"/>
  <c r="CP81" i="51"/>
  <c r="DD131" i="51"/>
  <c r="CU11" i="51"/>
  <c r="CU10" i="51" s="1"/>
  <c r="CZ11" i="51"/>
  <c r="CZ10" i="51" s="1"/>
  <c r="BL49" i="51"/>
  <c r="Y51" i="51" s="1"/>
  <c r="Y270" i="51"/>
  <c r="BW11" i="51"/>
  <c r="BW10" i="51" s="1"/>
  <c r="CG11" i="51"/>
  <c r="CG10" i="51" s="1"/>
  <c r="CK11" i="51"/>
  <c r="CK10" i="51" s="1"/>
  <c r="ES285" i="51"/>
  <c r="DG313" i="51"/>
  <c r="DG312" i="51" s="1"/>
  <c r="I24" i="63" s="1"/>
  <c r="DE271" i="51"/>
  <c r="BW73" i="51"/>
  <c r="BQ81" i="51"/>
  <c r="BS81" i="51"/>
  <c r="CQ96" i="51"/>
  <c r="CD138" i="51"/>
  <c r="CH138" i="51"/>
  <c r="CL138" i="51"/>
  <c r="CA138" i="51"/>
  <c r="CF138" i="51"/>
  <c r="CJ138" i="51"/>
  <c r="CN138" i="51"/>
  <c r="BZ151" i="51"/>
  <c r="CV151" i="51"/>
  <c r="BU162" i="51"/>
  <c r="CE162" i="51"/>
  <c r="CG171" i="51"/>
  <c r="CB233" i="51"/>
  <c r="CS233" i="51"/>
  <c r="DC233" i="51"/>
  <c r="BQ262" i="51"/>
  <c r="BZ262" i="51"/>
  <c r="CQ262" i="51"/>
  <c r="CV262" i="51"/>
  <c r="DA262" i="51"/>
  <c r="BS312" i="51"/>
  <c r="BW312" i="51"/>
  <c r="CB312" i="51"/>
  <c r="CG312" i="51"/>
  <c r="CO312" i="51"/>
  <c r="CS312" i="51"/>
  <c r="DC312" i="51"/>
  <c r="CD323" i="51"/>
  <c r="EB323" i="51"/>
  <c r="DD275" i="51"/>
  <c r="DE370" i="51"/>
  <c r="CW138" i="51"/>
  <c r="BQ171" i="51"/>
  <c r="BU171" i="51"/>
  <c r="CI171" i="51"/>
  <c r="CM171" i="51"/>
  <c r="CV171" i="51"/>
  <c r="DA171" i="51"/>
  <c r="BS177" i="51"/>
  <c r="CA300" i="51"/>
  <c r="BV323" i="51"/>
  <c r="CA323" i="51"/>
  <c r="FF308" i="51"/>
  <c r="FF263" i="51"/>
  <c r="DG233" i="51"/>
  <c r="I16" i="63" s="1"/>
  <c r="CO162" i="51"/>
  <c r="DA188" i="51"/>
  <c r="BR240" i="51"/>
  <c r="CP262" i="51"/>
  <c r="CV268" i="51"/>
  <c r="CA268" i="51"/>
  <c r="CI281" i="51"/>
  <c r="CG300" i="51"/>
  <c r="CK300" i="51"/>
  <c r="BV312" i="51"/>
  <c r="BW323" i="51"/>
  <c r="BL365" i="51"/>
  <c r="Y367" i="51" s="1"/>
  <c r="BG138" i="51"/>
  <c r="BO159" i="51"/>
  <c r="BO152" i="51"/>
  <c r="BO350" i="51"/>
  <c r="BP353" i="51"/>
  <c r="ES263" i="51"/>
  <c r="ES262" i="51" s="1"/>
  <c r="ES370" i="51"/>
  <c r="CS36" i="51"/>
  <c r="BR73" i="51"/>
  <c r="CM73" i="51"/>
  <c r="CV73" i="51"/>
  <c r="CB81" i="51"/>
  <c r="CA96" i="51"/>
  <c r="BU110" i="51"/>
  <c r="CE110" i="51"/>
  <c r="CI110" i="51"/>
  <c r="BY138" i="51"/>
  <c r="CK151" i="51"/>
  <c r="CX151" i="51"/>
  <c r="DC151" i="51"/>
  <c r="CB162" i="51"/>
  <c r="CG162" i="51"/>
  <c r="BT162" i="51"/>
  <c r="BY162" i="51"/>
  <c r="BV171" i="51"/>
  <c r="CA171" i="51"/>
  <c r="CJ171" i="51"/>
  <c r="CR171" i="51"/>
  <c r="CW171" i="51"/>
  <c r="BT177" i="51"/>
  <c r="CL177" i="51"/>
  <c r="CP177" i="51"/>
  <c r="BW188" i="51"/>
  <c r="BT188" i="51"/>
  <c r="CQ188" i="51"/>
  <c r="BQ233" i="51"/>
  <c r="CM233" i="51"/>
  <c r="DA233" i="51"/>
  <c r="CA233" i="51"/>
  <c r="DB233" i="51"/>
  <c r="BW240" i="51"/>
  <c r="CX240" i="51"/>
  <c r="BT240" i="51"/>
  <c r="CA240" i="51"/>
  <c r="CE240" i="51"/>
  <c r="CQ240" i="51"/>
  <c r="BY262" i="51"/>
  <c r="CH262" i="51"/>
  <c r="CZ262" i="51"/>
  <c r="CB268" i="51"/>
  <c r="CX268" i="51"/>
  <c r="BT268" i="51"/>
  <c r="CL268" i="51"/>
  <c r="CP268" i="51"/>
  <c r="BU268" i="51"/>
  <c r="CQ268" i="51"/>
  <c r="CR281" i="51"/>
  <c r="CO281" i="51"/>
  <c r="CX281" i="51"/>
  <c r="CU281" i="51"/>
  <c r="CV281" i="51"/>
  <c r="BW300" i="51"/>
  <c r="CL300" i="51"/>
  <c r="CP300" i="51"/>
  <c r="CZ300" i="51"/>
  <c r="CE300" i="51"/>
  <c r="CQ300" i="51"/>
  <c r="CF312" i="51"/>
  <c r="CN312" i="51"/>
  <c r="DB312" i="51"/>
  <c r="CB323" i="51"/>
  <c r="CG323" i="51"/>
  <c r="CK323" i="51"/>
  <c r="CH339" i="51"/>
  <c r="CP339" i="51"/>
  <c r="BQ339" i="51"/>
  <c r="BU339" i="51"/>
  <c r="CJ339" i="51"/>
  <c r="CW339" i="51"/>
  <c r="CB353" i="51"/>
  <c r="CK353" i="51"/>
  <c r="CO353" i="51"/>
  <c r="CX353" i="51"/>
  <c r="DC353" i="51"/>
  <c r="CD353" i="51"/>
  <c r="CU353" i="51"/>
  <c r="BZ364" i="51"/>
  <c r="CV364" i="51"/>
  <c r="DA364" i="51"/>
  <c r="CF364" i="51"/>
  <c r="CW364" i="51"/>
  <c r="DB364" i="51"/>
  <c r="BS373" i="51"/>
  <c r="DC373" i="51"/>
  <c r="CP373" i="51"/>
  <c r="CU373" i="51"/>
  <c r="CE383" i="51"/>
  <c r="CQ383" i="51"/>
  <c r="BR383" i="51"/>
  <c r="BV383" i="51"/>
  <c r="P391" i="51"/>
  <c r="BY11" i="51"/>
  <c r="BY10" i="51" s="1"/>
  <c r="DG350" i="51"/>
  <c r="DG285" i="51"/>
  <c r="DE263" i="51"/>
  <c r="DE262" i="51" s="1"/>
  <c r="E19" i="63" s="1"/>
  <c r="BP312" i="51"/>
  <c r="DD285" i="51"/>
  <c r="FF221" i="51"/>
  <c r="DD174" i="51"/>
  <c r="DD171" i="51" s="1"/>
  <c r="CW11" i="51"/>
  <c r="CW10" i="51" s="1"/>
  <c r="BZ81" i="51"/>
  <c r="CE81" i="51"/>
  <c r="CI81" i="51"/>
  <c r="CQ81" i="51"/>
  <c r="CV81" i="51"/>
  <c r="DA81" i="51"/>
  <c r="CQ138" i="51"/>
  <c r="DA138" i="51"/>
  <c r="BR138" i="51"/>
  <c r="BV138" i="51"/>
  <c r="BR162" i="51"/>
  <c r="BT171" i="51"/>
  <c r="BY171" i="51"/>
  <c r="CD171" i="51"/>
  <c r="BH353" i="51"/>
  <c r="BM159" i="51"/>
  <c r="BN370" i="51"/>
  <c r="BO301" i="51"/>
  <c r="ES74" i="51"/>
  <c r="ES73" i="51" s="1"/>
  <c r="FF217" i="51"/>
  <c r="ES49" i="51"/>
  <c r="ES308" i="51"/>
  <c r="DD295" i="51"/>
  <c r="DD294" i="51" s="1"/>
  <c r="FF282" i="51"/>
  <c r="BL229" i="51"/>
  <c r="Y232" i="51" s="1"/>
  <c r="BL226" i="51"/>
  <c r="Y227" i="51" s="1"/>
  <c r="DD211" i="51"/>
  <c r="DD197" i="51"/>
  <c r="DD192" i="51"/>
  <c r="DD189" i="51"/>
  <c r="DD178" i="51"/>
  <c r="BL152" i="51"/>
  <c r="Y153" i="51" s="1"/>
  <c r="FF139" i="51"/>
  <c r="FF360" i="51"/>
  <c r="ES335" i="51"/>
  <c r="DD324" i="51"/>
  <c r="ES384" i="51"/>
  <c r="ES374" i="51"/>
  <c r="ES373" i="51" s="1"/>
  <c r="ES340" i="51"/>
  <c r="BL330" i="51"/>
  <c r="Y331" i="51" s="1"/>
  <c r="P351" i="51"/>
  <c r="ES330" i="51"/>
  <c r="DD159" i="51"/>
  <c r="DD184" i="51"/>
  <c r="K25" i="63"/>
  <c r="CP96" i="51"/>
  <c r="CL171" i="51"/>
  <c r="CP171" i="51"/>
  <c r="CU171" i="51"/>
  <c r="CZ171" i="51"/>
  <c r="BV177" i="51"/>
  <c r="CA177" i="51"/>
  <c r="CF177" i="51"/>
  <c r="CJ177" i="51"/>
  <c r="CN177" i="51"/>
  <c r="CR177" i="51"/>
  <c r="DB177" i="51"/>
  <c r="BS233" i="51"/>
  <c r="CU233" i="51"/>
  <c r="CJ262" i="51"/>
  <c r="BT312" i="51"/>
  <c r="BY312" i="51"/>
  <c r="BS364" i="51"/>
  <c r="CG383" i="51"/>
  <c r="ES313" i="51"/>
  <c r="ES312" i="51" s="1"/>
  <c r="BL271" i="51"/>
  <c r="Y272" i="51" s="1"/>
  <c r="DD201" i="51"/>
  <c r="DD82" i="51"/>
  <c r="ES58" i="51"/>
  <c r="FF241" i="51"/>
  <c r="BL217" i="51"/>
  <c r="Y218" i="51" s="1"/>
  <c r="FG175" i="51"/>
  <c r="DE214" i="51"/>
  <c r="DF285" i="51"/>
  <c r="DF229" i="51"/>
  <c r="DF214" i="51"/>
  <c r="DF197" i="51"/>
  <c r="DF350" i="51"/>
  <c r="DE74" i="51"/>
  <c r="DF74" i="51"/>
  <c r="DF73" i="51" s="1"/>
  <c r="G6" i="63" s="1"/>
  <c r="DE174" i="51"/>
  <c r="DE171" i="51" s="1"/>
  <c r="E13" i="63" s="1"/>
  <c r="BU36" i="51"/>
  <c r="CV36" i="51"/>
  <c r="DA36" i="51"/>
  <c r="BV36" i="51"/>
  <c r="CF36" i="51"/>
  <c r="CB73" i="51"/>
  <c r="CG73" i="51"/>
  <c r="CK73" i="51"/>
  <c r="CO73" i="51"/>
  <c r="CS73" i="51"/>
  <c r="CX73" i="51"/>
  <c r="DC73" i="51"/>
  <c r="BT73" i="51"/>
  <c r="BY81" i="51"/>
  <c r="CD81" i="51"/>
  <c r="CH81" i="51"/>
  <c r="CL81" i="51"/>
  <c r="CU81" i="51"/>
  <c r="CZ81" i="51"/>
  <c r="CB96" i="51"/>
  <c r="BT96" i="51"/>
  <c r="CD96" i="51"/>
  <c r="CH96" i="51"/>
  <c r="CL96" i="51"/>
  <c r="BS110" i="51"/>
  <c r="BW110" i="51"/>
  <c r="CB110" i="51"/>
  <c r="CG110" i="51"/>
  <c r="CK110" i="51"/>
  <c r="CO110" i="51"/>
  <c r="CX110" i="51"/>
  <c r="DC110" i="51"/>
  <c r="BQ138" i="51"/>
  <c r="BU138" i="51"/>
  <c r="CU138" i="51"/>
  <c r="CZ138" i="51"/>
  <c r="CE151" i="51"/>
  <c r="CI151" i="51"/>
  <c r="CM151" i="51"/>
  <c r="CQ151" i="51"/>
  <c r="DA151" i="51"/>
  <c r="BV151" i="51"/>
  <c r="BQ162" i="51"/>
  <c r="BZ162" i="51"/>
  <c r="CI162" i="51"/>
  <c r="CM162" i="51"/>
  <c r="CQ162" i="51"/>
  <c r="CV162" i="51"/>
  <c r="DA162" i="51"/>
  <c r="BV162" i="51"/>
  <c r="BS171" i="51"/>
  <c r="BW171" i="51"/>
  <c r="CK171" i="51"/>
  <c r="CO171" i="51"/>
  <c r="CS171" i="51"/>
  <c r="CX171" i="51"/>
  <c r="DC171" i="51"/>
  <c r="BQ177" i="51"/>
  <c r="BU177" i="51"/>
  <c r="BZ177" i="51"/>
  <c r="CE177" i="51"/>
  <c r="CI177" i="51"/>
  <c r="CM177" i="51"/>
  <c r="CQ177" i="51"/>
  <c r="CV177" i="51"/>
  <c r="DA177" i="51"/>
  <c r="CK188" i="51"/>
  <c r="CS188" i="51"/>
  <c r="CU188" i="51"/>
  <c r="BQ188" i="51"/>
  <c r="BV188" i="51"/>
  <c r="CJ188" i="51"/>
  <c r="BR233" i="51"/>
  <c r="CG233" i="51"/>
  <c r="CK233" i="51"/>
  <c r="CO233" i="51"/>
  <c r="CX233" i="51"/>
  <c r="BU240" i="51"/>
  <c r="DB240" i="51"/>
  <c r="BU262" i="51"/>
  <c r="CI262" i="51"/>
  <c r="CO268" i="51"/>
  <c r="DA268" i="51"/>
  <c r="BV268" i="51"/>
  <c r="CJ268" i="51"/>
  <c r="CL281" i="51"/>
  <c r="CP281" i="51"/>
  <c r="CZ281" i="51"/>
  <c r="CF281" i="51"/>
  <c r="CJ281" i="51"/>
  <c r="CH300" i="51"/>
  <c r="CU300" i="51"/>
  <c r="CM300" i="51"/>
  <c r="CL323" i="51"/>
  <c r="CP323" i="51"/>
  <c r="CI339" i="51"/>
  <c r="CV339" i="51"/>
  <c r="DA339" i="51"/>
  <c r="BT353" i="51"/>
  <c r="BY353" i="51"/>
  <c r="CH353" i="51"/>
  <c r="CL353" i="51"/>
  <c r="CP353" i="51"/>
  <c r="BR364" i="51"/>
  <c r="BV364" i="51"/>
  <c r="CA364" i="51"/>
  <c r="CJ364" i="51"/>
  <c r="CN364" i="51"/>
  <c r="CR364" i="51"/>
  <c r="BT373" i="51"/>
  <c r="CD373" i="51"/>
  <c r="CH373" i="51"/>
  <c r="CL373" i="51"/>
  <c r="CZ373" i="51"/>
  <c r="CJ383" i="51"/>
  <c r="CN383" i="51"/>
  <c r="DB383" i="51"/>
  <c r="BN254" i="51"/>
  <c r="BM54" i="51"/>
  <c r="BN229" i="51"/>
  <c r="BO282" i="51"/>
  <c r="BO184" i="51"/>
  <c r="FG22" i="51"/>
  <c r="BO254" i="51"/>
  <c r="BO192" i="51"/>
  <c r="BP162" i="51"/>
  <c r="BS36" i="51"/>
  <c r="CD36" i="51"/>
  <c r="CD73" i="51"/>
  <c r="CH73" i="51"/>
  <c r="BQ73" i="51"/>
  <c r="CA73" i="51"/>
  <c r="CN73" i="51"/>
  <c r="CE96" i="51"/>
  <c r="CI96" i="51"/>
  <c r="BV110" i="51"/>
  <c r="CJ110" i="51"/>
  <c r="CN110" i="51"/>
  <c r="BY110" i="51"/>
  <c r="CU110" i="51"/>
  <c r="CI138" i="51"/>
  <c r="CG138" i="51"/>
  <c r="BT151" i="51"/>
  <c r="CP151" i="51"/>
  <c r="CU151" i="51"/>
  <c r="BQ151" i="51"/>
  <c r="BR151" i="51"/>
  <c r="CN151" i="51"/>
  <c r="CP162" i="51"/>
  <c r="CU162" i="51"/>
  <c r="CF162" i="51"/>
  <c r="CW162" i="51"/>
  <c r="DB162" i="51"/>
  <c r="CO11" i="51"/>
  <c r="CO10" i="51" s="1"/>
  <c r="CX11" i="51"/>
  <c r="CX10" i="51" s="1"/>
  <c r="DC11" i="51"/>
  <c r="DC10" i="51" s="1"/>
  <c r="ES27" i="51"/>
  <c r="ES19" i="51"/>
  <c r="DD308" i="51"/>
  <c r="DD254" i="51"/>
  <c r="ES251" i="51"/>
  <c r="ES241" i="51"/>
  <c r="BL221" i="51"/>
  <c r="Y222" i="51" s="1"/>
  <c r="FF214" i="51"/>
  <c r="DD120" i="51"/>
  <c r="ES360" i="51"/>
  <c r="DD346" i="51"/>
  <c r="FG329" i="51"/>
  <c r="FF410" i="51"/>
  <c r="DD384" i="51"/>
  <c r="BN384" i="51"/>
  <c r="DD340" i="51"/>
  <c r="FG366" i="51"/>
  <c r="FF229" i="51"/>
  <c r="BL211" i="51"/>
  <c r="Y213" i="51" s="1"/>
  <c r="BL184" i="51"/>
  <c r="Y187" i="51" s="1"/>
  <c r="ES101" i="51"/>
  <c r="DD404" i="51"/>
  <c r="BL82" i="51"/>
  <c r="Y84" i="51" s="1"/>
  <c r="AU171" i="51"/>
  <c r="BC339" i="51"/>
  <c r="BG177" i="51"/>
  <c r="BK177" i="51"/>
  <c r="AS373" i="51"/>
  <c r="BE138" i="51"/>
  <c r="BM211" i="51"/>
  <c r="BN251" i="51"/>
  <c r="BN152" i="51"/>
  <c r="BN350" i="51"/>
  <c r="AG364" i="51"/>
  <c r="AL353" i="51"/>
  <c r="BM69" i="51"/>
  <c r="CD11" i="51"/>
  <c r="CD10" i="51" s="1"/>
  <c r="BD73" i="51"/>
  <c r="BM217" i="51"/>
  <c r="BM197" i="51"/>
  <c r="BM163" i="51"/>
  <c r="BM162" i="51" s="1"/>
  <c r="BO101" i="51"/>
  <c r="BO354" i="51"/>
  <c r="BP73" i="51"/>
  <c r="AN364" i="51"/>
  <c r="AV81" i="51"/>
  <c r="AX373" i="51"/>
  <c r="AZ364" i="51"/>
  <c r="BC138" i="51"/>
  <c r="BC373" i="51"/>
  <c r="BD312" i="51"/>
  <c r="BD262" i="51"/>
  <c r="BD171" i="51"/>
  <c r="BE81" i="51"/>
  <c r="BF353" i="51"/>
  <c r="BG373" i="51"/>
  <c r="BH312" i="51"/>
  <c r="BH171" i="51"/>
  <c r="BI81" i="51"/>
  <c r="BK138" i="51"/>
  <c r="BK373" i="51"/>
  <c r="BO370" i="51"/>
  <c r="AJ233" i="51"/>
  <c r="AT353" i="51"/>
  <c r="AV138" i="51"/>
  <c r="AW81" i="51"/>
  <c r="AY373" i="51"/>
  <c r="BB364" i="51"/>
  <c r="BC177" i="51"/>
  <c r="BC353" i="51"/>
  <c r="BD373" i="51"/>
  <c r="BE171" i="51"/>
  <c r="BG353" i="51"/>
  <c r="BH138" i="51"/>
  <c r="BH373" i="51"/>
  <c r="BI312" i="51"/>
  <c r="BK353" i="51"/>
  <c r="BM370" i="51"/>
  <c r="BN301" i="51"/>
  <c r="BN214" i="51"/>
  <c r="BO74" i="51"/>
  <c r="BO73" i="51" s="1"/>
  <c r="BO211" i="51"/>
  <c r="BO360" i="51"/>
  <c r="BP81" i="51"/>
  <c r="FG33" i="51"/>
  <c r="ES12" i="51"/>
  <c r="DD69" i="51"/>
  <c r="DD49" i="51"/>
  <c r="FF295" i="51"/>
  <c r="FF294" i="51" s="1"/>
  <c r="ES282" i="51"/>
  <c r="DD263" i="51"/>
  <c r="DD262" i="51" s="1"/>
  <c r="DD258" i="51"/>
  <c r="DD257" i="51" s="1"/>
  <c r="ES247" i="51"/>
  <c r="FF233" i="51"/>
  <c r="FF226" i="51"/>
  <c r="FF205" i="51"/>
  <c r="BL205" i="51"/>
  <c r="Y206" i="51" s="1"/>
  <c r="BL201" i="51"/>
  <c r="Y204" i="51" s="1"/>
  <c r="BL192" i="51"/>
  <c r="Y194" i="51" s="1"/>
  <c r="BL189" i="51"/>
  <c r="Y190" i="51" s="1"/>
  <c r="BL178" i="51"/>
  <c r="Y182" i="51" s="1"/>
  <c r="BL174" i="51"/>
  <c r="Y175" i="51" s="1"/>
  <c r="BL159" i="51"/>
  <c r="Y160" i="51" s="1"/>
  <c r="ES111" i="51"/>
  <c r="DD97" i="51"/>
  <c r="BL346" i="51"/>
  <c r="Y348" i="51" s="1"/>
  <c r="DD335" i="51"/>
  <c r="FF324" i="51"/>
  <c r="BL410" i="51"/>
  <c r="Y412" i="51" s="1"/>
  <c r="DD374" i="51"/>
  <c r="DD373" i="51" s="1"/>
  <c r="DD370" i="51"/>
  <c r="DG301" i="51"/>
  <c r="DG229" i="51"/>
  <c r="DG163" i="51"/>
  <c r="DG162" i="51" s="1"/>
  <c r="I12" i="63" s="1"/>
  <c r="DE285" i="51"/>
  <c r="DE251" i="51"/>
  <c r="DE197" i="51"/>
  <c r="DF271" i="51"/>
  <c r="DF263" i="51"/>
  <c r="DF262" i="51" s="1"/>
  <c r="G19" i="63" s="1"/>
  <c r="DF251" i="51"/>
  <c r="DE360" i="51"/>
  <c r="DE350" i="51"/>
  <c r="DF370" i="51"/>
  <c r="DF101" i="51"/>
  <c r="BC81" i="51"/>
  <c r="BF312" i="51"/>
  <c r="BM275" i="51"/>
  <c r="BM174" i="51"/>
  <c r="BM171" i="51" s="1"/>
  <c r="BM152" i="51"/>
  <c r="BM350" i="51"/>
  <c r="BN313" i="51"/>
  <c r="BN312" i="51" s="1"/>
  <c r="BN197" i="51"/>
  <c r="BN159" i="51"/>
  <c r="BO308" i="51"/>
  <c r="BO241" i="51"/>
  <c r="BO226" i="51"/>
  <c r="BO189" i="51"/>
  <c r="ES131" i="51"/>
  <c r="AP233" i="51"/>
  <c r="AQ364" i="51"/>
  <c r="AU81" i="51"/>
  <c r="AX11" i="51"/>
  <c r="AX10" i="51" s="1"/>
  <c r="AY383" i="51"/>
  <c r="BA138" i="51"/>
  <c r="BF268" i="51"/>
  <c r="BF233" i="51"/>
  <c r="BG312" i="51"/>
  <c r="BH323" i="51"/>
  <c r="BJ383" i="51"/>
  <c r="BK300" i="51"/>
  <c r="BN308" i="51"/>
  <c r="BN184" i="51"/>
  <c r="BO12" i="51"/>
  <c r="BL69" i="51"/>
  <c r="Y70" i="51" s="1"/>
  <c r="BL58" i="51"/>
  <c r="Y63" i="51" s="1"/>
  <c r="EA110" i="51"/>
  <c r="EA323" i="51"/>
  <c r="Y80" i="51"/>
  <c r="BM82" i="51"/>
  <c r="AH162" i="51"/>
  <c r="AR110" i="51"/>
  <c r="AW11" i="51"/>
  <c r="AW10" i="51" s="1"/>
  <c r="AY11" i="51"/>
  <c r="AY10" i="51" s="1"/>
  <c r="AF312" i="51"/>
  <c r="AF262" i="51"/>
  <c r="AF171" i="51"/>
  <c r="AF138" i="51"/>
  <c r="AF353" i="51"/>
  <c r="AG177" i="51"/>
  <c r="AG353" i="51"/>
  <c r="AH177" i="51"/>
  <c r="BA96" i="51"/>
  <c r="BD11" i="51"/>
  <c r="BD10" i="51" s="1"/>
  <c r="BD233" i="51"/>
  <c r="BD339" i="51"/>
  <c r="BH36" i="51"/>
  <c r="BH233" i="51"/>
  <c r="BH339" i="51"/>
  <c r="BM354" i="51"/>
  <c r="BM404" i="51"/>
  <c r="BN12" i="51"/>
  <c r="BN49" i="51"/>
  <c r="BN192" i="51"/>
  <c r="BN374" i="51"/>
  <c r="BN373" i="51" s="1"/>
  <c r="BO82" i="51"/>
  <c r="BO37" i="51"/>
  <c r="BO295" i="51"/>
  <c r="BO294" i="51" s="1"/>
  <c r="P387" i="51"/>
  <c r="BP151" i="51"/>
  <c r="BP383" i="51"/>
  <c r="CP11" i="51"/>
  <c r="CP10" i="51" s="1"/>
  <c r="AH353" i="51"/>
  <c r="AI138" i="51"/>
  <c r="AP138" i="51"/>
  <c r="AQ312" i="51"/>
  <c r="AQ262" i="51"/>
  <c r="AQ171" i="51"/>
  <c r="AR81" i="51"/>
  <c r="AR364" i="51"/>
  <c r="AS177" i="51"/>
  <c r="AS353" i="51"/>
  <c r="FG29" i="51"/>
  <c r="BL74" i="51"/>
  <c r="Y75" i="51" s="1"/>
  <c r="FF285" i="51"/>
  <c r="BL285" i="51"/>
  <c r="Y286" i="51" s="1"/>
  <c r="DD241" i="51"/>
  <c r="FF131" i="51"/>
  <c r="FG361" i="51"/>
  <c r="FG357" i="51"/>
  <c r="BL350" i="51"/>
  <c r="Y352" i="51" s="1"/>
  <c r="ES346" i="51"/>
  <c r="FG331" i="51"/>
  <c r="FG385" i="51"/>
  <c r="FG380" i="51"/>
  <c r="DG19" i="51"/>
  <c r="DG12" i="51"/>
  <c r="DG346" i="51"/>
  <c r="DG192" i="51"/>
  <c r="DE282" i="51"/>
  <c r="DE241" i="51"/>
  <c r="DE374" i="51"/>
  <c r="DE373" i="51" s="1"/>
  <c r="E30" i="63" s="1"/>
  <c r="DF69" i="51"/>
  <c r="BV11" i="51"/>
  <c r="BV10" i="51" s="1"/>
  <c r="CR11" i="51"/>
  <c r="CR10" i="51" s="1"/>
  <c r="CA81" i="51"/>
  <c r="CF81" i="51"/>
  <c r="CJ81" i="51"/>
  <c r="CN81" i="51"/>
  <c r="CR81" i="51"/>
  <c r="DB138" i="51"/>
  <c r="BR188" i="51"/>
  <c r="CW240" i="51"/>
  <c r="BS240" i="51"/>
  <c r="CL240" i="51"/>
  <c r="BT262" i="51"/>
  <c r="CD262" i="51"/>
  <c r="CL262" i="51"/>
  <c r="CU262" i="51"/>
  <c r="CH268" i="51"/>
  <c r="DA281" i="51"/>
  <c r="CK281" i="51"/>
  <c r="CD300" i="51"/>
  <c r="BZ312" i="51"/>
  <c r="BR312" i="51"/>
  <c r="CA312" i="51"/>
  <c r="CJ312" i="51"/>
  <c r="CR312" i="51"/>
  <c r="CW312" i="51"/>
  <c r="CS339" i="51"/>
  <c r="BZ339" i="51"/>
  <c r="CE339" i="51"/>
  <c r="CQ339" i="51"/>
  <c r="BS353" i="51"/>
  <c r="CG353" i="51"/>
  <c r="CS353" i="51"/>
  <c r="CL364" i="51"/>
  <c r="BQ364" i="51"/>
  <c r="CE364" i="51"/>
  <c r="CI364" i="51"/>
  <c r="CQ364" i="51"/>
  <c r="BW373" i="51"/>
  <c r="CB373" i="51"/>
  <c r="CO373" i="51"/>
  <c r="CX373" i="51"/>
  <c r="BT383" i="51"/>
  <c r="BY383" i="51"/>
  <c r="BZ383" i="51"/>
  <c r="CM383" i="51"/>
  <c r="CV383" i="51"/>
  <c r="EC421" i="51"/>
  <c r="BN19" i="51"/>
  <c r="BN86" i="51"/>
  <c r="AJ373" i="51"/>
  <c r="BM131" i="51"/>
  <c r="AB81" i="51"/>
  <c r="AB171" i="51"/>
  <c r="AB96" i="51"/>
  <c r="AB323" i="51"/>
  <c r="AB364" i="51"/>
  <c r="AC81" i="51"/>
  <c r="AC177" i="51"/>
  <c r="AC162" i="51"/>
  <c r="AC353" i="51"/>
  <c r="AC383" i="51"/>
  <c r="AC364" i="51"/>
  <c r="AD73" i="51"/>
  <c r="AD177" i="51"/>
  <c r="AD138" i="51"/>
  <c r="AD353" i="51"/>
  <c r="AD373" i="51"/>
  <c r="AE11" i="51"/>
  <c r="AE10" i="51" s="1"/>
  <c r="AE312" i="51"/>
  <c r="AE262" i="51"/>
  <c r="AE233" i="51"/>
  <c r="AE171" i="51"/>
  <c r="AE138" i="51"/>
  <c r="AE339" i="51"/>
  <c r="AE373" i="51"/>
  <c r="AF233" i="51"/>
  <c r="AF383" i="51"/>
  <c r="AG162" i="51"/>
  <c r="AI73" i="51"/>
  <c r="AI177" i="51"/>
  <c r="AI353" i="51"/>
  <c r="AJ262" i="51"/>
  <c r="AK364" i="51"/>
  <c r="AM81" i="51"/>
  <c r="AM171" i="51"/>
  <c r="AN312" i="51"/>
  <c r="AO364" i="51"/>
  <c r="AP353" i="51"/>
  <c r="AQ233" i="51"/>
  <c r="AQ339" i="51"/>
  <c r="AR262" i="51"/>
  <c r="AS151" i="51"/>
  <c r="AS383" i="51"/>
  <c r="AS364" i="51"/>
  <c r="AB262" i="51"/>
  <c r="AC262" i="51"/>
  <c r="BL319" i="51"/>
  <c r="Y321" i="51"/>
  <c r="AJ96" i="51"/>
  <c r="AN81" i="51"/>
  <c r="AO177" i="51"/>
  <c r="AO162" i="51"/>
  <c r="AO353" i="51"/>
  <c r="AT138" i="51"/>
  <c r="AT373" i="51"/>
  <c r="AU11" i="51"/>
  <c r="AU10" i="51" s="1"/>
  <c r="AU262" i="51"/>
  <c r="AU233" i="51"/>
  <c r="AU373" i="51"/>
  <c r="AV171" i="51"/>
  <c r="AV364" i="51"/>
  <c r="AX73" i="51"/>
  <c r="AX177" i="51"/>
  <c r="AY312" i="51"/>
  <c r="AY262" i="51"/>
  <c r="AY233" i="51"/>
  <c r="AY171" i="51"/>
  <c r="AY138" i="51"/>
  <c r="AY339" i="51"/>
  <c r="AZ312" i="51"/>
  <c r="AZ262" i="51"/>
  <c r="AZ96" i="51"/>
  <c r="BA81" i="51"/>
  <c r="BA162" i="51"/>
  <c r="BA364" i="51"/>
  <c r="BB177" i="51"/>
  <c r="BB162" i="51"/>
  <c r="BB353" i="51"/>
  <c r="BB383" i="51"/>
  <c r="BC73" i="51"/>
  <c r="BE262" i="51"/>
  <c r="BE323" i="51"/>
  <c r="BF81" i="51"/>
  <c r="BF177" i="51"/>
  <c r="BF383" i="51"/>
  <c r="BF364" i="51"/>
  <c r="BG73" i="51"/>
  <c r="BJ177" i="51"/>
  <c r="BJ353" i="51"/>
  <c r="BM251" i="51"/>
  <c r="AL364" i="51"/>
  <c r="FG34" i="51"/>
  <c r="FG31" i="51"/>
  <c r="FF12" i="51"/>
  <c r="FG17" i="51"/>
  <c r="FG15" i="51"/>
  <c r="DD86" i="51"/>
  <c r="FG89" i="51"/>
  <c r="FG85" i="51"/>
  <c r="FG66" i="51"/>
  <c r="FG62" i="51"/>
  <c r="FG57" i="51"/>
  <c r="FG44" i="51"/>
  <c r="FG39" i="51"/>
  <c r="FG316" i="51"/>
  <c r="FG315" i="51"/>
  <c r="FG314" i="51"/>
  <c r="FG311" i="51"/>
  <c r="FG310" i="51"/>
  <c r="FG284" i="51"/>
  <c r="FG277" i="51"/>
  <c r="FG276" i="51"/>
  <c r="FG274" i="51"/>
  <c r="FG264" i="51"/>
  <c r="FG261" i="51"/>
  <c r="FG246" i="51"/>
  <c r="FG245" i="51" s="1"/>
  <c r="FG244" i="51"/>
  <c r="FG242" i="51"/>
  <c r="FG218" i="51"/>
  <c r="FG213" i="51"/>
  <c r="FG204" i="51"/>
  <c r="FG199" i="51"/>
  <c r="FG193" i="51"/>
  <c r="FG149" i="51"/>
  <c r="FG130" i="51"/>
  <c r="FG129" i="51"/>
  <c r="FG127" i="51"/>
  <c r="FG126" i="51"/>
  <c r="FG125" i="51"/>
  <c r="FG124" i="51"/>
  <c r="FG123" i="51"/>
  <c r="FG117" i="51"/>
  <c r="FG116" i="51"/>
  <c r="FG115" i="51"/>
  <c r="FG113" i="51"/>
  <c r="ES97" i="51"/>
  <c r="ES354" i="51"/>
  <c r="FG351" i="51"/>
  <c r="FG344" i="51"/>
  <c r="FG343" i="51"/>
  <c r="FG342" i="51"/>
  <c r="FG338" i="51"/>
  <c r="FG337" i="51"/>
  <c r="FG334" i="51"/>
  <c r="FG332" i="51"/>
  <c r="FG328" i="51"/>
  <c r="FG327" i="51"/>
  <c r="BL324" i="51"/>
  <c r="Y329" i="51" s="1"/>
  <c r="FG420" i="51"/>
  <c r="FG417" i="51"/>
  <c r="FG416" i="51"/>
  <c r="FG415" i="51"/>
  <c r="FG414" i="51"/>
  <c r="FG413" i="51"/>
  <c r="FG408" i="51"/>
  <c r="FG407" i="51"/>
  <c r="FG406" i="51"/>
  <c r="FG403" i="51"/>
  <c r="FG399" i="51"/>
  <c r="AI373" i="51"/>
  <c r="AL323" i="51"/>
  <c r="AF81" i="51"/>
  <c r="AB11" i="51"/>
  <c r="AB10" i="51" s="1"/>
  <c r="AB240" i="51"/>
  <c r="AC11" i="51"/>
  <c r="AC10" i="51" s="1"/>
  <c r="AC373" i="51"/>
  <c r="AD312" i="51"/>
  <c r="AD268" i="51"/>
  <c r="AD262" i="51"/>
  <c r="AD240" i="51"/>
  <c r="AD171" i="51"/>
  <c r="AD151" i="51"/>
  <c r="AD96" i="51"/>
  <c r="AD339" i="51"/>
  <c r="AE81" i="51"/>
  <c r="AE177" i="51"/>
  <c r="AE162" i="51"/>
  <c r="AE151" i="51"/>
  <c r="AE353" i="51"/>
  <c r="AE383" i="51"/>
  <c r="AF73" i="51"/>
  <c r="AF177" i="51"/>
  <c r="AF151" i="51"/>
  <c r="AF96" i="51"/>
  <c r="AF339" i="51"/>
  <c r="AF373" i="51"/>
  <c r="AG312" i="51"/>
  <c r="AG233" i="51"/>
  <c r="AG188" i="51"/>
  <c r="AG171" i="51"/>
  <c r="AG138" i="51"/>
  <c r="AG339" i="51"/>
  <c r="AG373" i="51"/>
  <c r="AH11" i="51"/>
  <c r="AH10" i="51" s="1"/>
  <c r="AH312" i="51"/>
  <c r="AH262" i="51"/>
  <c r="AH240" i="51"/>
  <c r="AH233" i="51"/>
  <c r="AH138" i="51"/>
  <c r="AH339" i="51"/>
  <c r="AH373" i="51"/>
  <c r="AI11" i="51"/>
  <c r="AI10" i="51" s="1"/>
  <c r="AI81" i="51"/>
  <c r="AI312" i="51"/>
  <c r="AI281" i="51"/>
  <c r="AI240" i="51"/>
  <c r="AI171" i="51"/>
  <c r="AI151" i="51"/>
  <c r="AI96" i="51"/>
  <c r="AI323" i="51"/>
  <c r="AI364" i="51"/>
  <c r="AJ81" i="51"/>
  <c r="AJ73" i="51"/>
  <c r="AJ312" i="51"/>
  <c r="AJ240" i="51"/>
  <c r="AJ177" i="51"/>
  <c r="AJ138" i="51"/>
  <c r="AK81" i="51"/>
  <c r="AK36" i="51"/>
  <c r="AK312" i="51"/>
  <c r="AK281" i="51"/>
  <c r="AK262" i="51"/>
  <c r="AK233" i="51"/>
  <c r="AK171" i="51"/>
  <c r="AK138" i="51"/>
  <c r="AK110" i="51"/>
  <c r="AK339" i="51"/>
  <c r="AK373" i="51"/>
  <c r="AL312" i="51"/>
  <c r="AL281" i="51"/>
  <c r="AL268" i="51"/>
  <c r="AL262" i="51"/>
  <c r="AL233" i="51"/>
  <c r="AL171" i="51"/>
  <c r="AL151" i="51"/>
  <c r="AL138" i="51"/>
  <c r="AL373" i="51"/>
  <c r="AM11" i="51"/>
  <c r="AM10" i="51" s="1"/>
  <c r="AM36" i="51"/>
  <c r="AM312" i="51"/>
  <c r="AM262" i="51"/>
  <c r="AM233" i="51"/>
  <c r="AM177" i="51"/>
  <c r="AM138" i="51"/>
  <c r="AM353" i="51"/>
  <c r="AM323" i="51"/>
  <c r="AM383" i="51"/>
  <c r="AM364" i="51"/>
  <c r="AN73" i="51"/>
  <c r="AN268" i="51"/>
  <c r="AN233" i="51"/>
  <c r="AN177" i="51"/>
  <c r="AN138" i="51"/>
  <c r="AN353" i="51"/>
  <c r="AN373" i="51"/>
  <c r="AO11" i="51"/>
  <c r="AO10" i="51" s="1"/>
  <c r="AO312" i="51"/>
  <c r="AO281" i="51"/>
  <c r="AO262" i="51"/>
  <c r="AO233" i="51"/>
  <c r="AO171" i="51"/>
  <c r="AO151" i="51"/>
  <c r="AO138" i="51"/>
  <c r="AO339" i="51"/>
  <c r="AO373" i="51"/>
  <c r="AP81" i="51"/>
  <c r="AP312" i="51"/>
  <c r="AP281" i="51"/>
  <c r="AP262" i="51"/>
  <c r="AP171" i="51"/>
  <c r="AP96" i="51"/>
  <c r="AP323" i="51"/>
  <c r="AP364" i="51"/>
  <c r="AQ81" i="51"/>
  <c r="AQ177" i="51"/>
  <c r="AQ162" i="51"/>
  <c r="AQ353" i="51"/>
  <c r="AQ383" i="51"/>
  <c r="AR11" i="51"/>
  <c r="AR10" i="51" s="1"/>
  <c r="AR73" i="51"/>
  <c r="AR300" i="51"/>
  <c r="AR240" i="51"/>
  <c r="AR177" i="51"/>
  <c r="AR162" i="51"/>
  <c r="AR138" i="51"/>
  <c r="AR353" i="51"/>
  <c r="AR373" i="51"/>
  <c r="AS11" i="51"/>
  <c r="AS10" i="51" s="1"/>
  <c r="AS312" i="51"/>
  <c r="AS281" i="51"/>
  <c r="AS268" i="51"/>
  <c r="AS262" i="51"/>
  <c r="AS233" i="51"/>
  <c r="AS171" i="51"/>
  <c r="AS138" i="51"/>
  <c r="AS339" i="51"/>
  <c r="AS323" i="51"/>
  <c r="AT81" i="51"/>
  <c r="AT312" i="51"/>
  <c r="AT268" i="51"/>
  <c r="AT262" i="51"/>
  <c r="AT171" i="51"/>
  <c r="AT151" i="51"/>
  <c r="AT96" i="51"/>
  <c r="AT339" i="51"/>
  <c r="AT323" i="51"/>
  <c r="AT364" i="51"/>
  <c r="AU36" i="51"/>
  <c r="AU268" i="51"/>
  <c r="AU177" i="51"/>
  <c r="AU162" i="51"/>
  <c r="AU353" i="51"/>
  <c r="AU383" i="51"/>
  <c r="AU364" i="51"/>
  <c r="AV73" i="51"/>
  <c r="AV240" i="51"/>
  <c r="AV177" i="51"/>
  <c r="AV353" i="51"/>
  <c r="AV373" i="51"/>
  <c r="AW300" i="51"/>
  <c r="AW262" i="51"/>
  <c r="AW233" i="51"/>
  <c r="AW171" i="51"/>
  <c r="AW138" i="51"/>
  <c r="AW339" i="51"/>
  <c r="AW373" i="51"/>
  <c r="AX81" i="51"/>
  <c r="AX312" i="51"/>
  <c r="AX262" i="51"/>
  <c r="AX171" i="51"/>
  <c r="AX151" i="51"/>
  <c r="AX96" i="51"/>
  <c r="AX323" i="51"/>
  <c r="AX364" i="51"/>
  <c r="AY81" i="51"/>
  <c r="AY268" i="51"/>
  <c r="AY177" i="51"/>
  <c r="AY162" i="51"/>
  <c r="AY151" i="51"/>
  <c r="AY364" i="51"/>
  <c r="AZ73" i="51"/>
  <c r="AZ281" i="51"/>
  <c r="AZ233" i="51"/>
  <c r="AZ177" i="51"/>
  <c r="AZ162" i="51"/>
  <c r="AZ138" i="51"/>
  <c r="AZ353" i="51"/>
  <c r="AZ373" i="51"/>
  <c r="BA11" i="51"/>
  <c r="BA10" i="51" s="1"/>
  <c r="BA233" i="51"/>
  <c r="BA171" i="51"/>
  <c r="BA151" i="51"/>
  <c r="BA353" i="51"/>
  <c r="BA373" i="51"/>
  <c r="BB73" i="51"/>
  <c r="BB312" i="51"/>
  <c r="BB268" i="51"/>
  <c r="BB262" i="51"/>
  <c r="BB233" i="51"/>
  <c r="BB171" i="51"/>
  <c r="BB138" i="51"/>
  <c r="BB339" i="51"/>
  <c r="BB373" i="51"/>
  <c r="BC281" i="51"/>
  <c r="BC233" i="51"/>
  <c r="BC171" i="51"/>
  <c r="BC162" i="51"/>
  <c r="BC151" i="51"/>
  <c r="BC110" i="51"/>
  <c r="BC96" i="51"/>
  <c r="BC383" i="51"/>
  <c r="BC364" i="51"/>
  <c r="BD268" i="51"/>
  <c r="BD177" i="51"/>
  <c r="BD162" i="51"/>
  <c r="BD151" i="51"/>
  <c r="BD110" i="51"/>
  <c r="BD96" i="51"/>
  <c r="BD323" i="51"/>
  <c r="BD383" i="51"/>
  <c r="BE281" i="51"/>
  <c r="BE151" i="51"/>
  <c r="BE373" i="51"/>
  <c r="BF300" i="51"/>
  <c r="BF171" i="51"/>
  <c r="BF138" i="51"/>
  <c r="BF339" i="51"/>
  <c r="BF373" i="51"/>
  <c r="BG81" i="51"/>
  <c r="BG281" i="51"/>
  <c r="BG268" i="51"/>
  <c r="BG262" i="51"/>
  <c r="BG240" i="51"/>
  <c r="BG171" i="51"/>
  <c r="BG151" i="51"/>
  <c r="BG96" i="51"/>
  <c r="BG339" i="51"/>
  <c r="BG323" i="51"/>
  <c r="BG383" i="51"/>
  <c r="BG364" i="51"/>
  <c r="BH81" i="51"/>
  <c r="BH73" i="51"/>
  <c r="BH268" i="51"/>
  <c r="BH177" i="51"/>
  <c r="BH162" i="51"/>
  <c r="BH151" i="51"/>
  <c r="BH364" i="51"/>
  <c r="BI11" i="51"/>
  <c r="BI10" i="51" s="1"/>
  <c r="BI73" i="51"/>
  <c r="BI240" i="51"/>
  <c r="BI233" i="51"/>
  <c r="BI151" i="51"/>
  <c r="BI138" i="51"/>
  <c r="BI353" i="51"/>
  <c r="BJ11" i="51"/>
  <c r="BJ10" i="51" s="1"/>
  <c r="BJ312" i="51"/>
  <c r="BJ268" i="51"/>
  <c r="BJ262" i="51"/>
  <c r="BJ138" i="51"/>
  <c r="BJ373" i="51"/>
  <c r="BK262" i="51"/>
  <c r="BK233" i="51"/>
  <c r="BK171" i="51"/>
  <c r="BK339" i="51"/>
  <c r="BM313" i="51"/>
  <c r="BM312" i="51" s="1"/>
  <c r="BM301" i="51"/>
  <c r="FG398" i="51"/>
  <c r="FG397" i="51"/>
  <c r="FG396" i="51"/>
  <c r="FG393" i="51"/>
  <c r="FG392" i="51"/>
  <c r="FG391" i="51"/>
  <c r="FG390" i="51"/>
  <c r="FG389" i="51"/>
  <c r="FG387" i="51"/>
  <c r="FG386" i="51"/>
  <c r="FG379" i="51"/>
  <c r="FG378" i="51"/>
  <c r="FG377" i="51"/>
  <c r="FG376" i="51"/>
  <c r="FG372" i="51"/>
  <c r="FF365" i="51"/>
  <c r="FG368" i="51"/>
  <c r="FG367" i="51"/>
  <c r="DG27" i="51"/>
  <c r="DG365" i="51"/>
  <c r="DG360" i="51"/>
  <c r="DG354" i="51"/>
  <c r="DG340" i="51"/>
  <c r="DG335" i="51"/>
  <c r="DG330" i="51"/>
  <c r="DG324" i="51"/>
  <c r="DG69" i="51"/>
  <c r="DG308" i="51"/>
  <c r="DG295" i="51"/>
  <c r="DG294" i="51" s="1"/>
  <c r="I22" i="63" s="1"/>
  <c r="DG282" i="51"/>
  <c r="DG275" i="51"/>
  <c r="DG271" i="51"/>
  <c r="DG263" i="51"/>
  <c r="DG262" i="51" s="1"/>
  <c r="I19" i="63" s="1"/>
  <c r="DG247" i="51"/>
  <c r="DG221" i="51"/>
  <c r="DG139" i="51"/>
  <c r="DG189" i="51"/>
  <c r="DE313" i="51"/>
  <c r="DE312" i="51" s="1"/>
  <c r="E24" i="63" s="1"/>
  <c r="DE301" i="51"/>
  <c r="DE295" i="51"/>
  <c r="DE294" i="51" s="1"/>
  <c r="E22" i="63" s="1"/>
  <c r="DE275" i="51"/>
  <c r="DE258" i="51"/>
  <c r="DE257" i="51" s="1"/>
  <c r="E18" i="63" s="1"/>
  <c r="DE221" i="51"/>
  <c r="DE217" i="51"/>
  <c r="DE211" i="51"/>
  <c r="DE205" i="51"/>
  <c r="DE201" i="51"/>
  <c r="DE192" i="51"/>
  <c r="DF308" i="51"/>
  <c r="DF301" i="51"/>
  <c r="DF295" i="51"/>
  <c r="DF294" i="51" s="1"/>
  <c r="G22" i="63" s="1"/>
  <c r="DF282" i="51"/>
  <c r="DF275" i="51"/>
  <c r="DF258" i="51"/>
  <c r="DF257" i="51" s="1"/>
  <c r="G18" i="63" s="1"/>
  <c r="DF254" i="51"/>
  <c r="DF247" i="51"/>
  <c r="DF241" i="51"/>
  <c r="DF233" i="51"/>
  <c r="G16" i="63" s="1"/>
  <c r="DF226" i="51"/>
  <c r="DF221" i="51"/>
  <c r="DF205" i="51"/>
  <c r="DF192" i="51"/>
  <c r="DF189" i="51"/>
  <c r="DE346" i="51"/>
  <c r="DE335" i="51"/>
  <c r="DE330" i="51"/>
  <c r="DE324" i="51"/>
  <c r="DF335" i="51"/>
  <c r="DF330" i="51"/>
  <c r="DE365" i="51"/>
  <c r="DF365" i="51"/>
  <c r="DF19" i="51"/>
  <c r="DE69" i="51"/>
  <c r="DE64" i="51"/>
  <c r="DE58" i="51"/>
  <c r="DE54" i="51"/>
  <c r="DE49" i="51"/>
  <c r="DE42" i="51"/>
  <c r="DF64" i="51"/>
  <c r="DF58" i="51"/>
  <c r="DF54" i="51"/>
  <c r="DF49" i="51"/>
  <c r="DF42" i="51"/>
  <c r="DF37" i="51"/>
  <c r="DF145" i="51"/>
  <c r="DE152" i="51"/>
  <c r="DF174" i="51"/>
  <c r="DF171" i="51" s="1"/>
  <c r="G13" i="63" s="1"/>
  <c r="DE184" i="51"/>
  <c r="DF178" i="51"/>
  <c r="DA11" i="51"/>
  <c r="DA10" i="51" s="1"/>
  <c r="BW36" i="51"/>
  <c r="CB36" i="51"/>
  <c r="CG36" i="51"/>
  <c r="CK36" i="51"/>
  <c r="CO36" i="51"/>
  <c r="CX36" i="51"/>
  <c r="DC36" i="51"/>
  <c r="BT36" i="51"/>
  <c r="BY36" i="51"/>
  <c r="CH36" i="51"/>
  <c r="CL36" i="51"/>
  <c r="CP36" i="51"/>
  <c r="CU36" i="51"/>
  <c r="CZ36" i="51"/>
  <c r="BQ36" i="51"/>
  <c r="BZ36" i="51"/>
  <c r="CE36" i="51"/>
  <c r="CI36" i="51"/>
  <c r="CM36" i="51"/>
  <c r="CQ36" i="51"/>
  <c r="BR36" i="51"/>
  <c r="CA36" i="51"/>
  <c r="CJ36" i="51"/>
  <c r="CN36" i="51"/>
  <c r="CR36" i="51"/>
  <c r="CW36" i="51"/>
  <c r="DB36" i="51"/>
  <c r="BZ73" i="51"/>
  <c r="CE73" i="51"/>
  <c r="CI73" i="51"/>
  <c r="CQ73" i="51"/>
  <c r="DA73" i="51"/>
  <c r="BV73" i="51"/>
  <c r="CF73" i="51"/>
  <c r="CJ73" i="51"/>
  <c r="CR73" i="51"/>
  <c r="CW73" i="51"/>
  <c r="DB73" i="51"/>
  <c r="BS73" i="51"/>
  <c r="BY73" i="51"/>
  <c r="CL73" i="51"/>
  <c r="CP73" i="51"/>
  <c r="CU73" i="51"/>
  <c r="CZ73" i="51"/>
  <c r="CG81" i="51"/>
  <c r="CK81" i="51"/>
  <c r="CO81" i="51"/>
  <c r="CS81" i="51"/>
  <c r="CX81" i="51"/>
  <c r="DC81" i="51"/>
  <c r="BR81" i="51"/>
  <c r="BQ96" i="51"/>
  <c r="BY96" i="51"/>
  <c r="CM96" i="51"/>
  <c r="BZ96" i="51"/>
  <c r="BR96" i="51"/>
  <c r="CF96" i="51"/>
  <c r="CJ96" i="51"/>
  <c r="CN96" i="51"/>
  <c r="BS96" i="51"/>
  <c r="BW96" i="51"/>
  <c r="CG96" i="51"/>
  <c r="CK96" i="51"/>
  <c r="CO96" i="51"/>
  <c r="CS96" i="51"/>
  <c r="BT110" i="51"/>
  <c r="CD110" i="51"/>
  <c r="BR110" i="51"/>
  <c r="CA110" i="51"/>
  <c r="CF110" i="51"/>
  <c r="CR110" i="51"/>
  <c r="CW110" i="51"/>
  <c r="DB110" i="51"/>
  <c r="CB138" i="51"/>
  <c r="CK138" i="51"/>
  <c r="CO138" i="51"/>
  <c r="CS138" i="51"/>
  <c r="CX138" i="51"/>
  <c r="DX240" i="51"/>
  <c r="ER240" i="51"/>
  <c r="EH323" i="51"/>
  <c r="DC138" i="51"/>
  <c r="BT138" i="51"/>
  <c r="CE138" i="51"/>
  <c r="CD151" i="51"/>
  <c r="CH151" i="51"/>
  <c r="CL151" i="51"/>
  <c r="CZ151" i="51"/>
  <c r="CD162" i="51"/>
  <c r="CH162" i="51"/>
  <c r="CL162" i="51"/>
  <c r="CZ162" i="51"/>
  <c r="BR171" i="51"/>
  <c r="CF171" i="51"/>
  <c r="CN171" i="51"/>
  <c r="DB171" i="51"/>
  <c r="BY177" i="51"/>
  <c r="CD177" i="51"/>
  <c r="CH177" i="51"/>
  <c r="CU177" i="51"/>
  <c r="CZ177" i="51"/>
  <c r="BU233" i="51"/>
  <c r="CF233" i="51"/>
  <c r="CJ233" i="51"/>
  <c r="CN233" i="51"/>
  <c r="CR233" i="51"/>
  <c r="CW233" i="51"/>
  <c r="BZ233" i="51"/>
  <c r="BS262" i="51"/>
  <c r="BW262" i="51"/>
  <c r="CB262" i="51"/>
  <c r="CG262" i="51"/>
  <c r="CK262" i="51"/>
  <c r="CO262" i="51"/>
  <c r="CS262" i="51"/>
  <c r="CX262" i="51"/>
  <c r="DC262" i="51"/>
  <c r="BS300" i="51"/>
  <c r="CB300" i="51"/>
  <c r="CO300" i="51"/>
  <c r="CS300" i="51"/>
  <c r="CX300" i="51"/>
  <c r="DC300" i="51"/>
  <c r="BQ312" i="51"/>
  <c r="BU312" i="51"/>
  <c r="CE312" i="51"/>
  <c r="CI312" i="51"/>
  <c r="CM312" i="51"/>
  <c r="CQ312" i="51"/>
  <c r="CV312" i="51"/>
  <c r="DA312" i="51"/>
  <c r="CF323" i="51"/>
  <c r="CN323" i="51"/>
  <c r="CR323" i="51"/>
  <c r="CW323" i="51"/>
  <c r="BT339" i="51"/>
  <c r="BY339" i="51"/>
  <c r="CL339" i="51"/>
  <c r="CU339" i="51"/>
  <c r="CZ339" i="51"/>
  <c r="BR353" i="51"/>
  <c r="CA353" i="51"/>
  <c r="CF353" i="51"/>
  <c r="CN353" i="51"/>
  <c r="CR353" i="51"/>
  <c r="CW353" i="51"/>
  <c r="BT364" i="51"/>
  <c r="BY364" i="51"/>
  <c r="CD364" i="51"/>
  <c r="CH364" i="51"/>
  <c r="CP364" i="51"/>
  <c r="CU364" i="51"/>
  <c r="CZ364" i="51"/>
  <c r="CA373" i="51"/>
  <c r="CR373" i="51"/>
  <c r="CH383" i="51"/>
  <c r="CL383" i="51"/>
  <c r="CP383" i="51"/>
  <c r="CZ383" i="51"/>
  <c r="AR36" i="51"/>
  <c r="AT36" i="51"/>
  <c r="AY188" i="51"/>
  <c r="BA36" i="51"/>
  <c r="BC36" i="51"/>
  <c r="BC188" i="51"/>
  <c r="BG188" i="51"/>
  <c r="BH188" i="51"/>
  <c r="AN188" i="51"/>
  <c r="BE312" i="51"/>
  <c r="BC312" i="51"/>
  <c r="BC300" i="51"/>
  <c r="BG300" i="51"/>
  <c r="BK312" i="51"/>
  <c r="BM229" i="51"/>
  <c r="BM226" i="51"/>
  <c r="BM221" i="51"/>
  <c r="BM184" i="51"/>
  <c r="BM178" i="51"/>
  <c r="BM139" i="51"/>
  <c r="BM101" i="51"/>
  <c r="BM97" i="51"/>
  <c r="BM360" i="51"/>
  <c r="BM346" i="51"/>
  <c r="BM340" i="51"/>
  <c r="BM335" i="51"/>
  <c r="BM330" i="51"/>
  <c r="BM324" i="51"/>
  <c r="BM365" i="51"/>
  <c r="BN82" i="51"/>
  <c r="BN69" i="51"/>
  <c r="BN54" i="51"/>
  <c r="BN42" i="51"/>
  <c r="BN37" i="51"/>
  <c r="BN282" i="51"/>
  <c r="BN275" i="51"/>
  <c r="BN233" i="51"/>
  <c r="BN226" i="51"/>
  <c r="BN211" i="51"/>
  <c r="BN201" i="51"/>
  <c r="BN163" i="51"/>
  <c r="BN162" i="51" s="1"/>
  <c r="BN139" i="51"/>
  <c r="BN131" i="51"/>
  <c r="BN360" i="51"/>
  <c r="BN365" i="51"/>
  <c r="BO69" i="51"/>
  <c r="BO64" i="51"/>
  <c r="BO58" i="51"/>
  <c r="BO54" i="51"/>
  <c r="BO49" i="51"/>
  <c r="BO42" i="51"/>
  <c r="BO313" i="51"/>
  <c r="BO312" i="51" s="1"/>
  <c r="BO275" i="51"/>
  <c r="BO263" i="51"/>
  <c r="BO262" i="51" s="1"/>
  <c r="BO251" i="51"/>
  <c r="BO233" i="51"/>
  <c r="BO229" i="51"/>
  <c r="BO221" i="51"/>
  <c r="BO217" i="51"/>
  <c r="BO214" i="51"/>
  <c r="BO205" i="51"/>
  <c r="BO201" i="51"/>
  <c r="BO197" i="51"/>
  <c r="BO178" i="51"/>
  <c r="BO174" i="51"/>
  <c r="BO171" i="51" s="1"/>
  <c r="BO163" i="51"/>
  <c r="BO162" i="51" s="1"/>
  <c r="BO145" i="51"/>
  <c r="BO404" i="51"/>
  <c r="BO365" i="51"/>
  <c r="BP11" i="51"/>
  <c r="BP10" i="51" s="1"/>
  <c r="BP300" i="51"/>
  <c r="BP262" i="51"/>
  <c r="BP240" i="51"/>
  <c r="BP233" i="51"/>
  <c r="BP171" i="51"/>
  <c r="BP138" i="51"/>
  <c r="BP339" i="51"/>
  <c r="BP323" i="51"/>
  <c r="BP373" i="51"/>
  <c r="BQ11" i="51"/>
  <c r="BQ10" i="51" s="1"/>
  <c r="BU11" i="51"/>
  <c r="BU10" i="51" s="1"/>
  <c r="CE11" i="51"/>
  <c r="CE10" i="51" s="1"/>
  <c r="CI11" i="51"/>
  <c r="CI10" i="51" s="1"/>
  <c r="BJ81" i="51"/>
  <c r="BJ162" i="51"/>
  <c r="BJ364" i="51"/>
  <c r="BK73" i="51"/>
  <c r="BJ233" i="51"/>
  <c r="BJ171" i="51"/>
  <c r="BJ339" i="51"/>
  <c r="BJ323" i="51"/>
  <c r="BK81" i="51"/>
  <c r="BK281" i="51"/>
  <c r="BK268" i="51"/>
  <c r="BK240" i="51"/>
  <c r="BK188" i="51"/>
  <c r="BK162" i="51"/>
  <c r="BK96" i="51"/>
  <c r="BK383" i="51"/>
  <c r="BK364" i="51"/>
  <c r="BM86" i="51"/>
  <c r="BM74" i="51"/>
  <c r="BM73" i="51" s="1"/>
  <c r="BM64" i="51"/>
  <c r="BM37" i="51"/>
  <c r="BM295" i="51"/>
  <c r="BM294" i="51" s="1"/>
  <c r="BM282" i="51"/>
  <c r="BM254" i="51"/>
  <c r="BM247" i="51"/>
  <c r="BM241" i="51"/>
  <c r="FF27" i="51"/>
  <c r="FG83" i="51"/>
  <c r="FF254" i="51"/>
  <c r="DD226" i="51"/>
  <c r="ES178" i="51"/>
  <c r="DD152" i="51"/>
  <c r="BL139" i="51"/>
  <c r="Y140" i="51" s="1"/>
  <c r="DD410" i="51"/>
  <c r="DG384" i="51"/>
  <c r="DF111" i="51"/>
  <c r="BT11" i="51"/>
  <c r="BT10" i="51" s="1"/>
  <c r="BR11" i="51"/>
  <c r="BR10" i="51" s="1"/>
  <c r="CA11" i="51"/>
  <c r="CA10" i="51" s="1"/>
  <c r="CF11" i="51"/>
  <c r="CF10" i="51" s="1"/>
  <c r="CJ11" i="51"/>
  <c r="CJ10" i="51" s="1"/>
  <c r="CN11" i="51"/>
  <c r="CN10" i="51" s="1"/>
  <c r="DB11" i="51"/>
  <c r="DB10" i="51" s="1"/>
  <c r="CW81" i="51"/>
  <c r="DB81" i="51"/>
  <c r="CH110" i="51"/>
  <c r="CL110" i="51"/>
  <c r="CP110" i="51"/>
  <c r="CZ110" i="51"/>
  <c r="BQ110" i="51"/>
  <c r="BZ110" i="51"/>
  <c r="CM110" i="51"/>
  <c r="CQ110" i="51"/>
  <c r="CV110" i="51"/>
  <c r="DA110" i="51"/>
  <c r="BS138" i="51"/>
  <c r="BW138" i="51"/>
  <c r="CA151" i="51"/>
  <c r="CF151" i="51"/>
  <c r="CJ151" i="51"/>
  <c r="CR151" i="51"/>
  <c r="CW151" i="51"/>
  <c r="DB151" i="51"/>
  <c r="BS151" i="51"/>
  <c r="BW151" i="51"/>
  <c r="CB151" i="51"/>
  <c r="CG151" i="51"/>
  <c r="CO151" i="51"/>
  <c r="CS151" i="51"/>
  <c r="BY151" i="51"/>
  <c r="BU151" i="51"/>
  <c r="CA162" i="51"/>
  <c r="CJ162" i="51"/>
  <c r="CN162" i="51"/>
  <c r="CR162" i="51"/>
  <c r="BS162" i="51"/>
  <c r="BW162" i="51"/>
  <c r="CK162" i="51"/>
  <c r="CS162" i="51"/>
  <c r="CX162" i="51"/>
  <c r="DC162" i="51"/>
  <c r="CE171" i="51"/>
  <c r="CQ171" i="51"/>
  <c r="BW177" i="51"/>
  <c r="CB177" i="51"/>
  <c r="CG177" i="51"/>
  <c r="CK177" i="51"/>
  <c r="CO177" i="51"/>
  <c r="CX177" i="51"/>
  <c r="DC177" i="51"/>
  <c r="BU188" i="51"/>
  <c r="BZ188" i="51"/>
  <c r="CE188" i="51"/>
  <c r="CI188" i="51"/>
  <c r="CM188" i="51"/>
  <c r="CV188" i="51"/>
  <c r="CA188" i="51"/>
  <c r="CF188" i="51"/>
  <c r="CN188" i="51"/>
  <c r="CR188" i="51"/>
  <c r="CW188" i="51"/>
  <c r="DB188" i="51"/>
  <c r="BS188" i="51"/>
  <c r="CB188" i="51"/>
  <c r="CG188" i="51"/>
  <c r="CO188" i="51"/>
  <c r="CX188" i="51"/>
  <c r="DC188" i="51"/>
  <c r="BY188" i="51"/>
  <c r="CD188" i="51"/>
  <c r="CH188" i="51"/>
  <c r="CL188" i="51"/>
  <c r="CP188" i="51"/>
  <c r="CZ188" i="51"/>
  <c r="BT233" i="51"/>
  <c r="BY233" i="51"/>
  <c r="CD233" i="51"/>
  <c r="CH233" i="51"/>
  <c r="CL233" i="51"/>
  <c r="CP233" i="51"/>
  <c r="CZ233" i="51"/>
  <c r="CE233" i="51"/>
  <c r="CI233" i="51"/>
  <c r="CQ233" i="51"/>
  <c r="CV233" i="51"/>
  <c r="BV240" i="51"/>
  <c r="CF240" i="51"/>
  <c r="CJ240" i="51"/>
  <c r="CN240" i="51"/>
  <c r="CR240" i="51"/>
  <c r="CB240" i="51"/>
  <c r="CG240" i="51"/>
  <c r="CK240" i="51"/>
  <c r="CO240" i="51"/>
  <c r="CS240" i="51"/>
  <c r="DC240" i="51"/>
  <c r="BY240" i="51"/>
  <c r="CI240" i="51"/>
  <c r="CM240" i="51"/>
  <c r="CV240" i="51"/>
  <c r="DA240" i="51"/>
  <c r="CD240" i="51"/>
  <c r="CH240" i="51"/>
  <c r="CP240" i="51"/>
  <c r="CU240" i="51"/>
  <c r="CZ240" i="51"/>
  <c r="BQ240" i="51"/>
  <c r="BR262" i="51"/>
  <c r="BV262" i="51"/>
  <c r="CA262" i="51"/>
  <c r="CF262" i="51"/>
  <c r="CN262" i="51"/>
  <c r="CR262" i="51"/>
  <c r="CW262" i="51"/>
  <c r="DB262" i="51"/>
  <c r="BY268" i="51"/>
  <c r="CD268" i="51"/>
  <c r="CU268" i="51"/>
  <c r="CZ268" i="51"/>
  <c r="BQ268" i="51"/>
  <c r="BZ268" i="51"/>
  <c r="CE268" i="51"/>
  <c r="CI268" i="51"/>
  <c r="CM268" i="51"/>
  <c r="BR268" i="51"/>
  <c r="CF268" i="51"/>
  <c r="EM339" i="51"/>
  <c r="DU323" i="51"/>
  <c r="EP339" i="51"/>
  <c r="CN268" i="51"/>
  <c r="CR268" i="51"/>
  <c r="CW268" i="51"/>
  <c r="BS268" i="51"/>
  <c r="BW268" i="51"/>
  <c r="CG268" i="51"/>
  <c r="CK268" i="51"/>
  <c r="CS268" i="51"/>
  <c r="DC268" i="51"/>
  <c r="BT281" i="51"/>
  <c r="BY281" i="51"/>
  <c r="CD281" i="51"/>
  <c r="CH281" i="51"/>
  <c r="BQ281" i="51"/>
  <c r="BU281" i="51"/>
  <c r="BZ281" i="51"/>
  <c r="CE281" i="51"/>
  <c r="CM281" i="51"/>
  <c r="CQ281" i="51"/>
  <c r="BR281" i="51"/>
  <c r="BV281" i="51"/>
  <c r="CA281" i="51"/>
  <c r="CN281" i="51"/>
  <c r="CW281" i="51"/>
  <c r="DB281" i="51"/>
  <c r="BS281" i="51"/>
  <c r="BW281" i="51"/>
  <c r="CB281" i="51"/>
  <c r="CG281" i="51"/>
  <c r="CS281" i="51"/>
  <c r="DC281" i="51"/>
  <c r="BZ300" i="51"/>
  <c r="CV300" i="51"/>
  <c r="DA300" i="51"/>
  <c r="BQ300" i="51"/>
  <c r="BU300" i="51"/>
  <c r="BR300" i="51"/>
  <c r="BV300" i="51"/>
  <c r="CF300" i="51"/>
  <c r="CN300" i="51"/>
  <c r="CR300" i="51"/>
  <c r="CW300" i="51"/>
  <c r="DB300" i="51"/>
  <c r="CD312" i="51"/>
  <c r="CH312" i="51"/>
  <c r="CL312" i="51"/>
  <c r="CP312" i="51"/>
  <c r="CU312" i="51"/>
  <c r="BZ323" i="51"/>
  <c r="CE323" i="51"/>
  <c r="BR339" i="51"/>
  <c r="BV339" i="51"/>
  <c r="CA339" i="51"/>
  <c r="CF339" i="51"/>
  <c r="CN339" i="51"/>
  <c r="CR339" i="51"/>
  <c r="DB339" i="51"/>
  <c r="BS339" i="51"/>
  <c r="BW339" i="51"/>
  <c r="CB339" i="51"/>
  <c r="CG339" i="51"/>
  <c r="CK339" i="51"/>
  <c r="CO339" i="51"/>
  <c r="CX339" i="51"/>
  <c r="DC339" i="51"/>
  <c r="BQ353" i="51"/>
  <c r="BU353" i="51"/>
  <c r="CM353" i="51"/>
  <c r="CQ353" i="51"/>
  <c r="CB364" i="51"/>
  <c r="CK364" i="51"/>
  <c r="CX364" i="51"/>
  <c r="DC364" i="51"/>
  <c r="BZ373" i="51"/>
  <c r="CI373" i="51"/>
  <c r="CV373" i="51"/>
  <c r="DA373" i="51"/>
  <c r="CS383" i="51"/>
  <c r="DC383" i="51"/>
  <c r="AF281" i="51"/>
  <c r="BD281" i="51"/>
  <c r="BD240" i="51"/>
  <c r="BE36" i="51"/>
  <c r="BL108" i="51"/>
  <c r="Y109" i="51" s="1"/>
  <c r="BL275" i="51"/>
  <c r="Y278" i="51" s="1"/>
  <c r="FG419" i="51"/>
  <c r="BI36" i="51"/>
  <c r="DD19" i="51"/>
  <c r="ES82" i="51"/>
  <c r="FF69" i="51"/>
  <c r="FF54" i="51"/>
  <c r="FF49" i="51"/>
  <c r="FF320" i="51"/>
  <c r="FF319" i="51" s="1"/>
  <c r="FG321" i="51"/>
  <c r="FG320" i="51" s="1"/>
  <c r="FG319" i="51" s="1"/>
  <c r="FG289" i="51"/>
  <c r="FG288" i="51" s="1"/>
  <c r="FF288" i="51"/>
  <c r="FG278" i="51"/>
  <c r="DD271" i="51"/>
  <c r="FF266" i="51"/>
  <c r="FG267" i="51"/>
  <c r="FG266" i="51" s="1"/>
  <c r="BL251" i="51"/>
  <c r="Y253" i="51" s="1"/>
  <c r="DD238" i="51"/>
  <c r="FG239" i="51"/>
  <c r="FG238" i="51" s="1"/>
  <c r="DD236" i="51"/>
  <c r="FG237" i="51"/>
  <c r="FG236" i="51" s="1"/>
  <c r="ES169" i="51"/>
  <c r="FG170" i="51"/>
  <c r="FG169" i="51" s="1"/>
  <c r="DD157" i="51"/>
  <c r="FG158" i="51"/>
  <c r="FG157" i="51" s="1"/>
  <c r="FG99" i="51"/>
  <c r="BL360" i="51"/>
  <c r="Y362" i="51" s="1"/>
  <c r="FF346" i="51"/>
  <c r="FG347" i="51"/>
  <c r="ES324" i="51"/>
  <c r="FG326" i="51"/>
  <c r="FF404" i="51"/>
  <c r="FG405" i="51"/>
  <c r="FF384" i="51"/>
  <c r="FG371" i="51"/>
  <c r="FF370" i="51"/>
  <c r="DG410" i="51"/>
  <c r="DG42" i="51"/>
  <c r="DF384" i="51"/>
  <c r="DF27" i="51"/>
  <c r="DF120" i="51"/>
  <c r="AV36" i="51"/>
  <c r="BF188" i="51"/>
  <c r="BH281" i="51"/>
  <c r="BM12" i="51"/>
  <c r="BM42" i="51"/>
  <c r="FF64" i="51"/>
  <c r="FF58" i="51"/>
  <c r="FF42" i="51"/>
  <c r="FF37" i="51"/>
  <c r="FF317" i="51"/>
  <c r="FG318" i="51"/>
  <c r="FG317" i="51" s="1"/>
  <c r="FF290" i="51"/>
  <c r="FG291" i="51"/>
  <c r="FG290" i="51" s="1"/>
  <c r="FG283" i="51"/>
  <c r="BL282" i="51"/>
  <c r="Y284" i="51" s="1"/>
  <c r="ES269" i="51"/>
  <c r="FF258" i="51"/>
  <c r="FF257" i="51" s="1"/>
  <c r="BL247" i="51"/>
  <c r="Y249" i="51" s="1"/>
  <c r="ES172" i="51"/>
  <c r="FG173" i="51"/>
  <c r="FG172" i="51" s="1"/>
  <c r="ES163" i="51"/>
  <c r="ES159" i="51"/>
  <c r="BL145" i="51"/>
  <c r="BL131" i="51"/>
  <c r="FG135" i="51"/>
  <c r="FF120" i="51"/>
  <c r="BL120" i="51"/>
  <c r="Y128" i="51" s="1"/>
  <c r="BL111" i="51"/>
  <c r="Y113" i="51" s="1"/>
  <c r="FG112" i="51"/>
  <c r="FG104" i="51"/>
  <c r="BL101" i="51"/>
  <c r="Y104" i="51" s="1"/>
  <c r="FG102" i="51"/>
  <c r="DD101" i="51"/>
  <c r="FG359" i="51"/>
  <c r="DD354" i="51"/>
  <c r="DD330" i="51"/>
  <c r="FG375" i="51"/>
  <c r="FF374" i="51"/>
  <c r="FF373" i="51" s="1"/>
  <c r="DG374" i="51"/>
  <c r="DG373" i="51" s="1"/>
  <c r="I30" i="63" s="1"/>
  <c r="DE354" i="51"/>
  <c r="DE384" i="51"/>
  <c r="DE27" i="51"/>
  <c r="DF12" i="51"/>
  <c r="DE120" i="51"/>
  <c r="DE12" i="51"/>
  <c r="FF313" i="51"/>
  <c r="BU323" i="51"/>
  <c r="BV96" i="51"/>
  <c r="AB188" i="51"/>
  <c r="AC73" i="51"/>
  <c r="AC188" i="51"/>
  <c r="AC110" i="51"/>
  <c r="AD300" i="51"/>
  <c r="AD281" i="51"/>
  <c r="AD233" i="51"/>
  <c r="AD162" i="51"/>
  <c r="AD110" i="51"/>
  <c r="AD383" i="51"/>
  <c r="AE73" i="51"/>
  <c r="AE36" i="51"/>
  <c r="AE300" i="51"/>
  <c r="AE281" i="51"/>
  <c r="AE268" i="51"/>
  <c r="AE240" i="51"/>
  <c r="AE188" i="51"/>
  <c r="AE110" i="51"/>
  <c r="AE96" i="51"/>
  <c r="AE323" i="51"/>
  <c r="AF11" i="51"/>
  <c r="AF10" i="51" s="1"/>
  <c r="AF36" i="51"/>
  <c r="AF300" i="51"/>
  <c r="AF268" i="51"/>
  <c r="AF188" i="51"/>
  <c r="AF110" i="51"/>
  <c r="AG11" i="51"/>
  <c r="AG10" i="51" s="1"/>
  <c r="AG73" i="51"/>
  <c r="AG300" i="51"/>
  <c r="AG281" i="51"/>
  <c r="AG268" i="51"/>
  <c r="AG151" i="51"/>
  <c r="AG110" i="51"/>
  <c r="AG323" i="51"/>
  <c r="AH73" i="51"/>
  <c r="AH36" i="51"/>
  <c r="AH300" i="51"/>
  <c r="AH281" i="51"/>
  <c r="AH188" i="51"/>
  <c r="AH151" i="51"/>
  <c r="AH110" i="51"/>
  <c r="AH323" i="51"/>
  <c r="AI36" i="51"/>
  <c r="AI300" i="51"/>
  <c r="AI268" i="51"/>
  <c r="AI233" i="51"/>
  <c r="AI188" i="51"/>
  <c r="AI162" i="51"/>
  <c r="AI110" i="51"/>
  <c r="AI339" i="51"/>
  <c r="AI383" i="51"/>
  <c r="AJ162" i="51"/>
  <c r="AK151" i="51"/>
  <c r="AK323" i="51"/>
  <c r="AL11" i="51"/>
  <c r="AL10" i="51" s="1"/>
  <c r="AL300" i="51"/>
  <c r="AL188" i="51"/>
  <c r="AL96" i="51"/>
  <c r="AM268" i="51"/>
  <c r="AM110" i="51"/>
  <c r="AN300" i="51"/>
  <c r="AN151" i="51"/>
  <c r="AN110" i="51"/>
  <c r="AO73" i="51"/>
  <c r="BU73" i="51"/>
  <c r="AJ364" i="51"/>
  <c r="BM111" i="51"/>
  <c r="BM384" i="51"/>
  <c r="BM374" i="51"/>
  <c r="BM373" i="51" s="1"/>
  <c r="BN27" i="51"/>
  <c r="BN120" i="51"/>
  <c r="BN410" i="51"/>
  <c r="BO27" i="51"/>
  <c r="BO374" i="51"/>
  <c r="BO373" i="51" s="1"/>
  <c r="CM11" i="51"/>
  <c r="CM10" i="51" s="1"/>
  <c r="CQ11" i="51"/>
  <c r="CQ10" i="51" s="1"/>
  <c r="CV11" i="51"/>
  <c r="CV10" i="51" s="1"/>
  <c r="FG333" i="51"/>
  <c r="FG87" i="51"/>
  <c r="DG82" i="51"/>
  <c r="BE300" i="51"/>
  <c r="BI300" i="51"/>
  <c r="AO300" i="51"/>
  <c r="AO188" i="51"/>
  <c r="AO323" i="51"/>
  <c r="AP11" i="51"/>
  <c r="AP10" i="51" s="1"/>
  <c r="AP36" i="51"/>
  <c r="AP240" i="51"/>
  <c r="AP188" i="51"/>
  <c r="AP151" i="51"/>
  <c r="AP110" i="51"/>
  <c r="AP383" i="51"/>
  <c r="AQ36" i="51"/>
  <c r="AQ300" i="51"/>
  <c r="AQ96" i="51"/>
  <c r="AR281" i="51"/>
  <c r="AR268" i="51"/>
  <c r="AR233" i="51"/>
  <c r="AR188" i="51"/>
  <c r="AR339" i="51"/>
  <c r="AR383" i="51"/>
  <c r="AS73" i="51"/>
  <c r="AS36" i="51"/>
  <c r="AS300" i="51"/>
  <c r="AT11" i="51"/>
  <c r="AT10" i="51" s="1"/>
  <c r="AT281" i="51"/>
  <c r="AT233" i="51"/>
  <c r="AT188" i="51"/>
  <c r="AT110" i="51"/>
  <c r="AT383" i="51"/>
  <c r="AU281" i="51"/>
  <c r="AU110" i="51"/>
  <c r="AU96" i="51"/>
  <c r="AU323" i="51"/>
  <c r="AV281" i="51"/>
  <c r="AV162" i="51"/>
  <c r="AV151" i="51"/>
  <c r="AW73" i="51"/>
  <c r="AW240" i="51"/>
  <c r="AW188" i="51"/>
  <c r="AW151" i="51"/>
  <c r="AW323" i="51"/>
  <c r="AX240" i="51"/>
  <c r="AX233" i="51"/>
  <c r="AX188" i="51"/>
  <c r="AX162" i="51"/>
  <c r="AX339" i="51"/>
  <c r="AY36" i="51"/>
  <c r="AY281" i="51"/>
  <c r="AY96" i="51"/>
  <c r="AZ300" i="51"/>
  <c r="AZ240" i="51"/>
  <c r="AZ151" i="51"/>
  <c r="AZ110" i="51"/>
  <c r="AZ383" i="51"/>
  <c r="BA73" i="51"/>
  <c r="BA300" i="51"/>
  <c r="BA268" i="51"/>
  <c r="BA240" i="51"/>
  <c r="BA188" i="51"/>
  <c r="BA339" i="51"/>
  <c r="BB36" i="51"/>
  <c r="BB300" i="51"/>
  <c r="BB188" i="51"/>
  <c r="BB151" i="51"/>
  <c r="BB96" i="51"/>
  <c r="BB323" i="51"/>
  <c r="BC11" i="51"/>
  <c r="BC10" i="51" s="1"/>
  <c r="BE268" i="51"/>
  <c r="BE233" i="51"/>
  <c r="BE339" i="51"/>
  <c r="BF240" i="51"/>
  <c r="BF151" i="51"/>
  <c r="BF110" i="51"/>
  <c r="BF96" i="51"/>
  <c r="BG11" i="51"/>
  <c r="BG10" i="51" s="1"/>
  <c r="BG36" i="51"/>
  <c r="BI281" i="51"/>
  <c r="BI268" i="51"/>
  <c r="BJ73" i="51"/>
  <c r="BJ36" i="51"/>
  <c r="BJ281" i="51"/>
  <c r="BJ188" i="51"/>
  <c r="BJ110" i="51"/>
  <c r="BJ96" i="51"/>
  <c r="BK11" i="51"/>
  <c r="BK10" i="51" s="1"/>
  <c r="AG262" i="51"/>
  <c r="AL81" i="51"/>
  <c r="AW312" i="51"/>
  <c r="AY353" i="51"/>
  <c r="BA312" i="51"/>
  <c r="BA262" i="51"/>
  <c r="BF262" i="51"/>
  <c r="BH262" i="51"/>
  <c r="BI373" i="51"/>
  <c r="BM201" i="51"/>
  <c r="BN258" i="51"/>
  <c r="BN257" i="51" s="1"/>
  <c r="DV323" i="51"/>
  <c r="DZ323" i="51"/>
  <c r="ED323" i="51"/>
  <c r="EP323" i="51"/>
  <c r="DS339" i="51"/>
  <c r="DW339" i="51"/>
  <c r="EA339" i="51"/>
  <c r="EI339" i="51"/>
  <c r="EQ339" i="51"/>
  <c r="AE364" i="51"/>
  <c r="BN285" i="51"/>
  <c r="ES301" i="51"/>
  <c r="DK81" i="51"/>
  <c r="DT240" i="51"/>
  <c r="EI240" i="51"/>
  <c r="DS262" i="51"/>
  <c r="DX323" i="51"/>
  <c r="DX339" i="51"/>
  <c r="EU174" i="51"/>
  <c r="EU171" i="51" s="1"/>
  <c r="G14" i="56" s="1"/>
  <c r="AD188" i="51"/>
  <c r="AG240" i="51"/>
  <c r="AW281" i="51"/>
  <c r="AX36" i="51"/>
  <c r="AZ36" i="51"/>
  <c r="BB281" i="51"/>
  <c r="BB240" i="51"/>
  <c r="BM205" i="51"/>
  <c r="BM145" i="51"/>
  <c r="BN340" i="51"/>
  <c r="BO19" i="51"/>
  <c r="BO86" i="51"/>
  <c r="BP36" i="51"/>
  <c r="BP188" i="51"/>
  <c r="BL27" i="51"/>
  <c r="Y31" i="51" s="1"/>
  <c r="BL19" i="51"/>
  <c r="Y23" i="51" s="1"/>
  <c r="BL12" i="51"/>
  <c r="Y17" i="51" s="1"/>
  <c r="DD12" i="51"/>
  <c r="AQ188" i="51"/>
  <c r="AV188" i="51"/>
  <c r="BM120" i="51"/>
  <c r="BM410" i="51"/>
  <c r="AG404" i="51"/>
  <c r="AG383" i="51" s="1"/>
  <c r="FG21" i="51"/>
  <c r="BJ151" i="51"/>
  <c r="BM189" i="51"/>
  <c r="BN189" i="51"/>
  <c r="CH11" i="51"/>
  <c r="CH10" i="51" s="1"/>
  <c r="DA323" i="51"/>
  <c r="DU11" i="51"/>
  <c r="DU10" i="51" s="1"/>
  <c r="DO240" i="51"/>
  <c r="DS240" i="51"/>
  <c r="EE240" i="51"/>
  <c r="EM240" i="51"/>
  <c r="DG74" i="51"/>
  <c r="DG73" i="51" s="1"/>
  <c r="I6" i="63" s="1"/>
  <c r="DG254" i="51"/>
  <c r="DE226" i="51"/>
  <c r="EU189" i="51"/>
  <c r="ET350" i="51"/>
  <c r="EU360" i="51"/>
  <c r="FG137" i="51"/>
  <c r="FG136" i="51" s="1"/>
  <c r="FG307" i="51"/>
  <c r="FG306" i="51" s="1"/>
  <c r="FG168" i="51"/>
  <c r="FG167" i="51" s="1"/>
  <c r="AB312" i="51"/>
  <c r="AB138" i="51"/>
  <c r="AB339" i="51"/>
  <c r="AB373" i="51"/>
  <c r="AC312" i="51"/>
  <c r="AC171" i="51"/>
  <c r="AC96" i="51"/>
  <c r="AC323" i="51"/>
  <c r="AD81" i="51"/>
  <c r="AD364" i="51"/>
  <c r="AB73" i="51"/>
  <c r="AB300" i="51"/>
  <c r="AB281" i="51"/>
  <c r="AB268" i="51"/>
  <c r="AB233" i="51"/>
  <c r="AB177" i="51"/>
  <c r="AB162" i="51"/>
  <c r="AB151" i="51"/>
  <c r="AB110" i="51"/>
  <c r="AB353" i="51"/>
  <c r="AB383" i="51"/>
  <c r="AC300" i="51"/>
  <c r="AC281" i="51"/>
  <c r="AC268" i="51"/>
  <c r="AC240" i="51"/>
  <c r="AC233" i="51"/>
  <c r="AC151" i="51"/>
  <c r="AC138" i="51"/>
  <c r="AC339" i="51"/>
  <c r="AD11" i="51"/>
  <c r="AD10" i="51" s="1"/>
  <c r="AD36" i="51"/>
  <c r="AD323" i="51"/>
  <c r="AF364" i="51"/>
  <c r="AG36" i="51"/>
  <c r="AG96" i="51"/>
  <c r="AH81" i="51"/>
  <c r="AH268" i="51"/>
  <c r="AH96" i="51"/>
  <c r="AH383" i="51"/>
  <c r="AK177" i="51"/>
  <c r="AK353" i="51"/>
  <c r="AL177" i="51"/>
  <c r="AL383" i="51"/>
  <c r="AM73" i="51"/>
  <c r="AM162" i="51"/>
  <c r="AN162" i="51"/>
  <c r="AN383" i="51"/>
  <c r="AP339" i="51"/>
  <c r="AP373" i="51"/>
  <c r="AQ323" i="51"/>
  <c r="AU312" i="51"/>
  <c r="AV383" i="51"/>
  <c r="AX138" i="51"/>
  <c r="AY323" i="51"/>
  <c r="AZ81" i="51"/>
  <c r="BA383" i="51"/>
  <c r="BE162" i="51"/>
  <c r="BG162" i="51"/>
  <c r="BM271" i="51"/>
  <c r="BM258" i="51"/>
  <c r="BM257" i="51" s="1"/>
  <c r="BN74" i="51"/>
  <c r="BN73" i="51" s="1"/>
  <c r="BN64" i="51"/>
  <c r="BN58" i="51"/>
  <c r="BN295" i="51"/>
  <c r="BN294" i="51" s="1"/>
  <c r="BN263" i="51"/>
  <c r="BN262" i="51" s="1"/>
  <c r="BN241" i="51"/>
  <c r="EH240" i="51"/>
  <c r="DP262" i="51"/>
  <c r="DT262" i="51"/>
  <c r="EJ262" i="51"/>
  <c r="EN262" i="51"/>
  <c r="ER262" i="51"/>
  <c r="DN262" i="51"/>
  <c r="DR262" i="51"/>
  <c r="DV262" i="51"/>
  <c r="DZ262" i="51"/>
  <c r="EP262" i="51"/>
  <c r="EE323" i="51"/>
  <c r="EI323" i="51"/>
  <c r="DL323" i="51"/>
  <c r="EF339" i="51"/>
  <c r="EN339" i="51"/>
  <c r="FG100" i="51"/>
  <c r="FF350" i="51"/>
  <c r="DD350" i="51"/>
  <c r="DG159" i="51"/>
  <c r="EI81" i="51"/>
  <c r="DL240" i="51"/>
  <c r="DP240" i="51"/>
  <c r="EB240" i="51"/>
  <c r="EF240" i="51"/>
  <c r="EJ240" i="51"/>
  <c r="EN240" i="51"/>
  <c r="EC323" i="51"/>
  <c r="DV339" i="51"/>
  <c r="DZ339" i="51"/>
  <c r="EI383" i="51"/>
  <c r="EU295" i="51"/>
  <c r="EU294" i="51" s="1"/>
  <c r="G23" i="56" s="1"/>
  <c r="EU254" i="51"/>
  <c r="EV350" i="51"/>
  <c r="AJ36" i="51"/>
  <c r="DG258" i="51"/>
  <c r="DG257" i="51" s="1"/>
  <c r="I18" i="63" s="1"/>
  <c r="DG241" i="51"/>
  <c r="DK96" i="51"/>
  <c r="AF162" i="51"/>
  <c r="FG78" i="51"/>
  <c r="FG77" i="51" s="1"/>
  <c r="FF275" i="51"/>
  <c r="BD138" i="51"/>
  <c r="AB36" i="51"/>
  <c r="AC36" i="51"/>
  <c r="FG287" i="51"/>
  <c r="FG286" i="51"/>
  <c r="BE177" i="51"/>
  <c r="BE353" i="51"/>
  <c r="BI177" i="51"/>
  <c r="BP177" i="51"/>
  <c r="BS11" i="51"/>
  <c r="BS10" i="51" s="1"/>
  <c r="CB11" i="51"/>
  <c r="CB10" i="51" s="1"/>
  <c r="CS11" i="51"/>
  <c r="CS10" i="51" s="1"/>
  <c r="FG166" i="51"/>
  <c r="FG165" i="51"/>
  <c r="FG161" i="51"/>
  <c r="DW81" i="51"/>
  <c r="EA81" i="51"/>
  <c r="EQ81" i="51"/>
  <c r="DT110" i="51"/>
  <c r="DR110" i="51"/>
  <c r="EH110" i="51"/>
  <c r="DK323" i="51"/>
  <c r="EF323" i="51"/>
  <c r="ER323" i="51"/>
  <c r="DU339" i="51"/>
  <c r="EC339" i="51"/>
  <c r="ED339" i="51"/>
  <c r="EH339" i="51"/>
  <c r="EL339" i="51"/>
  <c r="DU364" i="51"/>
  <c r="EC364" i="51"/>
  <c r="DL364" i="51"/>
  <c r="EL364" i="51"/>
  <c r="DO373" i="51"/>
  <c r="DP373" i="51"/>
  <c r="DU383" i="51"/>
  <c r="DV383" i="51"/>
  <c r="DE178" i="51"/>
  <c r="DF184" i="51"/>
  <c r="BZ11" i="51"/>
  <c r="BZ10" i="51" s="1"/>
  <c r="DR81" i="51"/>
  <c r="DT81" i="51"/>
  <c r="DW110" i="51"/>
  <c r="EM110" i="51"/>
  <c r="DK162" i="51"/>
  <c r="DO162" i="51"/>
  <c r="DS162" i="51"/>
  <c r="EA162" i="51"/>
  <c r="EE162" i="51"/>
  <c r="EI162" i="51"/>
  <c r="EM162" i="51"/>
  <c r="DR240" i="51"/>
  <c r="DV240" i="51"/>
  <c r="DZ240" i="51"/>
  <c r="ED240" i="51"/>
  <c r="EL240" i="51"/>
  <c r="EP240" i="51"/>
  <c r="EL323" i="51"/>
  <c r="EE339" i="51"/>
  <c r="DG226" i="51"/>
  <c r="DL81" i="51"/>
  <c r="EF162" i="51"/>
  <c r="DW240" i="51"/>
  <c r="DO323" i="51"/>
  <c r="DW323" i="51"/>
  <c r="EM323" i="51"/>
  <c r="EQ323" i="51"/>
  <c r="DT339" i="51"/>
  <c r="EB339" i="51"/>
  <c r="EJ339" i="51"/>
  <c r="ER339" i="51"/>
  <c r="DR364" i="51"/>
  <c r="AJ171" i="51"/>
  <c r="AJ151" i="51"/>
  <c r="AJ110" i="51"/>
  <c r="AJ323" i="51"/>
  <c r="AK73" i="51"/>
  <c r="AK300" i="51"/>
  <c r="AK268" i="51"/>
  <c r="AK240" i="51"/>
  <c r="AK188" i="51"/>
  <c r="AK162" i="51"/>
  <c r="AK96" i="51"/>
  <c r="AK383" i="51"/>
  <c r="AL73" i="51"/>
  <c r="AL36" i="51"/>
  <c r="AL162" i="51"/>
  <c r="AL110" i="51"/>
  <c r="AM300" i="51"/>
  <c r="AM281" i="51"/>
  <c r="AM188" i="51"/>
  <c r="AM151" i="51"/>
  <c r="AM96" i="51"/>
  <c r="AM373" i="51"/>
  <c r="AN11" i="51"/>
  <c r="AN10" i="51" s="1"/>
  <c r="AN36" i="51"/>
  <c r="AN281" i="51"/>
  <c r="AN262" i="51"/>
  <c r="AN171" i="51"/>
  <c r="AN96" i="51"/>
  <c r="AN339" i="51"/>
  <c r="AN323" i="51"/>
  <c r="AO81" i="51"/>
  <c r="AO36" i="51"/>
  <c r="AO268" i="51"/>
  <c r="AO240" i="51"/>
  <c r="AO110" i="51"/>
  <c r="AO96" i="51"/>
  <c r="AP73" i="51"/>
  <c r="AP300" i="51"/>
  <c r="AP268" i="51"/>
  <c r="AP177" i="51"/>
  <c r="AP162" i="51"/>
  <c r="AQ11" i="51"/>
  <c r="AQ10" i="51" s="1"/>
  <c r="AQ73" i="51"/>
  <c r="AQ281" i="51"/>
  <c r="AQ268" i="51"/>
  <c r="AQ240" i="51"/>
  <c r="AQ151" i="51"/>
  <c r="AQ138" i="51"/>
  <c r="AQ110" i="51"/>
  <c r="AQ373" i="51"/>
  <c r="AR312" i="51"/>
  <c r="AR171" i="51"/>
  <c r="AR151" i="51"/>
  <c r="AR96" i="51"/>
  <c r="AR323" i="51"/>
  <c r="AS81" i="51"/>
  <c r="AS240" i="51"/>
  <c r="AS162" i="51"/>
  <c r="AS110" i="51"/>
  <c r="AS96" i="51"/>
  <c r="AT300" i="51"/>
  <c r="AT240" i="51"/>
  <c r="AT177" i="51"/>
  <c r="AT162" i="51"/>
  <c r="AU73" i="51"/>
  <c r="AU300" i="51"/>
  <c r="AU240" i="51"/>
  <c r="AU188" i="51"/>
  <c r="AU151" i="51"/>
  <c r="AU138" i="51"/>
  <c r="AU339" i="51"/>
  <c r="AV11" i="51"/>
  <c r="AV10" i="51" s="1"/>
  <c r="AV312" i="51"/>
  <c r="AV300" i="51"/>
  <c r="AV268" i="51"/>
  <c r="AV262" i="51"/>
  <c r="AV233" i="51"/>
  <c r="AV110" i="51"/>
  <c r="AV96" i="51"/>
  <c r="AV339" i="51"/>
  <c r="AV323" i="51"/>
  <c r="AW36" i="51"/>
  <c r="AW268" i="51"/>
  <c r="AW162" i="51"/>
  <c r="AW110" i="51"/>
  <c r="AW96" i="51"/>
  <c r="AW383" i="51"/>
  <c r="AW364" i="51"/>
  <c r="AX281" i="51"/>
  <c r="AX268" i="51"/>
  <c r="AX110" i="51"/>
  <c r="AX353" i="51"/>
  <c r="AX383" i="51"/>
  <c r="AY73" i="51"/>
  <c r="AY300" i="51"/>
  <c r="AY240" i="51"/>
  <c r="AY110" i="51"/>
  <c r="AZ11" i="51"/>
  <c r="AZ10" i="51" s="1"/>
  <c r="AZ268" i="51"/>
  <c r="AZ171" i="51"/>
  <c r="AZ339" i="51"/>
  <c r="AZ323" i="51"/>
  <c r="BB81" i="51"/>
  <c r="BB110" i="51"/>
  <c r="BC268" i="51"/>
  <c r="BC262" i="51"/>
  <c r="BC240" i="51"/>
  <c r="BC323" i="51"/>
  <c r="BD81" i="51"/>
  <c r="BD36" i="51"/>
  <c r="BD300" i="51"/>
  <c r="BD364" i="51"/>
  <c r="BE110" i="51"/>
  <c r="BF36" i="51"/>
  <c r="BF162" i="51"/>
  <c r="BF323" i="51"/>
  <c r="BG233" i="51"/>
  <c r="BG110" i="51"/>
  <c r="BH300" i="51"/>
  <c r="BH96" i="51"/>
  <c r="BI262" i="51"/>
  <c r="BI171" i="51"/>
  <c r="BI110" i="51"/>
  <c r="BI339" i="51"/>
  <c r="BJ300" i="51"/>
  <c r="BK151" i="51"/>
  <c r="BK110" i="51"/>
  <c r="BK323" i="51"/>
  <c r="BM27" i="51"/>
  <c r="BM49" i="51"/>
  <c r="BM263" i="51"/>
  <c r="BM262" i="51" s="1"/>
  <c r="BM233" i="51"/>
  <c r="BM214" i="51"/>
  <c r="BM192" i="51"/>
  <c r="BN221" i="51"/>
  <c r="BN217" i="51"/>
  <c r="BN205" i="51"/>
  <c r="BN178" i="51"/>
  <c r="BN174" i="51"/>
  <c r="BN171" i="51" s="1"/>
  <c r="BP268" i="51"/>
  <c r="BP110" i="51"/>
  <c r="BP96" i="51"/>
  <c r="BP364" i="51"/>
  <c r="FG32" i="51"/>
  <c r="FG30" i="51"/>
  <c r="FG28" i="51"/>
  <c r="FG26" i="51"/>
  <c r="FG25" i="51"/>
  <c r="FG24" i="51"/>
  <c r="FG23" i="51"/>
  <c r="FG18" i="51"/>
  <c r="FG16" i="51"/>
  <c r="FG14" i="51"/>
  <c r="FG13" i="51"/>
  <c r="FG94" i="51"/>
  <c r="BL86" i="51"/>
  <c r="FG92" i="51"/>
  <c r="FG91" i="51"/>
  <c r="FG90" i="51"/>
  <c r="FG88" i="51"/>
  <c r="FG84" i="51"/>
  <c r="DD73" i="51"/>
  <c r="ES69" i="51"/>
  <c r="ES64" i="51"/>
  <c r="ES54" i="51"/>
  <c r="FG47" i="51"/>
  <c r="ES42" i="51"/>
  <c r="ES37" i="51"/>
  <c r="BL301" i="51"/>
  <c r="FG273" i="51"/>
  <c r="FF271" i="51"/>
  <c r="FG265" i="51"/>
  <c r="FG260" i="51"/>
  <c r="FG256" i="51"/>
  <c r="FG253" i="51"/>
  <c r="FG250" i="51"/>
  <c r="FG249" i="51"/>
  <c r="FG248" i="51"/>
  <c r="FG232" i="51"/>
  <c r="FG231" i="51"/>
  <c r="FG228" i="51"/>
  <c r="FG227" i="51"/>
  <c r="FG225" i="51"/>
  <c r="FG223" i="51"/>
  <c r="FG220" i="51"/>
  <c r="FG216" i="51"/>
  <c r="FG210" i="51"/>
  <c r="FG209" i="51"/>
  <c r="FG207" i="51"/>
  <c r="FG203" i="51"/>
  <c r="FG196" i="51"/>
  <c r="FG195" i="51"/>
  <c r="FG194" i="51"/>
  <c r="FG191" i="51"/>
  <c r="FG187" i="51"/>
  <c r="FG186" i="51"/>
  <c r="ES184" i="51"/>
  <c r="FG183" i="51"/>
  <c r="FG182" i="51"/>
  <c r="FG181" i="51"/>
  <c r="FG180" i="51"/>
  <c r="FG179" i="51"/>
  <c r="FG176" i="51"/>
  <c r="FG154" i="51"/>
  <c r="FG148" i="51"/>
  <c r="FG147" i="51"/>
  <c r="FG144" i="51"/>
  <c r="FG143" i="51"/>
  <c r="FG142" i="51"/>
  <c r="FG141" i="51"/>
  <c r="FG140" i="51"/>
  <c r="FG133" i="51"/>
  <c r="FG132" i="51"/>
  <c r="FG122" i="51"/>
  <c r="FG121" i="51"/>
  <c r="FG119" i="51"/>
  <c r="FG118" i="51"/>
  <c r="FG114" i="51"/>
  <c r="FF111" i="51"/>
  <c r="FG107" i="51"/>
  <c r="FG106" i="51"/>
  <c r="FG105" i="51"/>
  <c r="FF97" i="51"/>
  <c r="FG362" i="51"/>
  <c r="FG358" i="51"/>
  <c r="FG355" i="51"/>
  <c r="FG349" i="51"/>
  <c r="FG348" i="51"/>
  <c r="FG345" i="51"/>
  <c r="FF340" i="51"/>
  <c r="FF335" i="51"/>
  <c r="FF330" i="51"/>
  <c r="FG325" i="51"/>
  <c r="FG418" i="51"/>
  <c r="FG412" i="51"/>
  <c r="FG411" i="51"/>
  <c r="FG402" i="51"/>
  <c r="FG401" i="51"/>
  <c r="FG400" i="51"/>
  <c r="FG395" i="51"/>
  <c r="FG394" i="51"/>
  <c r="FG388" i="51"/>
  <c r="DF217" i="51"/>
  <c r="DF211" i="51"/>
  <c r="DF201" i="51"/>
  <c r="DE340" i="51"/>
  <c r="DF354" i="51"/>
  <c r="DF346" i="51"/>
  <c r="DF340" i="51"/>
  <c r="DF324" i="51"/>
  <c r="DF410" i="51"/>
  <c r="DF152" i="51"/>
  <c r="DL11" i="51"/>
  <c r="DL10" i="51" s="1"/>
  <c r="DT11" i="51"/>
  <c r="DT10" i="51" s="1"/>
  <c r="EB11" i="51"/>
  <c r="EB10" i="51" s="1"/>
  <c r="EJ11" i="51"/>
  <c r="EJ10" i="51" s="1"/>
  <c r="DL96" i="51"/>
  <c r="ET374" i="51"/>
  <c r="ET373" i="51" s="1"/>
  <c r="E31" i="56" s="1"/>
  <c r="FG160" i="51"/>
  <c r="DT383" i="51"/>
  <c r="EB383" i="51"/>
  <c r="EF383" i="51"/>
  <c r="EJ383" i="51"/>
  <c r="ER383" i="51"/>
  <c r="FG309" i="51"/>
  <c r="DF159" i="51"/>
  <c r="CZ323" i="51"/>
  <c r="AH171" i="51"/>
  <c r="BO285" i="51"/>
  <c r="BO271" i="51"/>
  <c r="BO258" i="51"/>
  <c r="BO257" i="51" s="1"/>
  <c r="DG214" i="51"/>
  <c r="DG174" i="51"/>
  <c r="DG171" i="51" s="1"/>
  <c r="I13" i="63" s="1"/>
  <c r="DE229" i="51"/>
  <c r="DE37" i="51"/>
  <c r="DP73" i="51"/>
  <c r="EB81" i="51"/>
  <c r="EF81" i="51"/>
  <c r="EJ81" i="51"/>
  <c r="EN81" i="51"/>
  <c r="ER81" i="51"/>
  <c r="ED81" i="51"/>
  <c r="EL81" i="51"/>
  <c r="EP81" i="51"/>
  <c r="DS110" i="51"/>
  <c r="EB421" i="51"/>
  <c r="ED421" i="51"/>
  <c r="DR339" i="51"/>
  <c r="CO323" i="51"/>
  <c r="CS323" i="51"/>
  <c r="EV69" i="51"/>
  <c r="ET189" i="51"/>
  <c r="ET159" i="51"/>
  <c r="EU285" i="51"/>
  <c r="EU251" i="51"/>
  <c r="EU350" i="51"/>
  <c r="ET410" i="51"/>
  <c r="EU370" i="51"/>
  <c r="BL233" i="51"/>
  <c r="AZ188" i="51"/>
  <c r="BA281" i="51"/>
  <c r="BF281" i="51"/>
  <c r="BJ240" i="51"/>
  <c r="BK36" i="51"/>
  <c r="BM19" i="51"/>
  <c r="BM58" i="51"/>
  <c r="BP281" i="51"/>
  <c r="DD27" i="51"/>
  <c r="FF19" i="51"/>
  <c r="AJ188" i="51"/>
  <c r="ES155" i="51"/>
  <c r="FG156" i="51"/>
  <c r="FG155" i="51" s="1"/>
  <c r="FG134" i="51"/>
  <c r="BL163" i="51"/>
  <c r="Y166" i="51" s="1"/>
  <c r="BL306" i="51"/>
  <c r="Y307" i="51" s="1"/>
  <c r="FG185" i="51"/>
  <c r="FG43" i="51"/>
  <c r="FG80" i="51"/>
  <c r="FG79" i="51" s="1"/>
  <c r="FG272" i="51"/>
  <c r="FG341" i="51"/>
  <c r="AH364" i="51"/>
  <c r="AI262" i="51"/>
  <c r="DF374" i="51"/>
  <c r="DF373" i="51" s="1"/>
  <c r="G30" i="63" s="1"/>
  <c r="DE19" i="51"/>
  <c r="BL241" i="51"/>
  <c r="DE410" i="51"/>
  <c r="ES86" i="51"/>
  <c r="EO421" i="51"/>
  <c r="FG202" i="51"/>
  <c r="FF354" i="51"/>
  <c r="FG243" i="51"/>
  <c r="FG20" i="51"/>
  <c r="ES410" i="51"/>
  <c r="FG336" i="51"/>
  <c r="FG235" i="51"/>
  <c r="FG234" i="51" s="1"/>
  <c r="DD313" i="51"/>
  <c r="DD312" i="51" s="1"/>
  <c r="AW177" i="51"/>
  <c r="AW353" i="51"/>
  <c r="BA177" i="51"/>
  <c r="BD353" i="51"/>
  <c r="BE11" i="51"/>
  <c r="BE10" i="51" s="1"/>
  <c r="BE383" i="51"/>
  <c r="BE364" i="51"/>
  <c r="BF73" i="51"/>
  <c r="BI162" i="51"/>
  <c r="BI364" i="51"/>
  <c r="DE189" i="51"/>
  <c r="DF313" i="51"/>
  <c r="DF312" i="51" s="1"/>
  <c r="G24" i="63" s="1"/>
  <c r="DE82" i="51"/>
  <c r="DE101" i="51"/>
  <c r="DE131" i="51"/>
  <c r="DF131" i="51"/>
  <c r="DE139" i="51"/>
  <c r="DF139" i="51"/>
  <c r="DF163" i="51"/>
  <c r="DF162" i="51" s="1"/>
  <c r="G12" i="63" s="1"/>
  <c r="CH323" i="51"/>
  <c r="ER421" i="51"/>
  <c r="EB262" i="51"/>
  <c r="DG64" i="51"/>
  <c r="DG54" i="51"/>
  <c r="DG49" i="51"/>
  <c r="DG37" i="51"/>
  <c r="DG217" i="51"/>
  <c r="DG211" i="51"/>
  <c r="DG205" i="51"/>
  <c r="DG201" i="51"/>
  <c r="DG197" i="51"/>
  <c r="DG178" i="51"/>
  <c r="DG152" i="51"/>
  <c r="DG145" i="51"/>
  <c r="DG131" i="51"/>
  <c r="DG97" i="51"/>
  <c r="DG184" i="51"/>
  <c r="DE308" i="51"/>
  <c r="DE254" i="51"/>
  <c r="DE247" i="51"/>
  <c r="DB323" i="51"/>
  <c r="DS81" i="51"/>
  <c r="DV110" i="51"/>
  <c r="DZ110" i="51"/>
  <c r="ED110" i="51"/>
  <c r="EL110" i="51"/>
  <c r="DX110" i="51"/>
  <c r="EB110" i="51"/>
  <c r="EF110" i="51"/>
  <c r="EJ110" i="51"/>
  <c r="EN110" i="51"/>
  <c r="ER110" i="51"/>
  <c r="DL110" i="51"/>
  <c r="DP110" i="51"/>
  <c r="DL162" i="51"/>
  <c r="DP162" i="51"/>
  <c r="EB162" i="51"/>
  <c r="EJ162" i="51"/>
  <c r="DK240" i="51"/>
  <c r="EA240" i="51"/>
  <c r="EQ240" i="51"/>
  <c r="EE262" i="51"/>
  <c r="EI262" i="51"/>
  <c r="EM262" i="51"/>
  <c r="DU262" i="51"/>
  <c r="EC262" i="51"/>
  <c r="DN364" i="51"/>
  <c r="EI364" i="51"/>
  <c r="EM364" i="51"/>
  <c r="EQ364" i="51"/>
  <c r="DK383" i="51"/>
  <c r="EC383" i="51"/>
  <c r="EU19" i="51"/>
  <c r="EV64" i="51"/>
  <c r="ET301" i="51"/>
  <c r="EV282" i="51"/>
  <c r="EV346" i="51"/>
  <c r="EU27" i="51"/>
  <c r="ED364" i="51"/>
  <c r="EU82" i="51"/>
  <c r="ET226" i="51"/>
  <c r="ET184" i="51"/>
  <c r="ET174" i="51"/>
  <c r="EV301" i="51"/>
  <c r="EV184" i="51"/>
  <c r="EV131" i="51"/>
  <c r="DN11" i="51"/>
  <c r="DN10" i="51" s="1"/>
  <c r="DR11" i="51"/>
  <c r="DR10" i="51" s="1"/>
  <c r="DV11" i="51"/>
  <c r="DV10" i="51" s="1"/>
  <c r="DZ11" i="51"/>
  <c r="DZ10" i="51" s="1"/>
  <c r="DU96" i="51"/>
  <c r="EC96" i="51"/>
  <c r="DU110" i="51"/>
  <c r="EC110" i="51"/>
  <c r="EE110" i="51"/>
  <c r="EI110" i="51"/>
  <c r="DU240" i="51"/>
  <c r="EC240" i="51"/>
  <c r="ED262" i="51"/>
  <c r="EH262" i="51"/>
  <c r="EL262" i="51"/>
  <c r="DL262" i="51"/>
  <c r="DX262" i="51"/>
  <c r="EF262" i="51"/>
  <c r="EH364" i="51"/>
  <c r="EP364" i="51"/>
  <c r="DS364" i="51"/>
  <c r="EU12" i="51"/>
  <c r="ET58" i="51"/>
  <c r="ET54" i="51"/>
  <c r="Y137" i="51"/>
  <c r="BO139" i="51"/>
  <c r="BO131" i="51"/>
  <c r="BO97" i="51"/>
  <c r="BO346" i="51"/>
  <c r="BO340" i="51"/>
  <c r="BO335" i="51"/>
  <c r="BO330" i="51"/>
  <c r="BO324" i="51"/>
  <c r="FG75" i="51"/>
  <c r="FG72" i="51"/>
  <c r="FG71" i="51"/>
  <c r="FG70" i="51"/>
  <c r="FG68" i="51"/>
  <c r="FG67" i="51"/>
  <c r="FG63" i="51"/>
  <c r="FG61" i="51"/>
  <c r="FG60" i="51"/>
  <c r="FG56" i="51"/>
  <c r="FG53" i="51"/>
  <c r="FG52" i="51"/>
  <c r="FG51" i="51"/>
  <c r="FG50" i="51"/>
  <c r="FG48" i="51"/>
  <c r="FG46" i="51"/>
  <c r="FG45" i="51"/>
  <c r="FG41" i="51"/>
  <c r="FG40" i="51"/>
  <c r="FG298" i="51"/>
  <c r="FG297" i="51"/>
  <c r="DG370" i="51"/>
  <c r="AO383" i="51"/>
  <c r="AT73" i="51"/>
  <c r="AX300" i="51"/>
  <c r="BA323" i="51"/>
  <c r="BB11" i="51"/>
  <c r="BB10" i="51" s="1"/>
  <c r="BE73" i="51"/>
  <c r="BE96" i="51"/>
  <c r="BF11" i="51"/>
  <c r="BF10" i="51" s="1"/>
  <c r="BH240" i="51"/>
  <c r="BH110" i="51"/>
  <c r="BH383" i="51"/>
  <c r="BI96" i="51"/>
  <c r="BI323" i="51"/>
  <c r="BI383" i="51"/>
  <c r="BM308" i="51"/>
  <c r="BN271" i="51"/>
  <c r="BN97" i="51"/>
  <c r="BN354" i="51"/>
  <c r="BN346" i="51"/>
  <c r="BN335" i="51"/>
  <c r="BN330" i="51"/>
  <c r="BN324" i="51"/>
  <c r="BN404" i="51"/>
  <c r="DN177" i="51"/>
  <c r="DV177" i="51"/>
  <c r="DZ177" i="51"/>
  <c r="ED177" i="51"/>
  <c r="ER11" i="51"/>
  <c r="ER10" i="51" s="1"/>
  <c r="DP11" i="51"/>
  <c r="DP10" i="51" s="1"/>
  <c r="DX11" i="51"/>
  <c r="DX10" i="51" s="1"/>
  <c r="EE73" i="51"/>
  <c r="DR162" i="51"/>
  <c r="ED162" i="51"/>
  <c r="EH162" i="51"/>
  <c r="DU162" i="51"/>
  <c r="DK364" i="51"/>
  <c r="EE421" i="51"/>
  <c r="ET69" i="51"/>
  <c r="ET295" i="51"/>
  <c r="ET294" i="51" s="1"/>
  <c r="E23" i="56" s="1"/>
  <c r="ET282" i="51"/>
  <c r="ET197" i="51"/>
  <c r="EU275" i="51"/>
  <c r="EU217" i="51"/>
  <c r="EU211" i="51"/>
  <c r="EU201" i="51"/>
  <c r="EU192" i="51"/>
  <c r="EU159" i="51"/>
  <c r="EV285" i="51"/>
  <c r="EV226" i="51"/>
  <c r="EV189" i="51"/>
  <c r="EV163" i="51"/>
  <c r="EV162" i="51" s="1"/>
  <c r="I13" i="56" s="1"/>
  <c r="DU81" i="51"/>
  <c r="EC81" i="51"/>
  <c r="DN96" i="51"/>
  <c r="DR96" i="51"/>
  <c r="DV96" i="51"/>
  <c r="EH96" i="51"/>
  <c r="EL96" i="51"/>
  <c r="DN110" i="51"/>
  <c r="EP110" i="51"/>
  <c r="EQ110" i="51"/>
  <c r="DK110" i="51"/>
  <c r="DO110" i="51"/>
  <c r="DL268" i="51"/>
  <c r="DP268" i="51"/>
  <c r="DT268" i="51"/>
  <c r="DX268" i="51"/>
  <c r="EF268" i="51"/>
  <c r="EJ268" i="51"/>
  <c r="DP323" i="51"/>
  <c r="EN323" i="51"/>
  <c r="DS373" i="51"/>
  <c r="DW373" i="51"/>
  <c r="EU64" i="51"/>
  <c r="EV74" i="51"/>
  <c r="EV73" i="51" s="1"/>
  <c r="I7" i="56" s="1"/>
  <c r="EV42" i="51"/>
  <c r="ET285" i="51"/>
  <c r="ET254" i="51"/>
  <c r="ET247" i="51"/>
  <c r="EU301" i="51"/>
  <c r="EU258" i="51"/>
  <c r="EU257" i="51" s="1"/>
  <c r="G19" i="56" s="1"/>
  <c r="EU197" i="51"/>
  <c r="EU184" i="51"/>
  <c r="EU131" i="51"/>
  <c r="EV251" i="51"/>
  <c r="EV192" i="51"/>
  <c r="EU335" i="51"/>
  <c r="EV365" i="51"/>
  <c r="ED11" i="51"/>
  <c r="ED10" i="51" s="1"/>
  <c r="EH11" i="51"/>
  <c r="EH10" i="51" s="1"/>
  <c r="EL11" i="51"/>
  <c r="EL10" i="51" s="1"/>
  <c r="EP11" i="51"/>
  <c r="EP10" i="51" s="1"/>
  <c r="EE11" i="51"/>
  <c r="EE10" i="51" s="1"/>
  <c r="EM11" i="51"/>
  <c r="EM10" i="51" s="1"/>
  <c r="EQ11" i="51"/>
  <c r="EQ10" i="51" s="1"/>
  <c r="DO11" i="51"/>
  <c r="DO10" i="51" s="1"/>
  <c r="EA11" i="51"/>
  <c r="EA10" i="51" s="1"/>
  <c r="EH73" i="51"/>
  <c r="EP73" i="51"/>
  <c r="EE81" i="51"/>
  <c r="EM81" i="51"/>
  <c r="DP364" i="51"/>
  <c r="DK373" i="51"/>
  <c r="EL383" i="51"/>
  <c r="ET271" i="51"/>
  <c r="ET131" i="51"/>
  <c r="EU263" i="51"/>
  <c r="EU262" i="51" s="1"/>
  <c r="G20" i="56" s="1"/>
  <c r="EU163" i="51"/>
  <c r="EU162" i="51" s="1"/>
  <c r="G13" i="56" s="1"/>
  <c r="EV313" i="51"/>
  <c r="EV312" i="51" s="1"/>
  <c r="I25" i="56" s="1"/>
  <c r="EV295" i="51"/>
  <c r="EV294" i="51" s="1"/>
  <c r="I23" i="56" s="1"/>
  <c r="EV178" i="51"/>
  <c r="EV159" i="51"/>
  <c r="ES258" i="51"/>
  <c r="ES257" i="51" s="1"/>
  <c r="FG259" i="51"/>
  <c r="ES254" i="51"/>
  <c r="FG255" i="51"/>
  <c r="FF251" i="51"/>
  <c r="FG252" i="51"/>
  <c r="FF247" i="51"/>
  <c r="FG230" i="51"/>
  <c r="DD229" i="51"/>
  <c r="DD221" i="51"/>
  <c r="FG224" i="51"/>
  <c r="ES221" i="51"/>
  <c r="FG222" i="51"/>
  <c r="ES217" i="51"/>
  <c r="DD214" i="51"/>
  <c r="ES211" i="51"/>
  <c r="FG212" i="51"/>
  <c r="DD205" i="51"/>
  <c r="FG208" i="51"/>
  <c r="ES205" i="51"/>
  <c r="FG206" i="51"/>
  <c r="ES201" i="51"/>
  <c r="FG198" i="51"/>
  <c r="ES197" i="51"/>
  <c r="ES192" i="51"/>
  <c r="ES189" i="51"/>
  <c r="FG190" i="51"/>
  <c r="ES174" i="51"/>
  <c r="FG153" i="51"/>
  <c r="FF152" i="51"/>
  <c r="FF145" i="51"/>
  <c r="ES145" i="51"/>
  <c r="FG146" i="51"/>
  <c r="ES139" i="51"/>
  <c r="DG120" i="51"/>
  <c r="DG111" i="51"/>
  <c r="DG101" i="51"/>
  <c r="DG86" i="51"/>
  <c r="DE86" i="51"/>
  <c r="DF86" i="51"/>
  <c r="DE111" i="51"/>
  <c r="BO120" i="51"/>
  <c r="BO111" i="51"/>
  <c r="BO410" i="51"/>
  <c r="BO384" i="51"/>
  <c r="FF74" i="51"/>
  <c r="FF73" i="51" s="1"/>
  <c r="FG76" i="51"/>
  <c r="DD64" i="51"/>
  <c r="FG65" i="51"/>
  <c r="DD58" i="51"/>
  <c r="FG59" i="51"/>
  <c r="DD54" i="51"/>
  <c r="FG55" i="51"/>
  <c r="DD42" i="51"/>
  <c r="DD37" i="51"/>
  <c r="FG38" i="51"/>
  <c r="BL304" i="51"/>
  <c r="Y305" i="51" s="1"/>
  <c r="FG305" i="51"/>
  <c r="FG304" i="51" s="1"/>
  <c r="ES295" i="51"/>
  <c r="ES294" i="51" s="1"/>
  <c r="FG299" i="51"/>
  <c r="DD292" i="51"/>
  <c r="FG293" i="51"/>
  <c r="FG292" i="51" s="1"/>
  <c r="AS188" i="51"/>
  <c r="BE240" i="51"/>
  <c r="BI188" i="51"/>
  <c r="BN145" i="51"/>
  <c r="BN111" i="51"/>
  <c r="BN101" i="51"/>
  <c r="BN250" i="51"/>
  <c r="BN247" i="51" s="1"/>
  <c r="AL247" i="51"/>
  <c r="AL240" i="51" s="1"/>
  <c r="AM250" i="51"/>
  <c r="FF163" i="51"/>
  <c r="FF162" i="51" s="1"/>
  <c r="FF159" i="51"/>
  <c r="Y168" i="51"/>
  <c r="DS11" i="51"/>
  <c r="DS10" i="51" s="1"/>
  <c r="DZ421" i="51"/>
  <c r="EP421" i="51"/>
  <c r="Y173" i="51"/>
  <c r="DK262" i="51"/>
  <c r="DK421" i="51"/>
  <c r="DO262" i="51"/>
  <c r="DW421" i="51"/>
  <c r="DW262" i="51"/>
  <c r="EA421" i="51"/>
  <c r="EA262" i="51"/>
  <c r="EQ262" i="51"/>
  <c r="EQ421" i="51"/>
  <c r="EG421" i="51"/>
  <c r="EK421" i="51"/>
  <c r="EF421" i="51"/>
  <c r="EJ421" i="51"/>
  <c r="DP281" i="51"/>
  <c r="DX421" i="51"/>
  <c r="DV81" i="51"/>
  <c r="CX323" i="51"/>
  <c r="DC323" i="51"/>
  <c r="DX281" i="51"/>
  <c r="EM421" i="51"/>
  <c r="EH421" i="51"/>
  <c r="DN73" i="51"/>
  <c r="DV73" i="51"/>
  <c r="DZ96" i="51"/>
  <c r="EP96" i="51"/>
  <c r="DV162" i="51"/>
  <c r="EP162" i="51"/>
  <c r="EU111" i="51"/>
  <c r="EU324" i="51"/>
  <c r="DK11" i="51"/>
  <c r="DK10" i="51" s="1"/>
  <c r="DW11" i="51"/>
  <c r="DW10" i="51" s="1"/>
  <c r="EI11" i="51"/>
  <c r="EI10" i="51" s="1"/>
  <c r="EI73" i="51"/>
  <c r="EM73" i="51"/>
  <c r="DV421" i="51"/>
  <c r="DZ81" i="51"/>
  <c r="EH81" i="51"/>
  <c r="DS177" i="51"/>
  <c r="EJ323" i="51"/>
  <c r="EI373" i="51"/>
  <c r="EI421" i="51"/>
  <c r="DL383" i="51"/>
  <c r="DL421" i="51"/>
  <c r="EN421" i="51"/>
  <c r="DR373" i="51"/>
  <c r="DY421" i="51"/>
  <c r="ET82" i="51"/>
  <c r="ET313" i="51"/>
  <c r="ET312" i="51" s="1"/>
  <c r="E25" i="56" s="1"/>
  <c r="DK73" i="51"/>
  <c r="DX81" i="51"/>
  <c r="DN162" i="51"/>
  <c r="DR177" i="51"/>
  <c r="EM268" i="51"/>
  <c r="DV364" i="51"/>
  <c r="DZ364" i="51"/>
  <c r="DO364" i="51"/>
  <c r="EF364" i="51"/>
  <c r="EJ364" i="51"/>
  <c r="EN364" i="51"/>
  <c r="ER364" i="51"/>
  <c r="DL373" i="51"/>
  <c r="ET205" i="51"/>
  <c r="ET201" i="51"/>
  <c r="EU101" i="51"/>
  <c r="EV308" i="51"/>
  <c r="EV233" i="51"/>
  <c r="I17" i="56" s="1"/>
  <c r="EV354" i="51"/>
  <c r="ET370" i="51"/>
  <c r="EV101" i="51"/>
  <c r="EU384" i="51"/>
  <c r="EV404" i="51"/>
  <c r="EF11" i="51"/>
  <c r="EF10" i="51" s="1"/>
  <c r="EN11" i="51"/>
  <c r="EN10" i="51" s="1"/>
  <c r="DU421" i="51"/>
  <c r="EA73" i="51"/>
  <c r="DP383" i="51"/>
  <c r="EU178" i="51"/>
  <c r="EV111" i="51"/>
  <c r="DX383" i="51"/>
  <c r="EN383" i="51"/>
  <c r="EU54" i="51"/>
  <c r="EV37" i="51"/>
  <c r="ET263" i="51"/>
  <c r="ET262" i="51" s="1"/>
  <c r="E20" i="56" s="1"/>
  <c r="ET251" i="51"/>
  <c r="ET221" i="51"/>
  <c r="ET217" i="51"/>
  <c r="ET211" i="51"/>
  <c r="ET139" i="51"/>
  <c r="EU152" i="51"/>
  <c r="EV275" i="51"/>
  <c r="EV211" i="51"/>
  <c r="EV152" i="51"/>
  <c r="ET360" i="51"/>
  <c r="EV360" i="51"/>
  <c r="EV330" i="51"/>
  <c r="ET365" i="51"/>
  <c r="ET49" i="51"/>
  <c r="EU74" i="51"/>
  <c r="EU73" i="51" s="1"/>
  <c r="G7" i="56" s="1"/>
  <c r="EU37" i="51"/>
  <c r="EV49" i="51"/>
  <c r="ET97" i="51"/>
  <c r="EU308" i="51"/>
  <c r="EU282" i="51"/>
  <c r="EU229" i="51"/>
  <c r="EU221" i="51"/>
  <c r="EU205" i="51"/>
  <c r="EV263" i="51"/>
  <c r="EV262" i="51" s="1"/>
  <c r="I20" i="56" s="1"/>
  <c r="EV254" i="51"/>
  <c r="EV214" i="51"/>
  <c r="EV174" i="51"/>
  <c r="EV171" i="51" s="1"/>
  <c r="I14" i="56" s="1"/>
  <c r="EU330" i="51"/>
  <c r="EV340" i="51"/>
  <c r="EU365" i="51"/>
  <c r="DU373" i="51"/>
  <c r="DR383" i="51"/>
  <c r="DZ383" i="51"/>
  <c r="ED383" i="51"/>
  <c r="EH383" i="51"/>
  <c r="EP383" i="51"/>
  <c r="DN383" i="51"/>
  <c r="DN373" i="51"/>
  <c r="DO383" i="51"/>
  <c r="DS383" i="51"/>
  <c r="DW383" i="51"/>
  <c r="EA383" i="51"/>
  <c r="EE383" i="51"/>
  <c r="EM383" i="51"/>
  <c r="EQ383" i="51"/>
  <c r="ET37" i="51"/>
  <c r="EU69" i="51"/>
  <c r="EU49" i="51"/>
  <c r="ET308" i="51"/>
  <c r="ET275" i="51"/>
  <c r="ET178" i="51"/>
  <c r="EU313" i="51"/>
  <c r="EU312" i="51" s="1"/>
  <c r="G25" i="56" s="1"/>
  <c r="EU226" i="51"/>
  <c r="EU145" i="51"/>
  <c r="EV271" i="51"/>
  <c r="EV247" i="51"/>
  <c r="EV221" i="51"/>
  <c r="EV205" i="51"/>
  <c r="EV145" i="51"/>
  <c r="ET354" i="51"/>
  <c r="ET346" i="51"/>
  <c r="ET335" i="51"/>
  <c r="EU346" i="51"/>
  <c r="EV335" i="51"/>
  <c r="EV370" i="51"/>
  <c r="BU383" i="51"/>
  <c r="DZ162" i="51"/>
  <c r="DT364" i="51"/>
  <c r="DX364" i="51"/>
  <c r="EB364" i="51"/>
  <c r="BW383" i="51"/>
  <c r="EL162" i="51"/>
  <c r="EV27" i="51"/>
  <c r="EU58" i="51"/>
  <c r="ET27" i="51"/>
  <c r="EV410" i="51"/>
  <c r="EV374" i="51"/>
  <c r="EV373" i="51" s="1"/>
  <c r="I31" i="56" s="1"/>
  <c r="ET19" i="51"/>
  <c r="EV19" i="51"/>
  <c r="ET64" i="51"/>
  <c r="ET42" i="51"/>
  <c r="EV58" i="51"/>
  <c r="ET258" i="51"/>
  <c r="ET257" i="51" s="1"/>
  <c r="E19" i="56" s="1"/>
  <c r="ET74" i="51"/>
  <c r="ET73" i="51" s="1"/>
  <c r="E7" i="56" s="1"/>
  <c r="EU42" i="51"/>
  <c r="EV86" i="51"/>
  <c r="ET384" i="51"/>
  <c r="ET12" i="51"/>
  <c r="EV12" i="51"/>
  <c r="EU86" i="51"/>
  <c r="EV82" i="51"/>
  <c r="EV54" i="51"/>
  <c r="EU233" i="51"/>
  <c r="G17" i="56" s="1"/>
  <c r="ET214" i="51"/>
  <c r="ET101" i="51"/>
  <c r="EU271" i="51"/>
  <c r="EU214" i="51"/>
  <c r="EU139" i="51"/>
  <c r="EU120" i="51"/>
  <c r="EU97" i="51"/>
  <c r="EV258" i="51"/>
  <c r="EV257" i="51" s="1"/>
  <c r="I19" i="56" s="1"/>
  <c r="EV217" i="51"/>
  <c r="EV201" i="51"/>
  <c r="EV120" i="51"/>
  <c r="ET324" i="51"/>
  <c r="EU354" i="51"/>
  <c r="EU404" i="51"/>
  <c r="ET152" i="51"/>
  <c r="ET111" i="51"/>
  <c r="EV241" i="51"/>
  <c r="ET340" i="51"/>
  <c r="EV324" i="51"/>
  <c r="ET404" i="51"/>
  <c r="EU410" i="51"/>
  <c r="ET192" i="51"/>
  <c r="ET163" i="51"/>
  <c r="ET162" i="51" s="1"/>
  <c r="E13" i="56" s="1"/>
  <c r="ET145" i="51"/>
  <c r="ET120" i="51"/>
  <c r="EU247" i="51"/>
  <c r="EV229" i="51"/>
  <c r="EV197" i="51"/>
  <c r="EV139" i="51"/>
  <c r="EV97" i="51"/>
  <c r="ET330" i="51"/>
  <c r="EU340" i="51"/>
  <c r="EU374" i="51"/>
  <c r="EU373" i="51" s="1"/>
  <c r="G31" i="56" s="1"/>
  <c r="EV384" i="51"/>
  <c r="DN81" i="51" l="1"/>
  <c r="EC35" i="51"/>
  <c r="DD301" i="51"/>
  <c r="DD300" i="51" s="1"/>
  <c r="FG302" i="51"/>
  <c r="FF86" i="51"/>
  <c r="FF81" i="51" s="1"/>
  <c r="FF301" i="51"/>
  <c r="FF300" i="51" s="1"/>
  <c r="DT421" i="51"/>
  <c r="FF101" i="51"/>
  <c r="DL35" i="51"/>
  <c r="EE363" i="51"/>
  <c r="Y382" i="51"/>
  <c r="FG352" i="51"/>
  <c r="FG350" i="51" s="1"/>
  <c r="FG164" i="51"/>
  <c r="FG163" i="51" s="1"/>
  <c r="FG162" i="51" s="1"/>
  <c r="DO322" i="51"/>
  <c r="FG215" i="51"/>
  <c r="FG214" i="51" s="1"/>
  <c r="FG382" i="51"/>
  <c r="FG381" i="51" s="1"/>
  <c r="DL322" i="51"/>
  <c r="EA363" i="51"/>
  <c r="DO35" i="51"/>
  <c r="AJ268" i="51"/>
  <c r="DO421" i="51"/>
  <c r="FG200" i="51"/>
  <c r="FG197" i="51" s="1"/>
  <c r="FG109" i="51"/>
  <c r="FG108" i="51" s="1"/>
  <c r="DQ421" i="51"/>
  <c r="BL97" i="51"/>
  <c r="Y99" i="51" s="1"/>
  <c r="DE97" i="51"/>
  <c r="DE96" i="51" s="1"/>
  <c r="E8" i="63" s="1"/>
  <c r="DN322" i="51"/>
  <c r="BD188" i="51"/>
  <c r="BD95" i="51" s="1"/>
  <c r="EJ35" i="51"/>
  <c r="K22" i="63"/>
  <c r="DU35" i="51"/>
  <c r="DE73" i="51"/>
  <c r="E6" i="63" s="1"/>
  <c r="K6" i="63" s="1"/>
  <c r="DX35" i="51"/>
  <c r="DP322" i="51"/>
  <c r="EF35" i="51"/>
  <c r="DZ35" i="51"/>
  <c r="DP421" i="51"/>
  <c r="DK322" i="51"/>
  <c r="FG128" i="51"/>
  <c r="FG120" i="51" s="1"/>
  <c r="Y407" i="51"/>
  <c r="FG409" i="51"/>
  <c r="FG404" i="51" s="1"/>
  <c r="FG303" i="51"/>
  <c r="DT35" i="51"/>
  <c r="DW35" i="51"/>
  <c r="DN421" i="51"/>
  <c r="ED35" i="51"/>
  <c r="ES364" i="51"/>
  <c r="FG369" i="51"/>
  <c r="FG365" i="51" s="1"/>
  <c r="EN35" i="51"/>
  <c r="EL421" i="51"/>
  <c r="AJ281" i="51"/>
  <c r="DR421" i="51"/>
  <c r="FG150" i="51"/>
  <c r="FG145" i="51" s="1"/>
  <c r="FG356" i="51"/>
  <c r="FG354" i="51" s="1"/>
  <c r="EL188" i="51"/>
  <c r="EL95" i="51" s="1"/>
  <c r="EB35" i="51"/>
  <c r="FG280" i="51"/>
  <c r="FG279" i="51" s="1"/>
  <c r="DM421" i="51"/>
  <c r="DS421" i="51"/>
  <c r="EQ35" i="51"/>
  <c r="FG296" i="51"/>
  <c r="FG295" i="51" s="1"/>
  <c r="FG294" i="51" s="1"/>
  <c r="ET171" i="51"/>
  <c r="E14" i="56" s="1"/>
  <c r="H14" i="56" s="1"/>
  <c r="DS35" i="51"/>
  <c r="DN240" i="51"/>
  <c r="DN95" i="51" s="1"/>
  <c r="FG270" i="51"/>
  <c r="FG269" i="51" s="1"/>
  <c r="ER35" i="51"/>
  <c r="FG174" i="51"/>
  <c r="FG171" i="51" s="1"/>
  <c r="EB322" i="51"/>
  <c r="Y260" i="51"/>
  <c r="DV35" i="51"/>
  <c r="BM268" i="51"/>
  <c r="Y332" i="51"/>
  <c r="Y333" i="51"/>
  <c r="Y161" i="51"/>
  <c r="Y208" i="51"/>
  <c r="EL35" i="51"/>
  <c r="DF353" i="51"/>
  <c r="G28" i="63" s="1"/>
  <c r="BN300" i="51"/>
  <c r="Y186" i="51"/>
  <c r="DD177" i="51"/>
  <c r="CW363" i="51"/>
  <c r="BO151" i="51"/>
  <c r="BU363" i="51"/>
  <c r="Y67" i="51"/>
  <c r="Y372" i="51"/>
  <c r="CO363" i="51"/>
  <c r="DD281" i="51"/>
  <c r="FF262" i="51"/>
  <c r="Y154" i="51"/>
  <c r="Y337" i="51"/>
  <c r="Y334" i="51"/>
  <c r="Y336" i="51"/>
  <c r="Y65" i="51"/>
  <c r="Y66" i="51"/>
  <c r="BM151" i="51"/>
  <c r="BW322" i="51"/>
  <c r="CF363" i="51"/>
  <c r="Y393" i="51"/>
  <c r="Y397" i="51"/>
  <c r="Y400" i="51"/>
  <c r="BQ363" i="51"/>
  <c r="ES151" i="51"/>
  <c r="CS363" i="51"/>
  <c r="Y212" i="51"/>
  <c r="CQ363" i="51"/>
  <c r="CV322" i="51"/>
  <c r="Y209" i="51"/>
  <c r="BN268" i="51"/>
  <c r="CZ322" i="51"/>
  <c r="BF322" i="51"/>
  <c r="ES300" i="51"/>
  <c r="BR363" i="51"/>
  <c r="CM363" i="51"/>
  <c r="CI322" i="51"/>
  <c r="CG363" i="51"/>
  <c r="Y401" i="51"/>
  <c r="CJ322" i="51"/>
  <c r="CE322" i="51"/>
  <c r="Y358" i="51"/>
  <c r="Y296" i="51"/>
  <c r="Y394" i="51"/>
  <c r="Y387" i="51"/>
  <c r="Y389" i="51"/>
  <c r="Y403" i="51"/>
  <c r="Y395" i="51"/>
  <c r="DG281" i="51"/>
  <c r="I21" i="63" s="1"/>
  <c r="Y399" i="51"/>
  <c r="Y50" i="51"/>
  <c r="Y392" i="51"/>
  <c r="Y388" i="51"/>
  <c r="DD151" i="51"/>
  <c r="Y386" i="51"/>
  <c r="CM322" i="51"/>
  <c r="Y406" i="51"/>
  <c r="Y405" i="51"/>
  <c r="FG219" i="51"/>
  <c r="FG217" i="51" s="1"/>
  <c r="Y391" i="51"/>
  <c r="ES268" i="51"/>
  <c r="Y396" i="51"/>
  <c r="Y398" i="51"/>
  <c r="Y390" i="51"/>
  <c r="CK363" i="51"/>
  <c r="DD217" i="51"/>
  <c r="DD188" i="51" s="1"/>
  <c r="Y385" i="51"/>
  <c r="Y409" i="51"/>
  <c r="BS363" i="51"/>
  <c r="FF177" i="51"/>
  <c r="BO138" i="51"/>
  <c r="CS322" i="51"/>
  <c r="FG360" i="51"/>
  <c r="BZ363" i="51"/>
  <c r="Y55" i="51"/>
  <c r="BO81" i="51"/>
  <c r="Y287" i="51"/>
  <c r="BW35" i="51"/>
  <c r="Y376" i="51"/>
  <c r="Y379" i="51"/>
  <c r="CE363" i="51"/>
  <c r="BO300" i="51"/>
  <c r="EA322" i="51"/>
  <c r="BL262" i="51"/>
  <c r="CI363" i="51"/>
  <c r="Y57" i="51"/>
  <c r="DD233" i="51"/>
  <c r="CD322" i="51"/>
  <c r="DD110" i="51"/>
  <c r="DD138" i="51"/>
  <c r="DG364" i="51"/>
  <c r="I29" i="63" s="1"/>
  <c r="DD268" i="51"/>
  <c r="Y264" i="51"/>
  <c r="Y380" i="51"/>
  <c r="BL373" i="51"/>
  <c r="BL323" i="51"/>
  <c r="DD353" i="51"/>
  <c r="CK322" i="51"/>
  <c r="CR363" i="51"/>
  <c r="CN35" i="51"/>
  <c r="Y377" i="51"/>
  <c r="FF353" i="51"/>
  <c r="BO281" i="51"/>
  <c r="Y85" i="51"/>
  <c r="BL312" i="51"/>
  <c r="DA363" i="51"/>
  <c r="Y315" i="51"/>
  <c r="Y378" i="51"/>
  <c r="Y314" i="51"/>
  <c r="DD81" i="51"/>
  <c r="DF96" i="51"/>
  <c r="G8" i="63" s="1"/>
  <c r="DG300" i="51"/>
  <c r="I23" i="63" s="1"/>
  <c r="ES110" i="51"/>
  <c r="Y325" i="51"/>
  <c r="BL294" i="51"/>
  <c r="BM364" i="51"/>
  <c r="CU322" i="51"/>
  <c r="DA35" i="51"/>
  <c r="DE364" i="51"/>
  <c r="E29" i="63" s="1"/>
  <c r="Y191" i="51"/>
  <c r="DD364" i="51"/>
  <c r="Y310" i="51"/>
  <c r="Y297" i="51"/>
  <c r="AG363" i="51"/>
  <c r="Y343" i="51"/>
  <c r="Y207" i="51"/>
  <c r="Y327" i="51"/>
  <c r="BO177" i="51"/>
  <c r="Y344" i="51"/>
  <c r="Y342" i="51"/>
  <c r="CA363" i="51"/>
  <c r="CL322" i="51"/>
  <c r="CM35" i="51"/>
  <c r="Y274" i="51"/>
  <c r="DF81" i="51"/>
  <c r="G7" i="63" s="1"/>
  <c r="DG138" i="51"/>
  <c r="I10" i="63" s="1"/>
  <c r="CH322" i="51"/>
  <c r="BD322" i="51"/>
  <c r="Y299" i="51"/>
  <c r="DA322" i="51"/>
  <c r="Y210" i="51"/>
  <c r="Y345" i="51"/>
  <c r="ES281" i="51"/>
  <c r="Y273" i="51"/>
  <c r="Y311" i="51"/>
  <c r="BV363" i="51"/>
  <c r="CU363" i="51"/>
  <c r="Y368" i="51"/>
  <c r="K12" i="63"/>
  <c r="Y53" i="51"/>
  <c r="BU35" i="51"/>
  <c r="FG370" i="51"/>
  <c r="DE268" i="51"/>
  <c r="E20" i="63" s="1"/>
  <c r="BN353" i="51"/>
  <c r="Y149" i="51"/>
  <c r="BV322" i="51"/>
  <c r="Y52" i="51"/>
  <c r="CN363" i="51"/>
  <c r="CV35" i="51"/>
  <c r="DB363" i="51"/>
  <c r="Y366" i="51"/>
  <c r="Y369" i="51"/>
  <c r="ES162" i="51"/>
  <c r="BQ322" i="51"/>
  <c r="BL364" i="51"/>
  <c r="CS35" i="51"/>
  <c r="FF138" i="51"/>
  <c r="Y347" i="51"/>
  <c r="CV363" i="51"/>
  <c r="CB322" i="51"/>
  <c r="BY322" i="51"/>
  <c r="CB35" i="51"/>
  <c r="DF281" i="51"/>
  <c r="G21" i="63" s="1"/>
  <c r="DC322" i="51"/>
  <c r="ES383" i="51"/>
  <c r="Y230" i="51"/>
  <c r="Y231" i="51"/>
  <c r="BN364" i="51"/>
  <c r="K19" i="63"/>
  <c r="Y356" i="51"/>
  <c r="Y359" i="51"/>
  <c r="Y357" i="51"/>
  <c r="DZ322" i="51"/>
  <c r="FG97" i="51"/>
  <c r="Y142" i="51"/>
  <c r="ES323" i="51"/>
  <c r="Y219" i="51"/>
  <c r="BM81" i="51"/>
  <c r="ES11" i="51"/>
  <c r="ES10" i="51" s="1"/>
  <c r="Y16" i="51"/>
  <c r="AJ35" i="51"/>
  <c r="Y220" i="51"/>
  <c r="BT35" i="51"/>
  <c r="DF268" i="51"/>
  <c r="G20" i="63" s="1"/>
  <c r="DD96" i="51"/>
  <c r="AZ363" i="51"/>
  <c r="BS35" i="51"/>
  <c r="BT322" i="51"/>
  <c r="Y415" i="51"/>
  <c r="Y216" i="51"/>
  <c r="CJ363" i="51"/>
  <c r="CP322" i="51"/>
  <c r="Y419" i="51"/>
  <c r="K18" i="63"/>
  <c r="CD363" i="51"/>
  <c r="CI35" i="51"/>
  <c r="CH35" i="51"/>
  <c r="ES353" i="51"/>
  <c r="Y183" i="51"/>
  <c r="BW363" i="51"/>
  <c r="Y181" i="51"/>
  <c r="AE363" i="51"/>
  <c r="FG330" i="51"/>
  <c r="AF322" i="51"/>
  <c r="Y418" i="51"/>
  <c r="BQ35" i="51"/>
  <c r="CL35" i="51"/>
  <c r="Y185" i="51"/>
  <c r="BP35" i="51"/>
  <c r="BB363" i="51"/>
  <c r="BN151" i="51"/>
  <c r="CD35" i="51"/>
  <c r="ES240" i="51"/>
  <c r="Y203" i="51"/>
  <c r="BH363" i="51"/>
  <c r="FG241" i="51"/>
  <c r="BD363" i="51"/>
  <c r="BC322" i="51"/>
  <c r="AB35" i="51"/>
  <c r="Y414" i="51"/>
  <c r="Y413" i="51"/>
  <c r="Y420" i="51"/>
  <c r="DE353" i="51"/>
  <c r="E28" i="63" s="1"/>
  <c r="FG282" i="51"/>
  <c r="BL383" i="51"/>
  <c r="Y417" i="51"/>
  <c r="BV35" i="51"/>
  <c r="AC363" i="51"/>
  <c r="Y202" i="51"/>
  <c r="AK363" i="51"/>
  <c r="Y411" i="51"/>
  <c r="Y416" i="51"/>
  <c r="Y180" i="51"/>
  <c r="BL177" i="51"/>
  <c r="BL73" i="51"/>
  <c r="BT363" i="51"/>
  <c r="Y179" i="51"/>
  <c r="BN383" i="51"/>
  <c r="Y199" i="51"/>
  <c r="DE339" i="51"/>
  <c r="E27" i="63" s="1"/>
  <c r="Y349" i="51"/>
  <c r="BG35" i="51"/>
  <c r="CX363" i="51"/>
  <c r="BC35" i="51"/>
  <c r="BY35" i="51"/>
  <c r="CQ35" i="51"/>
  <c r="EU268" i="51"/>
  <c r="G21" i="56" s="1"/>
  <c r="DN35" i="51"/>
  <c r="BO96" i="51"/>
  <c r="AN363" i="51"/>
  <c r="Y62" i="51"/>
  <c r="Y200" i="51"/>
  <c r="Y223" i="51"/>
  <c r="CL363" i="51"/>
  <c r="CA35" i="51"/>
  <c r="Y225" i="51"/>
  <c r="Y224" i="51"/>
  <c r="Y176" i="51"/>
  <c r="EV151" i="51"/>
  <c r="I12" i="56" s="1"/>
  <c r="EF363" i="51"/>
  <c r="BI35" i="51"/>
  <c r="CQ322" i="51"/>
  <c r="BL171" i="51"/>
  <c r="ES96" i="51"/>
  <c r="DD240" i="51"/>
  <c r="CX322" i="51"/>
  <c r="ES177" i="51"/>
  <c r="BN177" i="51"/>
  <c r="DD339" i="51"/>
  <c r="BA363" i="51"/>
  <c r="AR363" i="51"/>
  <c r="AI363" i="51"/>
  <c r="AI35" i="51"/>
  <c r="AE322" i="51"/>
  <c r="FF364" i="51"/>
  <c r="BL188" i="51"/>
  <c r="Y83" i="51"/>
  <c r="Y351" i="51"/>
  <c r="DD383" i="51"/>
  <c r="BO364" i="51"/>
  <c r="ET300" i="51"/>
  <c r="E24" i="56" s="1"/>
  <c r="EQ363" i="51"/>
  <c r="ED363" i="51"/>
  <c r="FG340" i="51"/>
  <c r="AR322" i="51"/>
  <c r="BL339" i="51"/>
  <c r="ED322" i="51"/>
  <c r="BS322" i="51"/>
  <c r="CF35" i="51"/>
  <c r="CZ35" i="51"/>
  <c r="K30" i="63"/>
  <c r="BM138" i="51"/>
  <c r="Y146" i="51"/>
  <c r="BR322" i="51"/>
  <c r="Y141" i="51"/>
  <c r="Y148" i="51"/>
  <c r="BM353" i="51"/>
  <c r="DE138" i="51"/>
  <c r="E10" i="63" s="1"/>
  <c r="BL138" i="51"/>
  <c r="BJ363" i="51"/>
  <c r="CR35" i="51"/>
  <c r="DG339" i="51"/>
  <c r="I27" i="63" s="1"/>
  <c r="Y72" i="51"/>
  <c r="FF188" i="51"/>
  <c r="BM383" i="51"/>
  <c r="DG268" i="51"/>
  <c r="I20" i="63" s="1"/>
  <c r="CW322" i="51"/>
  <c r="BZ35" i="51"/>
  <c r="CP35" i="51"/>
  <c r="DE151" i="51"/>
  <c r="E11" i="63" s="1"/>
  <c r="BH35" i="51"/>
  <c r="AT322" i="51"/>
  <c r="AH322" i="51"/>
  <c r="AG322" i="51"/>
  <c r="AY363" i="51"/>
  <c r="DD323" i="51"/>
  <c r="BC363" i="51"/>
  <c r="EP363" i="51"/>
  <c r="DG81" i="51"/>
  <c r="I7" i="63" s="1"/>
  <c r="FG189" i="51"/>
  <c r="FG254" i="51"/>
  <c r="BI322" i="51"/>
  <c r="DE300" i="51"/>
  <c r="E23" i="63" s="1"/>
  <c r="FG201" i="51"/>
  <c r="BK322" i="51"/>
  <c r="Y195" i="51"/>
  <c r="BL36" i="51"/>
  <c r="BE322" i="51"/>
  <c r="Y196" i="51"/>
  <c r="BL151" i="51"/>
  <c r="BM96" i="51"/>
  <c r="BM177" i="51"/>
  <c r="DF364" i="51"/>
  <c r="G29" i="63" s="1"/>
  <c r="EA35" i="51"/>
  <c r="FG211" i="51"/>
  <c r="BN339" i="51"/>
  <c r="BM300" i="51"/>
  <c r="FG271" i="51"/>
  <c r="Y33" i="51"/>
  <c r="FG308" i="51"/>
  <c r="AY35" i="51"/>
  <c r="AQ363" i="51"/>
  <c r="AP363" i="51"/>
  <c r="BB322" i="51"/>
  <c r="AV35" i="51"/>
  <c r="CF322" i="51"/>
  <c r="ES339" i="51"/>
  <c r="BE35" i="51"/>
  <c r="AT35" i="51"/>
  <c r="AX363" i="51"/>
  <c r="AK35" i="51"/>
  <c r="Y193" i="51"/>
  <c r="Y59" i="51"/>
  <c r="Y61" i="51"/>
  <c r="Y60" i="51"/>
  <c r="FG74" i="51"/>
  <c r="FG73" i="51" s="1"/>
  <c r="EI322" i="51"/>
  <c r="BK363" i="51"/>
  <c r="CZ363" i="51"/>
  <c r="CK35" i="51"/>
  <c r="CX35" i="51"/>
  <c r="DF11" i="51"/>
  <c r="G4" i="63" s="1"/>
  <c r="DF240" i="51"/>
  <c r="G17" i="63" s="1"/>
  <c r="DG353" i="51"/>
  <c r="I28" i="63" s="1"/>
  <c r="BG363" i="51"/>
  <c r="AP322" i="51"/>
  <c r="AM35" i="51"/>
  <c r="Y71" i="51"/>
  <c r="DE281" i="51"/>
  <c r="E21" i="63" s="1"/>
  <c r="BH322" i="51"/>
  <c r="BM339" i="51"/>
  <c r="BO353" i="51"/>
  <c r="DB95" i="51"/>
  <c r="CF95" i="51"/>
  <c r="BY95" i="51"/>
  <c r="CW95" i="51"/>
  <c r="AD35" i="51"/>
  <c r="CH363" i="51"/>
  <c r="BR35" i="51"/>
  <c r="CO35" i="51"/>
  <c r="CU35" i="51"/>
  <c r="BG322" i="51"/>
  <c r="AU363" i="51"/>
  <c r="AS363" i="51"/>
  <c r="EB363" i="51"/>
  <c r="EU300" i="51"/>
  <c r="G24" i="56" s="1"/>
  <c r="EJ322" i="51"/>
  <c r="Y34" i="51"/>
  <c r="Y28" i="51"/>
  <c r="FG263" i="51"/>
  <c r="FG262" i="51" s="1"/>
  <c r="AU35" i="51"/>
  <c r="DE177" i="51"/>
  <c r="E14" i="63" s="1"/>
  <c r="EP322" i="51"/>
  <c r="AO322" i="51"/>
  <c r="AF35" i="51"/>
  <c r="CB363" i="51"/>
  <c r="BY363" i="51"/>
  <c r="EN322" i="51"/>
  <c r="FF11" i="51"/>
  <c r="FF10" i="51" s="1"/>
  <c r="CO322" i="51"/>
  <c r="AM363" i="51"/>
  <c r="DS322" i="51"/>
  <c r="EH322" i="51"/>
  <c r="DV322" i="51"/>
  <c r="AL322" i="51"/>
  <c r="FG374" i="51"/>
  <c r="CG322" i="51"/>
  <c r="BZ322" i="51"/>
  <c r="Y143" i="51"/>
  <c r="EM35" i="51"/>
  <c r="DE188" i="51"/>
  <c r="E15" i="63" s="1"/>
  <c r="FG233" i="51"/>
  <c r="Y32" i="51"/>
  <c r="Y29" i="51"/>
  <c r="BB35" i="51"/>
  <c r="AU322" i="51"/>
  <c r="BN11" i="51"/>
  <c r="BN10" i="51" s="1"/>
  <c r="BU322" i="51"/>
  <c r="AR35" i="51"/>
  <c r="CG35" i="51"/>
  <c r="DG323" i="51"/>
  <c r="I26" i="63" s="1"/>
  <c r="DG11" i="51"/>
  <c r="I4" i="63" s="1"/>
  <c r="AS322" i="51"/>
  <c r="FG313" i="51"/>
  <c r="FG312" i="51" s="1"/>
  <c r="BA95" i="51"/>
  <c r="AW363" i="51"/>
  <c r="AP35" i="51"/>
  <c r="CE95" i="51"/>
  <c r="CB95" i="51"/>
  <c r="CI95" i="51"/>
  <c r="CQ95" i="51"/>
  <c r="BU95" i="51"/>
  <c r="CL95" i="51"/>
  <c r="Y147" i="51"/>
  <c r="CR322" i="51"/>
  <c r="CD95" i="51"/>
  <c r="CK95" i="51"/>
  <c r="DB35" i="51"/>
  <c r="CJ35" i="51"/>
  <c r="AI322" i="51"/>
  <c r="AF363" i="51"/>
  <c r="FG275" i="51"/>
  <c r="BF363" i="51"/>
  <c r="AY322" i="51"/>
  <c r="AV363" i="51"/>
  <c r="AJ363" i="51"/>
  <c r="CZ95" i="51"/>
  <c r="DC363" i="51"/>
  <c r="CN322" i="51"/>
  <c r="CU95" i="51"/>
  <c r="BW95" i="51"/>
  <c r="DF36" i="51"/>
  <c r="G5" i="63" s="1"/>
  <c r="DE323" i="51"/>
  <c r="E26" i="63" s="1"/>
  <c r="DT95" i="51"/>
  <c r="AO363" i="51"/>
  <c r="FF339" i="51"/>
  <c r="FF110" i="51"/>
  <c r="FF268" i="51"/>
  <c r="AN35" i="51"/>
  <c r="Y150" i="51"/>
  <c r="EM322" i="51"/>
  <c r="DF177" i="51"/>
  <c r="G14" i="63" s="1"/>
  <c r="AL363" i="51"/>
  <c r="AM322" i="51"/>
  <c r="K13" i="63"/>
  <c r="FG258" i="51"/>
  <c r="FG257" i="51" s="1"/>
  <c r="EP35" i="51"/>
  <c r="DE36" i="51"/>
  <c r="E5" i="63" s="1"/>
  <c r="K5" i="63" s="1"/>
  <c r="DF323" i="51"/>
  <c r="G26" i="63" s="1"/>
  <c r="EM95" i="51"/>
  <c r="EI35" i="51"/>
  <c r="J23" i="56"/>
  <c r="EN95" i="51"/>
  <c r="DF110" i="51"/>
  <c r="G9" i="63" s="1"/>
  <c r="BM36" i="51"/>
  <c r="BO268" i="51"/>
  <c r="FG324" i="51"/>
  <c r="BP363" i="51"/>
  <c r="AX322" i="51"/>
  <c r="DW322" i="51"/>
  <c r="EC322" i="51"/>
  <c r="AC35" i="51"/>
  <c r="AG35" i="51"/>
  <c r="AQ322" i="51"/>
  <c r="AD322" i="51"/>
  <c r="BM281" i="51"/>
  <c r="Y326" i="51"/>
  <c r="AX35" i="51"/>
  <c r="BN281" i="51"/>
  <c r="AT363" i="51"/>
  <c r="BV95" i="51"/>
  <c r="DG383" i="51"/>
  <c r="I31" i="63" s="1"/>
  <c r="CA322" i="51"/>
  <c r="CH95" i="51"/>
  <c r="DA95" i="51"/>
  <c r="CS95" i="51"/>
  <c r="BT95" i="51"/>
  <c r="CN95" i="51"/>
  <c r="BZ95" i="51"/>
  <c r="CX95" i="51"/>
  <c r="CW35" i="51"/>
  <c r="CP363" i="51"/>
  <c r="DF300" i="51"/>
  <c r="G23" i="63" s="1"/>
  <c r="DT322" i="51"/>
  <c r="BI363" i="51"/>
  <c r="DF138" i="51"/>
  <c r="G10" i="63" s="1"/>
  <c r="FG335" i="51"/>
  <c r="ES81" i="51"/>
  <c r="BK35" i="51"/>
  <c r="FG82" i="51"/>
  <c r="ER322" i="51"/>
  <c r="Y252" i="51"/>
  <c r="AD363" i="51"/>
  <c r="Y328" i="51"/>
  <c r="DX322" i="51"/>
  <c r="Y144" i="51"/>
  <c r="BN81" i="51"/>
  <c r="DC35" i="51"/>
  <c r="EV96" i="51"/>
  <c r="I9" i="56" s="1"/>
  <c r="BB95" i="51"/>
  <c r="FF312" i="51"/>
  <c r="K16" i="63"/>
  <c r="AC322" i="51"/>
  <c r="AB363" i="51"/>
  <c r="BM240" i="51"/>
  <c r="BJ322" i="51"/>
  <c r="BP322" i="51"/>
  <c r="BO188" i="51"/>
  <c r="BO36" i="51"/>
  <c r="BM323" i="51"/>
  <c r="BA35" i="51"/>
  <c r="BQ95" i="51"/>
  <c r="BR95" i="51"/>
  <c r="CG95" i="51"/>
  <c r="DC95" i="51"/>
  <c r="CR95" i="51"/>
  <c r="CV95" i="51"/>
  <c r="CA95" i="51"/>
  <c r="CO95" i="51"/>
  <c r="CJ95" i="51"/>
  <c r="BS95" i="51"/>
  <c r="CM95" i="51"/>
  <c r="CP95" i="51"/>
  <c r="Y30" i="51"/>
  <c r="EQ322" i="51"/>
  <c r="AB322" i="51"/>
  <c r="BO11" i="51"/>
  <c r="BO10" i="51" s="1"/>
  <c r="AE35" i="51"/>
  <c r="FF36" i="51"/>
  <c r="CE35" i="51"/>
  <c r="DU363" i="51"/>
  <c r="DB322" i="51"/>
  <c r="AH363" i="51"/>
  <c r="DF383" i="51"/>
  <c r="G31" i="63" s="1"/>
  <c r="BM188" i="51"/>
  <c r="BK95" i="51"/>
  <c r="EC363" i="51"/>
  <c r="DU322" i="51"/>
  <c r="Y25" i="51"/>
  <c r="BJ35" i="51"/>
  <c r="BF95" i="51"/>
  <c r="BM110" i="51"/>
  <c r="AH35" i="51"/>
  <c r="AF95" i="51"/>
  <c r="AE95" i="51"/>
  <c r="AD95" i="51"/>
  <c r="FF281" i="51"/>
  <c r="EU151" i="51"/>
  <c r="G12" i="56" s="1"/>
  <c r="EL363" i="51"/>
  <c r="AJ322" i="51"/>
  <c r="Y15" i="51"/>
  <c r="BL268" i="51"/>
  <c r="BN138" i="51"/>
  <c r="ES171" i="51"/>
  <c r="DK363" i="51"/>
  <c r="AQ35" i="51"/>
  <c r="EF322" i="51"/>
  <c r="AK322" i="51"/>
  <c r="FF383" i="51"/>
  <c r="Y105" i="51"/>
  <c r="Y135" i="51"/>
  <c r="Y133" i="51"/>
  <c r="Y134" i="51"/>
  <c r="EV138" i="51"/>
  <c r="I11" i="56" s="1"/>
  <c r="EU353" i="51"/>
  <c r="G29" i="56" s="1"/>
  <c r="DX363" i="51"/>
  <c r="EH363" i="51"/>
  <c r="DK35" i="51"/>
  <c r="BN110" i="51"/>
  <c r="DE383" i="51"/>
  <c r="AI95" i="51"/>
  <c r="BL11" i="51"/>
  <c r="BL10" i="51" s="1"/>
  <c r="AS35" i="51"/>
  <c r="BL353" i="51"/>
  <c r="BN36" i="51"/>
  <c r="AG95" i="51"/>
  <c r="AC95" i="51"/>
  <c r="AB95" i="51"/>
  <c r="Y248" i="51"/>
  <c r="Y250" i="51"/>
  <c r="Y283" i="51"/>
  <c r="Y361" i="51"/>
  <c r="Y277" i="51"/>
  <c r="Y276" i="51"/>
  <c r="DV363" i="51"/>
  <c r="ET81" i="51"/>
  <c r="E8" i="56" s="1"/>
  <c r="DS95" i="51"/>
  <c r="AW322" i="51"/>
  <c r="DE11" i="51"/>
  <c r="DE10" i="51" s="1"/>
  <c r="AW35" i="51"/>
  <c r="BL110" i="51"/>
  <c r="Y20" i="51"/>
  <c r="DG240" i="51"/>
  <c r="I17" i="63" s="1"/>
  <c r="Y107" i="51"/>
  <c r="Y103" i="51"/>
  <c r="Y106" i="51"/>
  <c r="Y102" i="51"/>
  <c r="Y125" i="51"/>
  <c r="Y129" i="51"/>
  <c r="ER363" i="51"/>
  <c r="DR35" i="51"/>
  <c r="EF95" i="51"/>
  <c r="BA322" i="51"/>
  <c r="ER95" i="51"/>
  <c r="DD11" i="51"/>
  <c r="DD10" i="51" s="1"/>
  <c r="AZ95" i="51"/>
  <c r="DR322" i="51"/>
  <c r="FG159" i="51"/>
  <c r="AZ35" i="51"/>
  <c r="BL281" i="51"/>
  <c r="Y21" i="51"/>
  <c r="Y26" i="51"/>
  <c r="Y22" i="51"/>
  <c r="Y24" i="51"/>
  <c r="EV300" i="51"/>
  <c r="I24" i="56" s="1"/>
  <c r="EV281" i="51"/>
  <c r="I22" i="56" s="1"/>
  <c r="BJ95" i="51"/>
  <c r="AT95" i="51"/>
  <c r="AO95" i="51"/>
  <c r="AN322" i="51"/>
  <c r="AL35" i="51"/>
  <c r="Y14" i="51"/>
  <c r="Y18" i="51"/>
  <c r="Y13" i="51"/>
  <c r="DO95" i="51"/>
  <c r="EJ95" i="51"/>
  <c r="ET281" i="51"/>
  <c r="E22" i="56" s="1"/>
  <c r="Y164" i="51"/>
  <c r="BP95" i="51"/>
  <c r="EE322" i="51"/>
  <c r="ET151" i="51"/>
  <c r="E12" i="56" s="1"/>
  <c r="EU81" i="51"/>
  <c r="G8" i="56" s="1"/>
  <c r="DW95" i="51"/>
  <c r="ET268" i="51"/>
  <c r="E21" i="56" s="1"/>
  <c r="DU95" i="51"/>
  <c r="EL322" i="51"/>
  <c r="BN240" i="51"/>
  <c r="DE110" i="51"/>
  <c r="E9" i="63" s="1"/>
  <c r="DG96" i="51"/>
  <c r="I8" i="63" s="1"/>
  <c r="EE95" i="51"/>
  <c r="DG151" i="51"/>
  <c r="I11" i="63" s="1"/>
  <c r="DP35" i="51"/>
  <c r="AH95" i="51"/>
  <c r="FG86" i="51"/>
  <c r="BN188" i="51"/>
  <c r="AZ322" i="51"/>
  <c r="AV95" i="51"/>
  <c r="AU95" i="51"/>
  <c r="AR95" i="51"/>
  <c r="FG285" i="51"/>
  <c r="AW95" i="51"/>
  <c r="Y165" i="51"/>
  <c r="EU11" i="51"/>
  <c r="EU10" i="51" s="1"/>
  <c r="K24" i="63"/>
  <c r="BF35" i="51"/>
  <c r="FG384" i="51"/>
  <c r="FG139" i="51"/>
  <c r="ES36" i="51"/>
  <c r="FG12" i="51"/>
  <c r="BG95" i="51"/>
  <c r="ET36" i="51"/>
  <c r="E6" i="56" s="1"/>
  <c r="ET353" i="51"/>
  <c r="E29" i="56" s="1"/>
  <c r="ET364" i="51"/>
  <c r="E30" i="56" s="1"/>
  <c r="EU177" i="51"/>
  <c r="G15" i="56" s="1"/>
  <c r="ET96" i="51"/>
  <c r="E9" i="56" s="1"/>
  <c r="DT363" i="51"/>
  <c r="EM363" i="51"/>
  <c r="EU281" i="51"/>
  <c r="G22" i="56" s="1"/>
  <c r="DP363" i="51"/>
  <c r="EA95" i="51"/>
  <c r="FG152" i="51"/>
  <c r="BL162" i="51"/>
  <c r="FG101" i="51"/>
  <c r="FG131" i="51"/>
  <c r="DF188" i="51"/>
  <c r="G15" i="63" s="1"/>
  <c r="FG111" i="51"/>
  <c r="AY95" i="51"/>
  <c r="AV322" i="51"/>
  <c r="ET339" i="51"/>
  <c r="E28" i="56" s="1"/>
  <c r="ET177" i="51"/>
  <c r="E15" i="56" s="1"/>
  <c r="EU364" i="51"/>
  <c r="G30" i="56" s="1"/>
  <c r="DE81" i="51"/>
  <c r="E7" i="63" s="1"/>
  <c r="FF323" i="51"/>
  <c r="FG346" i="51"/>
  <c r="FG192" i="51"/>
  <c r="FG27" i="51"/>
  <c r="BC95" i="51"/>
  <c r="AQ95" i="51"/>
  <c r="AP95" i="51"/>
  <c r="AO35" i="51"/>
  <c r="AN95" i="51"/>
  <c r="AK95" i="51"/>
  <c r="Y91" i="51"/>
  <c r="Y92" i="51"/>
  <c r="Y94" i="51"/>
  <c r="Y93" i="51"/>
  <c r="Y87" i="51"/>
  <c r="Y90" i="51"/>
  <c r="Y89" i="51"/>
  <c r="Y88" i="51"/>
  <c r="DS363" i="51"/>
  <c r="J14" i="56"/>
  <c r="EJ363" i="51"/>
  <c r="DP95" i="51"/>
  <c r="AS95" i="51"/>
  <c r="FG58" i="51"/>
  <c r="FG205" i="51"/>
  <c r="FG251" i="51"/>
  <c r="EV177" i="51"/>
  <c r="I15" i="56" s="1"/>
  <c r="ED95" i="51"/>
  <c r="BH95" i="51"/>
  <c r="EI95" i="51"/>
  <c r="FG184" i="51"/>
  <c r="Y302" i="51"/>
  <c r="Y303" i="51"/>
  <c r="BD35" i="51"/>
  <c r="BL81" i="51"/>
  <c r="ET188" i="51"/>
  <c r="E16" i="56" s="1"/>
  <c r="EV339" i="51"/>
  <c r="I28" i="56" s="1"/>
  <c r="EI363" i="51"/>
  <c r="EH35" i="51"/>
  <c r="DV95" i="51"/>
  <c r="AL95" i="51"/>
  <c r="BI95" i="51"/>
  <c r="BL300" i="51"/>
  <c r="FG229" i="51"/>
  <c r="DL95" i="51"/>
  <c r="DG177" i="51"/>
  <c r="I14" i="63" s="1"/>
  <c r="DF339" i="51"/>
  <c r="G27" i="63" s="1"/>
  <c r="FG178" i="51"/>
  <c r="FG226" i="51"/>
  <c r="FG247" i="51"/>
  <c r="EU323" i="51"/>
  <c r="G27" i="56" s="1"/>
  <c r="DX95" i="51"/>
  <c r="EQ95" i="51"/>
  <c r="BN96" i="51"/>
  <c r="BE95" i="51"/>
  <c r="AX95" i="51"/>
  <c r="DG188" i="51"/>
  <c r="I15" i="63" s="1"/>
  <c r="FG19" i="51"/>
  <c r="BM11" i="51"/>
  <c r="BM10" i="51" s="1"/>
  <c r="DF151" i="51"/>
  <c r="G11" i="63" s="1"/>
  <c r="FG410" i="51"/>
  <c r="J13" i="56"/>
  <c r="FG49" i="51"/>
  <c r="EC95" i="51"/>
  <c r="DE240" i="51"/>
  <c r="BE363" i="51"/>
  <c r="EV364" i="51"/>
  <c r="I30" i="56" s="1"/>
  <c r="EV268" i="51"/>
  <c r="I21" i="56" s="1"/>
  <c r="EB95" i="51"/>
  <c r="DG36" i="51"/>
  <c r="I5" i="63" s="1"/>
  <c r="Y243" i="51"/>
  <c r="BL240" i="51"/>
  <c r="EV110" i="51"/>
  <c r="I10" i="56" s="1"/>
  <c r="EU138" i="51"/>
  <c r="G11" i="56" s="1"/>
  <c r="J7" i="56"/>
  <c r="DW363" i="51"/>
  <c r="EU36" i="51"/>
  <c r="EU188" i="51"/>
  <c r="G16" i="56" s="1"/>
  <c r="EV353" i="51"/>
  <c r="I29" i="56" s="1"/>
  <c r="EN363" i="51"/>
  <c r="DR95" i="51"/>
  <c r="DG110" i="51"/>
  <c r="I9" i="63" s="1"/>
  <c r="EE35" i="51"/>
  <c r="EU110" i="51"/>
  <c r="G10" i="56" s="1"/>
  <c r="DN363" i="51"/>
  <c r="FG54" i="51"/>
  <c r="FG64" i="51"/>
  <c r="BO383" i="51"/>
  <c r="FG42" i="51"/>
  <c r="BO339" i="51"/>
  <c r="J19" i="56"/>
  <c r="DO363" i="51"/>
  <c r="DK95" i="51"/>
  <c r="FG37" i="51"/>
  <c r="FF240" i="51"/>
  <c r="EH95" i="51"/>
  <c r="K23" i="56"/>
  <c r="H23" i="56"/>
  <c r="BN323" i="51"/>
  <c r="FG69" i="51"/>
  <c r="BO323" i="51"/>
  <c r="EU421" i="51"/>
  <c r="BO250" i="51"/>
  <c r="BO247" i="51" s="1"/>
  <c r="BO240" i="51" s="1"/>
  <c r="AM247" i="51"/>
  <c r="AM240" i="51" s="1"/>
  <c r="AM95" i="51" s="1"/>
  <c r="FG221" i="51"/>
  <c r="H20" i="56"/>
  <c r="K20" i="56"/>
  <c r="EU339" i="51"/>
  <c r="G28" i="56" s="1"/>
  <c r="ET138" i="51"/>
  <c r="E11" i="56" s="1"/>
  <c r="EV240" i="51"/>
  <c r="I18" i="56" s="1"/>
  <c r="EU96" i="51"/>
  <c r="G9" i="56" s="1"/>
  <c r="DZ363" i="51"/>
  <c r="EV188" i="51"/>
  <c r="I16" i="56" s="1"/>
  <c r="EU240" i="51"/>
  <c r="G18" i="56" s="1"/>
  <c r="ET240" i="51"/>
  <c r="E18" i="56" s="1"/>
  <c r="DZ95" i="51"/>
  <c r="DL363" i="51"/>
  <c r="DR363" i="51"/>
  <c r="EP95" i="51"/>
  <c r="ES421" i="51"/>
  <c r="ES138" i="51"/>
  <c r="EV383" i="51"/>
  <c r="I32" i="56" s="1"/>
  <c r="EV323" i="51"/>
  <c r="EV36" i="51"/>
  <c r="H25" i="56"/>
  <c r="K25" i="56"/>
  <c r="J20" i="56"/>
  <c r="DD36" i="51"/>
  <c r="BO110" i="51"/>
  <c r="FF151" i="51"/>
  <c r="ES188" i="51"/>
  <c r="K31" i="56"/>
  <c r="H31" i="56"/>
  <c r="ET323" i="51"/>
  <c r="EV11" i="51"/>
  <c r="ET383" i="51"/>
  <c r="K19" i="56"/>
  <c r="H19" i="56"/>
  <c r="J31" i="56"/>
  <c r="EU383" i="51"/>
  <c r="G32" i="56" s="1"/>
  <c r="ET110" i="51"/>
  <c r="E10" i="56" s="1"/>
  <c r="H17" i="56"/>
  <c r="J17" i="56"/>
  <c r="K17" i="56"/>
  <c r="EV81" i="51"/>
  <c r="I8" i="56" s="1"/>
  <c r="ET11" i="51"/>
  <c r="H7" i="56"/>
  <c r="K7" i="56"/>
  <c r="EV421" i="51"/>
  <c r="K13" i="56"/>
  <c r="H13" i="56"/>
  <c r="ET421" i="51"/>
  <c r="K20" i="63" l="1"/>
  <c r="FG301" i="51"/>
  <c r="FG300" i="51" s="1"/>
  <c r="FF421" i="51"/>
  <c r="FF96" i="51"/>
  <c r="FF95" i="51" s="1"/>
  <c r="FG373" i="51"/>
  <c r="AJ95" i="51"/>
  <c r="AJ421" i="51" s="1"/>
  <c r="Y98" i="51"/>
  <c r="Y100" i="51"/>
  <c r="BL96" i="51"/>
  <c r="BL95" i="51" s="1"/>
  <c r="EV422" i="51"/>
  <c r="ES363" i="51"/>
  <c r="K29" i="63"/>
  <c r="K14" i="56"/>
  <c r="FF35" i="51"/>
  <c r="K7" i="63"/>
  <c r="K28" i="63"/>
  <c r="BO35" i="51"/>
  <c r="FG353" i="51"/>
  <c r="DD35" i="51"/>
  <c r="J24" i="56"/>
  <c r="DA421" i="51"/>
  <c r="CS421" i="51"/>
  <c r="K27" i="63"/>
  <c r="K8" i="63"/>
  <c r="J21" i="56"/>
  <c r="DE363" i="51"/>
  <c r="FG364" i="51"/>
  <c r="K21" i="56"/>
  <c r="DD363" i="51"/>
  <c r="FG96" i="51"/>
  <c r="CV421" i="51"/>
  <c r="BL35" i="51"/>
  <c r="CM421" i="51"/>
  <c r="BM35" i="51"/>
  <c r="BM363" i="51"/>
  <c r="BT421" i="51"/>
  <c r="BS421" i="51"/>
  <c r="BO363" i="51"/>
  <c r="BQ421" i="51"/>
  <c r="CI421" i="51"/>
  <c r="CL421" i="51"/>
  <c r="DG10" i="51"/>
  <c r="K21" i="63"/>
  <c r="ES322" i="51"/>
  <c r="BN363" i="51"/>
  <c r="BL363" i="51"/>
  <c r="CH421" i="51"/>
  <c r="CU421" i="51"/>
  <c r="CD421" i="51"/>
  <c r="FG81" i="51"/>
  <c r="BV421" i="51"/>
  <c r="CB421" i="51"/>
  <c r="DD95" i="51"/>
  <c r="BR421" i="51"/>
  <c r="BW421" i="51"/>
  <c r="K24" i="56"/>
  <c r="CQ421" i="51"/>
  <c r="FG281" i="51"/>
  <c r="DC421" i="51"/>
  <c r="BY421" i="51"/>
  <c r="K15" i="63"/>
  <c r="BN322" i="51"/>
  <c r="K11" i="63"/>
  <c r="FG339" i="51"/>
  <c r="BL322" i="51"/>
  <c r="H24" i="56"/>
  <c r="BC421" i="51"/>
  <c r="BG421" i="51"/>
  <c r="AR421" i="51"/>
  <c r="K10" i="63"/>
  <c r="AY421" i="51"/>
  <c r="AI421" i="51"/>
  <c r="DG322" i="51"/>
  <c r="BD421" i="51"/>
  <c r="AT421" i="51"/>
  <c r="AC421" i="51"/>
  <c r="FF363" i="51"/>
  <c r="CX421" i="51"/>
  <c r="CZ421" i="51"/>
  <c r="BU421" i="51"/>
  <c r="J11" i="56"/>
  <c r="AK421" i="51"/>
  <c r="BM322" i="51"/>
  <c r="BH421" i="51"/>
  <c r="BI421" i="51"/>
  <c r="DF10" i="51"/>
  <c r="DD322" i="51"/>
  <c r="BB421" i="51"/>
  <c r="CJ421" i="51"/>
  <c r="CK421" i="51"/>
  <c r="CF421" i="51"/>
  <c r="FG268" i="51"/>
  <c r="AV421" i="51"/>
  <c r="AD421" i="51"/>
  <c r="K23" i="63"/>
  <c r="CO421" i="51"/>
  <c r="DG363" i="51"/>
  <c r="BP421" i="51"/>
  <c r="AM421" i="51"/>
  <c r="FF322" i="51"/>
  <c r="AE421" i="51"/>
  <c r="K26" i="63"/>
  <c r="H21" i="56"/>
  <c r="G5" i="56"/>
  <c r="DE322" i="51"/>
  <c r="AQ421" i="51"/>
  <c r="BK421" i="51"/>
  <c r="CN421" i="51"/>
  <c r="BF421" i="51"/>
  <c r="AU421" i="51"/>
  <c r="BN35" i="51"/>
  <c r="CE421" i="51"/>
  <c r="CR421" i="51"/>
  <c r="FG323" i="51"/>
  <c r="CW421" i="51"/>
  <c r="K14" i="63"/>
  <c r="BZ421" i="51"/>
  <c r="DF35" i="51"/>
  <c r="AG421" i="51"/>
  <c r="CG421" i="51"/>
  <c r="AL421" i="51"/>
  <c r="AP421" i="51"/>
  <c r="ES35" i="51"/>
  <c r="DB421" i="51"/>
  <c r="CA421" i="51"/>
  <c r="AX421" i="51"/>
  <c r="CP421" i="51"/>
  <c r="J22" i="56"/>
  <c r="K15" i="56"/>
  <c r="AF421" i="51"/>
  <c r="K9" i="63"/>
  <c r="BE421" i="51"/>
  <c r="K12" i="56"/>
  <c r="BM95" i="51"/>
  <c r="AB421" i="51"/>
  <c r="H22" i="56"/>
  <c r="J15" i="56"/>
  <c r="BJ421" i="51"/>
  <c r="H8" i="56"/>
  <c r="AH421" i="51"/>
  <c r="BA421" i="51"/>
  <c r="E4" i="63"/>
  <c r="K4" i="63" s="1"/>
  <c r="E31" i="63"/>
  <c r="K31" i="63" s="1"/>
  <c r="ET35" i="51"/>
  <c r="D5" i="65" s="1"/>
  <c r="J12" i="56"/>
  <c r="DF363" i="51"/>
  <c r="K8" i="56"/>
  <c r="H12" i="56"/>
  <c r="K29" i="56"/>
  <c r="K22" i="56"/>
  <c r="AW421" i="51"/>
  <c r="EV35" i="51"/>
  <c r="H5" i="64" s="1"/>
  <c r="J29" i="56"/>
  <c r="H29" i="56"/>
  <c r="J18" i="56"/>
  <c r="BN95" i="51"/>
  <c r="AO421" i="51"/>
  <c r="H15" i="56"/>
  <c r="AZ421" i="51"/>
  <c r="H28" i="56"/>
  <c r="FG151" i="51"/>
  <c r="AS421" i="51"/>
  <c r="G32" i="63"/>
  <c r="J24" i="63" s="1"/>
  <c r="FG240" i="51"/>
  <c r="AN421" i="51"/>
  <c r="K10" i="56"/>
  <c r="FG110" i="51"/>
  <c r="J8" i="56"/>
  <c r="FG138" i="51"/>
  <c r="EU35" i="51"/>
  <c r="F5" i="64" s="1"/>
  <c r="K16" i="56"/>
  <c r="K11" i="56"/>
  <c r="EV322" i="51"/>
  <c r="H7" i="65" s="1"/>
  <c r="H16" i="56"/>
  <c r="DF95" i="51"/>
  <c r="I6" i="56"/>
  <c r="K18" i="56"/>
  <c r="DE35" i="51"/>
  <c r="I32" i="63"/>
  <c r="EU95" i="51"/>
  <c r="F6" i="65" s="1"/>
  <c r="FG36" i="51"/>
  <c r="FG383" i="51"/>
  <c r="FG11" i="51"/>
  <c r="FG10" i="51" s="1"/>
  <c r="I27" i="56"/>
  <c r="J27" i="56" s="1"/>
  <c r="FG188" i="51"/>
  <c r="DF322" i="51"/>
  <c r="EV95" i="51"/>
  <c r="H6" i="64" s="1"/>
  <c r="J32" i="56"/>
  <c r="J30" i="56"/>
  <c r="DG95" i="51"/>
  <c r="FG177" i="51"/>
  <c r="BO95" i="51"/>
  <c r="E17" i="63"/>
  <c r="K17" i="63" s="1"/>
  <c r="DE95" i="51"/>
  <c r="DG35" i="51"/>
  <c r="G6" i="56"/>
  <c r="H6" i="56" s="1"/>
  <c r="H11" i="56"/>
  <c r="BO322" i="51"/>
  <c r="K28" i="56"/>
  <c r="H18" i="56"/>
  <c r="J28" i="56"/>
  <c r="J16" i="56"/>
  <c r="EV363" i="51"/>
  <c r="H8" i="64" s="1"/>
  <c r="EU322" i="51"/>
  <c r="F7" i="64" s="1"/>
  <c r="EU363" i="51"/>
  <c r="F8" i="64" s="1"/>
  <c r="ET95" i="51"/>
  <c r="D6" i="65" s="1"/>
  <c r="J10" i="56"/>
  <c r="ES95" i="51"/>
  <c r="H10" i="56"/>
  <c r="EV10" i="51"/>
  <c r="I5" i="56"/>
  <c r="ET322" i="51"/>
  <c r="E27" i="56"/>
  <c r="H27" i="56" s="1"/>
  <c r="J9" i="56"/>
  <c r="K30" i="56"/>
  <c r="H30" i="56"/>
  <c r="K9" i="56"/>
  <c r="H9" i="56"/>
  <c r="F4" i="65"/>
  <c r="F4" i="64"/>
  <c r="ET10" i="51"/>
  <c r="E5" i="56"/>
  <c r="E32" i="56"/>
  <c r="H32" i="56" s="1"/>
  <c r="ET363" i="51"/>
  <c r="FG363" i="51" l="1"/>
  <c r="DD421" i="51"/>
  <c r="FG35" i="51"/>
  <c r="FG322" i="51"/>
  <c r="BL421" i="51"/>
  <c r="BM421" i="51"/>
  <c r="BN421" i="51"/>
  <c r="J13" i="63"/>
  <c r="H5" i="56"/>
  <c r="F7" i="65"/>
  <c r="I7" i="65" s="1"/>
  <c r="J10" i="63"/>
  <c r="J5" i="63"/>
  <c r="J16" i="63"/>
  <c r="J26" i="63"/>
  <c r="F5" i="65"/>
  <c r="G5" i="65" s="1"/>
  <c r="H5" i="65"/>
  <c r="J27" i="63"/>
  <c r="J22" i="63"/>
  <c r="D5" i="64"/>
  <c r="J5" i="64" s="1"/>
  <c r="J7" i="63"/>
  <c r="J4" i="63"/>
  <c r="J21" i="63"/>
  <c r="J8" i="63"/>
  <c r="J12" i="63"/>
  <c r="J6" i="63"/>
  <c r="J18" i="63"/>
  <c r="J30" i="63"/>
  <c r="J31" i="63"/>
  <c r="J20" i="63"/>
  <c r="J9" i="63"/>
  <c r="J14" i="63"/>
  <c r="J23" i="63"/>
  <c r="J11" i="63"/>
  <c r="K6" i="56"/>
  <c r="DG421" i="51"/>
  <c r="H7" i="64"/>
  <c r="I7" i="64" s="1"/>
  <c r="J6" i="56"/>
  <c r="J15" i="63"/>
  <c r="J25" i="63"/>
  <c r="J19" i="63"/>
  <c r="J29" i="63"/>
  <c r="J28" i="63"/>
  <c r="J17" i="63"/>
  <c r="F6" i="64"/>
  <c r="I6" i="64" s="1"/>
  <c r="H6" i="65"/>
  <c r="I6" i="65" s="1"/>
  <c r="DE421" i="51"/>
  <c r="D6" i="64"/>
  <c r="G33" i="56"/>
  <c r="FG95" i="51"/>
  <c r="DF421" i="51"/>
  <c r="K27" i="56"/>
  <c r="H8" i="65"/>
  <c r="F8" i="65"/>
  <c r="E32" i="63"/>
  <c r="BO421" i="51"/>
  <c r="I5" i="64"/>
  <c r="K32" i="56"/>
  <c r="E33" i="56"/>
  <c r="I8" i="64"/>
  <c r="D7" i="65"/>
  <c r="D7" i="64"/>
  <c r="J7" i="64" s="1"/>
  <c r="D4" i="65"/>
  <c r="J4" i="65" s="1"/>
  <c r="D4" i="64"/>
  <c r="J4" i="64" s="1"/>
  <c r="K5" i="56"/>
  <c r="J5" i="56"/>
  <c r="I33" i="56"/>
  <c r="J6" i="65"/>
  <c r="G6" i="65"/>
  <c r="D8" i="65"/>
  <c r="D8" i="64"/>
  <c r="J8" i="64" s="1"/>
  <c r="H4" i="65"/>
  <c r="H4" i="64"/>
  <c r="FG421" i="51" l="1"/>
  <c r="J5" i="65"/>
  <c r="G7" i="65"/>
  <c r="I5" i="65"/>
  <c r="G6" i="64"/>
  <c r="F9" i="65"/>
  <c r="G5" i="64"/>
  <c r="J32" i="63"/>
  <c r="F9" i="64"/>
  <c r="K33" i="56"/>
  <c r="J6" i="64"/>
  <c r="FG422" i="51"/>
  <c r="I8" i="65"/>
  <c r="H25" i="63"/>
  <c r="F22" i="63"/>
  <c r="F13" i="63"/>
  <c r="H17" i="63"/>
  <c r="F5" i="63"/>
  <c r="H20" i="63"/>
  <c r="F25" i="63"/>
  <c r="F15" i="63"/>
  <c r="H21" i="63"/>
  <c r="H26" i="63"/>
  <c r="F30" i="63"/>
  <c r="H7" i="63"/>
  <c r="F10" i="63"/>
  <c r="F7" i="63"/>
  <c r="F12" i="63"/>
  <c r="H6" i="63"/>
  <c r="H28" i="63"/>
  <c r="H16" i="63"/>
  <c r="H12" i="63"/>
  <c r="H11" i="63"/>
  <c r="H29" i="63"/>
  <c r="F24" i="63"/>
  <c r="F27" i="63"/>
  <c r="H23" i="63"/>
  <c r="K32" i="63"/>
  <c r="H18" i="63"/>
  <c r="H13" i="63"/>
  <c r="H14" i="63"/>
  <c r="F11" i="63"/>
  <c r="H9" i="63"/>
  <c r="F17" i="63"/>
  <c r="F29" i="63"/>
  <c r="F8" i="63"/>
  <c r="H24" i="63"/>
  <c r="F26" i="63"/>
  <c r="H27" i="63"/>
  <c r="F4" i="63"/>
  <c r="F6" i="63"/>
  <c r="H30" i="63"/>
  <c r="F21" i="63"/>
  <c r="H10" i="63"/>
  <c r="F18" i="63"/>
  <c r="F28" i="63"/>
  <c r="H15" i="63"/>
  <c r="H22" i="63"/>
  <c r="F20" i="63"/>
  <c r="F19" i="63"/>
  <c r="F14" i="63"/>
  <c r="F9" i="63"/>
  <c r="F23" i="63"/>
  <c r="F16" i="63"/>
  <c r="F31" i="63"/>
  <c r="H5" i="63"/>
  <c r="H8" i="63"/>
  <c r="H19" i="63"/>
  <c r="H4" i="63"/>
  <c r="H31" i="63"/>
  <c r="J8" i="65"/>
  <c r="J7" i="65"/>
  <c r="G4" i="65"/>
  <c r="G7" i="64"/>
  <c r="G8" i="64"/>
  <c r="D9" i="64"/>
  <c r="H9" i="65"/>
  <c r="I4" i="65"/>
  <c r="G8" i="65"/>
  <c r="G4" i="64"/>
  <c r="D9" i="65"/>
  <c r="I4" i="64"/>
  <c r="H9" i="64"/>
  <c r="J9" i="65" l="1"/>
  <c r="I9" i="65"/>
  <c r="I9" i="64"/>
  <c r="G9" i="64"/>
  <c r="H32" i="63"/>
  <c r="F32" i="63"/>
  <c r="G9" i="65"/>
  <c r="J9" i="64"/>
</calcChain>
</file>

<file path=xl/sharedStrings.xml><?xml version="1.0" encoding="utf-8"?>
<sst xmlns="http://schemas.openxmlformats.org/spreadsheetml/2006/main" count="2355" uniqueCount="988">
  <si>
    <t xml:space="preserve">Código </t>
  </si>
  <si>
    <t>F-PLA-05</t>
  </si>
  <si>
    <t xml:space="preserve">Version: </t>
  </si>
  <si>
    <t xml:space="preserve">Fecha: </t>
  </si>
  <si>
    <t>Octubre 1 de 2016</t>
  </si>
  <si>
    <t>Página</t>
  </si>
  <si>
    <t>1 de 1</t>
  </si>
  <si>
    <t>VIGENCIA 2016</t>
  </si>
  <si>
    <t>VIGENCIA 2017</t>
  </si>
  <si>
    <t>VIGENCIA 2018</t>
  </si>
  <si>
    <t>VIGENCIA 2019</t>
  </si>
  <si>
    <t>TOTAL 2018</t>
  </si>
  <si>
    <t>PLAN</t>
  </si>
  <si>
    <t>META RESULTADO</t>
  </si>
  <si>
    <t xml:space="preserve">LINEA BASE </t>
  </si>
  <si>
    <t>META RESULTADO ESPERADA</t>
  </si>
  <si>
    <t>META PRODUCTO</t>
  </si>
  <si>
    <t>NOMBRE DEL INDICADOR</t>
  </si>
  <si>
    <t>SECTOR</t>
  </si>
  <si>
    <t>CODIGO SECTOR</t>
  </si>
  <si>
    <t xml:space="preserve">TIPO DE META </t>
  </si>
  <si>
    <t>LINEA BASE 2015</t>
  </si>
  <si>
    <t>LINEA ESPERADA 2019</t>
  </si>
  <si>
    <t xml:space="preserve">PESO  META / SUBPROGRAMA </t>
  </si>
  <si>
    <t>CODIGO</t>
  </si>
  <si>
    <t>ODS</t>
  </si>
  <si>
    <t>CREDITO</t>
  </si>
  <si>
    <t>OTROS</t>
  </si>
  <si>
    <t>RECURSOS PROPIOS</t>
  </si>
  <si>
    <t xml:space="preserve">NACIÓN </t>
  </si>
  <si>
    <t xml:space="preserve">SGP ALIMENTACION ESCOLAR </t>
  </si>
  <si>
    <t xml:space="preserve">SGP AGUA POTABLE Y SANEAMIENTO BASICO </t>
  </si>
  <si>
    <t xml:space="preserve">SGP EDUCACION </t>
  </si>
  <si>
    <t>SGP SALUD</t>
  </si>
  <si>
    <t>REGALIAS</t>
  </si>
  <si>
    <t xml:space="preserve">TOTAL 2016  </t>
  </si>
  <si>
    <t>TOTAL 2017</t>
  </si>
  <si>
    <t>NACION</t>
  </si>
  <si>
    <t>TOTAL 2019</t>
  </si>
  <si>
    <t>Estrategia</t>
  </si>
  <si>
    <t>Programa</t>
  </si>
  <si>
    <t>Subprograma</t>
  </si>
  <si>
    <t>P</t>
  </si>
  <si>
    <t>E</t>
  </si>
  <si>
    <t>%</t>
  </si>
  <si>
    <t>MATRIZ PLURIANUAL</t>
  </si>
  <si>
    <t>POAI</t>
  </si>
  <si>
    <t>E (COMPROMISOS)</t>
  </si>
  <si>
    <t>E (OBLIGACIONES)</t>
  </si>
  <si>
    <t>ESTRATEGIA DE DESARROLLO SOSTENIBLE</t>
  </si>
  <si>
    <t>Quindío territorio vital</t>
  </si>
  <si>
    <t>Generación de entornos favorables y sostenibilidad ambiental</t>
  </si>
  <si>
    <t>Evitar que 15 mil toneladas de material recuperable llegue a los rellenos sanitarios en el departamento</t>
  </si>
  <si>
    <t>ND</t>
  </si>
  <si>
    <t>15.000 Ton</t>
  </si>
  <si>
    <t>Implementar un (1)  Sistema de Gestión Ambiental Departamental SIGAD </t>
  </si>
  <si>
    <t>Sistema de Gestión Ambiental Departamental SIGAD implementado</t>
  </si>
  <si>
    <t xml:space="preserve">Ambiental </t>
  </si>
  <si>
    <t>M</t>
  </si>
  <si>
    <t xml:space="preserve"> Vida en la tierra</t>
  </si>
  <si>
    <t>Aumentar a 3.000 has, el área recuperada, rehabilitada o restaurada en el departamento, de acuerdo a las áreas determinadas para tal efecto en el Plan Nacional de Restauración</t>
  </si>
  <si>
    <t>2730 Ha (4,08%)</t>
  </si>
  <si>
    <t>3.000 Ha (4,48%)</t>
  </si>
  <si>
    <t xml:space="preserve">Apoyar cuatro (4) planes de manejo de áreas protegidas del departamento </t>
  </si>
  <si>
    <t>Planes de manejo apoyados</t>
  </si>
  <si>
    <t xml:space="preserve"> </t>
  </si>
  <si>
    <t xml:space="preserve">Apoyar el Plan Departamental  para la Gestión Integral de la Biodiversidad y sus Servicios Ecosistémicos PDGIB 2013-2024  </t>
  </si>
  <si>
    <t>Plan departamental apoyado</t>
  </si>
  <si>
    <t>Diseñar y ejecutar una política departamental de uso racional de residuos sólidos y uso eficiente de energía</t>
  </si>
  <si>
    <t>Política departamental diseñada y ejecutada</t>
  </si>
  <si>
    <t xml:space="preserve"> Energía asequible y sostenible</t>
  </si>
  <si>
    <t xml:space="preserve">Desarrollar en (5) cinco de los sectores productivos del departamento, actividades de producción más limpia y Buenas Prácticas Ambientales (BPA) </t>
  </si>
  <si>
    <t>Actividades de producción  desarrolladas</t>
  </si>
  <si>
    <t>I</t>
  </si>
  <si>
    <t>Consumo responsable y producción</t>
  </si>
  <si>
    <t>Mantener la oferta hídrica promedio anual de las Unidades de Manejo de Cuenca (UMC) del Departamento del Quindío</t>
  </si>
  <si>
    <t>43,29 m3/s</t>
  </si>
  <si>
    <t xml:space="preserve">Apoyar a los doce (12) municipios en las acciones de control y vigilancia de la explotación minera en coordinación con la autoridad ambiental </t>
  </si>
  <si>
    <t>Número de municipios en acciones de control y vigilancia de la explotación minera apoyados</t>
  </si>
  <si>
    <t>Manejo integral del agua y saneamiento básico</t>
  </si>
  <si>
    <t xml:space="preserve">Crear e implementar el Fondo del Agua del departamento del Quindío  </t>
  </si>
  <si>
    <t>Fondo del Agua creado e implementado</t>
  </si>
  <si>
    <t xml:space="preserve"> Agua limpia y saneamiento</t>
  </si>
  <si>
    <t>Caracterizar los servicios ecosistémicos en seis  (6) cuencas de abastecimiento de los acueductos municipales con sus correspondientes acciones de mejoramiento</t>
  </si>
  <si>
    <t>Número de cuencas con servicios ecosistémicos caracterizados</t>
  </si>
  <si>
    <t>Formular y ejecutar veinte (20) proyectos de infraestructura de agua potable y saneamiento básico</t>
  </si>
  <si>
    <t>Número de proyectos de infraestructura formulados y ejecutados</t>
  </si>
  <si>
    <t xml:space="preserve"> Agua Potable y Saneamiento Básico </t>
  </si>
  <si>
    <t>Mantener la oferta hídrica promedio anual  de las Unidades de Manejo de Cuenca (UMC) del departamento del Quindío</t>
  </si>
  <si>
    <t>Apoyar  veinte (20) proyectos de agua potable y saneamiento básico de acuerdo al plan de acompañamiento social</t>
  </si>
  <si>
    <t xml:space="preserve">Número de proyectos acompañados </t>
  </si>
  <si>
    <t>Disminuir la presión por cargas contaminantes, medida por el Índice de Alteración Potencial de la Calidad del Agua (IACAL), a categoría “moderada</t>
  </si>
  <si>
    <t>Muy Alta</t>
  </si>
  <si>
    <t>Moderada</t>
  </si>
  <si>
    <t>Actualizar e implementar el plan ambiental para el sector de agua potable y saneamiento básico</t>
  </si>
  <si>
    <t>Plan ambiental actualizado e implementado</t>
  </si>
  <si>
    <t>Ejecutar tres (3) proyectos para el aseguramiento de la prestación de los servicios públicos de agua potable y saneamiento básico urbano y rural</t>
  </si>
  <si>
    <t xml:space="preserve">Número de proyectos ejecutados para el aseguramiento de la prestación de servicios </t>
  </si>
  <si>
    <t>Formular e implementar dos (2) proyectos para la gestión del riesgo del sector de agua potable y saneamiento básico. </t>
  </si>
  <si>
    <t>Proyectos para la gestión del riesgo ejecutados</t>
  </si>
  <si>
    <t>Bienes y servicios ambientales para las nuevas generaciones</t>
  </si>
  <si>
    <t>Aumentar a 3.000 has, el área recuperada, rehabilitada o restaurada en el departamento, de acuerdo a las áreas determinadas para tal efecto en el Plan Nacional de Restauración;</t>
  </si>
  <si>
    <t xml:space="preserve">Conservar y restaurar seis (6) áreas de importancia estratégica para el recurso hídrico del departamento </t>
  </si>
  <si>
    <t>Áreas conservadas y restauradas</t>
  </si>
  <si>
    <t>Conservar para la sostenibilidad ambiental dos (2) cuencas de los municipios con declaratoria de Paisaje Cultural Cafetero PCC</t>
  </si>
  <si>
    <t>Número de cuencas conservadas</t>
  </si>
  <si>
    <t xml:space="preserve">Promover la creación y adopción  en los doce (12) municipios del departamento, de herramientas para el estímulo de incentivos a la conservación </t>
  </si>
  <si>
    <t>Número de municipios con acciones de incentivos a la conservación promovidas</t>
  </si>
  <si>
    <t xml:space="preserve">Adquirir doscientos setenta (270) Ha para áreas de conservación en predios de importancia estratégica para el recurso hídrico del departamento del Quindío </t>
  </si>
  <si>
    <t>Número de hectáreas de conservación adquiridas</t>
  </si>
  <si>
    <t>Restaurar con obras de bioingeniería veinte (20) Ha en áreas o zonas críticas de riesgo.</t>
  </si>
  <si>
    <t xml:space="preserve">Número de hectáreas restauradas </t>
  </si>
  <si>
    <t>Desarrollar treinta y un (31) estrategias de educación ambiental  en los espacios participativos, comunitarios y educativos del departamento</t>
  </si>
  <si>
    <t>Número de estrategias de educación desarrolladas</t>
  </si>
  <si>
    <t xml:space="preserve"> Educación de calidad</t>
  </si>
  <si>
    <t>Capacitar a doscientos cincuenta (250)   jóvenes,  mujeres, población vulnerable y con enfoque diferencial como líderes ambientales en el departamento.</t>
  </si>
  <si>
    <t>Número de  jóvenes,  mujeres, población vulnerable y con enfoque diferencial capacitados</t>
  </si>
  <si>
    <t>ESTRATEGIA DE PROSPERIDAD CON EQUIDAD</t>
  </si>
  <si>
    <t>Quindío rural, inteligente, competitivo y empresarial</t>
  </si>
  <si>
    <t>Innovación para una caficultura sostenible en el departamento del Quindío</t>
  </si>
  <si>
    <t>Igualar la tasa de desempleo del departamento al promedio nacional</t>
  </si>
  <si>
    <t>12,9% (Quindío) Vs. 8,9% (nacional)</t>
  </si>
  <si>
    <t>En la actualidad este valor equivaldría al 8,9%</t>
  </si>
  <si>
    <t>Capacitar a cuatrocientos (400) caficultores del departamento en producción limpia y sostenible con producción de café con taza limpia, catación, tostión y barismo</t>
  </si>
  <si>
    <t>Número de caficultores capacitados</t>
  </si>
  <si>
    <t>Promoción del Desarrollo</t>
  </si>
  <si>
    <t xml:space="preserve"> Equiparar el crecimiento del PIB del departamento del Quindío al PIB nacional</t>
  </si>
  <si>
    <t>3,4% (Quindío) Vs. 4,6% (Nacional)</t>
  </si>
  <si>
    <t>En la actualidad este valor equivaldría al 4.6%</t>
  </si>
  <si>
    <t>Crear (6) seis grupos multiplicadores de conocimiento en emprendimiento y calidad del café  para jóvenes y mujeres rurales, campesinas y cafeteras</t>
  </si>
  <si>
    <t>Número de grupos multiplicadores creados</t>
  </si>
  <si>
    <t xml:space="preserve">  Disminuir el porcentaje de personas en situación de pobreza</t>
  </si>
  <si>
    <t>31,7%</t>
  </si>
  <si>
    <t>Crear (1) portafolio de café origen Quindío a través de la valoración de 6000 predios</t>
  </si>
  <si>
    <t>Portafolio de café origen Quindío creado</t>
  </si>
  <si>
    <t>Trabajo decente y crecimiento económico</t>
  </si>
  <si>
    <t>Formalizar (1) un convenio interinstitucional para la inserción de los cafés de origen Quindío en los mercados nacionales e internacionales</t>
  </si>
  <si>
    <t>Convenio interinstitucional formalizado</t>
  </si>
  <si>
    <t>Centros Agroindustriales Regionales para la Paz - CARPAZ</t>
  </si>
  <si>
    <t>Crear e implementar seis (6) núcleos de asistencia técnica y transferencia de tecnología en el sector agropecuario</t>
  </si>
  <si>
    <t>Núcleos de asistencia creados e implementados</t>
  </si>
  <si>
    <t xml:space="preserve"> Hambre Cero</t>
  </si>
  <si>
    <t xml:space="preserve">Igualar la tasa de desempleo del departamento al promedio nacional; </t>
  </si>
  <si>
    <t>Apoyar cinco (5) sectores productivos agropecuarios del departamento en métodos de mercadeo que propicien innovación en los aspectos comerciales de los productos del Quindío</t>
  </si>
  <si>
    <t>Sectores productivos apoyados</t>
  </si>
  <si>
    <t>Crear  seis (6) centros logísticos  para la transformación agroindustrial - CARPAZ</t>
  </si>
  <si>
    <t>Centros logísticos creados</t>
  </si>
  <si>
    <t xml:space="preserve"> Equiparar el crecimiento del PIB del departamento del Quindío al PIB nacional  </t>
  </si>
  <si>
    <t>Capacitar seis (6) unidades agro empresariales de jóvenes y mujeres rurales</t>
  </si>
  <si>
    <t>Unidades agro empresariales capacitadas</t>
  </si>
  <si>
    <t>Disminuir el porcentaje de personas en situación de pobreza</t>
  </si>
  <si>
    <t>Crear e implementar el Fondo de Financiamiento de Desarrollo Rural - FIDER</t>
  </si>
  <si>
    <t>Fondo de financiamiento creado e implementado</t>
  </si>
  <si>
    <t>Reactivar un instrumento de prevención por eventos naturales para productos agrícolas.</t>
  </si>
  <si>
    <t>Instrumento de prevención por eventos naturales para productos agrícolas reactivado</t>
  </si>
  <si>
    <t xml:space="preserve"> Acción climática</t>
  </si>
  <si>
    <t>Emprendimiento y empleo rural</t>
  </si>
  <si>
    <t>Apoyar la formalización de empresas en cuatro (4)  sectores productivos agropecuarios del Departamento</t>
  </si>
  <si>
    <t>Número de sectores productivos apoyados</t>
  </si>
  <si>
    <t xml:space="preserve">Igualar la tasa de desempleo del departamento al promedio nacional </t>
  </si>
  <si>
    <t>Generar un apalancamiento a 100 iniciativas productivas rurales</t>
  </si>
  <si>
    <t>Número de iniciativas productivas apalancadas</t>
  </si>
  <si>
    <t xml:space="preserve"> Equiparar el crecimiento del PIB del departamento del Quindío al PIB nacional </t>
  </si>
  <si>
    <t xml:space="preserve">Capacitar mil doscientos (1200)  jóvenes y mujeres rurales en actividades agrícolas y no agrícolas </t>
  </si>
  <si>
    <t>Número de jóvenes y mujeres rurales capacitados</t>
  </si>
  <si>
    <t>Beneficiar a  dos mil cuatrocientas  (2400) mujeres rurales campesinas, personas en condición de vulnerabilidad y con enfoque diferencial en formación para el trabajo y el desarrollo humano</t>
  </si>
  <si>
    <t>Número de mujeres rurales campesinas, personas en condición de vulnerabilidad y con enfoque diferencial beneficiados</t>
  </si>
  <si>
    <t>Impulso a la competitividad productiva y empresarial del sector rural</t>
  </si>
  <si>
    <t xml:space="preserve">  </t>
  </si>
  <si>
    <t>Apoyar (5) cinco sectores productivos del Departamento en ruedas de negocio</t>
  </si>
  <si>
    <t>Realizar (3) tres eventos  de capacitación para acceder a mercados internacionales</t>
  </si>
  <si>
    <t>Numero de eventos de capacitación realizados</t>
  </si>
  <si>
    <t>Diseñar e implementar (1) un instrumento de planificación e información rural para la comercialización de productos transables</t>
  </si>
  <si>
    <t>Instrumento de planificación e información diseñado e implementado</t>
  </si>
  <si>
    <t>Quindío próspero y productivo</t>
  </si>
  <si>
    <t xml:space="preserve">Crear (1) y fortalecer (3) rutas competitivas </t>
  </si>
  <si>
    <t>Ruta competitiva creada y rutas fortalecidas</t>
  </si>
  <si>
    <t>Conformar e implementar (3) tres clúster priorizados en el Plan de Competitividad</t>
  </si>
  <si>
    <t>Clúster conformados e implementados</t>
  </si>
  <si>
    <t xml:space="preserve">Diseño, formulación y puesta en marcha del centro  para el desarrollo y el  fortalecimiento de la investigación, tecnología,  ciencia e innovación.    </t>
  </si>
  <si>
    <t>Centro  para el desarrollo y el  fortalecimiento de la investigación, tecnología,  ciencia e innovación diseñado, formulado e implementado</t>
  </si>
  <si>
    <t xml:space="preserve"> Industria, innovación, infraestructura</t>
  </si>
  <si>
    <t xml:space="preserve">Apoyar la formulación del proyecto: Red de conocimiento de agro negocios del departamento </t>
  </si>
  <si>
    <t>Proyecto Red de conocimiento agroindustrial apoyado</t>
  </si>
  <si>
    <t xml:space="preserve">Diseñar y fortalecer un proyecto de I+D+I </t>
  </si>
  <si>
    <t>Proyecto de I+D+I diseñado y fortalecido</t>
  </si>
  <si>
    <t>Hacia el emprendimiento, empresarismo, asociatividad y generación de empleo en el departamento del Quindío</t>
  </si>
  <si>
    <t>Apoyar a doce (12) unidades de emprendimiento para jóvenes emprendedores.</t>
  </si>
  <si>
    <t>Unidades de emprendimiento apoyadas</t>
  </si>
  <si>
    <t>Ecosistema regional de emprendimiento y asociatividad diseñado</t>
  </si>
  <si>
    <t>Apoyar   doce (12) unidades de emprendimiento de grupos poblacionales con enfoque diferencial.</t>
  </si>
  <si>
    <t>Implementar un programa de gestión financiera para el desarrollo de emprendimiento, empresarismo y asociatividad</t>
  </si>
  <si>
    <t>Programa de gestión finaciera implementado</t>
  </si>
  <si>
    <t xml:space="preserve"> Poner fin a la pobreza</t>
  </si>
  <si>
    <t>Quindío Sin Fronteras</t>
  </si>
  <si>
    <t>Fortalecer  doce (12) cada año empresas en procesos internos y externos para la apertura a mercados regionales, nacionales e internacionales</t>
  </si>
  <si>
    <t>Empresas fortalecidas</t>
  </si>
  <si>
    <t>Constituir e implementar una agencia de inversión empresarial</t>
  </si>
  <si>
    <t>Agencia de inversión constituida e implementada</t>
  </si>
  <si>
    <t xml:space="preserve">Diseñar la  plataforma de servicios logísticos nacionales e internacionales tendiente a lograr del departamento un centro de articulación de occidente. </t>
  </si>
  <si>
    <t>Plataforma de servicios logísticos diseñada</t>
  </si>
  <si>
    <t>Quindío Potencia Turística de Naturaleza y Diversión</t>
  </si>
  <si>
    <t xml:space="preserve">Fortalecimiento de la oferta de productos y atractivos turísticos </t>
  </si>
  <si>
    <t xml:space="preserve">Aumentar un 20%, en pesos constantes, el valor de "hoteles, restaurantes, bares y similares" en el PIB </t>
  </si>
  <si>
    <t>Diseñar, crear y/o fortalecer 15 productos turísticos para ser ofertados</t>
  </si>
  <si>
    <t>Productos turísticos diseñados, creados y/o fortalecidos</t>
  </si>
  <si>
    <t xml:space="preserve">Elaborar e implementar  un Plan de Calidad Turística del Destino </t>
  </si>
  <si>
    <t>Plan de Calidad elaborado e implementado</t>
  </si>
  <si>
    <t>Mejoramiento de la competitividad del Quindío como destino turístico</t>
  </si>
  <si>
    <t>Gestionar y ejecutar (3) proyectos para mejorar la competitividad del Quindío como destino turístico</t>
  </si>
  <si>
    <t>Proyectos gestionados y ejecutados</t>
  </si>
  <si>
    <t>Promoción nacional e internacional del departamento como destino turístico</t>
  </si>
  <si>
    <t>Construcción del Plan de Mercadeo Turístico</t>
  </si>
  <si>
    <t>Plan de Mercadeo construido</t>
  </si>
  <si>
    <t>Infraestructura Sostenible para la Paz</t>
  </si>
  <si>
    <t>Mejora de la infraestructura vial del departamento del Quindío</t>
  </si>
  <si>
    <t>Mantener en buen estado las vías del departamento</t>
  </si>
  <si>
    <t>Mantener, mejorar y/o rehabilitar ciento treinta (130) km de vías del Departamento para la implementación del Plan Vial Departamental.</t>
  </si>
  <si>
    <t>Km de vías del departamento mantenidas, mejoradas y/o rehabilitadas</t>
  </si>
  <si>
    <t xml:space="preserve">Transporte </t>
  </si>
  <si>
    <t>Apoyar la atención de emergencias viales en los doce (12) Municipios del Departamento del Quindío.</t>
  </si>
  <si>
    <t>Numero de municipios con emergencias viales apoyados</t>
  </si>
  <si>
    <t>Realizar ocho (8) estudios y/o diseños para el mantenimiento, mejoramiento y/o rehabilitación de la infraestructura vial en el departamento para la implementación del Plan vial departamental</t>
  </si>
  <si>
    <t>Número de estudios y/o diseños realizados</t>
  </si>
  <si>
    <t>Mejora de la Infraestructura  Social del Departamento del Quindío</t>
  </si>
  <si>
    <t xml:space="preserve"> Declarar al departamento libre de analfabetismo</t>
  </si>
  <si>
    <t>6.20%</t>
  </si>
  <si>
    <t>Mantener, mejorar y/o rehabilitar la Infraestructura de cuarenta y ocho (48) instituciones educativas en el departamento del Quindío.</t>
  </si>
  <si>
    <t>Numero de instituciones educativas mantenidas, mejoradas y/o rehabilitadas</t>
  </si>
  <si>
    <t xml:space="preserve"> Educación </t>
  </si>
  <si>
    <t xml:space="preserve"> Ciudades y comunidades sostenibles </t>
  </si>
  <si>
    <t>Equiparar el crecimiento del PIB del departamento del Quindío al PIB nacional</t>
  </si>
  <si>
    <t>Apoyar la  de cuatro (4) obras de infraestructura de salud del departamento del Quindío</t>
  </si>
  <si>
    <t>Numero de instituciones de salud mejoradas y/o apoyadas</t>
  </si>
  <si>
    <t xml:space="preserve"> Equipamiento </t>
  </si>
  <si>
    <t>Aumentar la utilización de escenarios deportivos como coliseos y canchas de fútbol</t>
  </si>
  <si>
    <t>Apoyar la construcción, mejoramiento y/o  rehabilitación de la infraestructura de doce (12) escenarios deportivos y/o recreativos en el departamento del Quindío, anualmente</t>
  </si>
  <si>
    <t>Número de escenarios deportivo o recreativo  apoyado</t>
  </si>
  <si>
    <t>Reducir la tasa de homicidios en el Quindío</t>
  </si>
  <si>
    <t>42.34 x 100 mil</t>
  </si>
  <si>
    <t>35 x 100 mil</t>
  </si>
  <si>
    <t>Apoyar la construcción, el mantenimiento, el mejoramiento y/o la rehabilitación de la infraestructura de doce (12) equipamientos públicos y colectivos del Departamento del Quindío, anualmente</t>
  </si>
  <si>
    <t>Numero de equipamientos públicos y colectivos apoyados</t>
  </si>
  <si>
    <t>Disminuir incidencia de violencia intrafamiliar</t>
  </si>
  <si>
    <t>174,7 x 100 mil habitantes</t>
  </si>
  <si>
    <t>150 x 100 mil habitantes</t>
  </si>
  <si>
    <t>Apoyar la construcción, el mantenimiento, el mejoramiento y/o la rehabilitación de cuatro (4) obras físicas de infraestructura de bienestar social, de seguridad y de justicia del Departamento del Quindío.</t>
  </si>
  <si>
    <t>Numero de obras físicas de infraestructura social apoyadas</t>
  </si>
  <si>
    <t>150 x 1000 habitantes</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</si>
  <si>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</si>
  <si>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</si>
  <si>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Reducir las proporcion de jóvenes en el sistema de responsabilidad penal con riesgo alto de reincidencia en las conductas delictivas</t>
  </si>
  <si>
    <t>6 de cada 10</t>
  </si>
  <si>
    <t>5 de cada 10</t>
  </si>
  <si>
    <t>Apoyar la construcción y  el mejoramiento de mil (1000) viviendas urbana y rural priorizada en el departamento del Quindío.</t>
  </si>
  <si>
    <t>Número de viviendas apoyadas</t>
  </si>
  <si>
    <t>Vivienda</t>
  </si>
  <si>
    <t xml:space="preserve">Desarrollar tres (3) ejercicios de presupuesto participativo con la ciudadanía, para la priorización de recursos de infraestructura física en el departamento </t>
  </si>
  <si>
    <t>Número de ejercicios de presupuesto participativo desarrollados</t>
  </si>
  <si>
    <t>ESTRATEGIA DE INCLUSION SOCIAL</t>
  </si>
  <si>
    <t>Cobertura Educativa</t>
  </si>
  <si>
    <t>Acceso y Permanencia</t>
  </si>
  <si>
    <t>Aumentar la cobertura neta en educación secundaria;</t>
  </si>
  <si>
    <t>73,23%</t>
  </si>
  <si>
    <t>78,00%</t>
  </si>
  <si>
    <t>Implementar un (1) plan, programa y/o proyecto para el acceso de niños, niñas y jóvenes en las instituciones educativas</t>
  </si>
  <si>
    <t>Número de planes, programas y/o proyectos implementados</t>
  </si>
  <si>
    <t>Educación</t>
  </si>
  <si>
    <t>Implementar el Programa de Alimentación Escolar (PAE) en el departamento del Quindío</t>
  </si>
  <si>
    <t>Programa PAE implementado</t>
  </si>
  <si>
    <t>Implementar el programa de transporte escolar en el departamento del Quindío</t>
  </si>
  <si>
    <t>Programa de transporte escolar implementado</t>
  </si>
  <si>
    <t>Educación inclusiva con acceso y permanencia para poblaciones vulnerables - diferenciales</t>
  </si>
  <si>
    <t>Atender cuatro mil quinientos (4.500)  personas de la población adulta del departamento (jóvenes y adultos, madres cabeza de hogar)</t>
  </si>
  <si>
    <t>número de estudiantes  pertenecientes a la población adulta  (jóvenes y adultos) atendidos  en el sistema educativo</t>
  </si>
  <si>
    <t xml:space="preserve">Declarar el Departamento libre de analfabetismo;  </t>
  </si>
  <si>
    <t>6,20%</t>
  </si>
  <si>
    <t>Diseñar e implementar una estrategia que permita disminuir la tasa de analfabetismo en los municipios del departamento del Quindío</t>
  </si>
  <si>
    <t xml:space="preserve">Estrategia diseñada e  implementada </t>
  </si>
  <si>
    <t>Atender cuatrocientos noventa (490) personas de la población étnica (Afro descendientes e indígenas)  en el sistema educativo en los diferentes niveles.</t>
  </si>
  <si>
    <t>Número de personas pertenecientes a la población étnica (afrodescendientes e indígenas)  atendidos en el sistema educativo</t>
  </si>
  <si>
    <t xml:space="preserve">Atender dos mil quinientos setenta estudiantes (2570) en condición de población  víctima del conflicto, residentes en el departamento del Quindío </t>
  </si>
  <si>
    <t xml:space="preserve">Número de estudiantes  pertenecientes a la población victima del conflicto atendidos </t>
  </si>
  <si>
    <t>Atender  cuatrocientos cincuenta y cinco (455)  menores y/o adultos  que se encuentran en riesgo social    en conflicto con la ley penal,  iletrados, habitantes de frontera y/o menores  trabajadores.</t>
  </si>
  <si>
    <t xml:space="preserve">Número de personas que se encuentran en riesgo social, en conflicto con la ley penal,  iletrados, habitantes de frontera y/o menores  trabajadores,  atendidos  </t>
  </si>
  <si>
    <t>Diseñar e implementar un plan para la caracterización y atención de la población en condiciones especiales y excepcionales del departamento</t>
  </si>
  <si>
    <t>Plan diseñado e implementado</t>
  </si>
  <si>
    <t>Funcionamiento y prestación del servicio educativo de las instituciones educativas</t>
  </si>
  <si>
    <t>Aumentar la cobertura neta en educación secundaria</t>
  </si>
  <si>
    <t>Sostener dos mil doscientos treinta y dos (2.232) docentes, directivos docentes y administrativos viabilizados por el ministerio de educación nacional vinculados a la secretaria de educación departamental</t>
  </si>
  <si>
    <t>Número de docentes, directivos docentes y administrativos  sostenidos</t>
  </si>
  <si>
    <t>Calidad Educativa</t>
  </si>
  <si>
    <t>Calidad educativa para la Paz</t>
  </si>
  <si>
    <t xml:space="preserve">Mejorar el  índice sintético de calidad educativa (ISCE) en el nivel de básica primaria,  por encima del promedio nacional, en treinta  y seis  (36)  Instituciones Educativas oficiales </t>
  </si>
  <si>
    <t>Número de Instituciones Educativas con el ISCE mejorado</t>
  </si>
  <si>
    <t xml:space="preserve">Duplicar el número de instituciones educativas oficiales del departamento con el  índice sintético de calidad educativa (ISCE) en el nivel de básica primaria,  secundaria y media por encima del promedio nacional;  </t>
  </si>
  <si>
    <t>Capacitar a mil doscientos (1.200) docentes en estrategias para el mejoramiento del ISCE en el Departamento del Quindío</t>
  </si>
  <si>
    <t>Número de docentes capacitados</t>
  </si>
  <si>
    <t>Beneficiar a ochenta (80) docentes  con becas de posgrado</t>
  </si>
  <si>
    <t xml:space="preserve">Número de docentes beneficiados </t>
  </si>
  <si>
    <t>Disminuir las instituciones de educación que fueron clasificadas en nivel C por resultados obtenidos en pruebas saber 11;</t>
  </si>
  <si>
    <t>63,27%</t>
  </si>
  <si>
    <t xml:space="preserve">Apoyar quince (15) Instituciones Educativas participando en el Progrma Todos a Aprender </t>
  </si>
  <si>
    <t>Número de Instituciones Ediucatrivas participando  en el Progrma PTA</t>
  </si>
  <si>
    <t xml:space="preserve">  Duplicar los programas en la educación superior acreditados con alta calidad;</t>
  </si>
  <si>
    <t>Brindar acompañamiento a doscientos treinta (230) docentes con  tutores PTA</t>
  </si>
  <si>
    <t>Número de docentes acompañados de tutores PTA</t>
  </si>
  <si>
    <t xml:space="preserve"> Disminuir la proporción de niños que desertan en educación básica secundaria y media </t>
  </si>
  <si>
    <t>Beneficiar a 4.700  estudiantes con el  Programas Todos  a Aprender</t>
  </si>
  <si>
    <t>Número de estudiantes beneficiados con el PTA</t>
  </si>
  <si>
    <t xml:space="preserve">Mejorar el  índice sintético de calidad educativa (ISCE) en el nivel de básica secundaria,  por encima del promedio nacional, en cuarenta  y un  (41)  Instituciones Educativas oficiales </t>
  </si>
  <si>
    <t>Número de I.E. con índice ISCE en básica secundaria por encima del promedio nacional mejoradas</t>
  </si>
  <si>
    <t xml:space="preserve">Mejorar el  índice sintético de calidad educativa (ISCE) en el nivel de media,  por encima del promedio nacional, en cuarenta  (40)  Instituciones Educativas oficiales </t>
  </si>
  <si>
    <t>Número de I.E. con índice ISCE en media por encima del promedio nacional mejoradas</t>
  </si>
  <si>
    <t>Educación, ambientes escolares y cultura para la Paz</t>
  </si>
  <si>
    <t xml:space="preserve">Fortalecer cincuenta y cuatro (54) comités de convivencia escolar de las instituciones educativas </t>
  </si>
  <si>
    <t>Numero de comités fortalecidos</t>
  </si>
  <si>
    <t>Diseñar y ejecutar treinta (30)  proyectos educativos institucionales resignificados en el contexto de la paz y la jornada única</t>
  </si>
  <si>
    <t>Proyectos educativos institucionales diseñados y ejecutados</t>
  </si>
  <si>
    <t xml:space="preserve">Diseñar e implementar la estrategia "escuela de padres" en treinta (30) instituciones educativas  </t>
  </si>
  <si>
    <t>Numero de instituciones con estrategia de escuela de padres diseñada e implementada</t>
  </si>
  <si>
    <t>Realizar ocho (8) eventos académicos, investigativos y culturales</t>
  </si>
  <si>
    <t>Número de eventos realizados</t>
  </si>
  <si>
    <t>Conformar y dotar   grupos culturales y artísticos en treinta (30)  instituciones educativas con  protagonismo en cada uno de los municipios</t>
  </si>
  <si>
    <t>Número de instituciones educativas con grupos conformados y dotados</t>
  </si>
  <si>
    <t>Implementar el proyecto PRAE en treinta y seis (36)  instituciones educativas del departamento</t>
  </si>
  <si>
    <t>Número de instituciones educativas con PRAE implementado</t>
  </si>
  <si>
    <t xml:space="preserve">Implementar el  programa de  jornada única con el acceso y permanencia de veinte mil (20.000) estudiantes </t>
  </si>
  <si>
    <t>Numero de estudiantes en el programa jornada única</t>
  </si>
  <si>
    <t>Mantener, adecuar y/o construir la infraestructura ciento treinta (130) sedes de las instituciones educativas  </t>
  </si>
  <si>
    <t>Numero de sedes mantenidas, adecuadas y/o construidas</t>
  </si>
  <si>
    <t xml:space="preserve">Dotar cincuenta y cuatro (54) instituciones educativas con material didáctico, mobiliario escolar y/o infraestructura tecnológica  </t>
  </si>
  <si>
    <t>Numero de instituciones educativas dotadas</t>
  </si>
  <si>
    <t xml:space="preserve">Implementar la jornada complementaria y/o única que articule arte, deporte y cultura, en seis municipios declarados en el Sistema de Alertas Tempranas de la Defensoria del Pueblo </t>
  </si>
  <si>
    <t>Municipios declarados en el sistema de alertas tempranas con jormada complementaria y/o única</t>
  </si>
  <si>
    <t>Plan departamental de lectura y escritura</t>
  </si>
  <si>
    <t>Duplicar el número de instituciones educativas oficiales del departamento con el  índice sintético de calidad educativa (ISCE) en el nivel de básica primaria,  secundaria y media por encima del promedio nacional</t>
  </si>
  <si>
    <t xml:space="preserve">Implementar el programa "pásate a la biblioteca"  en treinta y seis (36)  instituciones educativas </t>
  </si>
  <si>
    <t>Número de instituciones educativas con programa "pásate a la biblioteca" implementado</t>
  </si>
  <si>
    <t xml:space="preserve">Dotar ciento cuarenta (140) sedes educativas con la colección semilla </t>
  </si>
  <si>
    <t>Número de sedes educativas dotadas</t>
  </si>
  <si>
    <t>Apoyar los  procesos de capacitación  de quinientos (500) docentes del departamento</t>
  </si>
  <si>
    <t>Número de docentes apoyados</t>
  </si>
  <si>
    <t xml:space="preserve">Realizar seis (6)  festivales o encuentros de literatura y escritura el departamento </t>
  </si>
  <si>
    <t>Número de festivales o encuentros realizados</t>
  </si>
  <si>
    <t>Funcionamiento de las Instituciones Educativas</t>
  </si>
  <si>
    <t>Contar con cincuenta y dos (52) instituciones educativas con  mayor eficiencia en la gestión de sus procesos y proyectos  ante la entidad  territorial y la Secretaria de Educación Departamental.</t>
  </si>
  <si>
    <t>Numero de instituciones educativas con mayor eficiencia en los procesos</t>
  </si>
  <si>
    <t>Pertinencia e Innovación</t>
  </si>
  <si>
    <t>Quindío Bilingüe</t>
  </si>
  <si>
    <t>Apoyar cincuenta y cinco (55) docentes licenciados en lenguas modernas formados en ingles con  dominio B2</t>
  </si>
  <si>
    <t>Numero de docentes apoyados en formación en ingles con dominio B2</t>
  </si>
  <si>
    <t>Cualificar la formación de ciento cincuenta (150) docentes de preescolar y básica primaria en inglés con dominio A2 y B1 y metodología para la enseñanza</t>
  </si>
  <si>
    <t>Numero de docentes de preescolar y básica primaria formados</t>
  </si>
  <si>
    <t>Iniciar el proceso de bilinguismo  en niños  entre pre-escolar y quinto grado de primaria de colegios públicos en seis (6) municipios</t>
  </si>
  <si>
    <t>Número de Municipio con Bilinguismo</t>
  </si>
  <si>
    <t>Dotar cincuenta y cuatro (54) instituciones educativas con herramientas audiovisuales para la enseñanza del ingles</t>
  </si>
  <si>
    <t>Número de instituciones educativas dotadas</t>
  </si>
  <si>
    <t>Realizar siete (7)  concursos  para evaluar las competencias comunicativas en ingles de los estudiantes</t>
  </si>
  <si>
    <t>Número de concursos en inglés realizados</t>
  </si>
  <si>
    <t>Fortalecimiento de la media técnica</t>
  </si>
  <si>
    <t>Desarrollar doce (12) talleres para docentes en el uso de las TICs</t>
  </si>
  <si>
    <t>Número de talleres desarrollados</t>
  </si>
  <si>
    <t>Fortalecer cincuenta (50)   instituciones educativas en competencias básicas</t>
  </si>
  <si>
    <t>Número de instituciones educativas fortalecidas</t>
  </si>
  <si>
    <t>Fortalecer cuarenta y siete (47) instituciones educativas con el programa de articulación con la educación superior y ETDH</t>
  </si>
  <si>
    <t xml:space="preserve">Implementar un Programa de Alimentación Escolar Universitario PAEU para estudiantes universitarios </t>
  </si>
  <si>
    <t>Programa PAEU implementado</t>
  </si>
  <si>
    <t xml:space="preserve">Implementar el programa de acceso y permanencia de la educación técnica, tecnológica y superior en el Departamento del Quindío </t>
  </si>
  <si>
    <t>Programa Implementado</t>
  </si>
  <si>
    <t>Eficiencia educativa</t>
  </si>
  <si>
    <t>Eficiencia y modernización administrativa</t>
  </si>
  <si>
    <t>Duplicar el número de instituciones educativas oficiales del departamento con el índice sintético de calidad educativa (ISCE) en el nivel de básica primaria, secundaria y media por encima del promedio nacional</t>
  </si>
  <si>
    <t>Fortalecer, hacer seguimiento y auditar cuatro (4)  procesos certificados con que cuenta la Secretaria de Educación Departamental</t>
  </si>
  <si>
    <t>Numero de procesos certificados fortalecidos, con seguimiento y auditados</t>
  </si>
  <si>
    <t>Paz, justicia e instituciones fuertes</t>
  </si>
  <si>
    <t>Crear e implementar  en cincuenta y dos (52) instituciones educativas procesos presupuestales y financieros integrados</t>
  </si>
  <si>
    <t>Número de instituciones educativas con proceso presupuestal y financiero integrado creado e implementado</t>
  </si>
  <si>
    <t>Otros proyectos de conectividad</t>
  </si>
  <si>
    <t xml:space="preserve">Implementar y/o mejorar el sistema de conectividad en 200 sedes educativas oficiales en el departamento </t>
  </si>
  <si>
    <t>Número de sedes educativas implementadas y/o mejoradas</t>
  </si>
  <si>
    <t>Funcionamiento y prestación de servicios del sector educativo del nivel central</t>
  </si>
  <si>
    <t xml:space="preserve">Declarar al Departamento  libre de analfabetismo                                                                                                                                                                                                                                                                                                                                                     Aumentar la cobertura neta en la educación secundaria en el departamento del Quindio.                                                                                                                                                                                                                                                        Disminuir la proporción de niños que desertan en educación básica secundaria y media.                                                                                                      </t>
  </si>
  <si>
    <t>Realizar el pago oportuno al 100% de los funcionarios de la planta de  administrativos, docentes y directivos docentes del sector central</t>
  </si>
  <si>
    <t>% de funcionarios con pago oportuno</t>
  </si>
  <si>
    <t xml:space="preserve"> Reducir inequidades</t>
  </si>
  <si>
    <t>Eficiencia administrativa y docente en la  gestión del bienestar laboral</t>
  </si>
  <si>
    <t>Realizar el reconocimiento a sesenta (60) docentes, directivos docentes y/o personal administrativo</t>
  </si>
  <si>
    <t>Número de docentes, directivos docentes y/o personal administrativo reconocidos</t>
  </si>
  <si>
    <t>Realizar ocho (8) eventos y actividades culturales y recreativas, desarrolladas para los funcionarios del servicio educativo del departamento del Quindío</t>
  </si>
  <si>
    <t>Número de eventos y actividades culturales y recreativas realizadas</t>
  </si>
  <si>
    <t>Cultura, Arte y educación para la Paz</t>
  </si>
  <si>
    <t>Arte para todos</t>
  </si>
  <si>
    <t>150x 100 mil habitantes</t>
  </si>
  <si>
    <t>Apoyar  treinta (30) proyectos y/o actividades de formación, difusión, circulación, creación e investigación, planeación y de espacios para el disfrute de las artes</t>
  </si>
  <si>
    <t>Número de proyectos apoyados</t>
  </si>
  <si>
    <t>Cultura</t>
  </si>
  <si>
    <t>Reducir casos de hurto a residencias, comercio y personas</t>
  </si>
  <si>
    <t>Apoyar  ciento veinte (120) proyectos del programa de concertación cultural del departamento</t>
  </si>
  <si>
    <t>Número de proyectos apoyados del programa de concertación cultural.</t>
  </si>
  <si>
    <t>Apoyar treinta y seis (36) proyectos mediante estímulos artísticos y culturales</t>
  </si>
  <si>
    <t xml:space="preserve">Número de proyectos apoyados </t>
  </si>
  <si>
    <t xml:space="preserve">Emprendimiento Cultural </t>
  </si>
  <si>
    <t xml:space="preserve">Disminuir el porcentaje de personas en situación de pobreza </t>
  </si>
  <si>
    <t>Fortalecer cinco (5) procesos de emprendimiento cultural y de desarrollo de industrias creativas</t>
  </si>
  <si>
    <t>Número de procesos de emprendimiento cultural fortalecidos</t>
  </si>
  <si>
    <t>Igualar la tasa de desempleo del departamento al promedio nacional para 2019</t>
  </si>
  <si>
    <t>Lectura, escritura y bibliotecas</t>
  </si>
  <si>
    <t>Declarar al departamento libre de analfabetismo</t>
  </si>
  <si>
    <t>Apoyar  veinte (20) proyectos y/o actividades en investigación, capacitación y difusión de la lectura y escritura para fortalecer la Red Departamental de Bibliotecas</t>
  </si>
  <si>
    <t>Número de proyectos y/o actividades apoyados</t>
  </si>
  <si>
    <t>Patrimonio, paisaje cultural cafetero, ciudadanía y diversidad cultural</t>
  </si>
  <si>
    <t>Viviendo el patrimonio y el Paisaje Cultural Cafetero</t>
  </si>
  <si>
    <t xml:space="preserve">Apoyar treinta y dos (32) proyectos y/o actividades en gestión, investigación,  protección, divulgación y salvaguardia del patrimonio y diversidad cultural </t>
  </si>
  <si>
    <t>Comunicación, ciudadanía y sistema departamental de cultura</t>
  </si>
  <si>
    <t xml:space="preserve">Apoyar diez (10) proyectos y/o actividades orientados a fortalecer la articulación comunicación y cultura </t>
  </si>
  <si>
    <t>Número de proyectos de  apoyados</t>
  </si>
  <si>
    <t>Apoyar  dieciséis (16) actividades y/o proyectos  para el afianzamiento del Sistema Departamental de Cultura</t>
  </si>
  <si>
    <t>Número de actividades y/o proyectos de afianzamiento apoyados</t>
  </si>
  <si>
    <t>Soberanía, seguridad alimentaria y nutricional</t>
  </si>
  <si>
    <t>Fomento a la agricultura familiar campesina, agricultura urbana y mercados campesinos para la soberanía y  seguridad alimentaria</t>
  </si>
  <si>
    <t>Diseñar e implementar un (1) programa de agricultura familiar campesina</t>
  </si>
  <si>
    <t>Programa de agricultura familiar campesina diseñado e implementado</t>
  </si>
  <si>
    <t>Agropecuario</t>
  </si>
  <si>
    <t>Reducir la proporción de los alimentos importados (frutas y verduras) de otros departamentos</t>
  </si>
  <si>
    <t>Apoyar la conformación de cuatro (4) alianzas para contratos de compra anticipada de productos de la agricultura familiar en el departamento del Quindío</t>
  </si>
  <si>
    <t>Numero de alianzas para contratos de compra anticipada apoyados</t>
  </si>
  <si>
    <t>Disminuir o mantener la proporción de niños menores de 5 años en riesgo de desnutrición moderada o severa aguda</t>
  </si>
  <si>
    <t>2,1 de cada 100</t>
  </si>
  <si>
    <t>Sembrar quinientas (500) Ha de productos de la canasta básica familiar para aumentar la disponibilidad de alimentos</t>
  </si>
  <si>
    <t>Número de hectáreas sembradas</t>
  </si>
  <si>
    <t>Beneficiar a 2400 familias urbanas y periurbanas con parcelas de agricultura familiar para autoconsumo y comercio de excedentes</t>
  </si>
  <si>
    <t>Numero de familias beneficiadas</t>
  </si>
  <si>
    <t>Mejorar el estado nutricional de 1795 niños menor de 5 años y de 1531 niños de 6 a 18 años  en riesgo de desnutrición en el departamento</t>
  </si>
  <si>
    <t>Numero de población infantil en riesgo con estado nutricional de 0 a 5 años y de 6 a 18 años mejorado</t>
  </si>
  <si>
    <t xml:space="preserve">Fortalecimiento a la vigilancia en  la seguridad alimentaria y nutricional del Quindío. </t>
  </si>
  <si>
    <t xml:space="preserve"> Disminuir o mantener la proporción de niños menores de 5 años en riesgo de desnutrición moderada o severa aguda</t>
  </si>
  <si>
    <t>Implementar una estrategia que determine de forma oportuna el  número de brotes de enfermedades transmitidas por alimentos (ETA) con agente etiológico identificado en alimentos de mayor consumo.</t>
  </si>
  <si>
    <t>Estrategia implementada</t>
  </si>
  <si>
    <t>Salud</t>
  </si>
  <si>
    <t xml:space="preserve">Ejecutar el plan decenal de lactancia materna </t>
  </si>
  <si>
    <t>Plan decenal ejecutado</t>
  </si>
  <si>
    <t>Fortalecer la atención integral  en seis (6) poblaciones vulnerables (etnias)  en menores de cinco años con casos de desnutrición</t>
  </si>
  <si>
    <t>Número de poblaciones vulnerables atendidas (etnias)</t>
  </si>
  <si>
    <t>Salud Pública para un Quindío saludable y posible</t>
  </si>
  <si>
    <t>Salud ambiental</t>
  </si>
  <si>
    <t>Disminuir la presión por cargas contaminantes, medida por el Índice de Alteración Potencial de la Calidad del Agua (IACAL), a categoría “moderada”</t>
  </si>
  <si>
    <t xml:space="preserve">Muy Alta </t>
  </si>
  <si>
    <t>Formular, aprobar y divulgar  la Política Integral de Salud Ambiental (PISA)</t>
  </si>
  <si>
    <t>Política integral de salud ambiental formulada, aprobada y divulgada.</t>
  </si>
  <si>
    <t xml:space="preserve"> Buena salud</t>
  </si>
  <si>
    <t xml:space="preserve">Generar los mapas de riesgo y vigilancia de la calidad de agua para consumo humano en  los doce (12) municipios del departamento </t>
  </si>
  <si>
    <t>Número de municipios con mapas de riesgo generados</t>
  </si>
  <si>
    <t>Sexualidad, derechos sexuales y reproductivos</t>
  </si>
  <si>
    <t xml:space="preserve">Disminuir la incidencia de embarazos en adolescentes </t>
  </si>
  <si>
    <t>24,90%</t>
  </si>
  <si>
    <t>Lograr que ocho (8) municipios del departamento operen el sistema de vigilancia en salud pública de la violencia intrafamiliar.</t>
  </si>
  <si>
    <t xml:space="preserve">Número de municipios con el sistema de vigilancia en salud pública de la violencia intrafamiliar operando </t>
  </si>
  <si>
    <t xml:space="preserve">Sostener la tasa de mortalidad maternidad por causas directas </t>
  </si>
  <si>
    <t>Desarrollar acciones articuladas intersectorialmente en los doce (12) municipios del departamento, con enfoque de derechos en colectivos LGTBI, jóvenes, mujeres gestantes adolescentes.</t>
  </si>
  <si>
    <t>Número de municipios con acciones desarrolladas</t>
  </si>
  <si>
    <t>Vincular cuatro mil ochocientos (4.800) mujeres gestantes al programa de control prenatal antes de la semana 12 de edad gestacional.</t>
  </si>
  <si>
    <t>Número de mujeres gestantes vinculadas</t>
  </si>
  <si>
    <t xml:space="preserve"> Disminuir la incidencia de embarazo en adolescentes</t>
  </si>
  <si>
    <t>Canalizar acciones de promoción de la salud en el desarrollo de la política nacional de sexualidad, derechos sexuales y reproductivos</t>
  </si>
  <si>
    <t>Número de municipios con acciones de promoción de la salud en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</si>
  <si>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</si>
  <si>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</si>
  <si>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Número de municipios que con la  política de salud mental ajustada e implementada</t>
  </si>
  <si>
    <t>Adoptar e implementar el modelo de Atención primaria en Salud Mental (APS)  en todos los municipios Quindianos</t>
  </si>
  <si>
    <t>Número de municipios con el Modelo de APS en salud mental adoptado e implementado</t>
  </si>
  <si>
    <t>Reducir lesiones fatales en accidentes de transito</t>
  </si>
  <si>
    <t>95 x 100 mil</t>
  </si>
  <si>
    <t>80 x 100 mil</t>
  </si>
  <si>
    <t>Adoptar  e implementar en los doce (12) municipios el plan departamental de la reducción del consumo de sustancias psicoactivas SPA conforme a lineamientos y desarrollos técnicos entorno a la demanda.</t>
  </si>
  <si>
    <t>Número de municipios con el plan departamental de reducción de consumo de SPA adoptado e implementado</t>
  </si>
  <si>
    <t>Estilos de vida saludable y condiciones no-transmisibles</t>
  </si>
  <si>
    <t>Implementar la estrategia  denominada "Cuatro por cuatro" para la promoción de la alimentación saludable</t>
  </si>
  <si>
    <t>Estrategia "Cuatro por cuatro"  implementada</t>
  </si>
  <si>
    <t>PTS-40</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</si>
  <si>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</si>
  <si>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</si>
  <si>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</si>
  <si>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</si>
  <si>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Reducir la mortalidad menores de 5 años por ERA</t>
  </si>
  <si>
    <t>13 x 100 mil habitantes</t>
  </si>
  <si>
    <t>10 x 100 mil habitantes</t>
  </si>
  <si>
    <t xml:space="preserve">Diseñar y desarrollar planes y/o programas en los doce (12) entes territoriales municipales de promoción y prevención de las enfermedades transmitidas por agua, suelo y alimentos </t>
  </si>
  <si>
    <t>Planes y/o programas diseñados y desarrollados</t>
  </si>
  <si>
    <t>PTS-43</t>
  </si>
  <si>
    <t>Disminuir por debajo del 10% la Letalidad por dengue.</t>
  </si>
  <si>
    <t>&lt;10</t>
  </si>
  <si>
    <t>Implementar un estrategia que permita garantizar el adecuado funcionamiento de la red de frío para el almacenamiento  de los biológicos del Programa Ampliado de Inmunización (PAI).</t>
  </si>
  <si>
    <t>Estrategia implementada.</t>
  </si>
  <si>
    <t>Implementar  la estrategia de gestión integral-enfermedades de transmisión vectorial (EGI ETV) en los 5 municipios hiperendémicos para enfermedades de transmisión vectorial</t>
  </si>
  <si>
    <t>Número de municipios con estrategias implementadas.</t>
  </si>
  <si>
    <t>PTS-42</t>
  </si>
  <si>
    <t>Alcanzar coberturas útiles de vacunación para rabia en animales (perros y gatos)</t>
  </si>
  <si>
    <t>60.1%</t>
  </si>
  <si>
    <t xml:space="preserve">Implementar la estrategia  para ampliar coberturas útiles de vacunación antirrábica en animales (perros y gatos). </t>
  </si>
  <si>
    <t>PTS-44</t>
  </si>
  <si>
    <t>Incrementar  la proporción de personas curadas de tuberculosis pulmonar en un 5 %</t>
  </si>
  <si>
    <t>Implementar el plan estratégico hacia el fin de la tuberculosis</t>
  </si>
  <si>
    <t>Plan estratégico implementado</t>
  </si>
  <si>
    <t>Salud publica en emergencias y desastres</t>
  </si>
  <si>
    <t>Incrementar el % IPS
con seguimiento por parte
del departamento</t>
  </si>
  <si>
    <t>Realizar catorce (14) simulacros de atención a emergencias en la Red Pública Hospitalaria</t>
  </si>
  <si>
    <t>Números de simulacros realizados.</t>
  </si>
  <si>
    <t>Mejorar el índice de seguridad hospitalaria en once (11) empresas sociales del estado (ESE) del departamento del nivel  I y II.</t>
  </si>
  <si>
    <t>Número de ESEs con índices de seguridad hospitalaria mejorados.</t>
  </si>
  <si>
    <t>Salud en el entorno laboral</t>
  </si>
  <si>
    <t>PTS-41</t>
  </si>
  <si>
    <t>Mantener la tasa de accidentalidad en el trabajo</t>
  </si>
  <si>
    <t>1.5</t>
  </si>
  <si>
    <t>1.7</t>
  </si>
  <si>
    <t>Fomentar en 8 municipios un programa de cultura preventiva en el trabajo formal e informal y entornos laborales saludables.</t>
  </si>
  <si>
    <t>Número de municipios con programas de cultura preventiva  fomentados.</t>
  </si>
  <si>
    <t xml:space="preserve"> Incrementar el % IPS con seguimiento por parte del departamento</t>
  </si>
  <si>
    <t>Implementación en las 14 empresas sociales del estado (ESE) departamentales y de primer nivel, el Sistema de Gestión de la Seguridad y Salud en el Trabajo</t>
  </si>
  <si>
    <t>Número de empresas sociales del estado (ESE) con sistema de gestión de la seguridad y salud en el  trabajo implementados.</t>
  </si>
  <si>
    <t>Fortalecimiento de la autoridad sanitaria</t>
  </si>
  <si>
    <t>PTS-46</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</si>
  <si>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</si>
  <si>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</si>
  <si>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Número de municipios con el SVSP consolidado y desarrollado.</t>
  </si>
  <si>
    <t>Implementar  una estrategia oportuna de atención a sujetos de atención,  objetos de procesos de  inspección, vigilancia y control sanitario</t>
  </si>
  <si>
    <t>PTS-47</t>
  </si>
  <si>
    <t>Consolidación y desarrollo del Sistema de inspección vigilancia y control a los establecimientos farmacéuticos del departamento.</t>
  </si>
  <si>
    <t xml:space="preserve">Consolidar y desarrollar  el sistema de inspección vigilancia y control (SIVC)  en ciento cincuenta (150) establecimientos farmacéuticos del departamento. </t>
  </si>
  <si>
    <t>Número de establecimientos farmacéuticos con SIVC consolidados y desarrollados..</t>
  </si>
  <si>
    <t>Promoción social y gestión diferencial de poblaciones vulnerables.</t>
  </si>
  <si>
    <t xml:space="preserve">Elevar el promedio de la participación de la ciudadanía en los procesos de elección popular en el cuatrienio </t>
  </si>
  <si>
    <t>54,61%</t>
  </si>
  <si>
    <t xml:space="preserve">Implementar  5  programas de participación social en salud, orientados a promover los derechos de las poblaciones vulnerables y diferenciales, acorde a las políticas públicas </t>
  </si>
  <si>
    <t>Número de programas implementados</t>
  </si>
  <si>
    <t>Aumentar el porcentaje de cumplimiento de la Ley 1448 del 2011 de atención a víctimas</t>
  </si>
  <si>
    <t>71,04%</t>
  </si>
  <si>
    <t>88,17%</t>
  </si>
  <si>
    <t>Implementar el  Programa de atención psicosocial y salud integral a víctimas del conflicto armado.</t>
  </si>
  <si>
    <t>Programa implementado</t>
  </si>
  <si>
    <t>Disminuir o mantener mortalidad en menores de 1 año</t>
  </si>
  <si>
    <t>8,8 x 1000 nacidos</t>
  </si>
  <si>
    <t>Fortalecimiento de  la estrategia AIEPI en los 12 municipios del Departamento</t>
  </si>
  <si>
    <t>Número de municipios con la estrategia AIEPI fortalecida.</t>
  </si>
  <si>
    <t>Disminuir o mantener la mortalidad en menores de 5 años</t>
  </si>
  <si>
    <t>11,34 x 1000 niños menores de 5 años</t>
  </si>
  <si>
    <t>Aumentar el % de personas discapacitadas atendidas</t>
  </si>
  <si>
    <t>Fortalecer en los doce (12) municipios del departamento los  comités municipales de discapacidad</t>
  </si>
  <si>
    <t>Número de municipios con comités de discapacidad fortalecidos</t>
  </si>
  <si>
    <t>Plan de intervenciones colectivas en el modelo de APS</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</si>
  <si>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</si>
  <si>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</si>
  <si>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</si>
  <si>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</si>
  <si>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Número de empresas que implementan el Plan de Intervenciones Colectivas evaluadas</t>
  </si>
  <si>
    <t>Auditoria a 8  planes de mejoramiento instaurados con la red pública ejecutora del Plan de Intervenciones Colectivas.</t>
  </si>
  <si>
    <t>Planes de mejoramiento  auditados</t>
  </si>
  <si>
    <t>Vigilancia en salud publica y del laboratorio departamental.</t>
  </si>
  <si>
    <t xml:space="preserve">Incidencia de  afectados  por Enfermedad Diarreica Aguda –EDA-                                                                                                                                               </t>
  </si>
  <si>
    <t>76, 1 x 1000 habitantes</t>
  </si>
  <si>
    <t xml:space="preserve"> 60 X 1000 habitantes     </t>
  </si>
  <si>
    <t xml:space="preserve">Realizar  la vigilancia sanitaria a 300 establecimientos de consumo (aguas, alimentos y bebidas alcohólicas) </t>
  </si>
  <si>
    <t>Número de establecimientos vigilados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</si>
  <si>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</si>
  <si>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</si>
  <si>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</si>
  <si>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novena (90) Comités de Vigilancia 
Epidemiológica  Comunitaria 
(COVECOM) municipales.</t>
  </si>
  <si>
    <t>Número de COVECOM municipales operando</t>
  </si>
  <si>
    <t>Sostener 83 Unidades Primarias Generadoras de Datos (UPGD) que integran el sistema de Vigilancia en Salud Publica.</t>
  </si>
  <si>
    <t>Número de unidades primarias generadoras de datos (UPGD) sostenidas.</t>
  </si>
  <si>
    <t>Universalidad  del aseguramiento en salud para un bien común</t>
  </si>
  <si>
    <t>Garantizar  la promoción de la afiliación al sistema de seguridad social</t>
  </si>
  <si>
    <t xml:space="preserve"> Incrementar cobertura de afiliación al sistema general de seguridad social en salud</t>
  </si>
  <si>
    <t>89,95%</t>
  </si>
  <si>
    <t>Fortalecer en los 12 municipios del departamento  los procesos de identificación de la población no sisbenizada y no afiliada.</t>
  </si>
  <si>
    <t>Número de municipios con procesos de identificación fortalecidos.</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</si>
  <si>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</si>
  <si>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</si>
  <si>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Número de municipios cofinanciados</t>
  </si>
  <si>
    <t>Asistencia técnica  a los actores del sistema en el proceso de aseguramiento de la población</t>
  </si>
  <si>
    <t>Brindar asistencia técnica a 12 Municipios del departamento,  en los procesos del régimen subsidiado</t>
  </si>
  <si>
    <t>Número de municipios asistidos técnicamente.</t>
  </si>
  <si>
    <t>Inclusión social en la prestación y desarrollo de servicios de salud</t>
  </si>
  <si>
    <t>Mejoramiento del sistema de calidad  de los servicios y la atención de los usuarios</t>
  </si>
  <si>
    <t>Incrementar el % IPS con seguimiento por parte del departamento</t>
  </si>
  <si>
    <t>Implementar la estrategia de atención primaria en salud,  fortaleciendo los procesos de inspección , vigilancia y control en el acceso de los afiliados  a la red de servicios de salud.</t>
  </si>
  <si>
    <t xml:space="preserve">Estrategia implementada </t>
  </si>
  <si>
    <t>Mantener la contratación con la red pública y privada (15)  para la atención de la población no afiliada.</t>
  </si>
  <si>
    <t>Cantidad de contratación realizada.</t>
  </si>
  <si>
    <t>Realizar asistencia técnica en la construcción y ejecución del plan bienal de inversiones, a catorce (14) Empresas sociales del estado (ESE) del departamento.</t>
  </si>
  <si>
    <t>Número de ESES con asistencia técnica realizada.</t>
  </si>
  <si>
    <t>Fortalecimiento de la  gestión de la entidad territorial municipal</t>
  </si>
  <si>
    <t>PTS-48</t>
  </si>
  <si>
    <t>Incrementar la asistencia técnica de los municipios relacionada con la capacidad de gestión en salud.</t>
  </si>
  <si>
    <t>Realizar asistencia técnica  en los  doce (12) municipios, en la capacidad de gestión en salud</t>
  </si>
  <si>
    <t>Número de municipios con asistencia técnica realizada</t>
  </si>
  <si>
    <t>Garantizar red de servicios en eventos de emergencias</t>
  </si>
  <si>
    <t xml:space="preserve">Ajustar los 14 planes de emergencia de las instituciones prestadoras de salud de todo el Departamento.  
</t>
  </si>
  <si>
    <t>Planes de emergencia ajustados.</t>
  </si>
  <si>
    <t>Ajustar un (1) Plan de Emergencias en Salud Departamental.</t>
  </si>
  <si>
    <t>Plan ajustado</t>
  </si>
  <si>
    <t>Atender en los 12 municipios  del departamento, los eventos de emergencia y urgencias, y el sistema de referencia y contra referencia  de la población  no afiliada.</t>
  </si>
  <si>
    <t>Número de municipios  atendidos.</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</si>
  <si>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</si>
  <si>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</si>
  <si>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Número de instituciones prestadoras de salud verificadas.</t>
  </si>
  <si>
    <t>Realizar visitas de verificación de los requisitos de habilitación a 150 prestadores de servicios de salud.</t>
  </si>
  <si>
    <t>Número de prestadores de salud con visitas de verificación realizadas.</t>
  </si>
  <si>
    <t>Fortalecimiento financiero de la red de servicios publica</t>
  </si>
  <si>
    <t>Evaluar semestralmente los indicadores de monitoreo del sistema de catorce (14) ESE´s del nivel I, II y III</t>
  </si>
  <si>
    <t>Número de ESES evaluadas.</t>
  </si>
  <si>
    <t>Apoyar 2 programas  de saneamiento fiscal y financiero a las IPS categorizadas en riesgo por el Ministerio de Salud</t>
  </si>
  <si>
    <t>Número de programas de saneamiento fiscal y financiero apoyados</t>
  </si>
  <si>
    <t>Gestión Posible</t>
  </si>
  <si>
    <t>Apoyo y fortalecimiento institucional</t>
  </si>
  <si>
    <t>PTS-49</t>
  </si>
  <si>
    <t>Evaluar la totalidad de municipios certificados</t>
  </si>
  <si>
    <t>Evaluar los municipios de Armenia y Calarcá que se encuentran  certificados en salud</t>
  </si>
  <si>
    <t>Numero de municipios certificados evaluados</t>
  </si>
  <si>
    <t>PTS-50</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</si>
  <si>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</si>
  <si>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</si>
  <si>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procesos apoyados  y gestionados</t>
  </si>
  <si>
    <t>PTS-51</t>
  </si>
  <si>
    <t>Mejorar el % de ejecución presupuestal</t>
  </si>
  <si>
    <t>Verificación, seguimiento y control trimestral a la ejecución presupuestal de los recursos del Sector Salud</t>
  </si>
  <si>
    <t>Ejecucion presupuestal con seguimiento realizado</t>
  </si>
  <si>
    <t>Atención Integral a la Primera Infancia</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</si>
  <si>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</si>
  <si>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</si>
  <si>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</si>
  <si>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 xml:space="preserve"> Atención a grupos vulnerables - Promoción Social </t>
  </si>
  <si>
    <t>Apoyar la creación y/o implementación de Rutas integrales de Atención a la primera infancia.</t>
  </si>
  <si>
    <t>Numero de rutas integrales de atención  a al a primera infancia implementadas y/o creadas</t>
  </si>
  <si>
    <t xml:space="preserve">Educación Inicial Integral </t>
  </si>
  <si>
    <t>Implementar  un (1)  programa de educación integral  a la primera infancia</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</si>
  <si>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</si>
  <si>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</si>
  <si>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</si>
  <si>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</si>
  <si>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 xml:space="preserve">Quindío departamento de derechos  de niñas, niños y adolescentes </t>
  </si>
  <si>
    <t>Implementar la política pública de primera infancia, infancia y adolescencia</t>
  </si>
  <si>
    <t>Política publica de primera infancia, infancia y adolescencia implementada</t>
  </si>
  <si>
    <t>Disminuir la incidencia de embarazo en adolescentes;</t>
  </si>
  <si>
    <t>Implementar  una estrategia de prevención y atención de embarazos y segundos embarazos a temprana edad.</t>
  </si>
  <si>
    <t>Estrategia de prevención  y atención de embarazos a temprana edad implementada</t>
  </si>
  <si>
    <t xml:space="preserve">Implementar una  estrategia  de prevención y atención de la erradicación del abuso, explotación sexual comercial, trabajo infantil y peores formas de trabajo, y actividades delictivas. </t>
  </si>
  <si>
    <t>Estrategia  de prevención y atención de la erradicación del abuso implementada</t>
  </si>
  <si>
    <t xml:space="preserve"> "Sí para ti" atención integral a adolescentes y jóvenes </t>
  </si>
  <si>
    <t>Revisar, ajustar e implementar la política pública de juventud del departamento</t>
  </si>
  <si>
    <t>Política pública de juventud revisada, ajustada e implementada</t>
  </si>
  <si>
    <t>Reducir la proporcion de jovenes en el sistema de responsabilidad penal con riesgo alto de reincidencia en las conductas delictivas</t>
  </si>
  <si>
    <t>Implementar  dos (2) estrategias de prevención para adolescentes y jóvenes en riesgo social y/o vinculados a la Ley de responsabilidad  penal</t>
  </si>
  <si>
    <t>Número  de estrategias  de prevención  para adolescentes y jóvenes implementadas</t>
  </si>
  <si>
    <t>Desarrollar e implementar una estrategia de prevención del consumo de sustancias psico activas  (SPA)  dirigida a adolescentes y jóvenes del departamento.</t>
  </si>
  <si>
    <t>Estrategia   de  prevención del consumo de sustancias psico activas  (SPA) , implementada.</t>
  </si>
  <si>
    <t xml:space="preserve">Capacidad sin limites. </t>
  </si>
  <si>
    <t xml:space="preserve">Aumentar el porcentaje de personas discapacitadas atendidas </t>
  </si>
  <si>
    <t>Revisar, ajustar  e implementar   la política pública departamental de discapacidad  "Capacidad sin limites",</t>
  </si>
  <si>
    <t>Política pública departamental de discapacidad  revisada, ajustada  e implementada.</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</si>
  <si>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</si>
  <si>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</si>
  <si>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</si>
  <si>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</si>
  <si>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 xml:space="preserve">89.95%                          </t>
  </si>
  <si>
    <t>Implementar  un  programa  departamental para la atención y acompañamiento a la población migrante,   y de repatriación .</t>
  </si>
  <si>
    <t>programa departamental  implementado para la atención y acompañamiento a la población migrante y de repatriación.</t>
  </si>
  <si>
    <t xml:space="preserve">Pervivencia de los pueblos indígenas en el marco de la Paz </t>
  </si>
  <si>
    <t>Apoyar el plan de vida para el resguardo indígena Dachi Agore Drua del municipio de Calarcá</t>
  </si>
  <si>
    <t>Plan de vida apoyado y fortalecido</t>
  </si>
  <si>
    <t>71,04</t>
  </si>
  <si>
    <t>Apoyar   y fortalecer  la elaboración y puesta en marcha  de  planes de vida de los pueblos indígenas asentados en el Departamento del Quindío.</t>
  </si>
  <si>
    <t>Planes de vida apoyados y fortalecidos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</si>
  <si>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</si>
  <si>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</si>
  <si>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</si>
  <si>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Sí a la diversidad sexual e identidad de género y su familia.</t>
  </si>
  <si>
    <t>30,7%                          174,7 x 100 mil habitantes</t>
  </si>
  <si>
    <t>27%                                                                     150 x 1000 habitantes</t>
  </si>
  <si>
    <t>Formular  la política pública departamental de diversidad sexual e identidad de género</t>
  </si>
  <si>
    <t>Política pública formulada e implementada</t>
  </si>
  <si>
    <t>Igualdad de Género</t>
  </si>
  <si>
    <t>Mujeres constructoras de Familia y de paz.</t>
  </si>
  <si>
    <t>Disminuir el porcentaje de mujeres amenazadas por sus compañeros sentimentales</t>
  </si>
  <si>
    <t>Revisar, ajustar  e  implementar  la política publica de equidad de género para la  mujer del departamento</t>
  </si>
  <si>
    <t>Política pública  de equidad de genero revisada, ajustada e implementada.</t>
  </si>
  <si>
    <t>Atención integral al Adulto Mayor</t>
  </si>
  <si>
    <t xml:space="preserve">Quindío para todas las edades </t>
  </si>
  <si>
    <t>Aumentar la coberura de adultos mayores atendidos</t>
  </si>
  <si>
    <t>23 mil adultos mayores atendidos</t>
  </si>
  <si>
    <t>24 mil adultos mayores atendidos</t>
  </si>
  <si>
    <t>Revisar, ajustar  e implementar  la política pública departamental "un Quindío para todas las edades 2010-2020"</t>
  </si>
  <si>
    <t>Política pública revisada, ajustada  e implementada.</t>
  </si>
  <si>
    <t>Crear el cabildo de adulto mayor del Departamento y apoyar la creación en once municipios del Quindío</t>
  </si>
  <si>
    <t>Número de Cabildos de Adulto Mayor creados.</t>
  </si>
  <si>
    <t xml:space="preserve">Apoyar 12 centros de bienestar del departamento </t>
  </si>
  <si>
    <t>Centro de bienestar apoyados</t>
  </si>
  <si>
    <t xml:space="preserve">Apoyar 14 centros vida del departamento </t>
  </si>
  <si>
    <t>Centros vida apoyados</t>
  </si>
  <si>
    <t>Apoyo al deporte asociado</t>
  </si>
  <si>
    <t>Ligas deportivas del departamento del Quindío</t>
  </si>
  <si>
    <t>Aumentar la utilizacion de escenarios deportivos como coliseos y canchas de futbol.</t>
  </si>
  <si>
    <t xml:space="preserve">Apoyar  y fortalecer veintitrés (23) ligas deportivas   </t>
  </si>
  <si>
    <t>Ligas deportivas apoyadas y fortalecidas</t>
  </si>
  <si>
    <t>Deporte</t>
  </si>
  <si>
    <t>Apoyar  a veinte  (20) deportistas en nivel de talento, de proyección y de altos logros con el programa de incentivos económicos a deportistas.</t>
  </si>
  <si>
    <t>Número de deportistas incentivados</t>
  </si>
  <si>
    <t xml:space="preserve">Apoyo a eventos deportivos </t>
  </si>
  <si>
    <t>Apoyar trece (13)  ligas en   los eventos deportivos de carácter federado  nacional y departamental.</t>
  </si>
  <si>
    <t>Ligas apoyadas en eventos departamental y nacionales .</t>
  </si>
  <si>
    <t xml:space="preserve">Juegos intercolegiados </t>
  </si>
  <si>
    <t>Desarrollar cuatro (4) juegos Intercolegiados  en sus diferentes fases.</t>
  </si>
  <si>
    <t>Juegos intercolegiados desarrollados</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</si>
  <si>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</si>
  <si>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</si>
  <si>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Municipios asesorados técnica, administrada y financieramente en los procesos de escuelas deportivas</t>
  </si>
  <si>
    <t>Desarrollar  4 eventos de deporte social y comunitario.</t>
  </si>
  <si>
    <t>Eventos deportivos social y comunitarios desarrollar</t>
  </si>
  <si>
    <t>Apoyar  técnicamente un 1  evento de  Juegos Comunales en la fase Departamental</t>
  </si>
  <si>
    <t>Juegos comunales apoyados.</t>
  </si>
  <si>
    <t>Si Recreación y actividad física para ti</t>
  </si>
  <si>
    <t xml:space="preserve"> Recreación,  para el Bien Común.</t>
  </si>
  <si>
    <t>Apoyar de forma articulada el desarrollo del programa (1) "Campamentos Juveniles"</t>
  </si>
  <si>
    <t>Programa de recreación para la juventud diseñado y desarrollado</t>
  </si>
  <si>
    <t>Apoyar de forma articulada el programa nuevo comienzo "Otro Motivo para Vivir" (1)</t>
  </si>
  <si>
    <t>Programa nuevo comienzo "Otro Motivo para Vivir" articulado y desarrollado.</t>
  </si>
  <si>
    <t>Crear y desarrollar una estrategia para articular la actividad recreativa social comunitaria desde la primera infancia hasta las personas mayores.</t>
  </si>
  <si>
    <t>Estrategia creada y desarrollada.</t>
  </si>
  <si>
    <t>Actividad física, Hábitos y estilos de vida saludables</t>
  </si>
  <si>
    <t xml:space="preserve">implementar un (1) programa que permita ejecutar proyectos  de actividad física para la promoción de hábitos y estilos de vida saludables </t>
  </si>
  <si>
    <t xml:space="preserve">Programa implementado </t>
  </si>
  <si>
    <t>Deporte, Recreacion, Actividad fisica en los Municipios del Departamento del Quindio</t>
  </si>
  <si>
    <t xml:space="preserve">Implementacion y apoyo a  los proyectos deportivos, recreativos y de actividad fisica en los Municipio del Departamento del Quindio. </t>
  </si>
  <si>
    <t xml:space="preserve">Apoyar  doce (12) municipios en proyectos deportivos, recreativos y de actividad fisica </t>
  </si>
  <si>
    <t>Numero de municipios apoyados</t>
  </si>
  <si>
    <t>ESTRATEGIA DE SEGURIDAD HUMANA</t>
  </si>
  <si>
    <t xml:space="preserve">Seguridad humana como dinamizador de la vida, dignidad y libertad en el Quindío </t>
  </si>
  <si>
    <t>Seguridad ciudadana  para prevención y control del delito</t>
  </si>
  <si>
    <t>Apoyar la implementación de seis (6) programas de resocialización  en establecimientos carcelarios  del Departamento (sustento legal 1709 de 2014)</t>
  </si>
  <si>
    <t>Numero de programas de resocialización apoyados</t>
  </si>
  <si>
    <t>Justicia y seguridad</t>
  </si>
  <si>
    <t xml:space="preserve"> Reducir casos de hurto a residencias, comercio y personas</t>
  </si>
  <si>
    <t>Reducir la proporción de jóvenes en el sistema de responsabilidad penal con riesgo alto de reincidencia en las conductas delictivas</t>
  </si>
  <si>
    <t>Fortalecer 10 programas de prevención y superación del Sistema de responsabilidad penal para adolescentes</t>
  </si>
  <si>
    <t>Número de programas de prevención y superación fortalecidos</t>
  </si>
  <si>
    <t>Apoyar la construcción, refacción o adecuación de  seis (6) estaciones de policía y/o guarniciones militares y/o instituciones carcelarias</t>
  </si>
  <si>
    <t>Número de estaciones de policía y/o guarniciones militares y/o instituciones carcelarias apoyadas</t>
  </si>
  <si>
    <t xml:space="preserve">4
</t>
  </si>
  <si>
    <t>Dotar cinco (5) organismos de seguridad del departamento con elementos tecnológicos y logísticos que faciliten su operatividad y capacidad de respuesta</t>
  </si>
  <si>
    <t xml:space="preserve">Número de organismos de seguridad y/o de régimen carcelario dotados
</t>
  </si>
  <si>
    <t>Apoyar tres (3) observatorios locales del delito</t>
  </si>
  <si>
    <t>Número de observatorios del delito apoyados</t>
  </si>
  <si>
    <t>Convivencia, Justicia  y Cultura de Paz</t>
  </si>
  <si>
    <t xml:space="preserve"> Mantener el porcentaje de cumplimiento de la Ley 1448 del 2011 de atención a víctimas</t>
  </si>
  <si>
    <t>Apoyar la implementación de treinta y seis (36) programas de prevención del delito y mediación de conflictos en comunidades focalizadas del departamento</t>
  </si>
  <si>
    <t>Programas de prevención del delito y mediación de conflictos apoyados</t>
  </si>
  <si>
    <t>Atención integral de barrios con situacion critica de convivencia en los 12 municipios  del departamento</t>
  </si>
  <si>
    <t>Municipios con atencion integral</t>
  </si>
  <si>
    <t>Actualizar el código departamental de policía</t>
  </si>
  <si>
    <t>Código departamental de policía actualizado</t>
  </si>
  <si>
    <t>Actualizar e implementar el Plan Integral de Seguridad y Convivencia Ciudadana (PISCC)</t>
  </si>
  <si>
    <t>Plan integral de seguridad y convivencia ciudadana actualizado e implementado</t>
  </si>
  <si>
    <t>Fortalecimiento de la seguridad vial Departamental</t>
  </si>
  <si>
    <t>Reducir lesiones fatales en accidente de tránsito</t>
  </si>
  <si>
    <t>Implementar un programa para disminuir la accidentalidad en las vías del departamento</t>
  </si>
  <si>
    <t>Programa para disminuir la accidentalidad implementado</t>
  </si>
  <si>
    <t xml:space="preserve">Formular e implementar el Plan de Seguridad Vial del Departamento </t>
  </si>
  <si>
    <t>Plan departamental de seguridad vial elaborado e implementado</t>
  </si>
  <si>
    <t xml:space="preserve">Apoyar la implementación del programa: Ciclorutas en el departamento del Quindío </t>
  </si>
  <si>
    <t>Programa: Ciclorutas en el departamento del Quindío apoyado</t>
  </si>
  <si>
    <t>Construcción de paz y reconciliación en el Quindío</t>
  </si>
  <si>
    <t>Plan de acción territorial para las víctimas del conflicto</t>
  </si>
  <si>
    <t xml:space="preserve">Apoyar la articulación para la atención integral de las víctimas del conflicto por enfoque diferencial en  los 12 municipios del departamento
</t>
  </si>
  <si>
    <t xml:space="preserve">Número de municipios con procesos de articulación apoyados </t>
  </si>
  <si>
    <t>Apoyar  la atención humanitaria inmediata a la población víctima del conflicto en los 12 municipios</t>
  </si>
  <si>
    <t>Número de municipios apoyados en la atención humanitaria inmediata</t>
  </si>
  <si>
    <t xml:space="preserve">Fortalecer el Comité departamental de justicia transicional y la mesa de participación efectiva de las víctimas del conflicto </t>
  </si>
  <si>
    <t>Número de instancias de participación fortalecidas</t>
  </si>
  <si>
    <t xml:space="preserve">Apoyar la construcción y la actualización de los Planes de Acción Territorial de victimas PAT municipales y  el PAT departamental </t>
  </si>
  <si>
    <t>Número de Planes acción territorial de víctimas apoyados</t>
  </si>
  <si>
    <t xml:space="preserve">Diseñar e implementar el sistema de información para la prevención, atención, asistencia y reparación integral a las víctimas del conflicto armado interno </t>
  </si>
  <si>
    <t>Sistema de información diseñado e implementado</t>
  </si>
  <si>
    <t>Protección y garantías de no repetición</t>
  </si>
  <si>
    <t>Implementar el plan integral de prevención a las violaciones de  Derechos Humanos DDHH e infracciones  al Derecho Internacional Humanitario DIH</t>
  </si>
  <si>
    <t>Plan de prevención de violaciones de  DDHH e infracciones  del  DIH implementado</t>
  </si>
  <si>
    <t xml:space="preserve">Apoyar en los doce (12) municipios la articulación institucional para la prevención a las violaciones DDHH  e infracciones al DIH </t>
  </si>
  <si>
    <t xml:space="preserve">Número de municipios apoyados </t>
  </si>
  <si>
    <t>Actualizar e Implementar el plan lucha contra la trata de personas</t>
  </si>
  <si>
    <t>Programa de atención integral a victimas de trata de personas actualizado e  implementado</t>
  </si>
  <si>
    <t>Preparados para la paz territorial</t>
  </si>
  <si>
    <t>Implementar plan de acción de Derechos Humanos articulado interinstitucionalmente, de  protección de los Derechos Humanos DDHH y la Paz en los doce (12) municipios del departamento</t>
  </si>
  <si>
    <t>Numero de municipios con programa de fortalecimiento de las instancias de participación implementado</t>
  </si>
  <si>
    <t xml:space="preserve">Apoyar y articular en los doce (12) municipios  del departamento las actuaciones institucionales en procura de la garantía de la construcción de paz </t>
  </si>
  <si>
    <t>Número de municipios apoyados y articulados</t>
  </si>
  <si>
    <t xml:space="preserve">El Quindío Departamento Resiliente </t>
  </si>
  <si>
    <t>Quindío protegiendo el futuro</t>
  </si>
  <si>
    <t>Consolidar mecanismos de integración regional y municipal</t>
  </si>
  <si>
    <t xml:space="preserve">Realizar catorce (14) estudios de riesgo y análisis de vulnerabilidad en  los municipios del departamento </t>
  </si>
  <si>
    <t>Número de estudios de riesgo analizados</t>
  </si>
  <si>
    <t xml:space="preserve">Prevención y Atención de Desastres </t>
  </si>
  <si>
    <t xml:space="preserve">Apoyar a ciento cincuenta (150) instituciones educativas del departamento en la formulación de Planes Escolares de Gestión del Riesgo (PGERD) </t>
  </si>
  <si>
    <t xml:space="preserve">Número de instituciones educativas apoyadas en la formulación de los PGERD  </t>
  </si>
  <si>
    <t>Apoyar a los doce (12) municipios del departamento en procesos de educación a las comunidades frente a la prevención y preparación para las emergencias por fenómenos de origen natural y/o antrópico no intencional</t>
  </si>
  <si>
    <t>Número de municipios en procesos de educación a las comunidades apoyados</t>
  </si>
  <si>
    <t xml:space="preserve">Realizar 10 intervenciones en  áreas vulnerables del departamento </t>
  </si>
  <si>
    <t>Número de intervenciones en áreas vulnerables realizadas</t>
  </si>
  <si>
    <t xml:space="preserve">Fortalecer el comité departamental de gestión del riesgo de desastres </t>
  </si>
  <si>
    <t>Comité departamental de gestión del riesgo de desastres fortalecido</t>
  </si>
  <si>
    <t>Fortalecimiento institucional para la gestión del riesgo de desastres como una estrategia de desarrollo</t>
  </si>
  <si>
    <t>Poner en funcionamiento operativo la sala de crisis del Departamento</t>
  </si>
  <si>
    <t>Sala de crisis del departamento funcionando</t>
  </si>
  <si>
    <t>Fortalecer  la dotación de la bodega estratégica de la Unidad Departamental de la Gestión del Riesgo de Desastres UDEGER</t>
  </si>
  <si>
    <t>Unidad Departamental de la Gestión del Riesgo de Desastre UDEGER dotada</t>
  </si>
  <si>
    <t>ESTRATEGIA DE BUEN GOBIERNO</t>
  </si>
  <si>
    <t>Quindío Transparente y Legal</t>
  </si>
  <si>
    <t>Quindío ejemplar y legal</t>
  </si>
  <si>
    <t>Establecer  y socializar veinte  (20) políticas desde la cultura de la legalidad y  la prevención de daño antijurídico  a los municipios del departamento</t>
  </si>
  <si>
    <t>Número muncipios con políticas establecidas</t>
  </si>
  <si>
    <t xml:space="preserve">Fortalecimiento institucional </t>
  </si>
  <si>
    <t xml:space="preserve">Elevar el promedio de la participación de la ciudadanía en los procesos de eleccion popular en el cuatrienio;  </t>
  </si>
  <si>
    <t xml:space="preserve">Realizar 40 eventos  de sensibilización en transparencia, participación, buen gobierno y valores éticos y morales  </t>
  </si>
  <si>
    <t>No de Eventos  de sensibilización   realizados</t>
  </si>
  <si>
    <t>Implementar una (1) sala de transparencia "Urna de Cristal" en el Departamento</t>
  </si>
  <si>
    <t>Sala de transparencia implementada</t>
  </si>
  <si>
    <t>Realizar en el Departamento y  los doce (12) municipios  del Quindío  procesos de sensibilización, seguimiento  y evaluación en la aplicabilidad de los componentes   del Índice de Transparencia.</t>
  </si>
  <si>
    <t>Número de procesos de seguimiento y evaluación realizados</t>
  </si>
  <si>
    <t>Veedurías y rendición de cuentas</t>
  </si>
  <si>
    <t>Elevar el promedio de la participación de la ciudadanía en los procesos de eleccion popular en el cuatrienio</t>
  </si>
  <si>
    <t>Implementar un (1) programa de fortalecimiento de las veedurías ciudadanas del departamento</t>
  </si>
  <si>
    <t>Programa de fortalecimiento implementado</t>
  </si>
  <si>
    <t xml:space="preserve">Desarrollo Comunitario </t>
  </si>
  <si>
    <t xml:space="preserve">Realizar  doce (12) procesos de Rendición Publica de Cuentas Departamentales en entes territoriales municipales. </t>
  </si>
  <si>
    <t>Número de procesos de Rendición de Cuentas en los municipios realizadas</t>
  </si>
  <si>
    <t>Alianzas para los objetivos</t>
  </si>
  <si>
    <t>Poder Ciudadano</t>
  </si>
  <si>
    <t>Quindío Si, a la participación</t>
  </si>
  <si>
    <t xml:space="preserve">Fortalecer  técnica y logísticamente al  Consejo Territorial de Planeación  Departamental  </t>
  </si>
  <si>
    <t>Consejo Territorial de Planeación fortalecido</t>
  </si>
  <si>
    <t xml:space="preserve"> Desarrollo Comunitario </t>
  </si>
  <si>
    <t>Desarrollar estrategias tendientes a promover la participación ciudadana en el departamento</t>
  </si>
  <si>
    <t>Estrategias de participación desarrolladas</t>
  </si>
  <si>
    <t>Creación y puesta en funcionamiento  del Consejo departamental de participación Ciudadana</t>
  </si>
  <si>
    <t xml:space="preserve">Consejo departamental creado y funcionando </t>
  </si>
  <si>
    <t>Apoyar  la comisión para la Coordinación y Seguimiento de los procesos electorales del departamento del Quindío  según el numero de eventos que se presenten</t>
  </si>
  <si>
    <t xml:space="preserve">N° de procesos electorales apoyados </t>
  </si>
  <si>
    <t xml:space="preserve">Diseñar e implementar la Escuela de Liderazgo democrático </t>
  </si>
  <si>
    <t>Escuela de liderazgo diseñada e implementada</t>
  </si>
  <si>
    <t>Formular e implementar la politica pública departamental de libertad religiosa, en desarrollo del artículo 244 de la Ley 1753 " Por medio de la cual se expide el Plan Nacional de Desarrollo 2014-2018  " TODOS POR UN NUEVO PAÍS "</t>
  </si>
  <si>
    <t xml:space="preserve">Politica pública formulada e implementada </t>
  </si>
  <si>
    <t>Comunales comprometidos con el Desarrollo</t>
  </si>
  <si>
    <t xml:space="preserve">Fortalecer  organismos comunales en los  12 municipios del departamento en el mejoramiento organizacional y participativo </t>
  </si>
  <si>
    <t xml:space="preserve">Organismos comunales  municipales fortalecidos </t>
  </si>
  <si>
    <t>Gestión Territorial</t>
  </si>
  <si>
    <t xml:space="preserve">Los instrumentos  de planificación como  ruta para el cumplimiento de la gestión pública  </t>
  </si>
  <si>
    <t>Formular  e implementar el  Plan de Desarrollo Departamental</t>
  </si>
  <si>
    <t>Plan de Desarrollo Departamental formado, adoptado e implementado</t>
  </si>
  <si>
    <t>Diseñar e implementar el Plan de Ordenamiento del Departamento del Quindio.</t>
  </si>
  <si>
    <t>Diseñar e implementar Un (1) sistema de Información geo referenciado para el ordenamiento social  y económico del territorio rural</t>
  </si>
  <si>
    <t>Sistema de información geo referenciado diseñado e implementado</t>
  </si>
  <si>
    <t xml:space="preserve">Actualizar y fortalecer  las directrices   del Modelo de Ocupación del Territorio   en el Departamento del Quindío </t>
  </si>
  <si>
    <t>Modelo de Ocupación del Territorio actualizado y fortalecido</t>
  </si>
  <si>
    <t>Realizar procesos de asistencia técnica, seguimiento y evaluacion  en la incorporación  de  las directrices del  Modelo de Ocupación del Territorio en los doce (12) municipios</t>
  </si>
  <si>
    <t>Entes territoriales municipales asistidos</t>
  </si>
  <si>
    <t>Adoptar dos (2) mecanismos de integracion regional  y  de asociatividad  entre los municipios </t>
  </si>
  <si>
    <t>Mecanismo de integración adoptado</t>
  </si>
  <si>
    <t xml:space="preserve">Reorientar el observatorio económico a un enfoque humano con variables sociales,economicas y de seguridad humana en el departamento del Quindío  </t>
  </si>
  <si>
    <t>Observatorio economico reorientado</t>
  </si>
  <si>
    <t xml:space="preserve">Fortalecer el  Sistema de Información Geográfica del Departamento del Quindío  </t>
  </si>
  <si>
    <t>Sistema de información geográfica fortalecida</t>
  </si>
  <si>
    <t>Diseñar e  implementar el tablero de control  para el seguimiento y evaluación del Plan de Desarrollo  y   políticas públicas  Departamentales</t>
  </si>
  <si>
    <t>Tablero de control diseñado e implementado</t>
  </si>
  <si>
    <t>Diseñar e implementar la  Fábrica de Proyectos de Inversión en el Departamento del Quindío </t>
  </si>
  <si>
    <t>Fábrica de Proyectos de Inversión diseñada e implementada</t>
  </si>
  <si>
    <t xml:space="preserve">Actualizar el Sistema Integrado de Gestión Administrativa SIGA del departamento del Quindío </t>
  </si>
  <si>
    <t>Sistema Integrado de Gestión actualizado</t>
  </si>
  <si>
    <t xml:space="preserve">Implementar el Comité  de Planificación  Departamental   </t>
  </si>
  <si>
    <t>Comité de Planificación Departamental implementado</t>
  </si>
  <si>
    <t>Implementar en doce (12)  municipios del Departamento procesos de capacitación,   asistencia técnica,  seguimiento  y evaluación   de los    Planes  (Básicos y/o esquemas) Ordenamiento   Territorial</t>
  </si>
  <si>
    <t>Número de municipios con procesos de asistencia técnica y capacitación implementados</t>
  </si>
  <si>
    <t xml:space="preserve">Implementar en doce (12) municipios del Departamento del Quindío  procesos de sensibilización, capacitación, asistencia técnica, seguimiento y evaluación del "Ranking integral de Desempeño"   </t>
  </si>
  <si>
    <t>Número de municipios con procesos de capacitación implementados</t>
  </si>
  <si>
    <t xml:space="preserve">Implementar en doce (12)  municipios del Departamento del Quindío  procesos de sensibilización, capacitación,  asistencia técnica, seguimiento  y evaluación  en la aplicabilidad de los instrumentos de planificación </t>
  </si>
  <si>
    <t>Número de municipios con procesos de sensibilización implementados</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</si>
  <si>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</si>
  <si>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</si>
  <si>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</si>
  <si>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</si>
  <si>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Gestión Tributaria y Financiera</t>
  </si>
  <si>
    <t>Implementar 4 procesos de fiscalización de las Rentas Departamentales</t>
  </si>
  <si>
    <t>Procesos de fiscalización implementados</t>
  </si>
  <si>
    <t>Implementar una estrategia de cobro coactivo sobre la cartera morosa de las Rentas Departamentales.</t>
  </si>
  <si>
    <t>Estrategia de cobro coactivo implementada</t>
  </si>
  <si>
    <t xml:space="preserve">Ejecutar el programa anti contrabando suscrito con la Federación Nacional de Departamentos.                               </t>
  </si>
  <si>
    <t>Programa anticontrabando ejecutado</t>
  </si>
  <si>
    <t>Elaborar el diagnóstico del sistema de Información tributario y financiero</t>
  </si>
  <si>
    <t>Diagnostico del sistema de información tributario y financiero elaborado</t>
  </si>
  <si>
    <t xml:space="preserve">Implementar un programa para el cumplimiento de las políticas y prácticas contables para la administración departamental         </t>
  </si>
  <si>
    <t>Programa para el cumplimiento de políticas contables implementado</t>
  </si>
  <si>
    <t>Modernización tecnológica y Administrativa</t>
  </si>
  <si>
    <t>Adquirir e implementar un (1) software para la sistematización de las historias laborales del Fondo Territorial de Pensiones del departamento</t>
  </si>
  <si>
    <t>Software adquirido e implementado</t>
  </si>
  <si>
    <t xml:space="preserve"> Fortalecimiento institucional </t>
  </si>
  <si>
    <t>Implementar un programa de actualización y registro de los bienes de propiedad del departamento</t>
  </si>
  <si>
    <t>Programa de actualización y registro implementado</t>
  </si>
  <si>
    <t>Virtualizar 8 trámites de la administración departamental a través de Gobierno en Línea</t>
  </si>
  <si>
    <t>Número de trámites virtualizados</t>
  </si>
  <si>
    <t>Formular e  implementar un (1) programa de seguridad y salud en el trabajo, capacitación y bienestar social en  el departamento</t>
  </si>
  <si>
    <t>Programa de seguridad y salud formulado e implementado</t>
  </si>
  <si>
    <t>Fortalecer el programa de  infraestructura tecnológica de la  Administración Departamental ( hadware, aplicativos, redes, y capacitación)</t>
  </si>
  <si>
    <t>Programa de infraestructura tecnologica de la administracion fortalecido</t>
  </si>
  <si>
    <t>Fortalecer el programa de sostenibilidad de las  Tecnologias de la Información y las Comunicaciones de la Gobernación del Quindio </t>
  </si>
  <si>
    <t>Programa de sostenibilidad de las TIC fortalecido</t>
  </si>
  <si>
    <t xml:space="preserve">Realizar un (1) estudio de modernización administrativa en el departamento </t>
  </si>
  <si>
    <t>Estudio de modernización administrativa realizado</t>
  </si>
  <si>
    <t>Implementar un (1) programa de modernización de la gestión documental en el departamento</t>
  </si>
  <si>
    <t>Programa de modernización implementado</t>
  </si>
  <si>
    <t xml:space="preserve">Desarrollar e implementar una (1) estrategía de comunicaciones </t>
  </si>
  <si>
    <t>Estrategía de comunicaciones desarrollada e implementada</t>
  </si>
  <si>
    <t>Adquirir  un (1) bien inmueble para adelantar acciones de cara al servicio de la comunidad</t>
  </si>
  <si>
    <t>Bien inmueble adquirido</t>
  </si>
  <si>
    <t xml:space="preserve">VALOR TOTAL </t>
  </si>
  <si>
    <t xml:space="preserve">MATRIZ PLURIANUAL </t>
  </si>
  <si>
    <t>No</t>
  </si>
  <si>
    <t>ESTRTAEGIAS PLAN DE DESARROLLO</t>
  </si>
  <si>
    <t xml:space="preserve">DEFINITIVA </t>
  </si>
  <si>
    <t>Definitiva %</t>
  </si>
  <si>
    <t xml:space="preserve">COMPROMISOS </t>
  </si>
  <si>
    <t>Compromisos %</t>
  </si>
  <si>
    <t xml:space="preserve">OBLIGACIONES </t>
  </si>
  <si>
    <t>Obligaciones %</t>
  </si>
  <si>
    <t>SEMAFORO (COMPROMISO)
Verde Oscuro  (80%  - 100%)
Verde Claro (70% y 79%)
Amarillo (60% y 69%)
Naranja (40% y 59%)
Rojo ( 0%-39%)</t>
  </si>
  <si>
    <t>Desarrollo Sostenible</t>
  </si>
  <si>
    <t>Prosperidad con equidad</t>
  </si>
  <si>
    <t>Inclusion Social</t>
  </si>
  <si>
    <t>Seguridad Humana</t>
  </si>
  <si>
    <t>Buen Gobierno</t>
  </si>
  <si>
    <t xml:space="preserve">TOTAL </t>
  </si>
  <si>
    <t>PROGRAMAS PLAN DE DESARROLLO</t>
  </si>
  <si>
    <t>Soberanía , seguridad alimentaria y nutricional</t>
  </si>
  <si>
    <t>% Definitiva</t>
  </si>
  <si>
    <t>TOTAL 2016-2019</t>
  </si>
  <si>
    <t>en blanco</t>
  </si>
  <si>
    <t>PLAN DE DESARROLLO</t>
  </si>
  <si>
    <t>16
17
18</t>
  </si>
  <si>
    <t>29
30</t>
  </si>
  <si>
    <t>21
22</t>
  </si>
  <si>
    <t>10
12</t>
  </si>
  <si>
    <t>7
5</t>
  </si>
  <si>
    <t>25
29
30
28</t>
  </si>
  <si>
    <t>24
25
29
30
PTS-45</t>
  </si>
  <si>
    <t xml:space="preserve">Diseñar un ecosistema regional de emprendimiento y asociatividad                                                                                     </t>
  </si>
  <si>
    <t xml:space="preserve">Duplicar el número de instituciones educativas oficiales del departamento con el  índice sintético de calidad educativa (ISCE) en el nivel de básica primaria,  secundaria y media por encima del promedio nacional
Disminuir las instituciones de educación que fueron clasificadas en nivel C por resultados obtenidos en pruebas saber 11;
 Duplicar los programas en la educación superior acreditados con alta calidad;
 Disminuir la proporción de niños que desertan en educación básica secundaria y media </t>
  </si>
  <si>
    <t>45
63,27%
6
8,06% EBS
5,77%EM</t>
  </si>
  <si>
    <t>90
50%
12
5% EBS
4% EM</t>
  </si>
  <si>
    <t>R</t>
  </si>
  <si>
    <t>Duplicar los programas en la educación superior acreditados con alta calidad;</t>
  </si>
  <si>
    <t>Disminuir el porcentaje de mujeres amenazadas por sus compañeros sentimentales                                                               - Disminuir incidencia de violencia intrafamiliar                                Disminuir incidencia de violencia intrafamiliar</t>
  </si>
  <si>
    <t xml:space="preserve">PROGRAMA ALIMENTACION ESCOLAR </t>
  </si>
  <si>
    <t>Ejecución de recursos de inversión por Ejes Estratégicos del Plan de Desarrollo "EN DEFENSA DEL BIEN COMÚN" I Trimestre 2018</t>
  </si>
  <si>
    <t>Ejecución de recursos de inversión por Programas del Plan de Desarrollo "EN DEFENSA DEL BIEN COMÚN" I Trimestre 2018</t>
  </si>
  <si>
    <t xml:space="preserve"> Ejecución de recursos de inversión por Ejes Estrategicos del Plan de Desarrollo "EN DEFENSA DEL BIEN COMÚN" I Trimestre 2018</t>
  </si>
  <si>
    <t>Ejecución de recursos de inversión por Programas del Plan de Desarrollo " EN DEFENSA DEL BIEN COMÚN" I Trimestre 2018</t>
  </si>
  <si>
    <t>ESTRATEGIAS</t>
  </si>
  <si>
    <t>METAS PRODUCTO PROGRAMADAS</t>
  </si>
  <si>
    <t>ESTADO DE CUMPLIMIENTO ( SEMAFORO)</t>
  </si>
  <si>
    <r>
      <t xml:space="preserve"> </t>
    </r>
    <r>
      <rPr>
        <b/>
        <sz val="8"/>
        <color rgb="FFFFFFFF"/>
        <rFont val="Calibri"/>
        <family val="2"/>
        <scheme val="minor"/>
      </rPr>
      <t>RANGO SOBRESLIENTE</t>
    </r>
  </si>
  <si>
    <t>RANGO SATISFACTORIO</t>
  </si>
  <si>
    <t xml:space="preserve">RANGO MEDIO </t>
  </si>
  <si>
    <t xml:space="preserve">RANGO BAJO  </t>
  </si>
  <si>
    <t>RANGO CRÍTICO</t>
  </si>
  <si>
    <t>Verde Oscuro (80%  - 100%)</t>
  </si>
  <si>
    <t>Verde Claro (70% - 79%)</t>
  </si>
  <si>
    <t>Amarillo  (60% - 69%)</t>
  </si>
  <si>
    <t>Naranja                 (40% - 59%)</t>
  </si>
  <si>
    <t>Rojo                                ( 0-39%)</t>
  </si>
  <si>
    <t>Inclusión Social</t>
  </si>
  <si>
    <t>ESTADO DE CUMPLIMIENTO  METAS PRODUCTO POR EJES ESTRATEGICOS</t>
  </si>
  <si>
    <t>I TRIMESTRE VIGENCIA 2018</t>
  </si>
  <si>
    <t>OBLIGACIONES RESERVA 2016</t>
  </si>
  <si>
    <t xml:space="preserve">ALIMENTACION ESCOLAR </t>
  </si>
  <si>
    <t>PLAN DE DESARROLLO "EN DEFENSA DEL BIEN COMUN"
SEGUIMIENTO PLAN INDICATIVO - LINEAMIENTOS SIEE
MAYO DE 2018</t>
  </si>
  <si>
    <t>8,06% EBS5,
77% EM</t>
  </si>
  <si>
    <t>5% EBS
4% EM</t>
  </si>
  <si>
    <t>8,06% EBS
5,77% EM</t>
  </si>
  <si>
    <t>8,06% EBS 
5,77% EM</t>
  </si>
  <si>
    <t xml:space="preserve">6.20
73.23
8.06 EBS
5.77 EM         </t>
  </si>
  <si>
    <t xml:space="preserve">3
78
5 EBS4 EM </t>
  </si>
  <si>
    <t xml:space="preserve">14
15
19 </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</si>
</sst>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0_-;\-* #,##0_-;_-* &quot;-&quot;_-;_-@_-"/>
    <numFmt numFmtId="167" formatCode="_-* #,##0.00_-;\-* #,##0.00_-;_-* &quot;-&quot;??_-;_-@_-"/>
    <numFmt numFmtId="168" formatCode="_-&quot;$&quot;* #,##0_-;\-&quot;$&quot;* #,##0_-;_-&quot;$&quot;* &quot;-&quot;_-;_-@_-"/>
    <numFmt numFmtId="169" formatCode="_-&quot;$&quot;* #,##0.00_-;\-&quot;$&quot;* #,##0.00_-;_-&quot;$&quot;* &quot;-&quot;??_-;_-@_-"/>
    <numFmt numFmtId="170" formatCode="&quot;$&quot;\ #,##0;&quot;$&quot;\ \-#,##0"/>
    <numFmt numFmtId="171" formatCode="_ &quot;$&quot;\ * #,##0.00_ ;_ &quot;$&quot;\ * \-#,##0.00_ ;_ &quot;$&quot;\ * &quot;-&quot;??_ ;_ @_ "/>
    <numFmt numFmtId="172" formatCode="_ * #,##0.00_ ;_ * \-#,##0.00_ ;_ * &quot;-&quot;??_ ;_ @_ "/>
    <numFmt numFmtId="173" formatCode="_(* #,##0_);_(* \(#,##0\);_(* &quot;-&quot;??_);_(@_)"/>
    <numFmt numFmtId="174" formatCode="0.0%"/>
    <numFmt numFmtId="175" formatCode="0.0"/>
    <numFmt numFmtId="176" formatCode="_ [$€-2]\ * #,##0.00_ ;_ [$€-2]\ * \-#,##0.00_ ;_ [$€-2]\ * &quot;-&quot;??_ "/>
    <numFmt numFmtId="177" formatCode="00"/>
    <numFmt numFmtId="178" formatCode="#."/>
    <numFmt numFmtId="179" formatCode="_-[$€-2]* #,##0.00_-;\-[$€-2]* #,##0.00_-;_-[$€-2]* &quot;-&quot;??_-"/>
    <numFmt numFmtId="180" formatCode="_(* #.##0.00_);_(* \(#.##0.00\);_(* &quot;-&quot;??_);_(@_)"/>
    <numFmt numFmtId="181" formatCode="_-* #,##0.00\ _P_t_a_-;\-* #,##0.00\ _P_t_a_-;_-* &quot;-&quot;??\ _P_t_a_-;_-@_-"/>
    <numFmt numFmtId="182" formatCode="#,##0.0;\-#,##0.0"/>
    <numFmt numFmtId="183" formatCode="_(* #.##000_);_(* \(#.##000\);_(* &quot;-&quot;??_);_(@_)"/>
    <numFmt numFmtId="184" formatCode="_-* #,##0.00_-;\-* #,##0.00_-;_-* &quot;-&quot;_-;_-@_-"/>
    <numFmt numFmtId="185" formatCode="_-* #,##0.000_-;\-* #,##0.000_-;_-* &quot;-&quot;_-;_-@_-"/>
    <numFmt numFmtId="186" formatCode="&quot;$&quot;\ #,##0"/>
    <numFmt numFmtId="187" formatCode="_-* #,##0_-;\-* #,##0_-;_-* &quot;-&quot;??_-;_-@_-"/>
    <numFmt numFmtId="188" formatCode="_-* #,##0.0_-;\-* #,##0.0_-;_-* &quot;-&quot;_-;_-@_-"/>
    <numFmt numFmtId="189" formatCode="_(* #,##0.0_);_(* \(#,##0.0\);_(* &quot;-&quot;??_);_(@_)"/>
    <numFmt numFmtId="190" formatCode="#,##0.0"/>
    <numFmt numFmtId="191" formatCode="0.000"/>
    <numFmt numFmtId="192" formatCode="_(* #,##0.000_);_(* \(#,##0.000\);_(* &quot;-&quot;??_);_(@_)"/>
    <numFmt numFmtId="193" formatCode="#,##0.0_);\(#,##0.0\)"/>
  </numFmts>
  <fonts count="65" x14ac:knownFonts="1">
    <font>
      <sz val="11"/>
      <color theme="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sz val="10"/>
      <name val="Arial"/>
      <family val="2"/>
    </font>
    <font>
      <b/>
      <sz val="11"/>
      <color theme="1"/>
      <name val="Calibri"/>
      <family val="2"/>
      <scheme val="minor"/>
    </font>
    <font>
      <sz val="11"/>
      <color indexed="8"/>
      <name val="Calibri"/>
      <family val="2"/>
    </font>
    <font>
      <b/>
      <sz val="11"/>
      <color theme="0"/>
      <name val="Calibri"/>
      <family val="2"/>
      <scheme val="minor"/>
    </font>
    <font>
      <sz val="11"/>
      <color rgb="FF000000"/>
      <name val="Calibri"/>
      <family val="2"/>
      <scheme val="minor"/>
    </font>
    <font>
      <sz val="10"/>
      <color indexed="8"/>
      <name val="MS Sans Serif"/>
    </font>
    <font>
      <b/>
      <sz val="12"/>
      <color theme="1"/>
      <name val="Calibri"/>
      <family val="2"/>
      <scheme val="minor"/>
    </font>
    <font>
      <b/>
      <sz val="10"/>
      <color theme="0"/>
      <name val="Calibri"/>
      <family val="2"/>
      <scheme val="minor"/>
    </font>
    <font>
      <sz val="11"/>
      <color theme="0"/>
      <name val="Calibri"/>
      <family val="2"/>
      <scheme val="minor"/>
    </font>
    <font>
      <sz val="11"/>
      <color rgb="FF000000"/>
      <name val="Calibri"/>
      <family val="2"/>
    </font>
    <font>
      <sz val="1"/>
      <color indexed="16"/>
      <name val="Courier"/>
      <family val="3"/>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10"/>
      <name val="Calibri"/>
      <family val="2"/>
    </font>
    <font>
      <b/>
      <sz val="11"/>
      <color indexed="9"/>
      <name val="Calibri"/>
      <family val="2"/>
    </font>
    <font>
      <sz val="11"/>
      <color indexed="10"/>
      <name val="Calibri"/>
      <family val="2"/>
    </font>
    <font>
      <sz val="11"/>
      <color indexed="52"/>
      <name val="Calibri"/>
      <family val="2"/>
    </font>
    <font>
      <b/>
      <sz val="11"/>
      <color indexed="62"/>
      <name val="Calibri"/>
      <family val="2"/>
    </font>
    <font>
      <b/>
      <sz val="11"/>
      <color indexed="56"/>
      <name val="Calibri"/>
      <family val="2"/>
    </font>
    <font>
      <sz val="11"/>
      <color indexed="62"/>
      <name val="Calibri"/>
      <family val="2"/>
    </font>
    <font>
      <sz val="11"/>
      <name val="Arial Narrow"/>
      <family val="2"/>
    </font>
    <font>
      <i/>
      <sz val="11"/>
      <color indexed="23"/>
      <name val="Calibri"/>
      <family val="2"/>
    </font>
    <font>
      <b/>
      <sz val="15"/>
      <color indexed="56"/>
      <name val="Calibri"/>
      <family val="2"/>
    </font>
    <font>
      <b/>
      <sz val="13"/>
      <color indexed="56"/>
      <name val="Calibri"/>
      <family val="2"/>
    </font>
    <font>
      <sz val="11"/>
      <color indexed="19"/>
      <name val="Calibri"/>
      <family val="2"/>
    </font>
    <font>
      <sz val="11"/>
      <color indexed="60"/>
      <name val="Calibri"/>
      <family val="2"/>
    </font>
    <font>
      <b/>
      <sz val="11"/>
      <color indexed="63"/>
      <name val="Calibri"/>
      <family val="2"/>
    </font>
    <font>
      <b/>
      <sz val="18"/>
      <color indexed="56"/>
      <name val="Cambria"/>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sz val="10"/>
      <name val="Arial Narrow"/>
      <family val="2"/>
    </font>
    <font>
      <b/>
      <sz val="12"/>
      <color indexed="8"/>
      <name val="Courier New"/>
      <family val="3"/>
    </font>
    <font>
      <b/>
      <sz val="12"/>
      <color indexed="8"/>
      <name val="Times New Roman"/>
      <family val="1"/>
    </font>
    <font>
      <sz val="10"/>
      <color theme="1"/>
      <name val="Arial"/>
      <family val="2"/>
    </font>
    <font>
      <sz val="11"/>
      <name val="Arial"/>
      <family val="2"/>
    </font>
    <font>
      <b/>
      <sz val="11"/>
      <name val="Arial"/>
      <family val="2"/>
    </font>
    <font>
      <b/>
      <sz val="11"/>
      <color rgb="FFFF0000"/>
      <name val="Arial"/>
      <family val="2"/>
    </font>
    <font>
      <b/>
      <sz val="10"/>
      <name val="Arial"/>
      <family val="2"/>
    </font>
    <font>
      <b/>
      <sz val="10"/>
      <color rgb="FFFF0000"/>
      <name val="Arial"/>
      <family val="2"/>
    </font>
    <font>
      <sz val="11"/>
      <color theme="1"/>
      <name val="Arial"/>
      <family val="2"/>
    </font>
    <font>
      <b/>
      <sz val="11"/>
      <color theme="1"/>
      <name val="Arial"/>
      <family val="2"/>
    </font>
    <font>
      <sz val="11"/>
      <color rgb="FFFF0000"/>
      <name val="Arial"/>
      <family val="2"/>
    </font>
    <font>
      <sz val="11"/>
      <name val="Calibri"/>
      <family val="2"/>
      <scheme val="minor"/>
    </font>
    <font>
      <sz val="11"/>
      <color rgb="FF313131"/>
      <name val="Arial"/>
      <family val="2"/>
    </font>
    <font>
      <sz val="14"/>
      <name val="Arial"/>
      <family val="2"/>
    </font>
    <font>
      <sz val="11"/>
      <color rgb="FF000000"/>
      <name val="Arial"/>
      <family val="2"/>
    </font>
    <font>
      <b/>
      <sz val="11"/>
      <color rgb="FF000000"/>
      <name val="Arial"/>
      <family val="2"/>
    </font>
    <font>
      <sz val="12"/>
      <name val="Arial"/>
      <family val="2"/>
    </font>
    <font>
      <sz val="12"/>
      <name val="Calibri"/>
      <family val="2"/>
      <scheme val="minor"/>
    </font>
    <font>
      <sz val="11"/>
      <color rgb="FFFF00FF"/>
      <name val="Arial"/>
      <family val="2"/>
    </font>
    <font>
      <sz val="12"/>
      <color theme="1"/>
      <name val="Arial"/>
      <family val="2"/>
    </font>
    <font>
      <b/>
      <sz val="11"/>
      <color rgb="FFFFFFFF"/>
      <name val="Calibri"/>
      <family val="2"/>
      <scheme val="minor"/>
    </font>
    <font>
      <b/>
      <sz val="10"/>
      <color rgb="FFFFFFFF"/>
      <name val="Calibri"/>
      <family val="2"/>
      <scheme val="minor"/>
    </font>
    <font>
      <sz val="11"/>
      <color rgb="FFFFFFFF"/>
      <name val="Calibri"/>
      <family val="2"/>
      <scheme val="minor"/>
    </font>
    <font>
      <b/>
      <sz val="8"/>
      <color rgb="FFFFFFFF"/>
      <name val="Calibri"/>
      <family val="2"/>
      <scheme val="minor"/>
    </font>
    <font>
      <b/>
      <sz val="14"/>
      <name val="Arial"/>
      <family val="2"/>
    </font>
    <font>
      <b/>
      <sz val="14"/>
      <color rgb="FFFF0000"/>
      <name val="Arial"/>
      <family val="2"/>
    </font>
  </fonts>
  <fills count="5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indexed="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7030A0"/>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rgb="FF7B5571"/>
        <bgColor indexed="64"/>
      </patternFill>
    </fill>
    <fill>
      <patternFill patternType="solid">
        <fgColor rgb="FF0070C0"/>
        <bgColor indexed="64"/>
      </patternFill>
    </fill>
  </fills>
  <borders count="46">
    <border>
      <left/>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auto="1"/>
      </bottom>
      <diagonal/>
    </border>
    <border>
      <left/>
      <right style="thin">
        <color auto="1"/>
      </right>
      <top/>
      <bottom style="thin">
        <color auto="1"/>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rgb="FF0070C0"/>
      </left>
      <right style="thin">
        <color rgb="FF0070C0"/>
      </right>
      <top style="thin">
        <color rgb="FF0070C0"/>
      </top>
      <bottom style="thin">
        <color rgb="FF0070C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top style="thin">
        <color auto="1"/>
      </top>
      <bottom/>
      <diagonal/>
    </border>
    <border>
      <left/>
      <right/>
      <top style="thin">
        <color indexed="64"/>
      </top>
      <bottom/>
      <diagonal/>
    </border>
    <border>
      <left style="thin">
        <color auto="1"/>
      </left>
      <right style="thin">
        <color auto="1"/>
      </right>
      <top style="thin">
        <color auto="1"/>
      </top>
      <bottom/>
      <diagonal/>
    </border>
    <border>
      <left/>
      <right style="thin">
        <color auto="1"/>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6289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3" fontId="3" fillId="0" borderId="0" applyFont="0" applyFill="0" applyBorder="0" applyAlignment="0" applyProtection="0"/>
    <xf numFmtId="164" fontId="6" fillId="0" borderId="0" applyFont="0" applyFill="0" applyBorder="0" applyAlignment="0" applyProtection="0"/>
    <xf numFmtId="0" fontId="9" fillId="0" borderId="0"/>
    <xf numFmtId="167" fontId="3" fillId="0" borderId="0" applyFont="0" applyFill="0" applyBorder="0" applyAlignment="0" applyProtection="0"/>
    <xf numFmtId="167" fontId="6" fillId="0" borderId="0" applyFont="0" applyFill="0" applyBorder="0" applyAlignment="0" applyProtection="0"/>
    <xf numFmtId="167" fontId="3" fillId="0" borderId="0" applyFont="0" applyFill="0" applyBorder="0" applyAlignment="0" applyProtection="0"/>
    <xf numFmtId="0" fontId="4" fillId="0" borderId="0"/>
    <xf numFmtId="167" fontId="3" fillId="0" borderId="0" applyFont="0" applyFill="0" applyBorder="0" applyAlignment="0" applyProtection="0"/>
    <xf numFmtId="167" fontId="3" fillId="0" borderId="0" applyFont="0" applyFill="0" applyBorder="0" applyAlignment="0" applyProtection="0"/>
    <xf numFmtId="42" fontId="3" fillId="0" borderId="0" applyFont="0" applyFill="0" applyBorder="0" applyAlignment="0" applyProtection="0"/>
    <xf numFmtId="0" fontId="4" fillId="0" borderId="0"/>
    <xf numFmtId="176" fontId="3" fillId="0" borderId="0"/>
    <xf numFmtId="167"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76" fontId="3" fillId="0" borderId="0"/>
    <xf numFmtId="44" fontId="6" fillId="0" borderId="0" applyFont="0" applyFill="0" applyBorder="0" applyAlignment="0" applyProtection="0"/>
    <xf numFmtId="171" fontId="13" fillId="0" borderId="0"/>
    <xf numFmtId="43" fontId="6" fillId="0" borderId="0" applyFont="0" applyFill="0" applyBorder="0" applyAlignment="0" applyProtection="0"/>
    <xf numFmtId="9" fontId="6" fillId="0" borderId="0" applyFont="0" applyFill="0" applyBorder="0" applyAlignment="0" applyProtection="0"/>
    <xf numFmtId="178" fontId="14" fillId="0" borderId="0">
      <protection locked="0"/>
    </xf>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18" borderId="0" applyNumberFormat="0" applyBorder="0" applyAlignment="0" applyProtection="0"/>
    <xf numFmtId="0" fontId="6" fillId="25" borderId="0" applyNumberFormat="0" applyBorder="0" applyAlignment="0" applyProtection="0"/>
    <xf numFmtId="0" fontId="6" fillId="19" borderId="0" applyNumberFormat="0" applyBorder="0" applyAlignment="0" applyProtection="0"/>
    <xf numFmtId="0" fontId="6" fillId="26"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2"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7" borderId="0" applyNumberFormat="0" applyBorder="0" applyAlignment="0" applyProtection="0"/>
    <xf numFmtId="0" fontId="6" fillId="19"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8" borderId="0" applyNumberFormat="0" applyBorder="0" applyAlignment="0" applyProtection="0"/>
    <xf numFmtId="0" fontId="15" fillId="30" borderId="0" applyNumberFormat="0" applyBorder="0" applyAlignment="0" applyProtection="0"/>
    <xf numFmtId="0" fontId="15" fillId="25"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22"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25"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15" fillId="19" borderId="0" applyNumberFormat="0" applyBorder="0" applyAlignment="0" applyProtection="0"/>
    <xf numFmtId="0" fontId="15" fillId="31" borderId="0" applyNumberFormat="0" applyBorder="0" applyAlignment="0" applyProtection="0"/>
    <xf numFmtId="0" fontId="15" fillId="22" borderId="0" applyNumberFormat="0" applyBorder="0" applyAlignment="0" applyProtection="0"/>
    <xf numFmtId="0" fontId="15" fillId="32" borderId="0" applyNumberFormat="0" applyBorder="0" applyAlignment="0" applyProtection="0"/>
    <xf numFmtId="0" fontId="15" fillId="25" borderId="0" applyNumberFormat="0" applyBorder="0" applyAlignment="0" applyProtection="0"/>
    <xf numFmtId="0" fontId="15" fillId="33"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4" borderId="0" applyNumberFormat="0" applyBorder="0" applyAlignment="0" applyProtection="0"/>
    <xf numFmtId="0" fontId="16" fillId="19" borderId="0" applyNumberFormat="0" applyBorder="0" applyAlignment="0" applyProtection="0"/>
    <xf numFmtId="0" fontId="17" fillId="22" borderId="0" applyNumberFormat="0" applyBorder="0" applyAlignment="0" applyProtection="0"/>
    <xf numFmtId="0" fontId="17" fillId="20" borderId="0" applyNumberFormat="0" applyBorder="0" applyAlignment="0" applyProtection="0"/>
    <xf numFmtId="0" fontId="18" fillId="38" borderId="14" applyNumberFormat="0" applyAlignment="0" applyProtection="0"/>
    <xf numFmtId="0" fontId="19" fillId="39" borderId="14" applyNumberFormat="0" applyAlignment="0" applyProtection="0"/>
    <xf numFmtId="0" fontId="18" fillId="38" borderId="14" applyNumberFormat="0" applyAlignment="0" applyProtection="0"/>
    <xf numFmtId="0" fontId="20" fillId="40" borderId="15" applyNumberFormat="0" applyAlignment="0" applyProtection="0"/>
    <xf numFmtId="0" fontId="20" fillId="40" borderId="15" applyNumberFormat="0" applyAlignment="0" applyProtection="0"/>
    <xf numFmtId="0" fontId="21" fillId="0" borderId="16" applyNumberFormat="0" applyFill="0" applyAlignment="0" applyProtection="0"/>
    <xf numFmtId="0" fontId="22" fillId="0" borderId="17" applyNumberFormat="0" applyFill="0" applyAlignment="0" applyProtection="0"/>
    <xf numFmtId="0" fontId="20" fillId="40" borderId="1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5" fillId="41" borderId="0" applyNumberFormat="0" applyBorder="0" applyAlignment="0" applyProtection="0"/>
    <xf numFmtId="0" fontId="15" fillId="35" borderId="0" applyNumberFormat="0" applyBorder="0" applyAlignment="0" applyProtection="0"/>
    <xf numFmtId="0" fontId="15" fillId="34" borderId="0" applyNumberFormat="0" applyBorder="0" applyAlignment="0" applyProtection="0"/>
    <xf numFmtId="0" fontId="15" fillId="36" borderId="0" applyNumberFormat="0" applyBorder="0" applyAlignment="0" applyProtection="0"/>
    <xf numFmtId="0" fontId="15" fillId="28" borderId="0" applyNumberFormat="0" applyBorder="0" applyAlignment="0" applyProtection="0"/>
    <xf numFmtId="0" fontId="15" fillId="37" borderId="0" applyNumberFormat="0" applyBorder="0" applyAlignment="0" applyProtection="0"/>
    <xf numFmtId="0" fontId="15" fillId="4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6" borderId="0" applyNumberFormat="0" applyBorder="0" applyAlignment="0" applyProtection="0"/>
    <xf numFmtId="0" fontId="15" fillId="34" borderId="0" applyNumberFormat="0" applyBorder="0" applyAlignment="0" applyProtection="0"/>
    <xf numFmtId="0" fontId="25" fillId="29" borderId="14" applyNumberFormat="0" applyAlignment="0" applyProtection="0"/>
    <xf numFmtId="0" fontId="25" fillId="23" borderId="14" applyNumberFormat="0" applyAlignment="0" applyProtection="0"/>
    <xf numFmtId="172" fontId="4" fillId="0" borderId="0" applyFont="0" applyFill="0" applyBorder="0" applyAlignment="0" applyProtection="0"/>
    <xf numFmtId="172"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 fillId="0" borderId="0" applyFont="0" applyFill="0" applyBorder="0" applyAlignment="0" applyProtection="0"/>
    <xf numFmtId="179" fontId="4" fillId="0" borderId="0" applyFont="0" applyFill="0" applyBorder="0" applyAlignment="0" applyProtection="0"/>
    <xf numFmtId="176" fontId="26" fillId="0" borderId="0" applyFont="0" applyFill="0" applyBorder="0" applyAlignment="0" applyProtection="0"/>
    <xf numFmtId="0" fontId="27" fillId="0" borderId="0" applyNumberFormat="0" applyFill="0" applyBorder="0" applyAlignment="0" applyProtection="0"/>
    <xf numFmtId="0" fontId="17" fillId="20" borderId="0" applyNumberFormat="0" applyBorder="0" applyAlignment="0" applyProtection="0"/>
    <xf numFmtId="0" fontId="28" fillId="0" borderId="18" applyNumberFormat="0" applyFill="0" applyAlignment="0" applyProtection="0"/>
    <xf numFmtId="0" fontId="29" fillId="0" borderId="19" applyNumberFormat="0" applyFill="0" applyAlignment="0" applyProtection="0"/>
    <xf numFmtId="0" fontId="24" fillId="0" borderId="20" applyNumberFormat="0" applyFill="0" applyAlignment="0" applyProtection="0"/>
    <xf numFmtId="0" fontId="24" fillId="0" borderId="0" applyNumberFormat="0" applyFill="0" applyBorder="0" applyAlignment="0" applyProtection="0"/>
    <xf numFmtId="0" fontId="16" fillId="21" borderId="0" applyNumberFormat="0" applyBorder="0" applyAlignment="0" applyProtection="0"/>
    <xf numFmtId="0" fontId="16" fillId="19" borderId="0" applyNumberFormat="0" applyBorder="0" applyAlignment="0" applyProtection="0"/>
    <xf numFmtId="0" fontId="25" fillId="23" borderId="14" applyNumberFormat="0" applyAlignment="0" applyProtection="0"/>
    <xf numFmtId="0" fontId="22" fillId="0" borderId="17" applyNumberFormat="0" applyFill="0" applyAlignment="0" applyProtection="0"/>
    <xf numFmtId="165" fontId="6" fillId="0" borderId="0" applyFont="0" applyFill="0" applyBorder="0" applyAlignment="0" applyProtection="0"/>
    <xf numFmtId="43" fontId="3" fillId="0" borderId="0" applyFont="0" applyFill="0" applyBorder="0" applyAlignment="0" applyProtection="0"/>
    <xf numFmtId="172" fontId="4"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180"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3" fillId="0" borderId="0" applyFont="0" applyFill="0" applyBorder="0" applyAlignment="0" applyProtection="0"/>
    <xf numFmtId="172" fontId="4" fillId="0" borderId="0" applyFont="0" applyFill="0" applyBorder="0" applyAlignment="0" applyProtection="0"/>
    <xf numFmtId="165" fontId="6" fillId="0" borderId="0" applyFont="0" applyFill="0" applyBorder="0" applyAlignment="0" applyProtection="0"/>
    <xf numFmtId="181" fontId="4"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72" fontId="4" fillId="0" borderId="0" applyFont="0" applyFill="0" applyBorder="0" applyAlignment="0" applyProtection="0"/>
    <xf numFmtId="165" fontId="6" fillId="0" borderId="0" applyFont="0" applyFill="0" applyBorder="0" applyAlignment="0" applyProtection="0"/>
    <xf numFmtId="165"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171" fontId="4" fillId="0" borderId="0" applyFont="0" applyFill="0" applyBorder="0" applyAlignment="0" applyProtection="0"/>
    <xf numFmtId="0" fontId="30" fillId="29" borderId="0" applyNumberFormat="0" applyBorder="0" applyAlignment="0" applyProtection="0"/>
    <xf numFmtId="0" fontId="31" fillId="29" borderId="0" applyNumberFormat="0" applyBorder="0" applyAlignment="0" applyProtection="0"/>
    <xf numFmtId="0" fontId="4" fillId="0" borderId="0"/>
    <xf numFmtId="0" fontId="6" fillId="0" borderId="0"/>
    <xf numFmtId="0" fontId="4" fillId="0" borderId="0"/>
    <xf numFmtId="0" fontId="4" fillId="0" borderId="0"/>
    <xf numFmtId="0" fontId="4" fillId="0" borderId="0"/>
    <xf numFmtId="0" fontId="3" fillId="0" borderId="0"/>
    <xf numFmtId="0" fontId="4" fillId="0" borderId="0"/>
    <xf numFmtId="0" fontId="6" fillId="0" borderId="0"/>
    <xf numFmtId="172"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2" fontId="4" fillId="0" borderId="0" applyFont="0" applyFill="0" applyBorder="0" applyAlignment="0" applyProtection="0"/>
    <xf numFmtId="172" fontId="4" fillId="0" borderId="0" applyFont="0" applyFill="0" applyBorder="0" applyAlignment="0" applyProtection="0"/>
    <xf numFmtId="170" fontId="4" fillId="0" borderId="0" applyFont="0" applyFill="0" applyBorder="0" applyAlignment="0" applyProtection="0"/>
    <xf numFmtId="0" fontId="3" fillId="0" borderId="0"/>
    <xf numFmtId="0" fontId="3" fillId="0" borderId="0"/>
    <xf numFmtId="0" fontId="3" fillId="0" borderId="0"/>
    <xf numFmtId="0" fontId="3" fillId="0" borderId="0"/>
    <xf numFmtId="0" fontId="4" fillId="26" borderId="21" applyNumberFormat="0" applyFont="0" applyAlignment="0" applyProtection="0"/>
    <xf numFmtId="0" fontId="4" fillId="26" borderId="21" applyNumberFormat="0" applyFont="0" applyAlignment="0" applyProtection="0"/>
    <xf numFmtId="0" fontId="6" fillId="26" borderId="21" applyNumberFormat="0" applyFont="0" applyAlignment="0" applyProtection="0"/>
    <xf numFmtId="0" fontId="32" fillId="38" borderId="22" applyNumberFormat="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2" fillId="39" borderId="22" applyNumberFormat="0" applyAlignment="0" applyProtection="0"/>
    <xf numFmtId="0" fontId="32" fillId="38" borderId="22"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3" fillId="0" borderId="0" applyNumberFormat="0" applyFill="0" applyBorder="0" applyAlignment="0" applyProtection="0"/>
    <xf numFmtId="0" fontId="34" fillId="0" borderId="23" applyNumberFormat="0" applyFill="0" applyAlignment="0" applyProtection="0"/>
    <xf numFmtId="0" fontId="35" fillId="0" borderId="24" applyNumberFormat="0" applyFill="0" applyAlignment="0" applyProtection="0"/>
    <xf numFmtId="0" fontId="29" fillId="0" borderId="19" applyNumberFormat="0" applyFill="0" applyAlignment="0" applyProtection="0"/>
    <xf numFmtId="0" fontId="23" fillId="0" borderId="25" applyNumberFormat="0" applyFill="0" applyAlignment="0" applyProtection="0"/>
    <xf numFmtId="0" fontId="24" fillId="0" borderId="20" applyNumberFormat="0" applyFill="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37" fillId="0" borderId="26" applyNumberFormat="0" applyFill="0" applyAlignment="0" applyProtection="0"/>
    <xf numFmtId="0" fontId="37" fillId="0" borderId="27" applyNumberFormat="0" applyFill="0" applyAlignment="0" applyProtection="0"/>
    <xf numFmtId="0" fontId="21" fillId="0" borderId="0" applyNumberFormat="0" applyFill="0" applyBorder="0" applyAlignment="0" applyProtection="0"/>
    <xf numFmtId="0" fontId="3" fillId="0" borderId="0"/>
    <xf numFmtId="168" fontId="4" fillId="0" borderId="0" applyFont="0" applyFill="0" applyBorder="0" applyAlignment="0" applyProtection="0"/>
    <xf numFmtId="0" fontId="4" fillId="0" borderId="0"/>
    <xf numFmtId="172" fontId="4" fillId="0" borderId="0" applyFont="0" applyFill="0" applyBorder="0" applyAlignment="0" applyProtection="0"/>
    <xf numFmtId="172"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6" fontId="3" fillId="0" borderId="0"/>
    <xf numFmtId="176" fontId="4" fillId="0" borderId="0"/>
    <xf numFmtId="176" fontId="6" fillId="0" borderId="0"/>
    <xf numFmtId="176" fontId="4" fillId="0" borderId="0"/>
    <xf numFmtId="176" fontId="4" fillId="0" borderId="0"/>
    <xf numFmtId="176" fontId="4" fillId="0" borderId="0"/>
    <xf numFmtId="176" fontId="4" fillId="0" borderId="0"/>
    <xf numFmtId="176" fontId="4" fillId="0" borderId="0"/>
    <xf numFmtId="176" fontId="3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7" fontId="6" fillId="0" borderId="0" applyFont="0" applyFill="0" applyBorder="0" applyAlignment="0" applyProtection="0"/>
    <xf numFmtId="167" fontId="3" fillId="0" borderId="0" applyFont="0" applyFill="0" applyBorder="0" applyAlignment="0" applyProtection="0"/>
    <xf numFmtId="167" fontId="6" fillId="0" borderId="0" applyFont="0" applyFill="0" applyBorder="0" applyAlignment="0" applyProtection="0"/>
    <xf numFmtId="168" fontId="4" fillId="0" borderId="0" applyFont="0" applyFill="0" applyBorder="0" applyAlignment="0" applyProtection="0"/>
    <xf numFmtId="166" fontId="6" fillId="0" borderId="0" applyFont="0" applyFill="0" applyBorder="0" applyAlignment="0" applyProtection="0"/>
    <xf numFmtId="166" fontId="3" fillId="0" borderId="0" applyFont="0" applyFill="0" applyBorder="0" applyAlignment="0" applyProtection="0"/>
    <xf numFmtId="176" fontId="3" fillId="0" borderId="0"/>
    <xf numFmtId="168"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0" fontId="6" fillId="26" borderId="29" applyNumberFormat="0" applyFont="0" applyAlignment="0" applyProtection="0"/>
    <xf numFmtId="0" fontId="37" fillId="0" borderId="32" applyNumberFormat="0" applyFill="0" applyAlignment="0" applyProtection="0"/>
    <xf numFmtId="44" fontId="6" fillId="0" borderId="0" applyFont="0" applyFill="0" applyBorder="0" applyAlignment="0" applyProtection="0"/>
    <xf numFmtId="43" fontId="6" fillId="0" borderId="0" applyFont="0" applyFill="0" applyBorder="0" applyAlignment="0" applyProtection="0"/>
    <xf numFmtId="0" fontId="37" fillId="0" borderId="32" applyNumberFormat="0" applyFill="0" applyAlignment="0" applyProtection="0"/>
    <xf numFmtId="43" fontId="3" fillId="0" borderId="0" applyFont="0" applyFill="0" applyBorder="0" applyAlignment="0" applyProtection="0"/>
    <xf numFmtId="0" fontId="18" fillId="38" borderId="28" applyNumberFormat="0" applyAlignment="0" applyProtection="0"/>
    <xf numFmtId="0" fontId="19" fillId="39" borderId="28" applyNumberFormat="0" applyAlignment="0" applyProtection="0"/>
    <xf numFmtId="0" fontId="25" fillId="23" borderId="28" applyNumberFormat="0" applyAlignment="0" applyProtection="0"/>
    <xf numFmtId="0" fontId="18" fillId="38" borderId="28" applyNumberFormat="0" applyAlignment="0" applyProtection="0"/>
    <xf numFmtId="0" fontId="19" fillId="39" borderId="28" applyNumberFormat="0" applyAlignment="0" applyProtection="0"/>
    <xf numFmtId="0" fontId="18" fillId="38" borderId="28" applyNumberFormat="0" applyAlignment="0" applyProtection="0"/>
    <xf numFmtId="0" fontId="25" fillId="29" borderId="28" applyNumberFormat="0" applyAlignment="0" applyProtection="0"/>
    <xf numFmtId="0" fontId="25" fillId="23" borderId="28" applyNumberFormat="0" applyAlignment="0" applyProtection="0"/>
    <xf numFmtId="0" fontId="25" fillId="23" borderId="28" applyNumberFormat="0" applyAlignment="0" applyProtection="0"/>
    <xf numFmtId="44" fontId="6" fillId="0" borderId="0" applyFont="0" applyFill="0" applyBorder="0" applyAlignment="0" applyProtection="0"/>
    <xf numFmtId="0" fontId="6" fillId="0" borderId="0"/>
    <xf numFmtId="172" fontId="4" fillId="0" borderId="0" applyFont="0" applyFill="0" applyBorder="0" applyAlignment="0" applyProtection="0"/>
    <xf numFmtId="0" fontId="4" fillId="26" borderId="29" applyNumberFormat="0" applyFont="0" applyAlignment="0" applyProtection="0"/>
    <xf numFmtId="0" fontId="4" fillId="26" borderId="29" applyNumberFormat="0" applyFont="0" applyAlignment="0" applyProtection="0"/>
    <xf numFmtId="0" fontId="6" fillId="26" borderId="29" applyNumberFormat="0" applyFont="0" applyAlignment="0" applyProtection="0"/>
    <xf numFmtId="0" fontId="32" fillId="38" borderId="30" applyNumberFormat="0" applyAlignment="0" applyProtection="0"/>
    <xf numFmtId="0" fontId="32" fillId="39" borderId="30" applyNumberFormat="0" applyAlignment="0" applyProtection="0"/>
    <xf numFmtId="0" fontId="32" fillId="38" borderId="30" applyNumberFormat="0" applyAlignment="0" applyProtection="0"/>
    <xf numFmtId="0" fontId="37" fillId="0" borderId="31" applyNumberFormat="0" applyFill="0" applyAlignment="0" applyProtection="0"/>
    <xf numFmtId="0" fontId="37" fillId="0" borderId="32" applyNumberFormat="0" applyFill="0" applyAlignment="0" applyProtection="0"/>
    <xf numFmtId="169" fontId="3" fillId="0" borderId="0" applyFont="0" applyFill="0" applyBorder="0" applyAlignment="0" applyProtection="0"/>
    <xf numFmtId="0" fontId="4" fillId="26" borderId="29" applyNumberFormat="0" applyFont="0" applyAlignment="0" applyProtection="0"/>
    <xf numFmtId="0" fontId="4" fillId="26" borderId="29" applyNumberFormat="0" applyFont="0" applyAlignment="0" applyProtection="0"/>
    <xf numFmtId="0" fontId="32" fillId="38" borderId="30" applyNumberFormat="0" applyAlignment="0" applyProtection="0"/>
    <xf numFmtId="0" fontId="32" fillId="38" borderId="30" applyNumberFormat="0" applyAlignment="0" applyProtection="0"/>
    <xf numFmtId="0" fontId="6" fillId="26" borderId="29" applyNumberFormat="0" applyFont="0" applyAlignment="0" applyProtection="0"/>
    <xf numFmtId="0" fontId="19" fillId="39" borderId="28" applyNumberFormat="0" applyAlignment="0" applyProtection="0"/>
    <xf numFmtId="43" fontId="3" fillId="0" borderId="0" applyFont="0" applyFill="0" applyBorder="0" applyAlignment="0" applyProtection="0"/>
    <xf numFmtId="0" fontId="19" fillId="39" borderId="28" applyNumberFormat="0" applyAlignment="0" applyProtection="0"/>
    <xf numFmtId="0" fontId="37" fillId="0" borderId="32" applyNumberFormat="0" applyFill="0" applyAlignment="0" applyProtection="0"/>
    <xf numFmtId="0" fontId="37" fillId="0" borderId="32" applyNumberFormat="0" applyFill="0" applyAlignment="0" applyProtection="0"/>
    <xf numFmtId="0" fontId="25" fillId="23" borderId="28" applyNumberFormat="0" applyAlignment="0" applyProtection="0"/>
    <xf numFmtId="0" fontId="25" fillId="29" borderId="28" applyNumberFormat="0" applyAlignment="0" applyProtection="0"/>
    <xf numFmtId="0" fontId="4" fillId="26" borderId="29" applyNumberFormat="0" applyFont="0" applyAlignment="0" applyProtection="0"/>
    <xf numFmtId="0" fontId="6" fillId="26" borderId="29" applyNumberFormat="0" applyFont="0" applyAlignment="0" applyProtection="0"/>
    <xf numFmtId="0" fontId="32" fillId="39" borderId="30" applyNumberFormat="0" applyAlignment="0" applyProtection="0"/>
    <xf numFmtId="0" fontId="32" fillId="38" borderId="30" applyNumberFormat="0" applyAlignment="0" applyProtection="0"/>
    <xf numFmtId="0" fontId="32" fillId="38" borderId="30" applyNumberFormat="0" applyAlignment="0" applyProtection="0"/>
    <xf numFmtId="0" fontId="32" fillId="38" borderId="30" applyNumberFormat="0" applyAlignment="0" applyProtection="0"/>
    <xf numFmtId="0" fontId="6" fillId="26" borderId="29" applyNumberFormat="0" applyFont="0" applyAlignment="0" applyProtection="0"/>
    <xf numFmtId="0" fontId="37" fillId="0" borderId="32" applyNumberFormat="0" applyFill="0" applyAlignment="0" applyProtection="0"/>
    <xf numFmtId="0" fontId="18" fillId="38" borderId="28" applyNumberFormat="0" applyAlignment="0" applyProtection="0"/>
    <xf numFmtId="0" fontId="32" fillId="38" borderId="30" applyNumberFormat="0" applyAlignment="0" applyProtection="0"/>
    <xf numFmtId="0" fontId="32" fillId="39" borderId="30" applyNumberFormat="0" applyAlignment="0" applyProtection="0"/>
    <xf numFmtId="0" fontId="25" fillId="29" borderId="28" applyNumberFormat="0" applyAlignment="0" applyProtection="0"/>
    <xf numFmtId="0" fontId="25" fillId="23" borderId="28" applyNumberFormat="0" applyAlignment="0" applyProtection="0"/>
    <xf numFmtId="0" fontId="25" fillId="29" borderId="28" applyNumberFormat="0" applyAlignment="0" applyProtection="0"/>
    <xf numFmtId="0" fontId="6" fillId="26" borderId="29" applyNumberFormat="0" applyFont="0" applyAlignment="0" applyProtection="0"/>
    <xf numFmtId="0" fontId="37" fillId="0" borderId="32" applyNumberFormat="0" applyFill="0" applyAlignment="0" applyProtection="0"/>
    <xf numFmtId="0" fontId="37" fillId="0" borderId="31" applyNumberFormat="0" applyFill="0" applyAlignment="0" applyProtection="0"/>
    <xf numFmtId="0" fontId="19" fillId="39" borderId="28" applyNumberFormat="0" applyAlignment="0" applyProtection="0"/>
    <xf numFmtId="43" fontId="3" fillId="0" borderId="0" applyFont="0" applyFill="0" applyBorder="0" applyAlignment="0" applyProtection="0"/>
    <xf numFmtId="0" fontId="25" fillId="29" borderId="28" applyNumberFormat="0" applyAlignment="0" applyProtection="0"/>
    <xf numFmtId="0" fontId="4" fillId="26" borderId="29" applyNumberFormat="0" applyFont="0" applyAlignment="0" applyProtection="0"/>
    <xf numFmtId="0" fontId="18" fillId="38" borderId="28" applyNumberFormat="0" applyAlignment="0" applyProtection="0"/>
    <xf numFmtId="0" fontId="4" fillId="26" borderId="29" applyNumberFormat="0" applyFont="0" applyAlignment="0" applyProtection="0"/>
    <xf numFmtId="0" fontId="37" fillId="0" borderId="31" applyNumberFormat="0" applyFill="0" applyAlignment="0" applyProtection="0"/>
    <xf numFmtId="0" fontId="4" fillId="26" borderId="29" applyNumberFormat="0" applyFont="0" applyAlignment="0" applyProtection="0"/>
    <xf numFmtId="43" fontId="3" fillId="0" borderId="0" applyFont="0" applyFill="0" applyBorder="0" applyAlignment="0" applyProtection="0"/>
    <xf numFmtId="0" fontId="32" fillId="38" borderId="30" applyNumberFormat="0" applyAlignment="0" applyProtection="0"/>
    <xf numFmtId="0" fontId="32" fillId="39" borderId="30" applyNumberFormat="0" applyAlignment="0" applyProtection="0"/>
    <xf numFmtId="0" fontId="4" fillId="26" borderId="29" applyNumberFormat="0" applyFont="0" applyAlignment="0" applyProtection="0"/>
    <xf numFmtId="0" fontId="6" fillId="26" borderId="29" applyNumberFormat="0" applyFont="0" applyAlignment="0" applyProtection="0"/>
    <xf numFmtId="0" fontId="18" fillId="38" borderId="28" applyNumberFormat="0" applyAlignment="0" applyProtection="0"/>
    <xf numFmtId="0" fontId="32" fillId="38" borderId="30" applyNumberFormat="0" applyAlignment="0" applyProtection="0"/>
    <xf numFmtId="0" fontId="6" fillId="26" borderId="29" applyNumberFormat="0" applyFont="0" applyAlignment="0" applyProtection="0"/>
    <xf numFmtId="0" fontId="4" fillId="26" borderId="29" applyNumberFormat="0" applyFont="0" applyAlignment="0" applyProtection="0"/>
    <xf numFmtId="0" fontId="4" fillId="26" borderId="29" applyNumberFormat="0" applyFont="0" applyAlignment="0" applyProtection="0"/>
    <xf numFmtId="0" fontId="32" fillId="38" borderId="30" applyNumberFormat="0" applyAlignment="0" applyProtection="0"/>
    <xf numFmtId="0" fontId="6" fillId="26" borderId="29" applyNumberFormat="0" applyFont="0" applyAlignment="0" applyProtection="0"/>
    <xf numFmtId="0" fontId="4" fillId="26" borderId="29" applyNumberFormat="0" applyFont="0" applyAlignment="0" applyProtection="0"/>
    <xf numFmtId="0" fontId="4" fillId="26" borderId="29" applyNumberFormat="0" applyFont="0" applyAlignment="0" applyProtection="0"/>
    <xf numFmtId="0" fontId="32" fillId="38" borderId="30" applyNumberFormat="0" applyAlignment="0" applyProtection="0"/>
    <xf numFmtId="0" fontId="25" fillId="29" borderId="28" applyNumberFormat="0" applyAlignment="0" applyProtection="0"/>
    <xf numFmtId="0" fontId="37" fillId="0" borderId="32" applyNumberFormat="0" applyFill="0" applyAlignment="0" applyProtection="0"/>
    <xf numFmtId="0" fontId="37" fillId="0" borderId="31" applyNumberFormat="0" applyFill="0" applyAlignment="0" applyProtection="0"/>
    <xf numFmtId="0" fontId="25" fillId="29" borderId="28" applyNumberFormat="0" applyAlignment="0" applyProtection="0"/>
    <xf numFmtId="0" fontId="32" fillId="38" borderId="30" applyNumberFormat="0" applyAlignment="0" applyProtection="0"/>
    <xf numFmtId="0" fontId="32" fillId="39" borderId="30" applyNumberFormat="0" applyAlignment="0" applyProtection="0"/>
    <xf numFmtId="0" fontId="32" fillId="39" borderId="30" applyNumberFormat="0" applyAlignment="0" applyProtection="0"/>
    <xf numFmtId="0" fontId="32" fillId="38" borderId="30" applyNumberFormat="0" applyAlignment="0" applyProtection="0"/>
    <xf numFmtId="0" fontId="4" fillId="26" borderId="29" applyNumberFormat="0" applyFont="0" applyAlignment="0" applyProtection="0"/>
    <xf numFmtId="0" fontId="32" fillId="39" borderId="30" applyNumberFormat="0" applyAlignment="0" applyProtection="0"/>
    <xf numFmtId="0" fontId="32" fillId="38" borderId="30" applyNumberFormat="0" applyAlignment="0" applyProtection="0"/>
    <xf numFmtId="0" fontId="18" fillId="38" borderId="28" applyNumberFormat="0" applyAlignment="0" applyProtection="0"/>
    <xf numFmtId="0" fontId="19" fillId="39" borderId="28" applyNumberFormat="0" applyAlignment="0" applyProtection="0"/>
    <xf numFmtId="0" fontId="18" fillId="38" borderId="28" applyNumberFormat="0" applyAlignment="0" applyProtection="0"/>
    <xf numFmtId="0" fontId="25" fillId="23" borderId="28" applyNumberFormat="0" applyAlignment="0" applyProtection="0"/>
    <xf numFmtId="0" fontId="32" fillId="38" borderId="30" applyNumberFormat="0" applyAlignment="0" applyProtection="0"/>
    <xf numFmtId="0" fontId="32" fillId="39" borderId="30" applyNumberFormat="0" applyAlignment="0" applyProtection="0"/>
    <xf numFmtId="0" fontId="4" fillId="26" borderId="29" applyNumberFormat="0" applyFont="0" applyAlignment="0" applyProtection="0"/>
    <xf numFmtId="0" fontId="25" fillId="23" borderId="28" applyNumberFormat="0" applyAlignment="0" applyProtection="0"/>
    <xf numFmtId="0" fontId="32" fillId="38" borderId="30" applyNumberFormat="0" applyAlignment="0" applyProtection="0"/>
    <xf numFmtId="0" fontId="19" fillId="39" borderId="28" applyNumberFormat="0" applyAlignment="0" applyProtection="0"/>
    <xf numFmtId="0" fontId="18" fillId="38" borderId="28" applyNumberFormat="0" applyAlignment="0" applyProtection="0"/>
    <xf numFmtId="0" fontId="25" fillId="23" borderId="28" applyNumberFormat="0" applyAlignment="0" applyProtection="0"/>
    <xf numFmtId="0" fontId="32" fillId="38" borderId="30" applyNumberFormat="0" applyAlignment="0" applyProtection="0"/>
    <xf numFmtId="0" fontId="4" fillId="26" borderId="29" applyNumberFormat="0" applyFont="0" applyAlignment="0" applyProtection="0"/>
    <xf numFmtId="0" fontId="32" fillId="39" borderId="30" applyNumberFormat="0" applyAlignment="0" applyProtection="0"/>
    <xf numFmtId="0" fontId="25" fillId="29" borderId="28" applyNumberFormat="0" applyAlignment="0" applyProtection="0"/>
    <xf numFmtId="0" fontId="25" fillId="23" borderId="28" applyNumberFormat="0" applyAlignment="0" applyProtection="0"/>
    <xf numFmtId="0" fontId="4" fillId="26" borderId="29" applyNumberFormat="0" applyFont="0" applyAlignment="0" applyProtection="0"/>
    <xf numFmtId="0" fontId="4" fillId="26" borderId="29" applyNumberFormat="0" applyFont="0" applyAlignment="0" applyProtection="0"/>
    <xf numFmtId="0" fontId="37" fillId="0" borderId="31" applyNumberFormat="0" applyFill="0" applyAlignment="0" applyProtection="0"/>
    <xf numFmtId="0" fontId="37" fillId="0" borderId="32" applyNumberFormat="0" applyFill="0" applyAlignment="0" applyProtection="0"/>
    <xf numFmtId="0" fontId="19" fillId="39" borderId="28" applyNumberFormat="0" applyAlignment="0" applyProtection="0"/>
    <xf numFmtId="0" fontId="37" fillId="0" borderId="32" applyNumberFormat="0" applyFill="0" applyAlignment="0" applyProtection="0"/>
    <xf numFmtId="0" fontId="19" fillId="39" borderId="28" applyNumberFormat="0" applyAlignment="0" applyProtection="0"/>
    <xf numFmtId="0" fontId="25" fillId="23" borderId="28" applyNumberFormat="0" applyAlignment="0" applyProtection="0"/>
    <xf numFmtId="0" fontId="32" fillId="38" borderId="30" applyNumberFormat="0" applyAlignment="0" applyProtection="0"/>
    <xf numFmtId="0" fontId="32" fillId="39" borderId="30" applyNumberFormat="0" applyAlignment="0" applyProtection="0"/>
    <xf numFmtId="0" fontId="4" fillId="26" borderId="29" applyNumberFormat="0" applyFont="0" applyAlignment="0" applyProtection="0"/>
    <xf numFmtId="0" fontId="4" fillId="26" borderId="29" applyNumberFormat="0" applyFont="0" applyAlignment="0" applyProtection="0"/>
    <xf numFmtId="43" fontId="3" fillId="0" borderId="0" applyFont="0" applyFill="0" applyBorder="0" applyAlignment="0" applyProtection="0"/>
    <xf numFmtId="0" fontId="19" fillId="39" borderId="28" applyNumberFormat="0" applyAlignment="0" applyProtection="0"/>
    <xf numFmtId="0" fontId="25" fillId="23" borderId="28" applyNumberFormat="0" applyAlignment="0" applyProtection="0"/>
    <xf numFmtId="0" fontId="25" fillId="29" borderId="28" applyNumberFormat="0" applyAlignment="0" applyProtection="0"/>
    <xf numFmtId="0" fontId="32" fillId="38" borderId="30" applyNumberFormat="0" applyAlignment="0" applyProtection="0"/>
    <xf numFmtId="0" fontId="19" fillId="39" borderId="28" applyNumberFormat="0" applyAlignment="0" applyProtection="0"/>
    <xf numFmtId="0" fontId="6" fillId="26" borderId="29" applyNumberFormat="0" applyFont="0" applyAlignment="0" applyProtection="0"/>
    <xf numFmtId="43" fontId="3" fillId="0" borderId="0" applyFont="0" applyFill="0" applyBorder="0" applyAlignment="0" applyProtection="0"/>
    <xf numFmtId="0" fontId="32" fillId="39" borderId="30" applyNumberFormat="0" applyAlignment="0" applyProtection="0"/>
    <xf numFmtId="0" fontId="25" fillId="23" borderId="28" applyNumberFormat="0" applyAlignment="0" applyProtection="0"/>
    <xf numFmtId="0" fontId="25" fillId="23" borderId="28" applyNumberFormat="0" applyAlignment="0" applyProtection="0"/>
    <xf numFmtId="0" fontId="6" fillId="26" borderId="29" applyNumberFormat="0" applyFont="0" applyAlignment="0" applyProtection="0"/>
    <xf numFmtId="0" fontId="25" fillId="23" borderId="28" applyNumberFormat="0" applyAlignment="0" applyProtection="0"/>
    <xf numFmtId="0" fontId="25" fillId="29" borderId="28" applyNumberFormat="0" applyAlignment="0" applyProtection="0"/>
    <xf numFmtId="0" fontId="25" fillId="23" borderId="28" applyNumberFormat="0" applyAlignment="0" applyProtection="0"/>
    <xf numFmtId="0" fontId="25" fillId="29" borderId="28" applyNumberFormat="0" applyAlignment="0" applyProtection="0"/>
    <xf numFmtId="43" fontId="3" fillId="0" borderId="0" applyFont="0" applyFill="0" applyBorder="0" applyAlignment="0" applyProtection="0"/>
    <xf numFmtId="0" fontId="18" fillId="38" borderId="28" applyNumberFormat="0" applyAlignment="0" applyProtection="0"/>
    <xf numFmtId="0" fontId="19" fillId="39" borderId="28" applyNumberFormat="0" applyAlignment="0" applyProtection="0"/>
    <xf numFmtId="0" fontId="25" fillId="23" borderId="28" applyNumberFormat="0" applyAlignment="0" applyProtection="0"/>
    <xf numFmtId="0" fontId="25" fillId="29" borderId="28" applyNumberFormat="0" applyAlignment="0" applyProtection="0"/>
    <xf numFmtId="0" fontId="25" fillId="23" borderId="28" applyNumberFormat="0" applyAlignment="0" applyProtection="0"/>
    <xf numFmtId="0" fontId="4" fillId="26" borderId="29" applyNumberFormat="0" applyFont="0" applyAlignment="0" applyProtection="0"/>
    <xf numFmtId="43" fontId="3" fillId="0" borderId="0" applyFont="0" applyFill="0" applyBorder="0" applyAlignment="0" applyProtection="0"/>
    <xf numFmtId="0" fontId="18" fillId="38" borderId="28" applyNumberFormat="0" applyAlignment="0" applyProtection="0"/>
    <xf numFmtId="0" fontId="6" fillId="26" borderId="29" applyNumberFormat="0" applyFont="0" applyAlignment="0" applyProtection="0"/>
    <xf numFmtId="0" fontId="37" fillId="0" borderId="31" applyNumberFormat="0" applyFill="0" applyAlignment="0" applyProtection="0"/>
    <xf numFmtId="0" fontId="32" fillId="38" borderId="30" applyNumberFormat="0" applyAlignment="0" applyProtection="0"/>
    <xf numFmtId="0" fontId="18" fillId="38" borderId="28" applyNumberFormat="0" applyAlignment="0" applyProtection="0"/>
    <xf numFmtId="0" fontId="18" fillId="38" borderId="28" applyNumberFormat="0" applyAlignment="0" applyProtection="0"/>
    <xf numFmtId="0" fontId="18" fillId="38" borderId="28" applyNumberFormat="0" applyAlignment="0" applyProtection="0"/>
    <xf numFmtId="0" fontId="32" fillId="38" borderId="30" applyNumberFormat="0" applyAlignment="0" applyProtection="0"/>
    <xf numFmtId="0" fontId="32" fillId="38" borderId="30" applyNumberFormat="0" applyAlignment="0" applyProtection="0"/>
    <xf numFmtId="0" fontId="32" fillId="38" borderId="30" applyNumberFormat="0" applyAlignment="0" applyProtection="0"/>
    <xf numFmtId="0" fontId="4" fillId="26" borderId="29" applyNumberFormat="0" applyFont="0" applyAlignment="0" applyProtection="0"/>
    <xf numFmtId="0" fontId="4" fillId="26" borderId="29" applyNumberFormat="0" applyFont="0" applyAlignment="0" applyProtection="0"/>
    <xf numFmtId="0" fontId="18" fillId="38" borderId="28" applyNumberFormat="0" applyAlignment="0" applyProtection="0"/>
    <xf numFmtId="0" fontId="19" fillId="39" borderId="28" applyNumberFormat="0" applyAlignment="0" applyProtection="0"/>
    <xf numFmtId="0" fontId="32" fillId="38" borderId="30" applyNumberFormat="0" applyAlignment="0" applyProtection="0"/>
    <xf numFmtId="0" fontId="19" fillId="39" borderId="28" applyNumberFormat="0" applyAlignment="0" applyProtection="0"/>
    <xf numFmtId="0" fontId="25" fillId="23" borderId="28" applyNumberFormat="0" applyAlignment="0" applyProtection="0"/>
    <xf numFmtId="0" fontId="25" fillId="29" borderId="28" applyNumberFormat="0" applyAlignment="0" applyProtection="0"/>
    <xf numFmtId="0" fontId="37" fillId="0" borderId="31" applyNumberFormat="0" applyFill="0" applyAlignment="0" applyProtection="0"/>
    <xf numFmtId="0" fontId="37" fillId="0" borderId="32" applyNumberFormat="0" applyFill="0" applyAlignment="0" applyProtection="0"/>
    <xf numFmtId="0" fontId="37" fillId="0" borderId="31" applyNumberFormat="0" applyFill="0" applyAlignment="0" applyProtection="0"/>
    <xf numFmtId="0" fontId="19" fillId="39" borderId="28" applyNumberFormat="0" applyAlignment="0" applyProtection="0"/>
    <xf numFmtId="0" fontId="37" fillId="0" borderId="32" applyNumberFormat="0" applyFill="0" applyAlignment="0" applyProtection="0"/>
    <xf numFmtId="0" fontId="4" fillId="26" borderId="29" applyNumberFormat="0" applyFont="0" applyAlignment="0" applyProtection="0"/>
    <xf numFmtId="0" fontId="32" fillId="38" borderId="30" applyNumberFormat="0" applyAlignment="0" applyProtection="0"/>
    <xf numFmtId="0" fontId="32" fillId="39" borderId="30" applyNumberFormat="0" applyAlignment="0" applyProtection="0"/>
    <xf numFmtId="0" fontId="32" fillId="39" borderId="30" applyNumberFormat="0" applyAlignment="0" applyProtection="0"/>
    <xf numFmtId="0" fontId="32" fillId="38" borderId="30" applyNumberFormat="0" applyAlignment="0" applyProtection="0"/>
    <xf numFmtId="43" fontId="3" fillId="0" borderId="0" applyFont="0" applyFill="0" applyBorder="0" applyAlignment="0" applyProtection="0"/>
    <xf numFmtId="0" fontId="18" fillId="38" borderId="28" applyNumberFormat="0" applyAlignment="0" applyProtection="0"/>
    <xf numFmtId="0" fontId="37" fillId="0" borderId="32" applyNumberFormat="0" applyFill="0" applyAlignment="0" applyProtection="0"/>
    <xf numFmtId="0" fontId="32" fillId="38" borderId="30" applyNumberFormat="0" applyAlignment="0" applyProtection="0"/>
    <xf numFmtId="0" fontId="32" fillId="38" borderId="30" applyNumberFormat="0" applyAlignment="0" applyProtection="0"/>
    <xf numFmtId="0" fontId="4" fillId="26" borderId="29" applyNumberFormat="0" applyFont="0" applyAlignment="0" applyProtection="0"/>
    <xf numFmtId="43" fontId="3" fillId="0" borderId="0" applyFont="0" applyFill="0" applyBorder="0" applyAlignment="0" applyProtection="0"/>
    <xf numFmtId="0" fontId="18" fillId="38" borderId="28" applyNumberFormat="0" applyAlignment="0" applyProtection="0"/>
    <xf numFmtId="0" fontId="4" fillId="26" borderId="29" applyNumberFormat="0" applyFont="0" applyAlignment="0" applyProtection="0"/>
    <xf numFmtId="0" fontId="37" fillId="0" borderId="31" applyNumberFormat="0" applyFill="0" applyAlignment="0" applyProtection="0"/>
    <xf numFmtId="0" fontId="37" fillId="0" borderId="32" applyNumberFormat="0" applyFill="0" applyAlignment="0" applyProtection="0"/>
    <xf numFmtId="0" fontId="25" fillId="29" borderId="28" applyNumberFormat="0" applyAlignment="0" applyProtection="0"/>
    <xf numFmtId="0" fontId="32" fillId="38" borderId="30"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0" fontId="37" fillId="0" borderId="32" applyNumberFormat="0" applyFill="0" applyAlignment="0" applyProtection="0"/>
    <xf numFmtId="0" fontId="4" fillId="26" borderId="29" applyNumberFormat="0" applyFont="0" applyAlignment="0" applyProtection="0"/>
    <xf numFmtId="0" fontId="4" fillId="26" borderId="29" applyNumberFormat="0" applyFont="0" applyAlignment="0" applyProtection="0"/>
    <xf numFmtId="0" fontId="6" fillId="26" borderId="29" applyNumberFormat="0" applyFont="0" applyAlignment="0" applyProtection="0"/>
    <xf numFmtId="0" fontId="32" fillId="38" borderId="30" applyNumberFormat="0" applyAlignment="0" applyProtection="0"/>
    <xf numFmtId="0" fontId="6" fillId="26" borderId="29" applyNumberFormat="0" applyFont="0" applyAlignment="0" applyProtection="0"/>
    <xf numFmtId="0" fontId="37" fillId="0" borderId="31" applyNumberFormat="0" applyFill="0" applyAlignment="0" applyProtection="0"/>
    <xf numFmtId="0" fontId="37" fillId="0" borderId="31" applyNumberFormat="0" applyFill="0" applyAlignment="0" applyProtection="0"/>
    <xf numFmtId="0" fontId="25" fillId="23" borderId="28" applyNumberFormat="0" applyAlignment="0" applyProtection="0"/>
    <xf numFmtId="0" fontId="32" fillId="39" borderId="30" applyNumberFormat="0" applyAlignment="0" applyProtection="0"/>
    <xf numFmtId="0" fontId="32" fillId="38" borderId="30" applyNumberFormat="0" applyAlignment="0" applyProtection="0"/>
    <xf numFmtId="43" fontId="3" fillId="0" borderId="0" applyFont="0" applyFill="0" applyBorder="0" applyAlignment="0" applyProtection="0"/>
    <xf numFmtId="0" fontId="6" fillId="26" borderId="29" applyNumberFormat="0" applyFont="0" applyAlignment="0" applyProtection="0"/>
    <xf numFmtId="0" fontId="37" fillId="0" borderId="32" applyNumberFormat="0" applyFill="0" applyAlignment="0" applyProtection="0"/>
    <xf numFmtId="0" fontId="19" fillId="39" borderId="28" applyNumberFormat="0" applyAlignment="0" applyProtection="0"/>
    <xf numFmtId="0" fontId="4" fillId="26" borderId="29" applyNumberFormat="0" applyFont="0" applyAlignment="0" applyProtection="0"/>
    <xf numFmtId="0" fontId="37" fillId="0" borderId="31" applyNumberFormat="0" applyFill="0" applyAlignment="0" applyProtection="0"/>
    <xf numFmtId="0" fontId="4" fillId="26" borderId="29" applyNumberFormat="0" applyFont="0" applyAlignment="0" applyProtection="0"/>
    <xf numFmtId="0" fontId="19" fillId="39" borderId="28" applyNumberFormat="0" applyAlignment="0" applyProtection="0"/>
    <xf numFmtId="0" fontId="18" fillId="38" borderId="28" applyNumberFormat="0" applyAlignment="0" applyProtection="0"/>
    <xf numFmtId="0" fontId="37" fillId="0" borderId="31" applyNumberFormat="0" applyFill="0" applyAlignment="0" applyProtection="0"/>
    <xf numFmtId="0" fontId="37" fillId="0" borderId="32" applyNumberFormat="0" applyFill="0" applyAlignment="0" applyProtection="0"/>
    <xf numFmtId="0" fontId="4" fillId="26" borderId="29" applyNumberFormat="0" applyFont="0" applyAlignment="0" applyProtection="0"/>
    <xf numFmtId="0" fontId="32" fillId="39" borderId="30" applyNumberFormat="0" applyAlignment="0" applyProtection="0"/>
    <xf numFmtId="0" fontId="4" fillId="26" borderId="29" applyNumberFormat="0" applyFont="0" applyAlignment="0" applyProtection="0"/>
    <xf numFmtId="0" fontId="25" fillId="29" borderId="28" applyNumberFormat="0" applyAlignment="0" applyProtection="0"/>
    <xf numFmtId="0" fontId="32" fillId="38" borderId="30" applyNumberFormat="0" applyAlignment="0" applyProtection="0"/>
    <xf numFmtId="0" fontId="32" fillId="39" borderId="30" applyNumberFormat="0" applyAlignment="0" applyProtection="0"/>
    <xf numFmtId="0" fontId="4" fillId="26" borderId="29" applyNumberFormat="0" applyFont="0" applyAlignment="0" applyProtection="0"/>
    <xf numFmtId="0" fontId="25" fillId="23" borderId="28" applyNumberFormat="0" applyAlignment="0" applyProtection="0"/>
    <xf numFmtId="0" fontId="19" fillId="39" borderId="28" applyNumberFormat="0" applyAlignment="0" applyProtection="0"/>
    <xf numFmtId="0" fontId="37" fillId="0" borderId="31" applyNumberFormat="0" applyFill="0" applyAlignment="0" applyProtection="0"/>
    <xf numFmtId="0" fontId="25" fillId="29" borderId="28" applyNumberFormat="0" applyAlignment="0" applyProtection="0"/>
    <xf numFmtId="0" fontId="32" fillId="38" borderId="30" applyNumberFormat="0" applyAlignment="0" applyProtection="0"/>
    <xf numFmtId="0" fontId="32" fillId="39" borderId="30" applyNumberFormat="0" applyAlignment="0" applyProtection="0"/>
    <xf numFmtId="0" fontId="18" fillId="38" borderId="28" applyNumberFormat="0" applyAlignment="0" applyProtection="0"/>
    <xf numFmtId="0" fontId="18" fillId="38" borderId="28" applyNumberFormat="0" applyAlignment="0" applyProtection="0"/>
    <xf numFmtId="0" fontId="25" fillId="23" borderId="28" applyNumberFormat="0" applyAlignment="0" applyProtection="0"/>
    <xf numFmtId="0" fontId="6" fillId="26" borderId="29" applyNumberFormat="0" applyFont="0" applyAlignment="0" applyProtection="0"/>
    <xf numFmtId="0" fontId="25" fillId="23" borderId="28" applyNumberFormat="0" applyAlignment="0" applyProtection="0"/>
    <xf numFmtId="0" fontId="25" fillId="23" borderId="28" applyNumberFormat="0" applyAlignment="0" applyProtection="0"/>
    <xf numFmtId="0" fontId="18" fillId="38" borderId="28" applyNumberFormat="0" applyAlignment="0" applyProtection="0"/>
    <xf numFmtId="0" fontId="32" fillId="38" borderId="30" applyNumberFormat="0" applyAlignment="0" applyProtection="0"/>
    <xf numFmtId="0" fontId="4" fillId="26" borderId="29" applyNumberFormat="0" applyFont="0" applyAlignment="0" applyProtection="0"/>
    <xf numFmtId="0" fontId="18" fillId="38" borderId="28" applyNumberFormat="0" applyAlignment="0" applyProtection="0"/>
    <xf numFmtId="0" fontId="25" fillId="23" borderId="28" applyNumberFormat="0" applyAlignment="0" applyProtection="0"/>
    <xf numFmtId="0" fontId="25" fillId="23" borderId="28" applyNumberFormat="0" applyAlignment="0" applyProtection="0"/>
    <xf numFmtId="0" fontId="32" fillId="38" borderId="30" applyNumberFormat="0" applyAlignment="0" applyProtection="0"/>
    <xf numFmtId="0" fontId="32" fillId="38" borderId="30" applyNumberFormat="0" applyAlignment="0" applyProtection="0"/>
    <xf numFmtId="169" fontId="3" fillId="0" borderId="0" applyFont="0" applyFill="0" applyBorder="0" applyAlignment="0" applyProtection="0"/>
    <xf numFmtId="0" fontId="37" fillId="0" borderId="32" applyNumberFormat="0" applyFill="0" applyAlignment="0" applyProtection="0"/>
    <xf numFmtId="0" fontId="37" fillId="0" borderId="32" applyNumberFormat="0" applyFill="0" applyAlignment="0" applyProtection="0"/>
    <xf numFmtId="0" fontId="19" fillId="39" borderId="28" applyNumberFormat="0" applyAlignment="0" applyProtection="0"/>
    <xf numFmtId="0" fontId="18" fillId="38" borderId="28" applyNumberFormat="0" applyAlignment="0" applyProtection="0"/>
    <xf numFmtId="0" fontId="25" fillId="23" borderId="28" applyNumberFormat="0" applyAlignment="0" applyProtection="0"/>
    <xf numFmtId="0" fontId="25" fillId="29" borderId="28" applyNumberFormat="0" applyAlignment="0" applyProtection="0"/>
    <xf numFmtId="0" fontId="32" fillId="39" borderId="30" applyNumberFormat="0" applyAlignment="0" applyProtection="0"/>
    <xf numFmtId="0" fontId="18" fillId="38" borderId="28" applyNumberFormat="0" applyAlignment="0" applyProtection="0"/>
    <xf numFmtId="0" fontId="32" fillId="38" borderId="30" applyNumberFormat="0" applyAlignment="0" applyProtection="0"/>
    <xf numFmtId="43" fontId="3" fillId="0" borderId="0" applyFont="0" applyFill="0" applyBorder="0" applyAlignment="0" applyProtection="0"/>
    <xf numFmtId="0" fontId="25" fillId="23" borderId="28" applyNumberFormat="0" applyAlignment="0" applyProtection="0"/>
    <xf numFmtId="0" fontId="19" fillId="39" borderId="28" applyNumberFormat="0" applyAlignment="0" applyProtection="0"/>
    <xf numFmtId="0" fontId="37" fillId="0" borderId="31" applyNumberFormat="0" applyFill="0" applyAlignment="0" applyProtection="0"/>
    <xf numFmtId="169" fontId="3" fillId="0" borderId="0" applyFont="0" applyFill="0" applyBorder="0" applyAlignment="0" applyProtection="0"/>
    <xf numFmtId="0" fontId="32" fillId="39" borderId="30" applyNumberFormat="0" applyAlignment="0" applyProtection="0"/>
    <xf numFmtId="0" fontId="18" fillId="38" borderId="28" applyNumberFormat="0" applyAlignment="0" applyProtection="0"/>
    <xf numFmtId="0" fontId="32" fillId="38" borderId="30" applyNumberFormat="0" applyAlignment="0" applyProtection="0"/>
    <xf numFmtId="0" fontId="4" fillId="26" borderId="29" applyNumberFormat="0" applyFont="0" applyAlignment="0" applyProtection="0"/>
    <xf numFmtId="0" fontId="4" fillId="26" borderId="29" applyNumberFormat="0" applyFont="0" applyAlignment="0" applyProtection="0"/>
    <xf numFmtId="0" fontId="18" fillId="38" borderId="28" applyNumberFormat="0" applyAlignment="0" applyProtection="0"/>
    <xf numFmtId="0" fontId="18" fillId="38" borderId="28" applyNumberFormat="0" applyAlignment="0" applyProtection="0"/>
    <xf numFmtId="0" fontId="25" fillId="29" borderId="28" applyNumberFormat="0" applyAlignment="0" applyProtection="0"/>
    <xf numFmtId="43" fontId="3" fillId="0" borderId="0" applyFont="0" applyFill="0" applyBorder="0" applyAlignment="0" applyProtection="0"/>
    <xf numFmtId="0" fontId="32" fillId="38" borderId="30" applyNumberFormat="0" applyAlignment="0" applyProtection="0"/>
    <xf numFmtId="0" fontId="6" fillId="26" borderId="29" applyNumberFormat="0" applyFont="0" applyAlignment="0" applyProtection="0"/>
    <xf numFmtId="0" fontId="37" fillId="0" borderId="32" applyNumberFormat="0" applyFill="0" applyAlignment="0" applyProtection="0"/>
    <xf numFmtId="0" fontId="18" fillId="38" borderId="28" applyNumberFormat="0" applyAlignment="0" applyProtection="0"/>
    <xf numFmtId="169" fontId="3" fillId="0" borderId="0" applyFont="0" applyFill="0" applyBorder="0" applyAlignment="0" applyProtection="0"/>
    <xf numFmtId="0" fontId="19" fillId="39" borderId="28" applyNumberFormat="0" applyAlignment="0" applyProtection="0"/>
    <xf numFmtId="0" fontId="6" fillId="26" borderId="29" applyNumberFormat="0" applyFont="0" applyAlignment="0" applyProtection="0"/>
    <xf numFmtId="0" fontId="4" fillId="26" borderId="29" applyNumberFormat="0" applyFont="0" applyAlignment="0" applyProtection="0"/>
    <xf numFmtId="0" fontId="25" fillId="29" borderId="28" applyNumberFormat="0" applyAlignment="0" applyProtection="0"/>
    <xf numFmtId="0" fontId="25" fillId="23" borderId="28" applyNumberFormat="0" applyAlignment="0" applyProtection="0"/>
    <xf numFmtId="0" fontId="37" fillId="0" borderId="32" applyNumberFormat="0" applyFill="0" applyAlignment="0" applyProtection="0"/>
    <xf numFmtId="0" fontId="4" fillId="26" borderId="29" applyNumberFormat="0" applyFont="0" applyAlignment="0" applyProtection="0"/>
    <xf numFmtId="0" fontId="25" fillId="23" borderId="28" applyNumberFormat="0" applyAlignment="0" applyProtection="0"/>
    <xf numFmtId="0" fontId="4" fillId="26" borderId="29" applyNumberFormat="0" applyFont="0" applyAlignment="0" applyProtection="0"/>
    <xf numFmtId="0" fontId="25" fillId="23" borderId="28" applyNumberFormat="0" applyAlignment="0" applyProtection="0"/>
    <xf numFmtId="0" fontId="19" fillId="39" borderId="28" applyNumberFormat="0" applyAlignment="0" applyProtection="0"/>
    <xf numFmtId="0" fontId="37" fillId="0" borderId="31" applyNumberFormat="0" applyFill="0" applyAlignment="0" applyProtection="0"/>
    <xf numFmtId="169" fontId="3" fillId="0" borderId="0" applyFont="0" applyFill="0" applyBorder="0" applyAlignment="0" applyProtection="0"/>
    <xf numFmtId="0" fontId="25" fillId="29" borderId="28" applyNumberFormat="0" applyAlignment="0" applyProtection="0"/>
    <xf numFmtId="0" fontId="37" fillId="0" borderId="31" applyNumberFormat="0" applyFill="0" applyAlignment="0" applyProtection="0"/>
    <xf numFmtId="0" fontId="4" fillId="26" borderId="29" applyNumberFormat="0" applyFont="0" applyAlignment="0" applyProtection="0"/>
    <xf numFmtId="0" fontId="18" fillId="38" borderId="28" applyNumberFormat="0" applyAlignment="0" applyProtection="0"/>
    <xf numFmtId="0" fontId="25" fillId="29" borderId="28" applyNumberFormat="0" applyAlignment="0" applyProtection="0"/>
    <xf numFmtId="0" fontId="4" fillId="26" borderId="29" applyNumberFormat="0" applyFont="0" applyAlignment="0" applyProtection="0"/>
    <xf numFmtId="0" fontId="37" fillId="0" borderId="31" applyNumberFormat="0" applyFill="0" applyAlignment="0" applyProtection="0"/>
    <xf numFmtId="0" fontId="37" fillId="0" borderId="31" applyNumberFormat="0" applyFill="0" applyAlignment="0" applyProtection="0"/>
    <xf numFmtId="43" fontId="3" fillId="0" borderId="0" applyFont="0" applyFill="0" applyBorder="0" applyAlignment="0" applyProtection="0"/>
    <xf numFmtId="0" fontId="32" fillId="38" borderId="30" applyNumberFormat="0" applyAlignment="0" applyProtection="0"/>
    <xf numFmtId="0" fontId="37" fillId="0" borderId="31" applyNumberFormat="0" applyFill="0" applyAlignment="0" applyProtection="0"/>
    <xf numFmtId="0" fontId="6" fillId="26" borderId="29" applyNumberFormat="0" applyFont="0" applyAlignment="0" applyProtection="0"/>
    <xf numFmtId="0" fontId="6" fillId="26" borderId="29" applyNumberFormat="0" applyFont="0" applyAlignment="0" applyProtection="0"/>
    <xf numFmtId="0" fontId="25" fillId="23" borderId="28" applyNumberFormat="0" applyAlignment="0" applyProtection="0"/>
    <xf numFmtId="0" fontId="4" fillId="26" borderId="29" applyNumberFormat="0" applyFont="0" applyAlignment="0" applyProtection="0"/>
    <xf numFmtId="0" fontId="18" fillId="38" borderId="28" applyNumberFormat="0" applyAlignment="0" applyProtection="0"/>
    <xf numFmtId="0" fontId="32" fillId="39" borderId="30" applyNumberFormat="0" applyAlignment="0" applyProtection="0"/>
    <xf numFmtId="0" fontId="25" fillId="23" borderId="28" applyNumberFormat="0" applyAlignment="0" applyProtection="0"/>
    <xf numFmtId="0" fontId="25" fillId="23" borderId="28" applyNumberFormat="0" applyAlignment="0" applyProtection="0"/>
    <xf numFmtId="0" fontId="19" fillId="39" borderId="28" applyNumberFormat="0" applyAlignment="0" applyProtection="0"/>
    <xf numFmtId="43" fontId="3" fillId="0" borderId="0" applyFont="0" applyFill="0" applyBorder="0" applyAlignment="0" applyProtection="0"/>
    <xf numFmtId="169" fontId="3" fillId="0" borderId="0" applyFont="0" applyFill="0" applyBorder="0" applyAlignment="0" applyProtection="0"/>
    <xf numFmtId="0" fontId="18" fillId="38" borderId="28" applyNumberFormat="0" applyAlignment="0" applyProtection="0"/>
    <xf numFmtId="0" fontId="6" fillId="26" borderId="29" applyNumberFormat="0" applyFont="0" applyAlignment="0" applyProtection="0"/>
    <xf numFmtId="0" fontId="18" fillId="38" borderId="28" applyNumberFormat="0" applyAlignment="0" applyProtection="0"/>
    <xf numFmtId="0" fontId="32" fillId="38" borderId="30" applyNumberFormat="0" applyAlignment="0" applyProtection="0"/>
    <xf numFmtId="43" fontId="3" fillId="0" borderId="0" applyFont="0" applyFill="0" applyBorder="0" applyAlignment="0" applyProtection="0"/>
    <xf numFmtId="0" fontId="25" fillId="23" borderId="28" applyNumberFormat="0" applyAlignment="0" applyProtection="0"/>
    <xf numFmtId="0" fontId="37" fillId="0" borderId="31" applyNumberFormat="0" applyFill="0" applyAlignment="0" applyProtection="0"/>
    <xf numFmtId="43" fontId="3" fillId="0" borderId="0" applyFont="0" applyFill="0" applyBorder="0" applyAlignment="0" applyProtection="0"/>
    <xf numFmtId="0" fontId="25" fillId="23" borderId="28" applyNumberFormat="0" applyAlignment="0" applyProtection="0"/>
    <xf numFmtId="0" fontId="4" fillId="26" borderId="29" applyNumberFormat="0" applyFont="0" applyAlignment="0" applyProtection="0"/>
    <xf numFmtId="0" fontId="18" fillId="38" borderId="28" applyNumberFormat="0" applyAlignment="0" applyProtection="0"/>
    <xf numFmtId="0" fontId="32" fillId="39" borderId="30" applyNumberFormat="0" applyAlignment="0" applyProtection="0"/>
    <xf numFmtId="0" fontId="25" fillId="29" borderId="28" applyNumberFormat="0" applyAlignment="0" applyProtection="0"/>
    <xf numFmtId="169" fontId="3" fillId="0" borderId="0" applyFont="0" applyFill="0" applyBorder="0" applyAlignment="0" applyProtection="0"/>
    <xf numFmtId="0" fontId="37" fillId="0" borderId="32" applyNumberFormat="0" applyFill="0" applyAlignment="0" applyProtection="0"/>
    <xf numFmtId="0" fontId="25" fillId="29" borderId="28" applyNumberFormat="0" applyAlignment="0" applyProtection="0"/>
    <xf numFmtId="0" fontId="37" fillId="0" borderId="31" applyNumberFormat="0" applyFill="0" applyAlignment="0" applyProtection="0"/>
    <xf numFmtId="0" fontId="37" fillId="0" borderId="32" applyNumberFormat="0" applyFill="0" applyAlignment="0" applyProtection="0"/>
    <xf numFmtId="0" fontId="32" fillId="38" borderId="30" applyNumberFormat="0" applyAlignment="0" applyProtection="0"/>
    <xf numFmtId="0" fontId="32" fillId="38" borderId="30" applyNumberFormat="0" applyAlignment="0" applyProtection="0"/>
    <xf numFmtId="0" fontId="18" fillId="38" borderId="28" applyNumberFormat="0" applyAlignment="0" applyProtection="0"/>
    <xf numFmtId="43" fontId="3" fillId="0" borderId="0" applyFont="0" applyFill="0" applyBorder="0" applyAlignment="0" applyProtection="0"/>
    <xf numFmtId="0" fontId="32" fillId="39" borderId="30" applyNumberFormat="0" applyAlignment="0" applyProtection="0"/>
    <xf numFmtId="0" fontId="25" fillId="29" borderId="28" applyNumberFormat="0" applyAlignment="0" applyProtection="0"/>
    <xf numFmtId="0" fontId="4" fillId="26" borderId="29" applyNumberFormat="0" applyFont="0" applyAlignment="0" applyProtection="0"/>
    <xf numFmtId="0" fontId="32" fillId="38" borderId="30" applyNumberFormat="0" applyAlignment="0" applyProtection="0"/>
    <xf numFmtId="169" fontId="3" fillId="0" borderId="0" applyFont="0" applyFill="0" applyBorder="0" applyAlignment="0" applyProtection="0"/>
    <xf numFmtId="43" fontId="3" fillId="0" borderId="0" applyFont="0" applyFill="0" applyBorder="0" applyAlignment="0" applyProtection="0"/>
    <xf numFmtId="0" fontId="6" fillId="26" borderId="29" applyNumberFormat="0" applyFont="0" applyAlignment="0" applyProtection="0"/>
    <xf numFmtId="0" fontId="25" fillId="29" borderId="28" applyNumberFormat="0" applyAlignment="0" applyProtection="0"/>
    <xf numFmtId="0" fontId="4" fillId="26" borderId="29" applyNumberFormat="0" applyFont="0" applyAlignment="0" applyProtection="0"/>
    <xf numFmtId="0" fontId="25" fillId="23" borderId="28" applyNumberFormat="0" applyAlignment="0" applyProtection="0"/>
    <xf numFmtId="0" fontId="4" fillId="26" borderId="29" applyNumberFormat="0" applyFont="0" applyAlignment="0" applyProtection="0"/>
    <xf numFmtId="0" fontId="6" fillId="26" borderId="29" applyNumberFormat="0" applyFont="0" applyAlignment="0" applyProtection="0"/>
    <xf numFmtId="0" fontId="37" fillId="0" borderId="31" applyNumberFormat="0" applyFill="0" applyAlignment="0" applyProtection="0"/>
    <xf numFmtId="0" fontId="25" fillId="23" borderId="28" applyNumberFormat="0" applyAlignment="0" applyProtection="0"/>
    <xf numFmtId="0" fontId="32" fillId="38" borderId="30" applyNumberFormat="0" applyAlignment="0" applyProtection="0"/>
    <xf numFmtId="0" fontId="4" fillId="26" borderId="29" applyNumberFormat="0" applyFont="0" applyAlignment="0" applyProtection="0"/>
    <xf numFmtId="0" fontId="32" fillId="39" borderId="30" applyNumberFormat="0" applyAlignment="0" applyProtection="0"/>
    <xf numFmtId="169" fontId="3" fillId="0" borderId="0" applyFont="0" applyFill="0" applyBorder="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1" applyNumberFormat="0" applyFill="0" applyAlignment="0" applyProtection="0"/>
    <xf numFmtId="0" fontId="18" fillId="38" borderId="28" applyNumberFormat="0" applyAlignment="0" applyProtection="0"/>
    <xf numFmtId="0" fontId="37" fillId="0" borderId="31" applyNumberFormat="0" applyFill="0" applyAlignment="0" applyProtection="0"/>
    <xf numFmtId="0" fontId="25" fillId="23" borderId="28" applyNumberFormat="0" applyAlignment="0" applyProtection="0"/>
    <xf numFmtId="0" fontId="32" fillId="38" borderId="30" applyNumberFormat="0" applyAlignment="0" applyProtection="0"/>
    <xf numFmtId="0" fontId="18" fillId="38" borderId="28" applyNumberFormat="0" applyAlignment="0" applyProtection="0"/>
    <xf numFmtId="0" fontId="4" fillId="26" borderId="29" applyNumberFormat="0" applyFont="0" applyAlignment="0" applyProtection="0"/>
    <xf numFmtId="0" fontId="37" fillId="0" borderId="32" applyNumberFormat="0" applyFill="0" applyAlignment="0" applyProtection="0"/>
    <xf numFmtId="0" fontId="4" fillId="26" borderId="29" applyNumberFormat="0" applyFont="0" applyAlignment="0" applyProtection="0"/>
    <xf numFmtId="0" fontId="25" fillId="23" borderId="28" applyNumberFormat="0" applyAlignment="0" applyProtection="0"/>
    <xf numFmtId="0" fontId="32" fillId="38" borderId="30" applyNumberFormat="0" applyAlignment="0" applyProtection="0"/>
    <xf numFmtId="169" fontId="3" fillId="0" borderId="0" applyFont="0" applyFill="0" applyBorder="0" applyAlignment="0" applyProtection="0"/>
    <xf numFmtId="0" fontId="6" fillId="26" borderId="29" applyNumberFormat="0" applyFont="0" applyAlignment="0" applyProtection="0"/>
    <xf numFmtId="0" fontId="32" fillId="39" borderId="30" applyNumberFormat="0" applyAlignment="0" applyProtection="0"/>
    <xf numFmtId="0" fontId="25" fillId="23" borderId="28" applyNumberFormat="0" applyAlignment="0" applyProtection="0"/>
    <xf numFmtId="0" fontId="37" fillId="0" borderId="31" applyNumberFormat="0" applyFill="0" applyAlignment="0" applyProtection="0"/>
    <xf numFmtId="0" fontId="4" fillId="26" borderId="29" applyNumberFormat="0" applyFont="0" applyAlignment="0" applyProtection="0"/>
    <xf numFmtId="0" fontId="18" fillId="38" borderId="28" applyNumberFormat="0" applyAlignment="0" applyProtection="0"/>
    <xf numFmtId="0" fontId="18" fillId="38" borderId="28" applyNumberFormat="0" applyAlignment="0" applyProtection="0"/>
    <xf numFmtId="0" fontId="32" fillId="39" borderId="30" applyNumberFormat="0" applyAlignment="0" applyProtection="0"/>
    <xf numFmtId="0" fontId="18" fillId="38" borderId="28" applyNumberFormat="0" applyAlignment="0" applyProtection="0"/>
    <xf numFmtId="0" fontId="19" fillId="39" borderId="28" applyNumberFormat="0" applyAlignment="0" applyProtection="0"/>
    <xf numFmtId="0" fontId="4" fillId="26" borderId="29" applyNumberFormat="0" applyFont="0" applyAlignment="0" applyProtection="0"/>
    <xf numFmtId="43" fontId="3" fillId="0" borderId="0" applyFont="0" applyFill="0" applyBorder="0" applyAlignment="0" applyProtection="0"/>
    <xf numFmtId="0" fontId="32" fillId="38" borderId="30" applyNumberFormat="0" applyAlignment="0" applyProtection="0"/>
    <xf numFmtId="169" fontId="3" fillId="0" borderId="0" applyFont="0" applyFill="0" applyBorder="0" applyAlignment="0" applyProtection="0"/>
    <xf numFmtId="0" fontId="32" fillId="38" borderId="30" applyNumberFormat="0" applyAlignment="0" applyProtection="0"/>
    <xf numFmtId="43" fontId="3" fillId="0" borderId="0" applyFont="0" applyFill="0" applyBorder="0" applyAlignment="0" applyProtection="0"/>
    <xf numFmtId="0" fontId="19" fillId="39" borderId="28" applyNumberFormat="0" applyAlignment="0" applyProtection="0"/>
    <xf numFmtId="0" fontId="6" fillId="26" borderId="29" applyNumberFormat="0" applyFont="0" applyAlignment="0" applyProtection="0"/>
    <xf numFmtId="0" fontId="25" fillId="23" borderId="28" applyNumberFormat="0" applyAlignment="0" applyProtection="0"/>
    <xf numFmtId="0" fontId="25" fillId="23" borderId="28" applyNumberFormat="0" applyAlignment="0" applyProtection="0"/>
    <xf numFmtId="0" fontId="25" fillId="23" borderId="28" applyNumberFormat="0" applyAlignment="0" applyProtection="0"/>
    <xf numFmtId="0" fontId="6" fillId="26" borderId="29" applyNumberFormat="0" applyFont="0" applyAlignment="0" applyProtection="0"/>
    <xf numFmtId="0" fontId="19" fillId="39" borderId="28" applyNumberFormat="0" applyAlignment="0" applyProtection="0"/>
    <xf numFmtId="0" fontId="32" fillId="38" borderId="30" applyNumberFormat="0" applyAlignment="0" applyProtection="0"/>
    <xf numFmtId="0" fontId="25" fillId="23" borderId="28" applyNumberFormat="0" applyAlignment="0" applyProtection="0"/>
    <xf numFmtId="0" fontId="37" fillId="0" borderId="31" applyNumberFormat="0" applyFill="0" applyAlignment="0" applyProtection="0"/>
    <xf numFmtId="0" fontId="25" fillId="23" borderId="28" applyNumberFormat="0" applyAlignment="0" applyProtection="0"/>
    <xf numFmtId="0" fontId="25" fillId="29" borderId="28" applyNumberFormat="0" applyAlignment="0" applyProtection="0"/>
    <xf numFmtId="169" fontId="3" fillId="0" borderId="0" applyFont="0" applyFill="0" applyBorder="0" applyAlignment="0" applyProtection="0"/>
    <xf numFmtId="0" fontId="32" fillId="38" borderId="30" applyNumberFormat="0" applyAlignment="0" applyProtection="0"/>
    <xf numFmtId="0" fontId="25" fillId="29" borderId="28" applyNumberFormat="0" applyAlignment="0" applyProtection="0"/>
    <xf numFmtId="0" fontId="37" fillId="0" borderId="31" applyNumberFormat="0" applyFill="0" applyAlignment="0" applyProtection="0"/>
    <xf numFmtId="0" fontId="37" fillId="0" borderId="31" applyNumberFormat="0" applyFill="0" applyAlignment="0" applyProtection="0"/>
    <xf numFmtId="0" fontId="4" fillId="26" borderId="29" applyNumberFormat="0" applyFont="0" applyAlignment="0" applyProtection="0"/>
    <xf numFmtId="0" fontId="6" fillId="26" borderId="29" applyNumberFormat="0" applyFont="0" applyAlignment="0" applyProtection="0"/>
    <xf numFmtId="0" fontId="25" fillId="23" borderId="28" applyNumberFormat="0" applyAlignment="0" applyProtection="0"/>
    <xf numFmtId="0" fontId="4" fillId="26" borderId="29" applyNumberFormat="0" applyFont="0" applyAlignment="0" applyProtection="0"/>
    <xf numFmtId="0" fontId="18" fillId="38" borderId="28" applyNumberFormat="0" applyAlignment="0" applyProtection="0"/>
    <xf numFmtId="0" fontId="37" fillId="0" borderId="31" applyNumberFormat="0" applyFill="0" applyAlignment="0" applyProtection="0"/>
    <xf numFmtId="0" fontId="32" fillId="38" borderId="30" applyNumberFormat="0" applyAlignment="0" applyProtection="0"/>
    <xf numFmtId="0" fontId="32" fillId="38" borderId="30" applyNumberFormat="0" applyAlignment="0" applyProtection="0"/>
    <xf numFmtId="169" fontId="3" fillId="0" borderId="0" applyFont="0" applyFill="0" applyBorder="0" applyAlignment="0" applyProtection="0"/>
    <xf numFmtId="0" fontId="37" fillId="0" borderId="32" applyNumberFormat="0" applyFill="0" applyAlignment="0" applyProtection="0"/>
    <xf numFmtId="0" fontId="25" fillId="29" borderId="28" applyNumberFormat="0" applyAlignment="0" applyProtection="0"/>
    <xf numFmtId="43" fontId="3" fillId="0" borderId="0" applyFont="0" applyFill="0" applyBorder="0" applyAlignment="0" applyProtection="0"/>
    <xf numFmtId="0" fontId="4" fillId="26" borderId="29" applyNumberFormat="0" applyFont="0" applyAlignment="0" applyProtection="0"/>
    <xf numFmtId="0" fontId="25" fillId="23" borderId="28" applyNumberFormat="0" applyAlignment="0" applyProtection="0"/>
    <xf numFmtId="0" fontId="4" fillId="26" borderId="29" applyNumberFormat="0" applyFont="0" applyAlignment="0" applyProtection="0"/>
    <xf numFmtId="0" fontId="18" fillId="38" borderId="28" applyNumberFormat="0" applyAlignment="0" applyProtection="0"/>
    <xf numFmtId="0" fontId="37" fillId="0" borderId="31" applyNumberFormat="0" applyFill="0" applyAlignment="0" applyProtection="0"/>
    <xf numFmtId="0" fontId="32" fillId="39" borderId="30" applyNumberFormat="0" applyAlignment="0" applyProtection="0"/>
    <xf numFmtId="0" fontId="25" fillId="23" borderId="28" applyNumberFormat="0" applyAlignment="0" applyProtection="0"/>
    <xf numFmtId="43" fontId="3" fillId="0" borderId="0" applyFont="0" applyFill="0" applyBorder="0" applyAlignment="0" applyProtection="0"/>
    <xf numFmtId="169" fontId="3" fillId="0" borderId="0" applyFont="0" applyFill="0" applyBorder="0" applyAlignment="0" applyProtection="0"/>
    <xf numFmtId="0" fontId="18" fillId="38" borderId="28" applyNumberFormat="0" applyAlignment="0" applyProtection="0"/>
    <xf numFmtId="0" fontId="25" fillId="23" borderId="28" applyNumberFormat="0" applyAlignment="0" applyProtection="0"/>
    <xf numFmtId="0" fontId="32" fillId="38" borderId="30" applyNumberFormat="0" applyAlignment="0" applyProtection="0"/>
    <xf numFmtId="0" fontId="4" fillId="26" borderId="29" applyNumberFormat="0" applyFont="0" applyAlignment="0" applyProtection="0"/>
    <xf numFmtId="0" fontId="18" fillId="38" borderId="28" applyNumberFormat="0" applyAlignment="0" applyProtection="0"/>
    <xf numFmtId="0" fontId="37" fillId="0" borderId="32" applyNumberFormat="0" applyFill="0" applyAlignment="0" applyProtection="0"/>
    <xf numFmtId="0" fontId="25" fillId="23" borderId="28" applyNumberFormat="0" applyAlignment="0" applyProtection="0"/>
    <xf numFmtId="0" fontId="37" fillId="0" borderId="31" applyNumberFormat="0" applyFill="0" applyAlignment="0" applyProtection="0"/>
    <xf numFmtId="0" fontId="4" fillId="26" borderId="29" applyNumberFormat="0" applyFont="0" applyAlignment="0" applyProtection="0"/>
    <xf numFmtId="0" fontId="18" fillId="38" borderId="28" applyNumberFormat="0" applyAlignment="0" applyProtection="0"/>
    <xf numFmtId="169" fontId="3" fillId="0" borderId="0" applyFont="0" applyFill="0" applyBorder="0" applyAlignment="0" applyProtection="0"/>
    <xf numFmtId="0" fontId="19" fillId="39" borderId="28" applyNumberFormat="0" applyAlignment="0" applyProtection="0"/>
    <xf numFmtId="0" fontId="32" fillId="39" borderId="30" applyNumberFormat="0" applyAlignment="0" applyProtection="0"/>
    <xf numFmtId="43" fontId="3" fillId="0" borderId="0" applyFont="0" applyFill="0" applyBorder="0" applyAlignment="0" applyProtection="0"/>
    <xf numFmtId="0" fontId="32" fillId="38" borderId="30" applyNumberFormat="0" applyAlignment="0" applyProtection="0"/>
    <xf numFmtId="0" fontId="18" fillId="38" borderId="28" applyNumberFormat="0" applyAlignment="0" applyProtection="0"/>
    <xf numFmtId="0" fontId="18" fillId="38" borderId="28" applyNumberFormat="0" applyAlignment="0" applyProtection="0"/>
    <xf numFmtId="0" fontId="32" fillId="39" borderId="30" applyNumberFormat="0" applyAlignment="0" applyProtection="0"/>
    <xf numFmtId="0" fontId="4" fillId="26" borderId="29" applyNumberFormat="0" applyFont="0" applyAlignment="0" applyProtection="0"/>
    <xf numFmtId="43" fontId="3" fillId="0" borderId="0" applyFont="0" applyFill="0" applyBorder="0" applyAlignment="0" applyProtection="0"/>
    <xf numFmtId="0" fontId="32" fillId="38" borderId="30" applyNumberFormat="0" applyAlignment="0" applyProtection="0"/>
    <xf numFmtId="169" fontId="3" fillId="0" borderId="0" applyFont="0" applyFill="0" applyBorder="0" applyAlignment="0" applyProtection="0"/>
    <xf numFmtId="0" fontId="32" fillId="38" borderId="30" applyNumberFormat="0" applyAlignment="0" applyProtection="0"/>
    <xf numFmtId="43" fontId="3" fillId="0" borderId="0" applyFont="0" applyFill="0" applyBorder="0" applyAlignment="0" applyProtection="0"/>
    <xf numFmtId="0" fontId="19" fillId="39" borderId="28" applyNumberFormat="0" applyAlignment="0" applyProtection="0"/>
    <xf numFmtId="0" fontId="6" fillId="26" borderId="29" applyNumberFormat="0" applyFont="0" applyAlignment="0" applyProtection="0"/>
    <xf numFmtId="0" fontId="25" fillId="23" borderId="28" applyNumberFormat="0" applyAlignment="0" applyProtection="0"/>
    <xf numFmtId="0" fontId="25" fillId="23" borderId="28" applyNumberFormat="0" applyAlignment="0" applyProtection="0"/>
    <xf numFmtId="0" fontId="37" fillId="0" borderId="32" applyNumberFormat="0" applyFill="0" applyAlignment="0" applyProtection="0"/>
    <xf numFmtId="0" fontId="18" fillId="38" borderId="28" applyNumberFormat="0" applyAlignment="0" applyProtection="0"/>
    <xf numFmtId="43" fontId="3" fillId="0" borderId="0" applyFont="0" applyFill="0" applyBorder="0" applyAlignment="0" applyProtection="0"/>
    <xf numFmtId="0" fontId="25" fillId="23" borderId="28" applyNumberFormat="0" applyAlignment="0" applyProtection="0"/>
    <xf numFmtId="0" fontId="6" fillId="26" borderId="29" applyNumberFormat="0" applyFont="0" applyAlignment="0" applyProtection="0"/>
    <xf numFmtId="169" fontId="3" fillId="0" borderId="0" applyFont="0" applyFill="0" applyBorder="0" applyAlignment="0" applyProtection="0"/>
    <xf numFmtId="0" fontId="19" fillId="39" borderId="28" applyNumberFormat="0" applyAlignment="0" applyProtection="0"/>
    <xf numFmtId="0" fontId="19" fillId="39" borderId="28" applyNumberFormat="0" applyAlignment="0" applyProtection="0"/>
    <xf numFmtId="0" fontId="18" fillId="38" borderId="28" applyNumberFormat="0" applyAlignment="0" applyProtection="0"/>
    <xf numFmtId="0" fontId="32" fillId="38" borderId="30" applyNumberFormat="0" applyAlignment="0" applyProtection="0"/>
    <xf numFmtId="0" fontId="32" fillId="38" borderId="30" applyNumberFormat="0" applyAlignment="0" applyProtection="0"/>
    <xf numFmtId="0" fontId="32" fillId="39" borderId="30" applyNumberFormat="0" applyAlignment="0" applyProtection="0"/>
    <xf numFmtId="0" fontId="6" fillId="26" borderId="29" applyNumberFormat="0" applyFont="0" applyAlignment="0" applyProtection="0"/>
    <xf numFmtId="0" fontId="25" fillId="23" borderId="28" applyNumberFormat="0" applyAlignment="0" applyProtection="0"/>
    <xf numFmtId="0" fontId="19" fillId="39" borderId="28" applyNumberFormat="0" applyAlignment="0" applyProtection="0"/>
    <xf numFmtId="0" fontId="32" fillId="39" borderId="30" applyNumberFormat="0" applyAlignment="0" applyProtection="0"/>
    <xf numFmtId="0" fontId="18" fillId="38" borderId="28" applyNumberFormat="0" applyAlignment="0" applyProtection="0"/>
    <xf numFmtId="0" fontId="18" fillId="38" borderId="28" applyNumberFormat="0" applyAlignment="0" applyProtection="0"/>
    <xf numFmtId="0" fontId="32" fillId="39" borderId="30" applyNumberFormat="0" applyAlignment="0" applyProtection="0"/>
    <xf numFmtId="0" fontId="25" fillId="29" borderId="28" applyNumberFormat="0" applyAlignment="0" applyProtection="0"/>
    <xf numFmtId="169" fontId="3" fillId="0" borderId="0" applyFont="0" applyFill="0" applyBorder="0" applyAlignment="0" applyProtection="0"/>
    <xf numFmtId="0" fontId="25" fillId="29" borderId="28" applyNumberFormat="0" applyAlignment="0" applyProtection="0"/>
    <xf numFmtId="0" fontId="6" fillId="26" borderId="29" applyNumberFormat="0" applyFont="0" applyAlignment="0" applyProtection="0"/>
    <xf numFmtId="0" fontId="18" fillId="38" borderId="28" applyNumberFormat="0" applyAlignment="0" applyProtection="0"/>
    <xf numFmtId="0" fontId="32" fillId="39" borderId="30" applyNumberFormat="0" applyAlignment="0" applyProtection="0"/>
    <xf numFmtId="0" fontId="25" fillId="23" borderId="28" applyNumberFormat="0" applyAlignment="0" applyProtection="0"/>
    <xf numFmtId="0" fontId="18" fillId="38" borderId="28" applyNumberFormat="0" applyAlignment="0" applyProtection="0"/>
    <xf numFmtId="0" fontId="25" fillId="23" borderId="28" applyNumberFormat="0" applyAlignment="0" applyProtection="0"/>
    <xf numFmtId="0" fontId="25" fillId="23" borderId="28" applyNumberFormat="0" applyAlignment="0" applyProtection="0"/>
    <xf numFmtId="0" fontId="37" fillId="0" borderId="31" applyNumberFormat="0" applyFill="0" applyAlignment="0" applyProtection="0"/>
    <xf numFmtId="0" fontId="25" fillId="29" borderId="28" applyNumberFormat="0" applyAlignment="0" applyProtection="0"/>
    <xf numFmtId="169" fontId="3" fillId="0" borderId="0" applyFont="0" applyFill="0" applyBorder="0" applyAlignment="0" applyProtection="0"/>
    <xf numFmtId="0" fontId="25" fillId="23" borderId="28" applyNumberFormat="0" applyAlignment="0" applyProtection="0"/>
    <xf numFmtId="0" fontId="18" fillId="38" borderId="28" applyNumberFormat="0" applyAlignment="0" applyProtection="0"/>
    <xf numFmtId="0" fontId="25" fillId="29" borderId="28" applyNumberFormat="0" applyAlignment="0" applyProtection="0"/>
    <xf numFmtId="0" fontId="18" fillId="38" borderId="28" applyNumberFormat="0" applyAlignment="0" applyProtection="0"/>
    <xf numFmtId="0" fontId="25" fillId="23" borderId="28" applyNumberFormat="0" applyAlignment="0" applyProtection="0"/>
    <xf numFmtId="0" fontId="32" fillId="38" borderId="30" applyNumberFormat="0" applyAlignment="0" applyProtection="0"/>
    <xf numFmtId="0" fontId="32" fillId="39" borderId="30" applyNumberFormat="0" applyAlignment="0" applyProtection="0"/>
    <xf numFmtId="0" fontId="25" fillId="29" borderId="28" applyNumberFormat="0" applyAlignment="0" applyProtection="0"/>
    <xf numFmtId="169" fontId="3" fillId="0" borderId="0" applyFont="0" applyFill="0" applyBorder="0" applyAlignment="0" applyProtection="0"/>
    <xf numFmtId="0" fontId="37" fillId="0" borderId="32" applyNumberFormat="0" applyFill="0" applyAlignment="0" applyProtection="0"/>
    <xf numFmtId="0" fontId="4" fillId="26" borderId="29" applyNumberFormat="0" applyFont="0" applyAlignment="0" applyProtection="0"/>
    <xf numFmtId="0" fontId="32" fillId="39" borderId="30" applyNumberFormat="0" applyAlignment="0" applyProtection="0"/>
    <xf numFmtId="0" fontId="37" fillId="0" borderId="32" applyNumberFormat="0" applyFill="0" applyAlignment="0" applyProtection="0"/>
    <xf numFmtId="0" fontId="25" fillId="29" borderId="28" applyNumberFormat="0" applyAlignment="0" applyProtection="0"/>
    <xf numFmtId="0" fontId="37" fillId="0" borderId="32" applyNumberFormat="0" applyFill="0" applyAlignment="0" applyProtection="0"/>
    <xf numFmtId="0" fontId="32" fillId="38" borderId="30" applyNumberFormat="0" applyAlignment="0" applyProtection="0"/>
    <xf numFmtId="0" fontId="6" fillId="26" borderId="29" applyNumberFormat="0" applyFont="0" applyAlignment="0" applyProtection="0"/>
    <xf numFmtId="169" fontId="3" fillId="0" borderId="0" applyFont="0" applyFill="0" applyBorder="0" applyAlignment="0" applyProtection="0"/>
    <xf numFmtId="43" fontId="3" fillId="0" borderId="0" applyFont="0" applyFill="0" applyBorder="0" applyAlignment="0" applyProtection="0"/>
    <xf numFmtId="0" fontId="25" fillId="29" borderId="28" applyNumberFormat="0" applyAlignment="0" applyProtection="0"/>
    <xf numFmtId="0" fontId="32" fillId="39" borderId="30" applyNumberFormat="0" applyAlignment="0" applyProtection="0"/>
    <xf numFmtId="0" fontId="32" fillId="38" borderId="30" applyNumberFormat="0" applyAlignment="0" applyProtection="0"/>
    <xf numFmtId="0" fontId="6" fillId="26" borderId="29" applyNumberFormat="0" applyFont="0" applyAlignment="0" applyProtection="0"/>
    <xf numFmtId="43" fontId="3" fillId="0" borderId="0" applyFont="0" applyFill="0" applyBorder="0" applyAlignment="0" applyProtection="0"/>
    <xf numFmtId="0" fontId="18" fillId="38" borderId="28" applyNumberFormat="0" applyAlignment="0" applyProtection="0"/>
    <xf numFmtId="0" fontId="32" fillId="38" borderId="30" applyNumberFormat="0" applyAlignment="0" applyProtection="0"/>
    <xf numFmtId="0" fontId="18" fillId="38" borderId="28" applyNumberFormat="0" applyAlignment="0" applyProtection="0"/>
    <xf numFmtId="0" fontId="37" fillId="0" borderId="31" applyNumberFormat="0" applyFill="0" applyAlignment="0" applyProtection="0"/>
    <xf numFmtId="0" fontId="37" fillId="0" borderId="31" applyNumberFormat="0" applyFill="0" applyAlignment="0" applyProtection="0"/>
    <xf numFmtId="0" fontId="18" fillId="38" borderId="28" applyNumberFormat="0" applyAlignment="0" applyProtection="0"/>
    <xf numFmtId="169" fontId="3" fillId="0" borderId="0" applyFont="0" applyFill="0" applyBorder="0" applyAlignment="0" applyProtection="0"/>
    <xf numFmtId="0" fontId="18" fillId="38" borderId="28" applyNumberFormat="0" applyAlignment="0" applyProtection="0"/>
    <xf numFmtId="0" fontId="37" fillId="0" borderId="31" applyNumberFormat="0" applyFill="0" applyAlignment="0" applyProtection="0"/>
    <xf numFmtId="0" fontId="4" fillId="26" borderId="29" applyNumberFormat="0" applyFont="0" applyAlignment="0" applyProtection="0"/>
    <xf numFmtId="0" fontId="32" fillId="39" borderId="30" applyNumberFormat="0" applyAlignment="0" applyProtection="0"/>
    <xf numFmtId="0" fontId="25" fillId="23" borderId="28" applyNumberFormat="0" applyAlignment="0" applyProtection="0"/>
    <xf numFmtId="0" fontId="6" fillId="26" borderId="29" applyNumberFormat="0" applyFont="0" applyAlignment="0" applyProtection="0"/>
    <xf numFmtId="0" fontId="4" fillId="26" borderId="29" applyNumberFormat="0" applyFont="0" applyAlignment="0" applyProtection="0"/>
    <xf numFmtId="169" fontId="3" fillId="0" borderId="0" applyFont="0" applyFill="0" applyBorder="0" applyAlignment="0" applyProtection="0"/>
    <xf numFmtId="0" fontId="18" fillId="38" borderId="28" applyNumberFormat="0" applyAlignment="0" applyProtection="0"/>
    <xf numFmtId="0" fontId="25" fillId="23" borderId="28" applyNumberFormat="0" applyAlignment="0" applyProtection="0"/>
    <xf numFmtId="0" fontId="37" fillId="0" borderId="32" applyNumberFormat="0" applyFill="0" applyAlignment="0" applyProtection="0"/>
    <xf numFmtId="0" fontId="18" fillId="38" borderId="28" applyNumberFormat="0" applyAlignment="0" applyProtection="0"/>
    <xf numFmtId="0" fontId="37" fillId="0" borderId="32" applyNumberFormat="0" applyFill="0" applyAlignment="0" applyProtection="0"/>
    <xf numFmtId="0" fontId="6" fillId="26" borderId="29" applyNumberFormat="0" applyFont="0" applyAlignment="0" applyProtection="0"/>
    <xf numFmtId="0" fontId="6" fillId="26" borderId="29" applyNumberFormat="0" applyFont="0" applyAlignment="0" applyProtection="0"/>
    <xf numFmtId="0" fontId="4" fillId="26" borderId="29" applyNumberFormat="0" applyFont="0" applyAlignment="0" applyProtection="0"/>
    <xf numFmtId="43" fontId="3" fillId="0" borderId="0" applyFont="0" applyFill="0" applyBorder="0" applyAlignment="0" applyProtection="0"/>
    <xf numFmtId="0" fontId="25" fillId="29" borderId="28" applyNumberFormat="0" applyAlignment="0" applyProtection="0"/>
    <xf numFmtId="43" fontId="3" fillId="0" borderId="0" applyFont="0" applyFill="0" applyBorder="0" applyAlignment="0" applyProtection="0"/>
    <xf numFmtId="0" fontId="32" fillId="38" borderId="30" applyNumberFormat="0" applyAlignment="0" applyProtection="0"/>
    <xf numFmtId="0" fontId="37" fillId="0" borderId="32" applyNumberFormat="0" applyFill="0" applyAlignment="0" applyProtection="0"/>
    <xf numFmtId="0" fontId="25" fillId="23" borderId="28" applyNumberFormat="0" applyAlignment="0" applyProtection="0"/>
    <xf numFmtId="0" fontId="4" fillId="26" borderId="29" applyNumberFormat="0" applyFont="0" applyAlignment="0" applyProtection="0"/>
    <xf numFmtId="0" fontId="18" fillId="38" borderId="28" applyNumberFormat="0" applyAlignment="0" applyProtection="0"/>
    <xf numFmtId="0" fontId="19" fillId="39" borderId="28" applyNumberFormat="0" applyAlignment="0" applyProtection="0"/>
    <xf numFmtId="0" fontId="4" fillId="26" borderId="29" applyNumberFormat="0" applyFont="0" applyAlignment="0" applyProtection="0"/>
    <xf numFmtId="169" fontId="3" fillId="0" borderId="0" applyFont="0" applyFill="0" applyBorder="0" applyAlignment="0" applyProtection="0"/>
    <xf numFmtId="43" fontId="3" fillId="0" borderId="0" applyFont="0" applyFill="0" applyBorder="0" applyAlignment="0" applyProtection="0"/>
    <xf numFmtId="0" fontId="32" fillId="38" borderId="30" applyNumberFormat="0" applyAlignment="0" applyProtection="0"/>
    <xf numFmtId="0" fontId="37" fillId="0" borderId="32" applyNumberFormat="0" applyFill="0" applyAlignment="0" applyProtection="0"/>
    <xf numFmtId="0" fontId="25" fillId="23" borderId="28" applyNumberFormat="0" applyAlignment="0" applyProtection="0"/>
    <xf numFmtId="0" fontId="4" fillId="26" borderId="29" applyNumberFormat="0" applyFont="0" applyAlignment="0" applyProtection="0"/>
    <xf numFmtId="0" fontId="18" fillId="38" borderId="28" applyNumberFormat="0" applyAlignment="0" applyProtection="0"/>
    <xf numFmtId="0" fontId="19" fillId="39" borderId="28" applyNumberFormat="0" applyAlignment="0" applyProtection="0"/>
    <xf numFmtId="169" fontId="3" fillId="0" borderId="0" applyFont="0" applyFill="0" applyBorder="0" applyAlignment="0" applyProtection="0"/>
    <xf numFmtId="43" fontId="3" fillId="0" borderId="0" applyFont="0" applyFill="0" applyBorder="0" applyAlignment="0" applyProtection="0"/>
    <xf numFmtId="0" fontId="32" fillId="38" borderId="30" applyNumberFormat="0" applyAlignment="0" applyProtection="0"/>
    <xf numFmtId="0" fontId="25" fillId="23" borderId="28" applyNumberFormat="0" applyAlignment="0" applyProtection="0"/>
    <xf numFmtId="0" fontId="4" fillId="26" borderId="29" applyNumberFormat="0" applyFont="0" applyAlignment="0" applyProtection="0"/>
    <xf numFmtId="0" fontId="18" fillId="38" borderId="28" applyNumberFormat="0" applyAlignment="0" applyProtection="0"/>
    <xf numFmtId="0" fontId="19" fillId="39" borderId="28" applyNumberFormat="0" applyAlignment="0" applyProtection="0"/>
    <xf numFmtId="169" fontId="3" fillId="0" borderId="0" applyFont="0" applyFill="0" applyBorder="0" applyAlignment="0" applyProtection="0"/>
    <xf numFmtId="43" fontId="3" fillId="0" borderId="0" applyFont="0" applyFill="0" applyBorder="0" applyAlignment="0" applyProtection="0"/>
    <xf numFmtId="0" fontId="32" fillId="38" borderId="30" applyNumberFormat="0" applyAlignment="0" applyProtection="0"/>
    <xf numFmtId="0" fontId="25" fillId="23" borderId="28" applyNumberFormat="0" applyAlignment="0" applyProtection="0"/>
    <xf numFmtId="0" fontId="4" fillId="26" borderId="29" applyNumberFormat="0" applyFont="0" applyAlignment="0" applyProtection="0"/>
    <xf numFmtId="0" fontId="18" fillId="38" borderId="28" applyNumberFormat="0" applyAlignment="0" applyProtection="0"/>
    <xf numFmtId="0" fontId="19" fillId="39" borderId="28" applyNumberFormat="0" applyAlignment="0" applyProtection="0"/>
    <xf numFmtId="169" fontId="3" fillId="0" borderId="0" applyFont="0" applyFill="0" applyBorder="0" applyAlignment="0" applyProtection="0"/>
    <xf numFmtId="0" fontId="32" fillId="38" borderId="30" applyNumberFormat="0" applyAlignment="0" applyProtection="0"/>
    <xf numFmtId="0" fontId="25" fillId="23" borderId="28" applyNumberFormat="0" applyAlignment="0" applyProtection="0"/>
    <xf numFmtId="0" fontId="4" fillId="26" borderId="29" applyNumberFormat="0" applyFont="0" applyAlignment="0" applyProtection="0"/>
    <xf numFmtId="0" fontId="18" fillId="38" borderId="28" applyNumberFormat="0" applyAlignment="0" applyProtection="0"/>
    <xf numFmtId="0" fontId="19" fillId="39" borderId="28" applyNumberFormat="0" applyAlignment="0" applyProtection="0"/>
    <xf numFmtId="169" fontId="3" fillId="0" borderId="0" applyFont="0" applyFill="0" applyBorder="0" applyAlignment="0" applyProtection="0"/>
    <xf numFmtId="0" fontId="32" fillId="38" borderId="30" applyNumberFormat="0" applyAlignment="0" applyProtection="0"/>
    <xf numFmtId="0" fontId="25" fillId="23" borderId="28" applyNumberFormat="0" applyAlignment="0" applyProtection="0"/>
    <xf numFmtId="0" fontId="4" fillId="26" borderId="29" applyNumberFormat="0" applyFont="0" applyAlignment="0" applyProtection="0"/>
    <xf numFmtId="0" fontId="18" fillId="38" borderId="28" applyNumberFormat="0" applyAlignment="0" applyProtection="0"/>
    <xf numFmtId="169" fontId="3" fillId="0" borderId="0" applyFont="0" applyFill="0" applyBorder="0" applyAlignment="0" applyProtection="0"/>
    <xf numFmtId="0" fontId="32" fillId="38" borderId="30" applyNumberFormat="0" applyAlignment="0" applyProtection="0"/>
    <xf numFmtId="0" fontId="25" fillId="23" borderId="28" applyNumberFormat="0" applyAlignment="0" applyProtection="0"/>
    <xf numFmtId="0" fontId="4" fillId="26" borderId="29" applyNumberFormat="0" applyFont="0" applyAlignment="0" applyProtection="0"/>
    <xf numFmtId="0" fontId="18" fillId="38" borderId="28" applyNumberFormat="0" applyAlignment="0" applyProtection="0"/>
    <xf numFmtId="169" fontId="3" fillId="0" borderId="0" applyFont="0" applyFill="0" applyBorder="0" applyAlignment="0" applyProtection="0"/>
    <xf numFmtId="0" fontId="32" fillId="38" borderId="30" applyNumberFormat="0" applyAlignment="0" applyProtection="0"/>
    <xf numFmtId="0" fontId="25" fillId="23" borderId="28" applyNumberFormat="0" applyAlignment="0" applyProtection="0"/>
    <xf numFmtId="0" fontId="4" fillId="26" borderId="29" applyNumberFormat="0" applyFont="0" applyAlignment="0" applyProtection="0"/>
    <xf numFmtId="0" fontId="18" fillId="38" borderId="28" applyNumberFormat="0" applyAlignment="0" applyProtection="0"/>
    <xf numFmtId="169" fontId="3" fillId="0" borderId="0" applyFont="0" applyFill="0" applyBorder="0" applyAlignment="0" applyProtection="0"/>
    <xf numFmtId="0" fontId="25" fillId="23" borderId="28" applyNumberFormat="0" applyAlignment="0" applyProtection="0"/>
    <xf numFmtId="0" fontId="4" fillId="26" borderId="29" applyNumberFormat="0" applyFont="0" applyAlignment="0" applyProtection="0"/>
    <xf numFmtId="0" fontId="18" fillId="38" borderId="28" applyNumberFormat="0" applyAlignment="0" applyProtection="0"/>
    <xf numFmtId="169" fontId="3" fillId="0" borderId="0" applyFont="0" applyFill="0" applyBorder="0" applyAlignment="0" applyProtection="0"/>
    <xf numFmtId="0" fontId="25" fillId="23" borderId="28" applyNumberFormat="0" applyAlignment="0" applyProtection="0"/>
    <xf numFmtId="0" fontId="18" fillId="38" borderId="28" applyNumberFormat="0" applyAlignment="0" applyProtection="0"/>
    <xf numFmtId="169" fontId="3" fillId="0" borderId="0" applyFont="0" applyFill="0" applyBorder="0" applyAlignment="0" applyProtection="0"/>
    <xf numFmtId="0" fontId="25" fillId="23" borderId="28" applyNumberFormat="0" applyAlignment="0" applyProtection="0"/>
    <xf numFmtId="0" fontId="18" fillId="38" borderId="28" applyNumberFormat="0" applyAlignment="0" applyProtection="0"/>
    <xf numFmtId="169" fontId="3" fillId="0" borderId="0" applyFont="0" applyFill="0" applyBorder="0" applyAlignment="0" applyProtection="0"/>
    <xf numFmtId="0" fontId="18" fillId="38" borderId="28" applyNumberFormat="0" applyAlignment="0" applyProtection="0"/>
    <xf numFmtId="169" fontId="3" fillId="0" borderId="0" applyFont="0" applyFill="0" applyBorder="0" applyAlignment="0" applyProtection="0"/>
    <xf numFmtId="169" fontId="3" fillId="0" borderId="0" applyFont="0" applyFill="0" applyBorder="0" applyAlignment="0" applyProtection="0"/>
    <xf numFmtId="0" fontId="9" fillId="0" borderId="0"/>
    <xf numFmtId="43" fontId="39" fillId="0" borderId="0" applyFon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43" fontId="40" fillId="0" borderId="0" applyFont="0" applyFill="0" applyBorder="0" applyAlignment="0" applyProtection="0"/>
    <xf numFmtId="0" fontId="4" fillId="26" borderId="21" applyNumberFormat="0" applyFont="0" applyAlignment="0" applyProtection="0"/>
    <xf numFmtId="0" fontId="4" fillId="26" borderId="21" applyNumberFormat="0" applyFont="0" applyAlignment="0" applyProtection="0"/>
    <xf numFmtId="44" fontId="6" fillId="0" borderId="0" applyFont="0" applyFill="0" applyBorder="0" applyAlignment="0" applyProtection="0"/>
    <xf numFmtId="0" fontId="32" fillId="39" borderId="22" applyNumberFormat="0" applyAlignment="0" applyProtection="0"/>
    <xf numFmtId="43" fontId="3" fillId="0" borderId="0" applyFont="0" applyFill="0" applyBorder="0" applyAlignment="0" applyProtection="0"/>
    <xf numFmtId="0" fontId="6" fillId="26" borderId="21" applyNumberFormat="0" applyFont="0" applyAlignment="0" applyProtection="0"/>
    <xf numFmtId="0" fontId="25" fillId="23" borderId="14" applyNumberFormat="0" applyAlignment="0" applyProtection="0"/>
    <xf numFmtId="172" fontId="4" fillId="0" borderId="0" applyFont="0" applyFill="0" applyBorder="0" applyAlignment="0" applyProtection="0"/>
    <xf numFmtId="44" fontId="6" fillId="0" borderId="0" applyFont="0" applyFill="0" applyBorder="0" applyAlignment="0" applyProtection="0"/>
    <xf numFmtId="172" fontId="4" fillId="0" borderId="0" applyFont="0" applyFill="0" applyBorder="0" applyAlignment="0" applyProtection="0"/>
    <xf numFmtId="0" fontId="6" fillId="26" borderId="21" applyNumberFormat="0" applyFont="0" applyAlignment="0" applyProtection="0"/>
    <xf numFmtId="0" fontId="37" fillId="0" borderId="27" applyNumberFormat="0" applyFill="0" applyAlignment="0" applyProtection="0"/>
    <xf numFmtId="44" fontId="6" fillId="0" borderId="0" applyFont="0" applyFill="0" applyBorder="0" applyAlignment="0" applyProtection="0"/>
    <xf numFmtId="0" fontId="37" fillId="0" borderId="27" applyNumberFormat="0" applyFill="0" applyAlignment="0" applyProtection="0"/>
    <xf numFmtId="0" fontId="18" fillId="38" borderId="14" applyNumberFormat="0" applyAlignment="0" applyProtection="0"/>
    <xf numFmtId="0" fontId="19" fillId="39" borderId="14" applyNumberFormat="0" applyAlignment="0" applyProtection="0"/>
    <xf numFmtId="0" fontId="25" fillId="23" borderId="14" applyNumberFormat="0" applyAlignment="0" applyProtection="0"/>
    <xf numFmtId="0" fontId="18" fillId="38" borderId="14" applyNumberFormat="0" applyAlignment="0" applyProtection="0"/>
    <xf numFmtId="0" fontId="19" fillId="39" borderId="14" applyNumberFormat="0" applyAlignment="0" applyProtection="0"/>
    <xf numFmtId="0" fontId="18" fillId="38" borderId="14" applyNumberFormat="0" applyAlignment="0" applyProtection="0"/>
    <xf numFmtId="0" fontId="25" fillId="29" borderId="14" applyNumberFormat="0" applyAlignment="0" applyProtection="0"/>
    <xf numFmtId="0" fontId="25" fillId="23" borderId="14" applyNumberFormat="0" applyAlignment="0" applyProtection="0"/>
    <xf numFmtId="0" fontId="25" fillId="23" borderId="14" applyNumberFormat="0" applyAlignment="0" applyProtection="0"/>
    <xf numFmtId="44" fontId="6" fillId="0" borderId="0" applyFont="0" applyFill="0" applyBorder="0" applyAlignment="0" applyProtection="0"/>
    <xf numFmtId="0" fontId="4" fillId="26" borderId="21" applyNumberFormat="0" applyFont="0" applyAlignment="0" applyProtection="0"/>
    <xf numFmtId="0" fontId="4" fillId="26" borderId="21" applyNumberFormat="0" applyFont="0" applyAlignment="0" applyProtection="0"/>
    <xf numFmtId="0" fontId="6" fillId="26" borderId="21" applyNumberFormat="0" applyFont="0" applyAlignment="0" applyProtection="0"/>
    <xf numFmtId="0" fontId="32" fillId="38" borderId="22" applyNumberFormat="0" applyAlignment="0" applyProtection="0"/>
    <xf numFmtId="0" fontId="32" fillId="39" borderId="22" applyNumberFormat="0" applyAlignment="0" applyProtection="0"/>
    <xf numFmtId="0" fontId="32" fillId="38" borderId="22"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4" fillId="26" borderId="21" applyNumberFormat="0" applyFont="0" applyAlignment="0" applyProtection="0"/>
    <xf numFmtId="0" fontId="4" fillId="26" borderId="21" applyNumberFormat="0" applyFont="0" applyAlignment="0" applyProtection="0"/>
    <xf numFmtId="0" fontId="32" fillId="38" borderId="22" applyNumberFormat="0" applyAlignment="0" applyProtection="0"/>
    <xf numFmtId="0" fontId="32" fillId="38" borderId="22" applyNumberFormat="0" applyAlignment="0" applyProtection="0"/>
    <xf numFmtId="0" fontId="6" fillId="26" borderId="21" applyNumberFormat="0" applyFont="0" applyAlignment="0" applyProtection="0"/>
    <xf numFmtId="0" fontId="19" fillId="39" borderId="14" applyNumberFormat="0" applyAlignment="0" applyProtection="0"/>
    <xf numFmtId="0" fontId="19" fillId="39" borderId="14"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25" fillId="23" borderId="14" applyNumberFormat="0" applyAlignment="0" applyProtection="0"/>
    <xf numFmtId="0" fontId="25" fillId="29" borderId="14" applyNumberFormat="0" applyAlignment="0" applyProtection="0"/>
    <xf numFmtId="0" fontId="4" fillId="26" borderId="21" applyNumberFormat="0" applyFont="0" applyAlignment="0" applyProtection="0"/>
    <xf numFmtId="0" fontId="6" fillId="26" borderId="21" applyNumberFormat="0" applyFont="0" applyAlignment="0" applyProtection="0"/>
    <xf numFmtId="0" fontId="32" fillId="39" borderId="22" applyNumberFormat="0" applyAlignment="0" applyProtection="0"/>
    <xf numFmtId="0" fontId="32" fillId="38" borderId="22" applyNumberFormat="0" applyAlignment="0" applyProtection="0"/>
    <xf numFmtId="0" fontId="32" fillId="38" borderId="22" applyNumberFormat="0" applyAlignment="0" applyProtection="0"/>
    <xf numFmtId="0" fontId="32" fillId="38" borderId="22" applyNumberFormat="0" applyAlignment="0" applyProtection="0"/>
    <xf numFmtId="0" fontId="6" fillId="26" borderId="21" applyNumberFormat="0" applyFont="0" applyAlignment="0" applyProtection="0"/>
    <xf numFmtId="0" fontId="37" fillId="0" borderId="27" applyNumberFormat="0" applyFill="0" applyAlignment="0" applyProtection="0"/>
    <xf numFmtId="0" fontId="18" fillId="38" borderId="14" applyNumberFormat="0" applyAlignment="0" applyProtection="0"/>
    <xf numFmtId="0" fontId="32" fillId="38" borderId="22" applyNumberFormat="0" applyAlignment="0" applyProtection="0"/>
    <xf numFmtId="0" fontId="32" fillId="39" borderId="22" applyNumberFormat="0" applyAlignment="0" applyProtection="0"/>
    <xf numFmtId="0" fontId="25" fillId="29" borderId="14" applyNumberFormat="0" applyAlignment="0" applyProtection="0"/>
    <xf numFmtId="0" fontId="25" fillId="23" borderId="14" applyNumberFormat="0" applyAlignment="0" applyProtection="0"/>
    <xf numFmtId="0" fontId="25" fillId="29" borderId="14" applyNumberFormat="0" applyAlignment="0" applyProtection="0"/>
    <xf numFmtId="0" fontId="6" fillId="26" borderId="21" applyNumberFormat="0" applyFont="0" applyAlignment="0" applyProtection="0"/>
    <xf numFmtId="0" fontId="37" fillId="0" borderId="27" applyNumberFormat="0" applyFill="0" applyAlignment="0" applyProtection="0"/>
    <xf numFmtId="0" fontId="37" fillId="0" borderId="26" applyNumberFormat="0" applyFill="0" applyAlignment="0" applyProtection="0"/>
    <xf numFmtId="0" fontId="19" fillId="39" borderId="14" applyNumberFormat="0" applyAlignment="0" applyProtection="0"/>
    <xf numFmtId="0" fontId="25" fillId="29"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4" fillId="26" borderId="21" applyNumberFormat="0" applyFont="0" applyAlignment="0" applyProtection="0"/>
    <xf numFmtId="0" fontId="37" fillId="0" borderId="26" applyNumberFormat="0" applyFill="0" applyAlignment="0" applyProtection="0"/>
    <xf numFmtId="0" fontId="4" fillId="26" borderId="21" applyNumberFormat="0" applyFont="0" applyAlignment="0" applyProtection="0"/>
    <xf numFmtId="0" fontId="32" fillId="38" borderId="22" applyNumberFormat="0" applyAlignment="0" applyProtection="0"/>
    <xf numFmtId="0" fontId="32" fillId="39" borderId="22" applyNumberFormat="0" applyAlignment="0" applyProtection="0"/>
    <xf numFmtId="0" fontId="4" fillId="26" borderId="21" applyNumberFormat="0" applyFont="0" applyAlignment="0" applyProtection="0"/>
    <xf numFmtId="0" fontId="6" fillId="26" borderId="21" applyNumberFormat="0" applyFont="0" applyAlignment="0" applyProtection="0"/>
    <xf numFmtId="0" fontId="18" fillId="38" borderId="14" applyNumberFormat="0" applyAlignment="0" applyProtection="0"/>
    <xf numFmtId="0" fontId="32" fillId="38" borderId="22" applyNumberFormat="0" applyAlignment="0" applyProtection="0"/>
    <xf numFmtId="0" fontId="6" fillId="26" borderId="21" applyNumberFormat="0" applyFont="0" applyAlignment="0" applyProtection="0"/>
    <xf numFmtId="0" fontId="4" fillId="26" borderId="21" applyNumberFormat="0" applyFont="0" applyAlignment="0" applyProtection="0"/>
    <xf numFmtId="0" fontId="4" fillId="26" borderId="21" applyNumberFormat="0" applyFont="0" applyAlignment="0" applyProtection="0"/>
    <xf numFmtId="0" fontId="32" fillId="38" borderId="22" applyNumberFormat="0" applyAlignment="0" applyProtection="0"/>
    <xf numFmtId="0" fontId="6" fillId="26" borderId="21" applyNumberFormat="0" applyFont="0" applyAlignment="0" applyProtection="0"/>
    <xf numFmtId="0" fontId="4" fillId="26" borderId="21" applyNumberFormat="0" applyFont="0" applyAlignment="0" applyProtection="0"/>
    <xf numFmtId="0" fontId="4" fillId="26" borderId="21" applyNumberFormat="0" applyFont="0" applyAlignment="0" applyProtection="0"/>
    <xf numFmtId="0" fontId="32" fillId="38" borderId="22" applyNumberFormat="0" applyAlignment="0" applyProtection="0"/>
    <xf numFmtId="0" fontId="25" fillId="29" borderId="14" applyNumberFormat="0" applyAlignment="0" applyProtection="0"/>
    <xf numFmtId="0" fontId="37" fillId="0" borderId="27" applyNumberFormat="0" applyFill="0" applyAlignment="0" applyProtection="0"/>
    <xf numFmtId="0" fontId="37" fillId="0" borderId="26" applyNumberFormat="0" applyFill="0" applyAlignment="0" applyProtection="0"/>
    <xf numFmtId="0" fontId="25" fillId="29" borderId="14" applyNumberFormat="0" applyAlignment="0" applyProtection="0"/>
    <xf numFmtId="0" fontId="32" fillId="38" borderId="22" applyNumberFormat="0" applyAlignment="0" applyProtection="0"/>
    <xf numFmtId="0" fontId="32" fillId="39" borderId="22" applyNumberFormat="0" applyAlignment="0" applyProtection="0"/>
    <xf numFmtId="0" fontId="32" fillId="39" borderId="22" applyNumberFormat="0" applyAlignment="0" applyProtection="0"/>
    <xf numFmtId="0" fontId="32" fillId="38" borderId="22" applyNumberFormat="0" applyAlignment="0" applyProtection="0"/>
    <xf numFmtId="0" fontId="4" fillId="26" borderId="21" applyNumberFormat="0" applyFont="0" applyAlignment="0" applyProtection="0"/>
    <xf numFmtId="0" fontId="32" fillId="39" borderId="22" applyNumberFormat="0" applyAlignment="0" applyProtection="0"/>
    <xf numFmtId="0" fontId="32" fillId="38" borderId="22" applyNumberFormat="0" applyAlignment="0" applyProtection="0"/>
    <xf numFmtId="0" fontId="18" fillId="38" borderId="14" applyNumberFormat="0" applyAlignment="0" applyProtection="0"/>
    <xf numFmtId="0" fontId="19" fillId="39" borderId="14" applyNumberFormat="0" applyAlignment="0" applyProtection="0"/>
    <xf numFmtId="0" fontId="18" fillId="38" borderId="14" applyNumberFormat="0" applyAlignment="0" applyProtection="0"/>
    <xf numFmtId="0" fontId="25" fillId="23" borderId="14" applyNumberFormat="0" applyAlignment="0" applyProtection="0"/>
    <xf numFmtId="0" fontId="32" fillId="38" borderId="22" applyNumberFormat="0" applyAlignment="0" applyProtection="0"/>
    <xf numFmtId="0" fontId="32" fillId="39" borderId="22" applyNumberFormat="0" applyAlignment="0" applyProtection="0"/>
    <xf numFmtId="0" fontId="4" fillId="26" borderId="21" applyNumberFormat="0" applyFont="0" applyAlignment="0" applyProtection="0"/>
    <xf numFmtId="0" fontId="25" fillId="23" borderId="14" applyNumberFormat="0" applyAlignment="0" applyProtection="0"/>
    <xf numFmtId="0" fontId="32" fillId="38" borderId="22" applyNumberFormat="0" applyAlignment="0" applyProtection="0"/>
    <xf numFmtId="0" fontId="19" fillId="39" borderId="14" applyNumberFormat="0" applyAlignment="0" applyProtection="0"/>
    <xf numFmtId="0" fontId="18" fillId="38" borderId="14" applyNumberFormat="0" applyAlignment="0" applyProtection="0"/>
    <xf numFmtId="0" fontId="25" fillId="23" borderId="14" applyNumberFormat="0" applyAlignment="0" applyProtection="0"/>
    <xf numFmtId="0" fontId="32" fillId="38" borderId="22" applyNumberFormat="0" applyAlignment="0" applyProtection="0"/>
    <xf numFmtId="0" fontId="4" fillId="26" borderId="21" applyNumberFormat="0" applyFont="0" applyAlignment="0" applyProtection="0"/>
    <xf numFmtId="0" fontId="32" fillId="39" borderId="22" applyNumberFormat="0" applyAlignment="0" applyProtection="0"/>
    <xf numFmtId="0" fontId="25" fillId="29" borderId="14" applyNumberFormat="0" applyAlignment="0" applyProtection="0"/>
    <xf numFmtId="0" fontId="25" fillId="23" borderId="14" applyNumberFormat="0" applyAlignment="0" applyProtection="0"/>
    <xf numFmtId="0" fontId="4" fillId="26" borderId="21" applyNumberFormat="0" applyFont="0" applyAlignment="0" applyProtection="0"/>
    <xf numFmtId="0" fontId="4" fillId="26" borderId="21" applyNumberFormat="0" applyFont="0" applyAlignment="0" applyProtection="0"/>
    <xf numFmtId="0" fontId="37" fillId="0" borderId="26" applyNumberFormat="0" applyFill="0" applyAlignment="0" applyProtection="0"/>
    <xf numFmtId="0" fontId="37" fillId="0" borderId="27" applyNumberFormat="0" applyFill="0" applyAlignment="0" applyProtection="0"/>
    <xf numFmtId="0" fontId="19" fillId="39" borderId="14" applyNumberFormat="0" applyAlignment="0" applyProtection="0"/>
    <xf numFmtId="0" fontId="37" fillId="0" borderId="27" applyNumberFormat="0" applyFill="0" applyAlignment="0" applyProtection="0"/>
    <xf numFmtId="0" fontId="19" fillId="39" borderId="14" applyNumberFormat="0" applyAlignment="0" applyProtection="0"/>
    <xf numFmtId="0" fontId="25" fillId="23" borderId="14" applyNumberFormat="0" applyAlignment="0" applyProtection="0"/>
    <xf numFmtId="0" fontId="32" fillId="38" borderId="22" applyNumberFormat="0" applyAlignment="0" applyProtection="0"/>
    <xf numFmtId="0" fontId="32" fillId="39" borderId="22" applyNumberFormat="0" applyAlignment="0" applyProtection="0"/>
    <xf numFmtId="0" fontId="4" fillId="26" borderId="21" applyNumberFormat="0" applyFont="0" applyAlignment="0" applyProtection="0"/>
    <xf numFmtId="0" fontId="4" fillId="26" borderId="21" applyNumberFormat="0" applyFont="0" applyAlignment="0" applyProtection="0"/>
    <xf numFmtId="0" fontId="19" fillId="39" borderId="14" applyNumberFormat="0" applyAlignment="0" applyProtection="0"/>
    <xf numFmtId="0" fontId="25" fillId="23" borderId="14" applyNumberFormat="0" applyAlignment="0" applyProtection="0"/>
    <xf numFmtId="0" fontId="25" fillId="29" borderId="14" applyNumberFormat="0" applyAlignment="0" applyProtection="0"/>
    <xf numFmtId="0" fontId="32" fillId="38" borderId="22" applyNumberFormat="0" applyAlignment="0" applyProtection="0"/>
    <xf numFmtId="0" fontId="19" fillId="39" borderId="14" applyNumberFormat="0" applyAlignment="0" applyProtection="0"/>
    <xf numFmtId="0" fontId="6" fillId="26" borderId="21" applyNumberFormat="0" applyFont="0" applyAlignment="0" applyProtection="0"/>
    <xf numFmtId="0" fontId="32" fillId="39" borderId="22" applyNumberFormat="0" applyAlignment="0" applyProtection="0"/>
    <xf numFmtId="0" fontId="25" fillId="23" borderId="14" applyNumberFormat="0" applyAlignment="0" applyProtection="0"/>
    <xf numFmtId="0" fontId="25" fillId="23" borderId="14" applyNumberFormat="0" applyAlignment="0" applyProtection="0"/>
    <xf numFmtId="0" fontId="6" fillId="26" borderId="21" applyNumberFormat="0" applyFont="0" applyAlignment="0" applyProtection="0"/>
    <xf numFmtId="0" fontId="25" fillId="23" borderId="14" applyNumberFormat="0" applyAlignment="0" applyProtection="0"/>
    <xf numFmtId="0" fontId="25" fillId="29" borderId="14" applyNumberFormat="0" applyAlignment="0" applyProtection="0"/>
    <xf numFmtId="0" fontId="25" fillId="23" borderId="14" applyNumberFormat="0" applyAlignment="0" applyProtection="0"/>
    <xf numFmtId="0" fontId="25" fillId="29" borderId="14" applyNumberFormat="0" applyAlignment="0" applyProtection="0"/>
    <xf numFmtId="0" fontId="18" fillId="38" borderId="14" applyNumberFormat="0" applyAlignment="0" applyProtection="0"/>
    <xf numFmtId="0" fontId="19" fillId="39" borderId="14" applyNumberFormat="0" applyAlignment="0" applyProtection="0"/>
    <xf numFmtId="0" fontId="25" fillId="23" borderId="14" applyNumberFormat="0" applyAlignment="0" applyProtection="0"/>
    <xf numFmtId="0" fontId="25" fillId="29" borderId="14"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6" fillId="26" borderId="21" applyNumberFormat="0" applyFont="0" applyAlignment="0" applyProtection="0"/>
    <xf numFmtId="0" fontId="37" fillId="0" borderId="26" applyNumberFormat="0" applyFill="0" applyAlignment="0" applyProtection="0"/>
    <xf numFmtId="0" fontId="32" fillId="38" borderId="22" applyNumberFormat="0" applyAlignment="0" applyProtection="0"/>
    <xf numFmtId="0" fontId="18" fillId="38" borderId="14" applyNumberFormat="0" applyAlignment="0" applyProtection="0"/>
    <xf numFmtId="0" fontId="18" fillId="38" borderId="14" applyNumberFormat="0" applyAlignment="0" applyProtection="0"/>
    <xf numFmtId="0" fontId="18" fillId="38" borderId="14" applyNumberFormat="0" applyAlignment="0" applyProtection="0"/>
    <xf numFmtId="0" fontId="32" fillId="38" borderId="22" applyNumberFormat="0" applyAlignment="0" applyProtection="0"/>
    <xf numFmtId="0" fontId="32" fillId="38" borderId="22" applyNumberFormat="0" applyAlignment="0" applyProtection="0"/>
    <xf numFmtId="0" fontId="32" fillId="38" borderId="22" applyNumberFormat="0" applyAlignment="0" applyProtection="0"/>
    <xf numFmtId="0" fontId="4" fillId="26" borderId="21" applyNumberFormat="0" applyFont="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32" fillId="38" borderId="22" applyNumberFormat="0" applyAlignment="0" applyProtection="0"/>
    <xf numFmtId="0" fontId="19" fillId="39" borderId="14" applyNumberFormat="0" applyAlignment="0" applyProtection="0"/>
    <xf numFmtId="0" fontId="25" fillId="23" borderId="14" applyNumberFormat="0" applyAlignment="0" applyProtection="0"/>
    <xf numFmtId="0" fontId="25" fillId="29" borderId="14"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37" fillId="0" borderId="26" applyNumberFormat="0" applyFill="0" applyAlignment="0" applyProtection="0"/>
    <xf numFmtId="0" fontId="19" fillId="39" borderId="14" applyNumberFormat="0" applyAlignment="0" applyProtection="0"/>
    <xf numFmtId="0" fontId="37" fillId="0" borderId="27" applyNumberFormat="0" applyFill="0" applyAlignment="0" applyProtection="0"/>
    <xf numFmtId="0" fontId="4" fillId="26" borderId="21" applyNumberFormat="0" applyFont="0" applyAlignment="0" applyProtection="0"/>
    <xf numFmtId="0" fontId="32" fillId="38" borderId="22" applyNumberFormat="0" applyAlignment="0" applyProtection="0"/>
    <xf numFmtId="0" fontId="32" fillId="39" borderId="22" applyNumberFormat="0" applyAlignment="0" applyProtection="0"/>
    <xf numFmtId="0" fontId="32" fillId="39" borderId="22" applyNumberFormat="0" applyAlignment="0" applyProtection="0"/>
    <xf numFmtId="0" fontId="32" fillId="38" borderId="22" applyNumberFormat="0" applyAlignment="0" applyProtection="0"/>
    <xf numFmtId="0" fontId="18" fillId="38" borderId="14" applyNumberFormat="0" applyAlignment="0" applyProtection="0"/>
    <xf numFmtId="0" fontId="37" fillId="0" borderId="27" applyNumberFormat="0" applyFill="0" applyAlignment="0" applyProtection="0"/>
    <xf numFmtId="0" fontId="32" fillId="38" borderId="22" applyNumberFormat="0" applyAlignment="0" applyProtection="0"/>
    <xf numFmtId="0" fontId="32" fillId="38" borderId="22" applyNumberFormat="0" applyAlignment="0" applyProtection="0"/>
    <xf numFmtId="0" fontId="4" fillId="26" borderId="21" applyNumberFormat="0" applyFont="0" applyAlignment="0" applyProtection="0"/>
    <xf numFmtId="0" fontId="18" fillId="38" borderId="14" applyNumberFormat="0" applyAlignment="0" applyProtection="0"/>
    <xf numFmtId="0" fontId="4" fillId="26" borderId="21" applyNumberFormat="0" applyFont="0" applyAlignment="0" applyProtection="0"/>
    <xf numFmtId="0" fontId="37" fillId="0" borderId="26" applyNumberFormat="0" applyFill="0" applyAlignment="0" applyProtection="0"/>
    <xf numFmtId="0" fontId="37" fillId="0" borderId="27" applyNumberFormat="0" applyFill="0" applyAlignment="0" applyProtection="0"/>
    <xf numFmtId="0" fontId="25" fillId="29" borderId="14" applyNumberFormat="0" applyAlignment="0" applyProtection="0"/>
    <xf numFmtId="0" fontId="32" fillId="38" borderId="22" applyNumberFormat="0" applyAlignment="0" applyProtection="0"/>
    <xf numFmtId="0" fontId="37" fillId="0" borderId="27" applyNumberFormat="0" applyFill="0" applyAlignment="0" applyProtection="0"/>
    <xf numFmtId="0" fontId="4" fillId="26" borderId="21" applyNumberFormat="0" applyFont="0" applyAlignment="0" applyProtection="0"/>
    <xf numFmtId="0" fontId="4" fillId="26" borderId="21" applyNumberFormat="0" applyFont="0" applyAlignment="0" applyProtection="0"/>
    <xf numFmtId="0" fontId="6" fillId="26" borderId="21" applyNumberFormat="0" applyFont="0" applyAlignment="0" applyProtection="0"/>
    <xf numFmtId="0" fontId="32" fillId="38" borderId="22" applyNumberFormat="0" applyAlignment="0" applyProtection="0"/>
    <xf numFmtId="0" fontId="6" fillId="26" borderId="21" applyNumberFormat="0" applyFont="0" applyAlignment="0" applyProtection="0"/>
    <xf numFmtId="0" fontId="37" fillId="0" borderId="26" applyNumberFormat="0" applyFill="0" applyAlignment="0" applyProtection="0"/>
    <xf numFmtId="0" fontId="37" fillId="0" borderId="26" applyNumberFormat="0" applyFill="0" applyAlignment="0" applyProtection="0"/>
    <xf numFmtId="0" fontId="25" fillId="23" borderId="14" applyNumberFormat="0" applyAlignment="0" applyProtection="0"/>
    <xf numFmtId="0" fontId="32" fillId="39" borderId="22" applyNumberFormat="0" applyAlignment="0" applyProtection="0"/>
    <xf numFmtId="0" fontId="32" fillId="38" borderId="22" applyNumberFormat="0" applyAlignment="0" applyProtection="0"/>
    <xf numFmtId="0" fontId="6" fillId="26" borderId="21" applyNumberFormat="0" applyFont="0" applyAlignment="0" applyProtection="0"/>
    <xf numFmtId="0" fontId="37" fillId="0" borderId="27" applyNumberFormat="0" applyFill="0" applyAlignment="0" applyProtection="0"/>
    <xf numFmtId="0" fontId="19" fillId="39" borderId="14" applyNumberFormat="0" applyAlignment="0" applyProtection="0"/>
    <xf numFmtId="0" fontId="4" fillId="26" borderId="21" applyNumberFormat="0" applyFont="0" applyAlignment="0" applyProtection="0"/>
    <xf numFmtId="0" fontId="37" fillId="0" borderId="26" applyNumberFormat="0" applyFill="0" applyAlignment="0" applyProtection="0"/>
    <xf numFmtId="0" fontId="4" fillId="26" borderId="21" applyNumberFormat="0" applyFont="0" applyAlignment="0" applyProtection="0"/>
    <xf numFmtId="0" fontId="19" fillId="39" borderId="14" applyNumberFormat="0" applyAlignment="0" applyProtection="0"/>
    <xf numFmtId="0" fontId="18" fillId="38" borderId="14"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4" fillId="26" borderId="21" applyNumberFormat="0" applyFont="0" applyAlignment="0" applyProtection="0"/>
    <xf numFmtId="0" fontId="32" fillId="39" borderId="22" applyNumberFormat="0" applyAlignment="0" applyProtection="0"/>
    <xf numFmtId="0" fontId="4" fillId="26" borderId="21" applyNumberFormat="0" applyFont="0" applyAlignment="0" applyProtection="0"/>
    <xf numFmtId="0" fontId="25" fillId="29" borderId="14" applyNumberFormat="0" applyAlignment="0" applyProtection="0"/>
    <xf numFmtId="0" fontId="32" fillId="38" borderId="22" applyNumberFormat="0" applyAlignment="0" applyProtection="0"/>
    <xf numFmtId="0" fontId="32" fillId="39" borderId="22" applyNumberFormat="0" applyAlignment="0" applyProtection="0"/>
    <xf numFmtId="0" fontId="4" fillId="26" borderId="21" applyNumberFormat="0" applyFont="0" applyAlignment="0" applyProtection="0"/>
    <xf numFmtId="0" fontId="25" fillId="23" borderId="14" applyNumberFormat="0" applyAlignment="0" applyProtection="0"/>
    <xf numFmtId="0" fontId="19" fillId="39" borderId="14" applyNumberFormat="0" applyAlignment="0" applyProtection="0"/>
    <xf numFmtId="0" fontId="37" fillId="0" borderId="26" applyNumberFormat="0" applyFill="0" applyAlignment="0" applyProtection="0"/>
    <xf numFmtId="0" fontId="25" fillId="29" borderId="14" applyNumberFormat="0" applyAlignment="0" applyProtection="0"/>
    <xf numFmtId="0" fontId="32" fillId="38" borderId="22" applyNumberFormat="0" applyAlignment="0" applyProtection="0"/>
    <xf numFmtId="0" fontId="32" fillId="39" borderId="22" applyNumberFormat="0" applyAlignment="0" applyProtection="0"/>
    <xf numFmtId="0" fontId="18" fillId="38" borderId="14" applyNumberFormat="0" applyAlignment="0" applyProtection="0"/>
    <xf numFmtId="0" fontId="18" fillId="38" borderId="14" applyNumberFormat="0" applyAlignment="0" applyProtection="0"/>
    <xf numFmtId="0" fontId="25" fillId="23" borderId="14" applyNumberFormat="0" applyAlignment="0" applyProtection="0"/>
    <xf numFmtId="0" fontId="6" fillId="26" borderId="21" applyNumberFormat="0" applyFont="0" applyAlignment="0" applyProtection="0"/>
    <xf numFmtId="0" fontId="25" fillId="23" borderId="14" applyNumberFormat="0" applyAlignment="0" applyProtection="0"/>
    <xf numFmtId="0" fontId="25" fillId="23" borderId="14" applyNumberFormat="0" applyAlignment="0" applyProtection="0"/>
    <xf numFmtId="0" fontId="18" fillId="38" borderId="14" applyNumberFormat="0" applyAlignment="0" applyProtection="0"/>
    <xf numFmtId="0" fontId="32" fillId="38" borderId="22" applyNumberFormat="0" applyAlignment="0" applyProtection="0"/>
    <xf numFmtId="0" fontId="4" fillId="26" borderId="21" applyNumberFormat="0" applyFont="0" applyAlignment="0" applyProtection="0"/>
    <xf numFmtId="0" fontId="18" fillId="38" borderId="14" applyNumberFormat="0" applyAlignment="0" applyProtection="0"/>
    <xf numFmtId="0" fontId="25" fillId="23" borderId="14" applyNumberFormat="0" applyAlignment="0" applyProtection="0"/>
    <xf numFmtId="0" fontId="25" fillId="23" borderId="14" applyNumberFormat="0" applyAlignment="0" applyProtection="0"/>
    <xf numFmtId="0" fontId="32" fillId="38" borderId="22" applyNumberFormat="0" applyAlignment="0" applyProtection="0"/>
    <xf numFmtId="0" fontId="32" fillId="38" borderId="22"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19" fillId="39" borderId="14" applyNumberFormat="0" applyAlignment="0" applyProtection="0"/>
    <xf numFmtId="0" fontId="18" fillId="38" borderId="14" applyNumberFormat="0" applyAlignment="0" applyProtection="0"/>
    <xf numFmtId="0" fontId="25" fillId="23" borderId="14" applyNumberFormat="0" applyAlignment="0" applyProtection="0"/>
    <xf numFmtId="0" fontId="25" fillId="29" borderId="14" applyNumberFormat="0" applyAlignment="0" applyProtection="0"/>
    <xf numFmtId="0" fontId="32" fillId="39" borderId="22" applyNumberFormat="0" applyAlignment="0" applyProtection="0"/>
    <xf numFmtId="0" fontId="18" fillId="38" borderId="14" applyNumberFormat="0" applyAlignment="0" applyProtection="0"/>
    <xf numFmtId="0" fontId="32" fillId="38" borderId="22" applyNumberFormat="0" applyAlignment="0" applyProtection="0"/>
    <xf numFmtId="0" fontId="25" fillId="23" borderId="14" applyNumberFormat="0" applyAlignment="0" applyProtection="0"/>
    <xf numFmtId="0" fontId="19" fillId="39" borderId="14" applyNumberFormat="0" applyAlignment="0" applyProtection="0"/>
    <xf numFmtId="0" fontId="37" fillId="0" borderId="26" applyNumberFormat="0" applyFill="0" applyAlignment="0" applyProtection="0"/>
    <xf numFmtId="0" fontId="32" fillId="39" borderId="22" applyNumberFormat="0" applyAlignment="0" applyProtection="0"/>
    <xf numFmtId="0" fontId="18" fillId="38" borderId="14" applyNumberFormat="0" applyAlignment="0" applyProtection="0"/>
    <xf numFmtId="0" fontId="32" fillId="38" borderId="22" applyNumberFormat="0" applyAlignment="0" applyProtection="0"/>
    <xf numFmtId="0" fontId="4" fillId="26" borderId="21" applyNumberFormat="0" applyFont="0" applyAlignment="0" applyProtection="0"/>
    <xf numFmtId="0" fontId="4" fillId="26" borderId="21" applyNumberFormat="0" applyFont="0" applyAlignment="0" applyProtection="0"/>
    <xf numFmtId="0" fontId="18" fillId="38" borderId="14" applyNumberFormat="0" applyAlignment="0" applyProtection="0"/>
    <xf numFmtId="0" fontId="18" fillId="38" borderId="14" applyNumberFormat="0" applyAlignment="0" applyProtection="0"/>
    <xf numFmtId="0" fontId="25" fillId="29" borderId="14" applyNumberFormat="0" applyAlignment="0" applyProtection="0"/>
    <xf numFmtId="0" fontId="32" fillId="38" borderId="22" applyNumberFormat="0" applyAlignment="0" applyProtection="0"/>
    <xf numFmtId="0" fontId="6" fillId="26" borderId="21" applyNumberFormat="0" applyFont="0" applyAlignment="0" applyProtection="0"/>
    <xf numFmtId="0" fontId="37" fillId="0" borderId="27" applyNumberFormat="0" applyFill="0" applyAlignment="0" applyProtection="0"/>
    <xf numFmtId="0" fontId="18" fillId="38" borderId="14" applyNumberFormat="0" applyAlignment="0" applyProtection="0"/>
    <xf numFmtId="0" fontId="19" fillId="39" borderId="14" applyNumberFormat="0" applyAlignment="0" applyProtection="0"/>
    <xf numFmtId="0" fontId="6" fillId="26" borderId="21" applyNumberFormat="0" applyFont="0" applyAlignment="0" applyProtection="0"/>
    <xf numFmtId="0" fontId="4" fillId="26" borderId="21" applyNumberFormat="0" applyFont="0" applyAlignment="0" applyProtection="0"/>
    <xf numFmtId="0" fontId="25" fillId="29" borderId="14" applyNumberFormat="0" applyAlignment="0" applyProtection="0"/>
    <xf numFmtId="0" fontId="25" fillId="23" borderId="14" applyNumberFormat="0" applyAlignment="0" applyProtection="0"/>
    <xf numFmtId="0" fontId="37" fillId="0" borderId="27" applyNumberFormat="0" applyFill="0" applyAlignment="0" applyProtection="0"/>
    <xf numFmtId="0" fontId="4" fillId="26" borderId="21" applyNumberFormat="0" applyFont="0" applyAlignment="0" applyProtection="0"/>
    <xf numFmtId="0" fontId="25" fillId="23" borderId="14" applyNumberFormat="0" applyAlignment="0" applyProtection="0"/>
    <xf numFmtId="0" fontId="4" fillId="26" borderId="21" applyNumberFormat="0" applyFont="0" applyAlignment="0" applyProtection="0"/>
    <xf numFmtId="0" fontId="25" fillId="23" borderId="14" applyNumberFormat="0" applyAlignment="0" applyProtection="0"/>
    <xf numFmtId="0" fontId="19" fillId="39" borderId="14" applyNumberFormat="0" applyAlignment="0" applyProtection="0"/>
    <xf numFmtId="0" fontId="37" fillId="0" borderId="26" applyNumberFormat="0" applyFill="0" applyAlignment="0" applyProtection="0"/>
    <xf numFmtId="0" fontId="25" fillId="29" borderId="14" applyNumberFormat="0" applyAlignment="0" applyProtection="0"/>
    <xf numFmtId="0" fontId="37" fillId="0" borderId="26" applyNumberFormat="0" applyFill="0" applyAlignment="0" applyProtection="0"/>
    <xf numFmtId="0" fontId="4" fillId="26" borderId="21" applyNumberFormat="0" applyFont="0" applyAlignment="0" applyProtection="0"/>
    <xf numFmtId="0" fontId="18" fillId="38" borderId="14" applyNumberFormat="0" applyAlignment="0" applyProtection="0"/>
    <xf numFmtId="0" fontId="25" fillId="29" borderId="14" applyNumberFormat="0" applyAlignment="0" applyProtection="0"/>
    <xf numFmtId="0" fontId="4" fillId="26" borderId="21" applyNumberFormat="0" applyFont="0" applyAlignment="0" applyProtection="0"/>
    <xf numFmtId="0" fontId="37" fillId="0" borderId="26" applyNumberFormat="0" applyFill="0" applyAlignment="0" applyProtection="0"/>
    <xf numFmtId="0" fontId="37" fillId="0" borderId="26" applyNumberFormat="0" applyFill="0" applyAlignment="0" applyProtection="0"/>
    <xf numFmtId="0" fontId="32" fillId="38" borderId="22" applyNumberFormat="0" applyAlignment="0" applyProtection="0"/>
    <xf numFmtId="0" fontId="37" fillId="0" borderId="26" applyNumberFormat="0" applyFill="0" applyAlignment="0" applyProtection="0"/>
    <xf numFmtId="0" fontId="6" fillId="26" borderId="21" applyNumberFormat="0" applyFont="0" applyAlignment="0" applyProtection="0"/>
    <xf numFmtId="0" fontId="6" fillId="26" borderId="21" applyNumberFormat="0" applyFon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32" fillId="39" borderId="22" applyNumberFormat="0" applyAlignment="0" applyProtection="0"/>
    <xf numFmtId="0" fontId="25" fillId="23" borderId="14" applyNumberFormat="0" applyAlignment="0" applyProtection="0"/>
    <xf numFmtId="0" fontId="25" fillId="23" borderId="14" applyNumberFormat="0" applyAlignment="0" applyProtection="0"/>
    <xf numFmtId="0" fontId="19" fillId="39" borderId="14" applyNumberFormat="0" applyAlignment="0" applyProtection="0"/>
    <xf numFmtId="0" fontId="18" fillId="38" borderId="14" applyNumberFormat="0" applyAlignment="0" applyProtection="0"/>
    <xf numFmtId="0" fontId="6" fillId="26" borderId="21" applyNumberFormat="0" applyFont="0" applyAlignment="0" applyProtection="0"/>
    <xf numFmtId="0" fontId="18" fillId="38" borderId="14" applyNumberFormat="0" applyAlignment="0" applyProtection="0"/>
    <xf numFmtId="0" fontId="32" fillId="38" borderId="22" applyNumberFormat="0" applyAlignment="0" applyProtection="0"/>
    <xf numFmtId="0" fontId="25" fillId="23" borderId="14" applyNumberFormat="0" applyAlignment="0" applyProtection="0"/>
    <xf numFmtId="0" fontId="37" fillId="0" borderId="26" applyNumberFormat="0" applyFill="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32" fillId="39" borderId="22" applyNumberFormat="0" applyAlignment="0" applyProtection="0"/>
    <xf numFmtId="0" fontId="25" fillId="29" borderId="14" applyNumberFormat="0" applyAlignment="0" applyProtection="0"/>
    <xf numFmtId="0" fontId="37" fillId="0" borderId="27" applyNumberFormat="0" applyFill="0" applyAlignment="0" applyProtection="0"/>
    <xf numFmtId="0" fontId="25" fillId="29" borderId="14"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32" fillId="38" borderId="22" applyNumberFormat="0" applyAlignment="0" applyProtection="0"/>
    <xf numFmtId="0" fontId="32" fillId="38" borderId="22" applyNumberFormat="0" applyAlignment="0" applyProtection="0"/>
    <xf numFmtId="0" fontId="18" fillId="38" borderId="14" applyNumberFormat="0" applyAlignment="0" applyProtection="0"/>
    <xf numFmtId="0" fontId="32" fillId="39" borderId="22" applyNumberFormat="0" applyAlignment="0" applyProtection="0"/>
    <xf numFmtId="0" fontId="25" fillId="29" borderId="14" applyNumberFormat="0" applyAlignment="0" applyProtection="0"/>
    <xf numFmtId="0" fontId="4" fillId="26" borderId="21" applyNumberFormat="0" applyFont="0" applyAlignment="0" applyProtection="0"/>
    <xf numFmtId="0" fontId="32" fillId="38" borderId="22" applyNumberFormat="0" applyAlignment="0" applyProtection="0"/>
    <xf numFmtId="0" fontId="6" fillId="26" borderId="21" applyNumberFormat="0" applyFont="0" applyAlignment="0" applyProtection="0"/>
    <xf numFmtId="0" fontId="25" fillId="29" borderId="14" applyNumberFormat="0" applyAlignment="0" applyProtection="0"/>
    <xf numFmtId="0" fontId="4" fillId="26" borderId="21" applyNumberFormat="0" applyFont="0" applyAlignment="0" applyProtection="0"/>
    <xf numFmtId="0" fontId="25" fillId="23" borderId="14" applyNumberFormat="0" applyAlignment="0" applyProtection="0"/>
    <xf numFmtId="0" fontId="4" fillId="26" borderId="21" applyNumberFormat="0" applyFont="0" applyAlignment="0" applyProtection="0"/>
    <xf numFmtId="0" fontId="6" fillId="26" borderId="21" applyNumberFormat="0" applyFont="0" applyAlignment="0" applyProtection="0"/>
    <xf numFmtId="0" fontId="37" fillId="0" borderId="26" applyNumberFormat="0" applyFill="0" applyAlignment="0" applyProtection="0"/>
    <xf numFmtId="0" fontId="25" fillId="23" borderId="14" applyNumberFormat="0" applyAlignment="0" applyProtection="0"/>
    <xf numFmtId="0" fontId="32" fillId="38" borderId="22" applyNumberFormat="0" applyAlignment="0" applyProtection="0"/>
    <xf numFmtId="0" fontId="4" fillId="26" borderId="21" applyNumberFormat="0" applyFont="0" applyAlignment="0" applyProtection="0"/>
    <xf numFmtId="0" fontId="32" fillId="39" borderId="22"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37" fillId="0" borderId="26" applyNumberFormat="0" applyFill="0" applyAlignment="0" applyProtection="0"/>
    <xf numFmtId="0" fontId="18" fillId="38" borderId="14" applyNumberFormat="0" applyAlignment="0" applyProtection="0"/>
    <xf numFmtId="0" fontId="37" fillId="0" borderId="26" applyNumberFormat="0" applyFill="0" applyAlignment="0" applyProtection="0"/>
    <xf numFmtId="0" fontId="25" fillId="23" borderId="14" applyNumberFormat="0" applyAlignment="0" applyProtection="0"/>
    <xf numFmtId="0" fontId="32" fillId="38" borderId="22" applyNumberFormat="0" applyAlignment="0" applyProtection="0"/>
    <xf numFmtId="0" fontId="18" fillId="38" borderId="14" applyNumberFormat="0" applyAlignment="0" applyProtection="0"/>
    <xf numFmtId="0" fontId="4" fillId="26" borderId="21" applyNumberFormat="0" applyFont="0" applyAlignment="0" applyProtection="0"/>
    <xf numFmtId="0" fontId="37" fillId="0" borderId="27" applyNumberFormat="0" applyFill="0" applyAlignment="0" applyProtection="0"/>
    <xf numFmtId="0" fontId="4" fillId="26" borderId="21" applyNumberFormat="0" applyFont="0" applyAlignment="0" applyProtection="0"/>
    <xf numFmtId="0" fontId="25" fillId="23" borderId="14" applyNumberFormat="0" applyAlignment="0" applyProtection="0"/>
    <xf numFmtId="0" fontId="32" fillId="38" borderId="22" applyNumberFormat="0" applyAlignment="0" applyProtection="0"/>
    <xf numFmtId="0" fontId="6" fillId="26" borderId="21" applyNumberFormat="0" applyFont="0" applyAlignment="0" applyProtection="0"/>
    <xf numFmtId="0" fontId="32" fillId="39" borderId="22" applyNumberFormat="0" applyAlignment="0" applyProtection="0"/>
    <xf numFmtId="0" fontId="25" fillId="23" borderId="14" applyNumberFormat="0" applyAlignment="0" applyProtection="0"/>
    <xf numFmtId="0" fontId="37" fillId="0" borderId="26" applyNumberFormat="0" applyFill="0" applyAlignment="0" applyProtection="0"/>
    <xf numFmtId="0" fontId="4" fillId="26" borderId="21" applyNumberFormat="0" applyFont="0" applyAlignment="0" applyProtection="0"/>
    <xf numFmtId="0" fontId="18" fillId="38" borderId="14" applyNumberFormat="0" applyAlignment="0" applyProtection="0"/>
    <xf numFmtId="0" fontId="18" fillId="38" borderId="14" applyNumberFormat="0" applyAlignment="0" applyProtection="0"/>
    <xf numFmtId="0" fontId="32" fillId="39" borderId="22" applyNumberFormat="0" applyAlignment="0" applyProtection="0"/>
    <xf numFmtId="0" fontId="18" fillId="38" borderId="14" applyNumberFormat="0" applyAlignment="0" applyProtection="0"/>
    <xf numFmtId="0" fontId="19" fillId="39" borderId="14" applyNumberFormat="0" applyAlignment="0" applyProtection="0"/>
    <xf numFmtId="0" fontId="4" fillId="26" borderId="21" applyNumberFormat="0" applyFont="0" applyAlignment="0" applyProtection="0"/>
    <xf numFmtId="0" fontId="32" fillId="38" borderId="22" applyNumberFormat="0" applyAlignment="0" applyProtection="0"/>
    <xf numFmtId="0" fontId="32" fillId="38" borderId="22" applyNumberFormat="0" applyAlignment="0" applyProtection="0"/>
    <xf numFmtId="0" fontId="19" fillId="39" borderId="14" applyNumberFormat="0" applyAlignment="0" applyProtection="0"/>
    <xf numFmtId="0" fontId="6" fillId="26" borderId="21" applyNumberFormat="0" applyFont="0" applyAlignment="0" applyProtection="0"/>
    <xf numFmtId="0" fontId="25" fillId="23" borderId="14" applyNumberFormat="0" applyAlignment="0" applyProtection="0"/>
    <xf numFmtId="0" fontId="25" fillId="23" borderId="14" applyNumberFormat="0" applyAlignment="0" applyProtection="0"/>
    <xf numFmtId="0" fontId="25" fillId="23" borderId="14" applyNumberFormat="0" applyAlignment="0" applyProtection="0"/>
    <xf numFmtId="0" fontId="6" fillId="26" borderId="21" applyNumberFormat="0" applyFont="0" applyAlignment="0" applyProtection="0"/>
    <xf numFmtId="0" fontId="19" fillId="39" borderId="14" applyNumberFormat="0" applyAlignment="0" applyProtection="0"/>
    <xf numFmtId="0" fontId="32" fillId="38" borderId="22" applyNumberFormat="0" applyAlignment="0" applyProtection="0"/>
    <xf numFmtId="0" fontId="25" fillId="23" borderId="14" applyNumberFormat="0" applyAlignment="0" applyProtection="0"/>
    <xf numFmtId="0" fontId="37" fillId="0" borderId="26" applyNumberFormat="0" applyFill="0" applyAlignment="0" applyProtection="0"/>
    <xf numFmtId="0" fontId="25" fillId="23" borderId="14" applyNumberFormat="0" applyAlignment="0" applyProtection="0"/>
    <xf numFmtId="0" fontId="25" fillId="29" borderId="14" applyNumberFormat="0" applyAlignment="0" applyProtection="0"/>
    <xf numFmtId="0" fontId="32" fillId="38" borderId="22" applyNumberFormat="0" applyAlignment="0" applyProtection="0"/>
    <xf numFmtId="0" fontId="25" fillId="29" borderId="14" applyNumberFormat="0" applyAlignment="0" applyProtection="0"/>
    <xf numFmtId="0" fontId="37" fillId="0" borderId="26" applyNumberFormat="0" applyFill="0" applyAlignment="0" applyProtection="0"/>
    <xf numFmtId="0" fontId="37" fillId="0" borderId="26" applyNumberFormat="0" applyFill="0" applyAlignment="0" applyProtection="0"/>
    <xf numFmtId="0" fontId="4" fillId="26" borderId="21" applyNumberFormat="0" applyFont="0" applyAlignment="0" applyProtection="0"/>
    <xf numFmtId="0" fontId="6" fillId="26" borderId="21" applyNumberFormat="0" applyFon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37" fillId="0" borderId="26" applyNumberFormat="0" applyFill="0" applyAlignment="0" applyProtection="0"/>
    <xf numFmtId="0" fontId="32" fillId="38" borderId="22" applyNumberFormat="0" applyAlignment="0" applyProtection="0"/>
    <xf numFmtId="0" fontId="32" fillId="38" borderId="22" applyNumberFormat="0" applyAlignment="0" applyProtection="0"/>
    <xf numFmtId="0" fontId="37" fillId="0" borderId="27" applyNumberFormat="0" applyFill="0" applyAlignment="0" applyProtection="0"/>
    <xf numFmtId="0" fontId="25" fillId="29" borderId="14" applyNumberFormat="0" applyAlignment="0" applyProtection="0"/>
    <xf numFmtId="0" fontId="4" fillId="26" borderId="21" applyNumberFormat="0" applyFon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37" fillId="0" borderId="26" applyNumberFormat="0" applyFill="0" applyAlignment="0" applyProtection="0"/>
    <xf numFmtId="0" fontId="32" fillId="39" borderId="22" applyNumberFormat="0" applyAlignment="0" applyProtection="0"/>
    <xf numFmtId="0" fontId="25" fillId="23" borderId="14" applyNumberFormat="0" applyAlignment="0" applyProtection="0"/>
    <xf numFmtId="0" fontId="18" fillId="38" borderId="14" applyNumberFormat="0" applyAlignment="0" applyProtection="0"/>
    <xf numFmtId="0" fontId="25" fillId="23" borderId="14" applyNumberFormat="0" applyAlignment="0" applyProtection="0"/>
    <xf numFmtId="0" fontId="32" fillId="38" borderId="22" applyNumberFormat="0" applyAlignment="0" applyProtection="0"/>
    <xf numFmtId="0" fontId="4" fillId="26" borderId="21" applyNumberFormat="0" applyFont="0" applyAlignment="0" applyProtection="0"/>
    <xf numFmtId="0" fontId="18" fillId="38" borderId="14" applyNumberFormat="0" applyAlignment="0" applyProtection="0"/>
    <xf numFmtId="0" fontId="37" fillId="0" borderId="27" applyNumberFormat="0" applyFill="0" applyAlignment="0" applyProtection="0"/>
    <xf numFmtId="0" fontId="25" fillId="23" borderId="14" applyNumberFormat="0" applyAlignment="0" applyProtection="0"/>
    <xf numFmtId="0" fontId="37" fillId="0" borderId="26" applyNumberFormat="0" applyFill="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32" fillId="39" borderId="22" applyNumberFormat="0" applyAlignment="0" applyProtection="0"/>
    <xf numFmtId="0" fontId="32" fillId="38" borderId="22" applyNumberFormat="0" applyAlignment="0" applyProtection="0"/>
    <xf numFmtId="0" fontId="18" fillId="38" borderId="14" applyNumberFormat="0" applyAlignment="0" applyProtection="0"/>
    <xf numFmtId="0" fontId="18" fillId="38" borderId="14" applyNumberFormat="0" applyAlignment="0" applyProtection="0"/>
    <xf numFmtId="0" fontId="32" fillId="39" borderId="22" applyNumberFormat="0" applyAlignment="0" applyProtection="0"/>
    <xf numFmtId="0" fontId="4" fillId="26" borderId="21" applyNumberFormat="0" applyFont="0" applyAlignment="0" applyProtection="0"/>
    <xf numFmtId="0" fontId="32" fillId="38" borderId="22" applyNumberFormat="0" applyAlignment="0" applyProtection="0"/>
    <xf numFmtId="0" fontId="32" fillId="38" borderId="22" applyNumberFormat="0" applyAlignment="0" applyProtection="0"/>
    <xf numFmtId="0" fontId="19" fillId="39" borderId="14" applyNumberFormat="0" applyAlignment="0" applyProtection="0"/>
    <xf numFmtId="0" fontId="6" fillId="26" borderId="21" applyNumberFormat="0" applyFont="0" applyAlignment="0" applyProtection="0"/>
    <xf numFmtId="0" fontId="25" fillId="23" borderId="14" applyNumberFormat="0" applyAlignment="0" applyProtection="0"/>
    <xf numFmtId="0" fontId="25" fillId="23" borderId="14" applyNumberFormat="0" applyAlignment="0" applyProtection="0"/>
    <xf numFmtId="0" fontId="37" fillId="0" borderId="27" applyNumberFormat="0" applyFill="0" applyAlignment="0" applyProtection="0"/>
    <xf numFmtId="0" fontId="18" fillId="38" borderId="14" applyNumberFormat="0" applyAlignment="0" applyProtection="0"/>
    <xf numFmtId="0" fontId="25" fillId="23" borderId="14" applyNumberFormat="0" applyAlignment="0" applyProtection="0"/>
    <xf numFmtId="0" fontId="6" fillId="26" borderId="21" applyNumberFormat="0" applyFont="0" applyAlignment="0" applyProtection="0"/>
    <xf numFmtId="0" fontId="19" fillId="39" borderId="14" applyNumberFormat="0" applyAlignment="0" applyProtection="0"/>
    <xf numFmtId="0" fontId="19" fillId="39" borderId="14" applyNumberFormat="0" applyAlignment="0" applyProtection="0"/>
    <xf numFmtId="0" fontId="18" fillId="38" borderId="14" applyNumberFormat="0" applyAlignment="0" applyProtection="0"/>
    <xf numFmtId="0" fontId="32" fillId="38" borderId="22" applyNumberFormat="0" applyAlignment="0" applyProtection="0"/>
    <xf numFmtId="0" fontId="32" fillId="38" borderId="22" applyNumberFormat="0" applyAlignment="0" applyProtection="0"/>
    <xf numFmtId="0" fontId="32" fillId="39" borderId="22" applyNumberFormat="0" applyAlignment="0" applyProtection="0"/>
    <xf numFmtId="0" fontId="6" fillId="26" borderId="21" applyNumberFormat="0" applyFont="0" applyAlignment="0" applyProtection="0"/>
    <xf numFmtId="0" fontId="25" fillId="23" borderId="14" applyNumberFormat="0" applyAlignment="0" applyProtection="0"/>
    <xf numFmtId="0" fontId="19" fillId="39" borderId="14" applyNumberFormat="0" applyAlignment="0" applyProtection="0"/>
    <xf numFmtId="0" fontId="32" fillId="39" borderId="22" applyNumberFormat="0" applyAlignment="0" applyProtection="0"/>
    <xf numFmtId="0" fontId="18" fillId="38" borderId="14" applyNumberFormat="0" applyAlignment="0" applyProtection="0"/>
    <xf numFmtId="0" fontId="18" fillId="38" borderId="14" applyNumberFormat="0" applyAlignment="0" applyProtection="0"/>
    <xf numFmtId="0" fontId="32" fillId="39" borderId="22" applyNumberFormat="0" applyAlignment="0" applyProtection="0"/>
    <xf numFmtId="0" fontId="25" fillId="29" borderId="14" applyNumberFormat="0" applyAlignment="0" applyProtection="0"/>
    <xf numFmtId="0" fontId="25" fillId="29" borderId="14" applyNumberFormat="0" applyAlignment="0" applyProtection="0"/>
    <xf numFmtId="0" fontId="6" fillId="26" borderId="21" applyNumberFormat="0" applyFont="0" applyAlignment="0" applyProtection="0"/>
    <xf numFmtId="0" fontId="18" fillId="38" borderId="14" applyNumberFormat="0" applyAlignment="0" applyProtection="0"/>
    <xf numFmtId="0" fontId="32" fillId="39" borderId="22" applyNumberFormat="0" applyAlignment="0" applyProtection="0"/>
    <xf numFmtId="0" fontId="25" fillId="23" borderId="14" applyNumberFormat="0" applyAlignment="0" applyProtection="0"/>
    <xf numFmtId="0" fontId="18" fillId="38" borderId="14" applyNumberFormat="0" applyAlignment="0" applyProtection="0"/>
    <xf numFmtId="0" fontId="25" fillId="23" borderId="14" applyNumberFormat="0" applyAlignment="0" applyProtection="0"/>
    <xf numFmtId="0" fontId="25" fillId="23" borderId="14" applyNumberFormat="0" applyAlignment="0" applyProtection="0"/>
    <xf numFmtId="0" fontId="37" fillId="0" borderId="26" applyNumberFormat="0" applyFill="0" applyAlignment="0" applyProtection="0"/>
    <xf numFmtId="0" fontId="25" fillId="29" borderId="14" applyNumberFormat="0" applyAlignment="0" applyProtection="0"/>
    <xf numFmtId="0" fontId="25" fillId="23" borderId="14" applyNumberFormat="0" applyAlignment="0" applyProtection="0"/>
    <xf numFmtId="0" fontId="18" fillId="38" borderId="14" applyNumberFormat="0" applyAlignment="0" applyProtection="0"/>
    <xf numFmtId="0" fontId="25" fillId="29" borderId="14" applyNumberFormat="0" applyAlignment="0" applyProtection="0"/>
    <xf numFmtId="0" fontId="18" fillId="38" borderId="14" applyNumberFormat="0" applyAlignment="0" applyProtection="0"/>
    <xf numFmtId="0" fontId="25" fillId="23" borderId="14" applyNumberFormat="0" applyAlignment="0" applyProtection="0"/>
    <xf numFmtId="0" fontId="32" fillId="38" borderId="22" applyNumberFormat="0" applyAlignment="0" applyProtection="0"/>
    <xf numFmtId="0" fontId="32" fillId="39" borderId="22" applyNumberFormat="0" applyAlignment="0" applyProtection="0"/>
    <xf numFmtId="0" fontId="25" fillId="29" borderId="14" applyNumberFormat="0" applyAlignment="0" applyProtection="0"/>
    <xf numFmtId="0" fontId="37" fillId="0" borderId="27" applyNumberFormat="0" applyFill="0" applyAlignment="0" applyProtection="0"/>
    <xf numFmtId="0" fontId="4" fillId="26" borderId="21" applyNumberFormat="0" applyFont="0" applyAlignment="0" applyProtection="0"/>
    <xf numFmtId="0" fontId="32" fillId="39" borderId="22" applyNumberFormat="0" applyAlignment="0" applyProtection="0"/>
    <xf numFmtId="0" fontId="37" fillId="0" borderId="27" applyNumberFormat="0" applyFill="0" applyAlignment="0" applyProtection="0"/>
    <xf numFmtId="0" fontId="25" fillId="29" borderId="14" applyNumberFormat="0" applyAlignment="0" applyProtection="0"/>
    <xf numFmtId="0" fontId="37" fillId="0" borderId="27" applyNumberFormat="0" applyFill="0" applyAlignment="0" applyProtection="0"/>
    <xf numFmtId="0" fontId="32" fillId="38" borderId="22" applyNumberFormat="0" applyAlignment="0" applyProtection="0"/>
    <xf numFmtId="0" fontId="6" fillId="26" borderId="21" applyNumberFormat="0" applyFont="0" applyAlignment="0" applyProtection="0"/>
    <xf numFmtId="0" fontId="25" fillId="29" borderId="14" applyNumberFormat="0" applyAlignment="0" applyProtection="0"/>
    <xf numFmtId="0" fontId="32" fillId="39" borderId="22" applyNumberFormat="0" applyAlignment="0" applyProtection="0"/>
    <xf numFmtId="0" fontId="32" fillId="38" borderId="22" applyNumberFormat="0" applyAlignment="0" applyProtection="0"/>
    <xf numFmtId="0" fontId="6" fillId="26" borderId="21" applyNumberFormat="0" applyFont="0" applyAlignment="0" applyProtection="0"/>
    <xf numFmtId="0" fontId="18" fillId="38" borderId="14" applyNumberFormat="0" applyAlignment="0" applyProtection="0"/>
    <xf numFmtId="0" fontId="32" fillId="38" borderId="22" applyNumberFormat="0" applyAlignment="0" applyProtection="0"/>
    <xf numFmtId="0" fontId="18" fillId="38" borderId="14" applyNumberFormat="0" applyAlignment="0" applyProtection="0"/>
    <xf numFmtId="0" fontId="37" fillId="0" borderId="26" applyNumberFormat="0" applyFill="0" applyAlignment="0" applyProtection="0"/>
    <xf numFmtId="0" fontId="37" fillId="0" borderId="26" applyNumberFormat="0" applyFill="0" applyAlignment="0" applyProtection="0"/>
    <xf numFmtId="0" fontId="18" fillId="38" borderId="14" applyNumberFormat="0" applyAlignment="0" applyProtection="0"/>
    <xf numFmtId="0" fontId="18" fillId="38" borderId="14" applyNumberFormat="0" applyAlignment="0" applyProtection="0"/>
    <xf numFmtId="0" fontId="37" fillId="0" borderId="26" applyNumberFormat="0" applyFill="0" applyAlignment="0" applyProtection="0"/>
    <xf numFmtId="0" fontId="4" fillId="26" borderId="21" applyNumberFormat="0" applyFont="0" applyAlignment="0" applyProtection="0"/>
    <xf numFmtId="0" fontId="32" fillId="39" borderId="22" applyNumberFormat="0" applyAlignment="0" applyProtection="0"/>
    <xf numFmtId="0" fontId="25" fillId="23" borderId="14" applyNumberFormat="0" applyAlignment="0" applyProtection="0"/>
    <xf numFmtId="0" fontId="6" fillId="26" borderId="21" applyNumberFormat="0" applyFont="0" applyAlignment="0" applyProtection="0"/>
    <xf numFmtId="0" fontId="4" fillId="26" borderId="21" applyNumberFormat="0" applyFont="0" applyAlignment="0" applyProtection="0"/>
    <xf numFmtId="0" fontId="18" fillId="38" borderId="14" applyNumberFormat="0" applyAlignment="0" applyProtection="0"/>
    <xf numFmtId="0" fontId="25" fillId="23" borderId="14" applyNumberFormat="0" applyAlignment="0" applyProtection="0"/>
    <xf numFmtId="0" fontId="37" fillId="0" borderId="27" applyNumberFormat="0" applyFill="0" applyAlignment="0" applyProtection="0"/>
    <xf numFmtId="0" fontId="18" fillId="38" borderId="14" applyNumberFormat="0" applyAlignment="0" applyProtection="0"/>
    <xf numFmtId="0" fontId="37" fillId="0" borderId="27" applyNumberFormat="0" applyFill="0" applyAlignment="0" applyProtection="0"/>
    <xf numFmtId="0" fontId="6" fillId="26" borderId="21" applyNumberFormat="0" applyFont="0" applyAlignment="0" applyProtection="0"/>
    <xf numFmtId="0" fontId="6" fillId="26" borderId="21" applyNumberFormat="0" applyFont="0" applyAlignment="0" applyProtection="0"/>
    <xf numFmtId="0" fontId="4" fillId="26" borderId="21" applyNumberFormat="0" applyFont="0" applyAlignment="0" applyProtection="0"/>
    <xf numFmtId="0" fontId="25" fillId="29" borderId="14" applyNumberFormat="0" applyAlignment="0" applyProtection="0"/>
    <xf numFmtId="0" fontId="32" fillId="38" borderId="22" applyNumberFormat="0" applyAlignment="0" applyProtection="0"/>
    <xf numFmtId="0" fontId="37" fillId="0" borderId="27" applyNumberFormat="0" applyFill="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4" fillId="26" borderId="21" applyNumberFormat="0" applyFont="0" applyAlignment="0" applyProtection="0"/>
    <xf numFmtId="0" fontId="32" fillId="38" borderId="22" applyNumberFormat="0" applyAlignment="0" applyProtection="0"/>
    <xf numFmtId="0" fontId="37" fillId="0" borderId="27" applyNumberFormat="0" applyFill="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32" fillId="38" borderId="22"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32" fillId="38" borderId="22"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32" fillId="38" borderId="22"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32" fillId="38" borderId="22"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32" fillId="38" borderId="22"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32" fillId="38" borderId="22"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25" fillId="23" borderId="14" applyNumberFormat="0" applyAlignment="0" applyProtection="0"/>
    <xf numFmtId="0" fontId="18" fillId="38" borderId="14" applyNumberFormat="0" applyAlignment="0" applyProtection="0"/>
    <xf numFmtId="0" fontId="25" fillId="23" borderId="14" applyNumberFormat="0" applyAlignment="0" applyProtection="0"/>
    <xf numFmtId="0" fontId="18" fillId="38" borderId="14" applyNumberFormat="0" applyAlignment="0" applyProtection="0"/>
    <xf numFmtId="0" fontId="18" fillId="38" borderId="14" applyNumberFormat="0" applyAlignment="0" applyProtection="0"/>
    <xf numFmtId="0" fontId="6" fillId="26" borderId="21" applyNumberFormat="0" applyFont="0" applyAlignment="0" applyProtection="0"/>
    <xf numFmtId="0" fontId="4" fillId="26" borderId="21" applyNumberFormat="0" applyFont="0" applyAlignment="0" applyProtection="0"/>
    <xf numFmtId="0" fontId="37" fillId="0" borderId="26" applyNumberFormat="0" applyFill="0" applyAlignment="0" applyProtection="0"/>
    <xf numFmtId="0" fontId="6" fillId="26" borderId="21" applyNumberFormat="0" applyFont="0" applyAlignment="0" applyProtection="0"/>
    <xf numFmtId="0" fontId="32" fillId="38" borderId="22" applyNumberFormat="0" applyAlignment="0" applyProtection="0"/>
    <xf numFmtId="0" fontId="4" fillId="26" borderId="21" applyNumberFormat="0" applyFont="0" applyAlignment="0" applyProtection="0"/>
    <xf numFmtId="0" fontId="4" fillId="26" borderId="21" applyNumberFormat="0" applyFont="0" applyAlignment="0" applyProtection="0"/>
    <xf numFmtId="0" fontId="6" fillId="26" borderId="21" applyNumberFormat="0" applyFont="0" applyAlignment="0" applyProtection="0"/>
    <xf numFmtId="0" fontId="32" fillId="38" borderId="22" applyNumberFormat="0" applyAlignment="0" applyProtection="0"/>
    <xf numFmtId="0" fontId="18" fillId="38" borderId="14" applyNumberFormat="0" applyAlignment="0" applyProtection="0"/>
    <xf numFmtId="0" fontId="6" fillId="26" borderId="21" applyNumberFormat="0" applyFont="0" applyAlignment="0" applyProtection="0"/>
    <xf numFmtId="0" fontId="4" fillId="26" borderId="21" applyNumberFormat="0" applyFont="0" applyAlignment="0" applyProtection="0"/>
    <xf numFmtId="0" fontId="32" fillId="39" borderId="22" applyNumberFormat="0" applyAlignment="0" applyProtection="0"/>
    <xf numFmtId="0" fontId="32" fillId="38" borderId="22" applyNumberFormat="0" applyAlignment="0" applyProtection="0"/>
    <xf numFmtId="0" fontId="4" fillId="26" borderId="21" applyNumberFormat="0" applyFont="0" applyAlignment="0" applyProtection="0"/>
    <xf numFmtId="0" fontId="37" fillId="0" borderId="26" applyNumberFormat="0" applyFill="0" applyAlignment="0" applyProtection="0"/>
    <xf numFmtId="0" fontId="4" fillId="26" borderId="21" applyNumberFormat="0" applyFont="0" applyAlignment="0" applyProtection="0"/>
    <xf numFmtId="0" fontId="18" fillId="38" borderId="14" applyNumberFormat="0" applyAlignment="0" applyProtection="0"/>
    <xf numFmtId="0" fontId="4" fillId="26" borderId="21" applyNumberFormat="0" applyFont="0" applyAlignment="0" applyProtection="0"/>
    <xf numFmtId="0" fontId="25" fillId="29" borderId="14" applyNumberFormat="0" applyAlignment="0" applyProtection="0"/>
    <xf numFmtId="0" fontId="19" fillId="39" borderId="14"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6" fillId="26" borderId="21" applyNumberFormat="0" applyFont="0" applyAlignment="0" applyProtection="0"/>
    <xf numFmtId="0" fontId="25" fillId="29" borderId="14" applyNumberFormat="0" applyAlignment="0" applyProtection="0"/>
    <xf numFmtId="0" fontId="25" fillId="23" borderId="14" applyNumberFormat="0" applyAlignment="0" applyProtection="0"/>
    <xf numFmtId="0" fontId="25" fillId="29" borderId="14" applyNumberFormat="0" applyAlignment="0" applyProtection="0"/>
    <xf numFmtId="0" fontId="32" fillId="39" borderId="22" applyNumberFormat="0" applyAlignment="0" applyProtection="0"/>
    <xf numFmtId="0" fontId="32" fillId="38" borderId="22" applyNumberFormat="0" applyAlignment="0" applyProtection="0"/>
    <xf numFmtId="0" fontId="18" fillId="38" borderId="14" applyNumberFormat="0" applyAlignment="0" applyProtection="0"/>
    <xf numFmtId="0" fontId="37" fillId="0" borderId="27" applyNumberFormat="0" applyFill="0" applyAlignment="0" applyProtection="0"/>
    <xf numFmtId="0" fontId="6" fillId="26" borderId="21" applyNumberFormat="0" applyFont="0" applyAlignment="0" applyProtection="0"/>
    <xf numFmtId="0" fontId="32" fillId="38" borderId="22" applyNumberFormat="0" applyAlignment="0" applyProtection="0"/>
    <xf numFmtId="0" fontId="32" fillId="38" borderId="22" applyNumberFormat="0" applyAlignment="0" applyProtection="0"/>
    <xf numFmtId="0" fontId="32" fillId="38" borderId="22" applyNumberFormat="0" applyAlignment="0" applyProtection="0"/>
    <xf numFmtId="0" fontId="32" fillId="39" borderId="22" applyNumberFormat="0" applyAlignment="0" applyProtection="0"/>
    <xf numFmtId="0" fontId="6" fillId="26" borderId="21" applyNumberFormat="0" applyFont="0" applyAlignment="0" applyProtection="0"/>
    <xf numFmtId="0" fontId="4" fillId="26" borderId="21" applyNumberFormat="0" applyFont="0" applyAlignment="0" applyProtection="0"/>
    <xf numFmtId="0" fontId="25" fillId="29" borderId="14" applyNumberFormat="0" applyAlignment="0" applyProtection="0"/>
    <xf numFmtId="0" fontId="25" fillId="23" borderId="14"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19" fillId="39" borderId="14" applyNumberFormat="0" applyAlignment="0" applyProtection="0"/>
    <xf numFmtId="0" fontId="19" fillId="39" borderId="14" applyNumberFormat="0" applyAlignment="0" applyProtection="0"/>
    <xf numFmtId="0" fontId="6" fillId="26" borderId="21" applyNumberFormat="0" applyFont="0" applyAlignment="0" applyProtection="0"/>
    <xf numFmtId="0" fontId="32" fillId="38" borderId="22" applyNumberFormat="0" applyAlignment="0" applyProtection="0"/>
    <xf numFmtId="0" fontId="32" fillId="38" borderId="22" applyNumberFormat="0" applyAlignment="0" applyProtection="0"/>
    <xf numFmtId="0" fontId="4" fillId="26" borderId="21" applyNumberFormat="0" applyFont="0" applyAlignment="0" applyProtection="0"/>
    <xf numFmtId="0" fontId="4" fillId="26" borderId="21" applyNumberFormat="0" applyFont="0" applyAlignment="0" applyProtection="0"/>
    <xf numFmtId="0" fontId="25" fillId="23" borderId="14" applyNumberFormat="0" applyAlignment="0" applyProtection="0"/>
    <xf numFmtId="0" fontId="37" fillId="0" borderId="27" applyNumberFormat="0" applyFill="0" applyAlignment="0" applyProtection="0"/>
    <xf numFmtId="0" fontId="37" fillId="0" borderId="26" applyNumberFormat="0" applyFill="0" applyAlignment="0" applyProtection="0"/>
    <xf numFmtId="0" fontId="32" fillId="38" borderId="22" applyNumberFormat="0" applyAlignment="0" applyProtection="0"/>
    <xf numFmtId="0" fontId="32" fillId="39" borderId="22" applyNumberFormat="0" applyAlignment="0" applyProtection="0"/>
    <xf numFmtId="0" fontId="32" fillId="38" borderId="22" applyNumberFormat="0" applyAlignment="0" applyProtection="0"/>
    <xf numFmtId="0" fontId="6" fillId="26" borderId="21" applyNumberFormat="0" applyFont="0" applyAlignment="0" applyProtection="0"/>
    <xf numFmtId="0" fontId="4" fillId="26" borderId="21" applyNumberFormat="0" applyFont="0" applyAlignment="0" applyProtection="0"/>
    <xf numFmtId="0" fontId="4" fillId="26" borderId="21" applyNumberFormat="0" applyFont="0" applyAlignment="0" applyProtection="0"/>
    <xf numFmtId="0" fontId="37" fillId="0" borderId="27" applyNumberFormat="0" applyFill="0" applyAlignment="0" applyProtection="0"/>
    <xf numFmtId="0" fontId="32" fillId="38" borderId="22" applyNumberFormat="0" applyAlignment="0" applyProtection="0"/>
    <xf numFmtId="0" fontId="25" fillId="23" borderId="14" applyNumberFormat="0" applyAlignment="0" applyProtection="0"/>
    <xf numFmtId="0" fontId="25" fillId="23" borderId="14" applyNumberFormat="0" applyAlignment="0" applyProtection="0"/>
    <xf numFmtId="0" fontId="25" fillId="29" borderId="14" applyNumberFormat="0" applyAlignment="0" applyProtection="0"/>
    <xf numFmtId="0" fontId="18" fillId="38" borderId="14" applyNumberFormat="0" applyAlignment="0" applyProtection="0"/>
    <xf numFmtId="0" fontId="19" fillId="39" borderId="14" applyNumberFormat="0" applyAlignment="0" applyProtection="0"/>
    <xf numFmtId="0" fontId="18" fillId="38" borderId="14" applyNumberFormat="0" applyAlignment="0" applyProtection="0"/>
    <xf numFmtId="0" fontId="25" fillId="23" borderId="14" applyNumberFormat="0" applyAlignment="0" applyProtection="0"/>
    <xf numFmtId="0" fontId="19" fillId="39" borderId="14" applyNumberFormat="0" applyAlignment="0" applyProtection="0"/>
    <xf numFmtId="0" fontId="18" fillId="38" borderId="14"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6" fillId="26" borderId="21" applyNumberFormat="0" applyFont="0" applyAlignment="0" applyProtection="0"/>
    <xf numFmtId="169" fontId="3" fillId="0" borderId="0" applyFont="0" applyFill="0" applyBorder="0" applyAlignment="0" applyProtection="0"/>
    <xf numFmtId="0" fontId="32" fillId="39" borderId="22" applyNumberFormat="0" applyAlignment="0" applyProtection="0"/>
    <xf numFmtId="0" fontId="4" fillId="26" borderId="21" applyNumberFormat="0" applyFont="0" applyAlignment="0" applyProtection="0"/>
    <xf numFmtId="0" fontId="4" fillId="26" borderId="21" applyNumberFormat="0" applyFont="0" applyAlignment="0" applyProtection="0"/>
    <xf numFmtId="0" fontId="6" fillId="26" borderId="21" applyNumberFormat="0" applyFont="0" applyAlignment="0" applyProtection="0"/>
    <xf numFmtId="0" fontId="18" fillId="38" borderId="14" applyNumberFormat="0" applyAlignment="0" applyProtection="0"/>
    <xf numFmtId="0" fontId="25" fillId="23" borderId="14" applyNumberFormat="0" applyAlignment="0" applyProtection="0"/>
    <xf numFmtId="0" fontId="32" fillId="38" borderId="22" applyNumberFormat="0" applyAlignment="0" applyProtection="0"/>
    <xf numFmtId="0" fontId="18" fillId="38" borderId="14" applyNumberFormat="0" applyAlignment="0" applyProtection="0"/>
    <xf numFmtId="0" fontId="37" fillId="0" borderId="27" applyNumberFormat="0" applyFill="0" applyAlignment="0" applyProtection="0"/>
    <xf numFmtId="0" fontId="32" fillId="39" borderId="22" applyNumberFormat="0" applyAlignment="0" applyProtection="0"/>
    <xf numFmtId="0" fontId="37" fillId="0" borderId="27" applyNumberFormat="0" applyFill="0" applyAlignment="0" applyProtection="0"/>
    <xf numFmtId="0" fontId="19" fillId="39" borderId="14" applyNumberFormat="0" applyAlignment="0" applyProtection="0"/>
    <xf numFmtId="0" fontId="37" fillId="0" borderId="26" applyNumberFormat="0" applyFill="0" applyAlignment="0" applyProtection="0"/>
    <xf numFmtId="0" fontId="25" fillId="29" borderId="14" applyNumberFormat="0" applyAlignment="0" applyProtection="0"/>
    <xf numFmtId="0" fontId="18" fillId="38" borderId="14" applyNumberFormat="0" applyAlignment="0" applyProtection="0"/>
    <xf numFmtId="0" fontId="19" fillId="39" borderId="14" applyNumberFormat="0" applyAlignment="0" applyProtection="0"/>
    <xf numFmtId="0" fontId="18" fillId="38" borderId="14" applyNumberFormat="0" applyAlignment="0" applyProtection="0"/>
    <xf numFmtId="0" fontId="6" fillId="26" borderId="21" applyNumberFormat="0" applyFont="0" applyAlignment="0" applyProtection="0"/>
    <xf numFmtId="0" fontId="6" fillId="26" borderId="21" applyNumberFormat="0" applyFont="0" applyAlignment="0" applyProtection="0"/>
    <xf numFmtId="0" fontId="32" fillId="38" borderId="22" applyNumberFormat="0" applyAlignment="0" applyProtection="0"/>
    <xf numFmtId="0" fontId="32" fillId="38" borderId="22" applyNumberFormat="0" applyAlignment="0" applyProtection="0"/>
    <xf numFmtId="0" fontId="4" fillId="26" borderId="21" applyNumberFormat="0" applyFont="0" applyAlignment="0" applyProtection="0"/>
    <xf numFmtId="0" fontId="32" fillId="38" borderId="22" applyNumberFormat="0" applyAlignment="0" applyProtection="0"/>
    <xf numFmtId="0" fontId="4" fillId="26" borderId="21" applyNumberFormat="0" applyFont="0" applyAlignment="0" applyProtection="0"/>
    <xf numFmtId="0" fontId="18" fillId="38" borderId="14" applyNumberFormat="0" applyAlignment="0" applyProtection="0"/>
    <xf numFmtId="0" fontId="4" fillId="26" borderId="21" applyNumberFormat="0" applyFont="0" applyAlignment="0" applyProtection="0"/>
    <xf numFmtId="0" fontId="19" fillId="39" borderId="14" applyNumberFormat="0" applyAlignment="0" applyProtection="0"/>
    <xf numFmtId="0" fontId="37" fillId="0" borderId="27" applyNumberFormat="0" applyFill="0" applyAlignment="0" applyProtection="0"/>
    <xf numFmtId="0" fontId="25" fillId="29" borderId="14" applyNumberFormat="0" applyAlignment="0" applyProtection="0"/>
    <xf numFmtId="0" fontId="32" fillId="38" borderId="22" applyNumberFormat="0" applyAlignment="0" applyProtection="0"/>
    <xf numFmtId="0" fontId="32" fillId="38" borderId="22" applyNumberFormat="0" applyAlignment="0" applyProtection="0"/>
    <xf numFmtId="0" fontId="32" fillId="38" borderId="22" applyNumberFormat="0" applyAlignment="0" applyProtection="0"/>
    <xf numFmtId="0" fontId="32" fillId="39" borderId="22" applyNumberFormat="0" applyAlignment="0" applyProtection="0"/>
    <xf numFmtId="0" fontId="6" fillId="26" borderId="21" applyNumberFormat="0" applyFont="0" applyAlignment="0" applyProtection="0"/>
    <xf numFmtId="0" fontId="4" fillId="26" borderId="21" applyNumberFormat="0" applyFont="0" applyAlignment="0" applyProtection="0"/>
    <xf numFmtId="0" fontId="25" fillId="29" borderId="14" applyNumberFormat="0" applyAlignment="0" applyProtection="0"/>
    <xf numFmtId="0" fontId="25" fillId="23" borderId="14" applyNumberFormat="0" applyAlignment="0" applyProtection="0"/>
    <xf numFmtId="0" fontId="19" fillId="39" borderId="14" applyNumberFormat="0" applyAlignment="0" applyProtection="0"/>
    <xf numFmtId="0" fontId="6" fillId="26" borderId="21" applyNumberFormat="0" applyFont="0" applyAlignment="0" applyProtection="0"/>
    <xf numFmtId="0" fontId="32" fillId="38" borderId="22" applyNumberFormat="0" applyAlignment="0" applyProtection="0"/>
    <xf numFmtId="0" fontId="32" fillId="38" borderId="22" applyNumberFormat="0" applyAlignment="0" applyProtection="0"/>
    <xf numFmtId="0" fontId="4" fillId="26" borderId="21" applyNumberFormat="0" applyFont="0" applyAlignment="0" applyProtection="0"/>
    <xf numFmtId="0" fontId="37" fillId="0" borderId="27" applyNumberFormat="0" applyFill="0" applyAlignment="0" applyProtection="0"/>
    <xf numFmtId="0" fontId="32" fillId="38" borderId="22" applyNumberFormat="0" applyAlignment="0" applyProtection="0"/>
    <xf numFmtId="0" fontId="4" fillId="26" borderId="21" applyNumberFormat="0" applyFont="0" applyAlignment="0" applyProtection="0"/>
    <xf numFmtId="0" fontId="19" fillId="39" borderId="14" applyNumberFormat="0" applyAlignment="0" applyProtection="0"/>
    <xf numFmtId="0" fontId="19" fillId="39" borderId="14" applyNumberFormat="0" applyAlignment="0" applyProtection="0"/>
    <xf numFmtId="0" fontId="4" fillId="26" borderId="21" applyNumberFormat="0" applyFont="0" applyAlignment="0" applyProtection="0"/>
    <xf numFmtId="0" fontId="32" fillId="38" borderId="22" applyNumberFormat="0" applyAlignment="0" applyProtection="0"/>
    <xf numFmtId="0" fontId="37" fillId="0" borderId="27" applyNumberFormat="0" applyFill="0" applyAlignment="0" applyProtection="0"/>
    <xf numFmtId="0" fontId="4" fillId="26" borderId="21" applyNumberFormat="0" applyFont="0" applyAlignment="0" applyProtection="0"/>
    <xf numFmtId="0" fontId="4" fillId="26" borderId="21" applyNumberFormat="0" applyFont="0" applyAlignment="0" applyProtection="0"/>
    <xf numFmtId="0" fontId="32" fillId="38" borderId="22" applyNumberFormat="0" applyAlignment="0" applyProtection="0"/>
    <xf numFmtId="0" fontId="32" fillId="38" borderId="22" applyNumberFormat="0" applyAlignment="0" applyProtection="0"/>
    <xf numFmtId="0" fontId="6" fillId="26" borderId="21" applyNumberFormat="0" applyFont="0" applyAlignment="0" applyProtection="0"/>
    <xf numFmtId="0" fontId="19" fillId="39" borderId="14" applyNumberFormat="0" applyAlignment="0" applyProtection="0"/>
    <xf numFmtId="0" fontId="25" fillId="23" borderId="14" applyNumberFormat="0" applyAlignment="0" applyProtection="0"/>
    <xf numFmtId="0" fontId="25" fillId="29" borderId="14" applyNumberFormat="0" applyAlignment="0" applyProtection="0"/>
    <xf numFmtId="0" fontId="4" fillId="26" borderId="21" applyNumberFormat="0" applyFont="0" applyAlignment="0" applyProtection="0"/>
    <xf numFmtId="0" fontId="6" fillId="26" borderId="21" applyNumberFormat="0" applyFont="0" applyAlignment="0" applyProtection="0"/>
    <xf numFmtId="0" fontId="32" fillId="39" borderId="22" applyNumberFormat="0" applyAlignment="0" applyProtection="0"/>
    <xf numFmtId="0" fontId="32" fillId="38" borderId="22" applyNumberFormat="0" applyAlignment="0" applyProtection="0"/>
    <xf numFmtId="0" fontId="32" fillId="38" borderId="22" applyNumberFormat="0" applyAlignment="0" applyProtection="0"/>
    <xf numFmtId="0" fontId="32" fillId="38" borderId="22" applyNumberFormat="0" applyAlignment="0" applyProtection="0"/>
    <xf numFmtId="0" fontId="6" fillId="26" borderId="21" applyNumberFormat="0" applyFont="0" applyAlignment="0" applyProtection="0"/>
    <xf numFmtId="0" fontId="25" fillId="29" borderId="14" applyNumberFormat="0" applyAlignment="0" applyProtection="0"/>
    <xf numFmtId="0" fontId="25" fillId="29" borderId="14" applyNumberFormat="0" applyAlignment="0" applyProtection="0"/>
    <xf numFmtId="0" fontId="37" fillId="0" borderId="27" applyNumberFormat="0" applyFill="0" applyAlignment="0" applyProtection="0"/>
    <xf numFmtId="0" fontId="37" fillId="0" borderId="26" applyNumberFormat="0" applyFill="0" applyAlignment="0" applyProtection="0"/>
    <xf numFmtId="0" fontId="19" fillId="39" borderId="14" applyNumberFormat="0" applyAlignment="0" applyProtection="0"/>
    <xf numFmtId="0" fontId="25" fillId="29"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4" fillId="26" borderId="21" applyNumberFormat="0" applyFont="0" applyAlignment="0" applyProtection="0"/>
    <xf numFmtId="0" fontId="32" fillId="38" borderId="22" applyNumberFormat="0" applyAlignment="0" applyProtection="0"/>
    <xf numFmtId="0" fontId="4" fillId="26" borderId="21" applyNumberFormat="0" applyFont="0" applyAlignment="0" applyProtection="0"/>
    <xf numFmtId="0" fontId="6" fillId="26" borderId="21" applyNumberFormat="0" applyFont="0" applyAlignment="0" applyProtection="0"/>
    <xf numFmtId="0" fontId="32" fillId="38" borderId="22" applyNumberFormat="0" applyAlignment="0" applyProtection="0"/>
    <xf numFmtId="0" fontId="32" fillId="38" borderId="22" applyNumberFormat="0" applyAlignment="0" applyProtection="0"/>
    <xf numFmtId="0" fontId="6" fillId="26" borderId="21" applyNumberFormat="0" applyFont="0" applyAlignment="0" applyProtection="0"/>
    <xf numFmtId="0" fontId="37" fillId="0" borderId="26" applyNumberFormat="0" applyFill="0" applyAlignment="0" applyProtection="0"/>
    <xf numFmtId="0" fontId="6" fillId="26" borderId="21" applyNumberFormat="0" applyFont="0" applyAlignment="0" applyProtection="0"/>
    <xf numFmtId="0" fontId="32" fillId="39" borderId="22" applyNumberFormat="0" applyAlignment="0" applyProtection="0"/>
    <xf numFmtId="0" fontId="4" fillId="26" borderId="21" applyNumberFormat="0" applyFont="0" applyAlignment="0" applyProtection="0"/>
    <xf numFmtId="0" fontId="4" fillId="26" borderId="21" applyNumberFormat="0" applyFont="0" applyAlignment="0" applyProtection="0"/>
    <xf numFmtId="0" fontId="6" fillId="26" borderId="21" applyNumberFormat="0" applyFont="0" applyAlignment="0" applyProtection="0"/>
    <xf numFmtId="0" fontId="25" fillId="29" borderId="14" applyNumberFormat="0" applyAlignment="0" applyProtection="0"/>
    <xf numFmtId="0" fontId="37" fillId="0" borderId="26" applyNumberFormat="0" applyFill="0" applyAlignment="0" applyProtection="0"/>
    <xf numFmtId="0" fontId="25" fillId="23" borderId="14" applyNumberFormat="0" applyAlignment="0" applyProtection="0"/>
    <xf numFmtId="0" fontId="18" fillId="38" borderId="14" applyNumberFormat="0" applyAlignment="0" applyProtection="0"/>
    <xf numFmtId="0" fontId="19" fillId="39" borderId="14" applyNumberFormat="0" applyAlignment="0" applyProtection="0"/>
    <xf numFmtId="0" fontId="18" fillId="38" borderId="14" applyNumberFormat="0" applyAlignment="0" applyProtection="0"/>
    <xf numFmtId="0" fontId="25" fillId="29" borderId="14" applyNumberFormat="0" applyAlignment="0" applyProtection="0"/>
    <xf numFmtId="0" fontId="37" fillId="0" borderId="26" applyNumberFormat="0" applyFill="0" applyAlignment="0" applyProtection="0"/>
    <xf numFmtId="0" fontId="19" fillId="39" borderId="14" applyNumberFormat="0" applyAlignment="0" applyProtection="0"/>
    <xf numFmtId="0" fontId="37" fillId="0" borderId="27" applyNumberFormat="0" applyFill="0" applyAlignment="0" applyProtection="0"/>
    <xf numFmtId="0" fontId="32" fillId="39" borderId="22" applyNumberFormat="0" applyAlignment="0" applyProtection="0"/>
    <xf numFmtId="0" fontId="37" fillId="0" borderId="27" applyNumberFormat="0" applyFill="0" applyAlignment="0" applyProtection="0"/>
    <xf numFmtId="0" fontId="18" fillId="38" borderId="14" applyNumberFormat="0" applyAlignment="0" applyProtection="0"/>
    <xf numFmtId="0" fontId="32" fillId="38" borderId="22" applyNumberFormat="0" applyAlignment="0" applyProtection="0"/>
    <xf numFmtId="0" fontId="25" fillId="23" borderId="14" applyNumberFormat="0" applyAlignment="0" applyProtection="0"/>
    <xf numFmtId="0" fontId="18" fillId="38" borderId="14" applyNumberFormat="0" applyAlignment="0" applyProtection="0"/>
    <xf numFmtId="0" fontId="6" fillId="26" borderId="21" applyNumberFormat="0" applyFont="0" applyAlignment="0" applyProtection="0"/>
    <xf numFmtId="0" fontId="4" fillId="26" borderId="21" applyNumberFormat="0" applyFont="0" applyAlignment="0" applyProtection="0"/>
    <xf numFmtId="0" fontId="4" fillId="26" borderId="21" applyNumberFormat="0" applyFont="0" applyAlignment="0" applyProtection="0"/>
    <xf numFmtId="0" fontId="6" fillId="26" borderId="21" applyNumberFormat="0" applyFont="0" applyAlignment="0" applyProtection="0"/>
    <xf numFmtId="0" fontId="25" fillId="29" borderId="14" applyNumberFormat="0" applyAlignment="0" applyProtection="0"/>
    <xf numFmtId="0" fontId="32" fillId="39" borderId="22" applyNumberFormat="0" applyAlignment="0" applyProtection="0"/>
    <xf numFmtId="0" fontId="6" fillId="26" borderId="21" applyNumberFormat="0" applyFont="0" applyAlignment="0" applyProtection="0"/>
    <xf numFmtId="0" fontId="37" fillId="0" borderId="27" applyNumberFormat="0" applyFill="0" applyAlignment="0" applyProtection="0"/>
    <xf numFmtId="0" fontId="37" fillId="0" borderId="27" applyNumberFormat="0" applyFill="0" applyAlignment="0" applyProtection="0"/>
    <xf numFmtId="0" fontId="18" fillId="38" borderId="14" applyNumberFormat="0" applyAlignment="0" applyProtection="0"/>
    <xf numFmtId="0" fontId="19" fillId="39" borderId="14" applyNumberFormat="0" applyAlignment="0" applyProtection="0"/>
    <xf numFmtId="0" fontId="25" fillId="23" borderId="14" applyNumberFormat="0" applyAlignment="0" applyProtection="0"/>
    <xf numFmtId="0" fontId="18" fillId="38" borderId="14" applyNumberFormat="0" applyAlignment="0" applyProtection="0"/>
    <xf numFmtId="0" fontId="19" fillId="39" borderId="14" applyNumberFormat="0" applyAlignment="0" applyProtection="0"/>
    <xf numFmtId="0" fontId="18" fillId="38" borderId="14" applyNumberFormat="0" applyAlignment="0" applyProtection="0"/>
    <xf numFmtId="0" fontId="25" fillId="29" borderId="14" applyNumberFormat="0" applyAlignment="0" applyProtection="0"/>
    <xf numFmtId="0" fontId="25" fillId="23" borderId="14" applyNumberFormat="0" applyAlignment="0" applyProtection="0"/>
    <xf numFmtId="0" fontId="25" fillId="23" borderId="14" applyNumberFormat="0" applyAlignment="0" applyProtection="0"/>
    <xf numFmtId="0" fontId="32" fillId="38" borderId="22" applyNumberFormat="0" applyAlignment="0" applyProtection="0"/>
    <xf numFmtId="0" fontId="37" fillId="0" borderId="27" applyNumberFormat="0" applyFill="0" applyAlignment="0" applyProtection="0"/>
    <xf numFmtId="0" fontId="4" fillId="26" borderId="21" applyNumberFormat="0" applyFont="0" applyAlignment="0" applyProtection="0"/>
    <xf numFmtId="0" fontId="4" fillId="26" borderId="21" applyNumberFormat="0" applyFont="0" applyAlignment="0" applyProtection="0"/>
    <xf numFmtId="0" fontId="6" fillId="26" borderId="21" applyNumberFormat="0" applyFont="0" applyAlignment="0" applyProtection="0"/>
    <xf numFmtId="0" fontId="32" fillId="38" borderId="22" applyNumberFormat="0" applyAlignment="0" applyProtection="0"/>
    <xf numFmtId="0" fontId="32" fillId="39" borderId="22" applyNumberFormat="0" applyAlignment="0" applyProtection="0"/>
    <xf numFmtId="0" fontId="32" fillId="38" borderId="22"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25" fillId="23" borderId="14" applyNumberFormat="0" applyAlignment="0" applyProtection="0"/>
    <xf numFmtId="0" fontId="4" fillId="26" borderId="21" applyNumberFormat="0" applyFont="0" applyAlignment="0" applyProtection="0"/>
    <xf numFmtId="0" fontId="4" fillId="26" borderId="21" applyNumberFormat="0" applyFont="0" applyAlignment="0" applyProtection="0"/>
    <xf numFmtId="0" fontId="32" fillId="38" borderId="22" applyNumberFormat="0" applyAlignment="0" applyProtection="0"/>
    <xf numFmtId="0" fontId="32" fillId="38" borderId="22" applyNumberFormat="0" applyAlignment="0" applyProtection="0"/>
    <xf numFmtId="0" fontId="6" fillId="26" borderId="21" applyNumberFormat="0" applyFont="0" applyAlignment="0" applyProtection="0"/>
    <xf numFmtId="0" fontId="19" fillId="39" borderId="14" applyNumberFormat="0" applyAlignment="0" applyProtection="0"/>
    <xf numFmtId="0" fontId="19" fillId="39" borderId="14"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25" fillId="23" borderId="14" applyNumberFormat="0" applyAlignment="0" applyProtection="0"/>
    <xf numFmtId="0" fontId="25" fillId="29" borderId="14" applyNumberFormat="0" applyAlignment="0" applyProtection="0"/>
    <xf numFmtId="0" fontId="4" fillId="26" borderId="21" applyNumberFormat="0" applyFont="0" applyAlignment="0" applyProtection="0"/>
    <xf numFmtId="0" fontId="6" fillId="26" borderId="21" applyNumberFormat="0" applyFont="0" applyAlignment="0" applyProtection="0"/>
    <xf numFmtId="0" fontId="32" fillId="39" borderId="22" applyNumberFormat="0" applyAlignment="0" applyProtection="0"/>
    <xf numFmtId="0" fontId="32" fillId="38" borderId="22" applyNumberFormat="0" applyAlignment="0" applyProtection="0"/>
    <xf numFmtId="0" fontId="32" fillId="38" borderId="22" applyNumberFormat="0" applyAlignment="0" applyProtection="0"/>
    <xf numFmtId="0" fontId="32" fillId="38" borderId="22" applyNumberFormat="0" applyAlignment="0" applyProtection="0"/>
    <xf numFmtId="0" fontId="6" fillId="26" borderId="21" applyNumberFormat="0" applyFont="0" applyAlignment="0" applyProtection="0"/>
    <xf numFmtId="0" fontId="37" fillId="0" borderId="27" applyNumberFormat="0" applyFill="0" applyAlignment="0" applyProtection="0"/>
    <xf numFmtId="0" fontId="18" fillId="38" borderId="14" applyNumberFormat="0" applyAlignment="0" applyProtection="0"/>
    <xf numFmtId="0" fontId="32" fillId="38" borderId="22" applyNumberFormat="0" applyAlignment="0" applyProtection="0"/>
    <xf numFmtId="0" fontId="32" fillId="39" borderId="22" applyNumberFormat="0" applyAlignment="0" applyProtection="0"/>
    <xf numFmtId="0" fontId="25" fillId="29" borderId="14" applyNumberFormat="0" applyAlignment="0" applyProtection="0"/>
    <xf numFmtId="0" fontId="25" fillId="23" borderId="14" applyNumberFormat="0" applyAlignment="0" applyProtection="0"/>
    <xf numFmtId="0" fontId="25" fillId="29" borderId="14" applyNumberFormat="0" applyAlignment="0" applyProtection="0"/>
    <xf numFmtId="0" fontId="6" fillId="26" borderId="21" applyNumberFormat="0" applyFont="0" applyAlignment="0" applyProtection="0"/>
    <xf numFmtId="0" fontId="37" fillId="0" borderId="27" applyNumberFormat="0" applyFill="0" applyAlignment="0" applyProtection="0"/>
    <xf numFmtId="0" fontId="37" fillId="0" borderId="26" applyNumberFormat="0" applyFill="0" applyAlignment="0" applyProtection="0"/>
    <xf numFmtId="0" fontId="19" fillId="39" borderId="14" applyNumberFormat="0" applyAlignment="0" applyProtection="0"/>
    <xf numFmtId="0" fontId="25" fillId="29"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4" fillId="26" borderId="21" applyNumberFormat="0" applyFont="0" applyAlignment="0" applyProtection="0"/>
    <xf numFmtId="0" fontId="37" fillId="0" borderId="26" applyNumberFormat="0" applyFill="0" applyAlignment="0" applyProtection="0"/>
    <xf numFmtId="0" fontId="4" fillId="26" borderId="21" applyNumberFormat="0" applyFont="0" applyAlignment="0" applyProtection="0"/>
    <xf numFmtId="0" fontId="32" fillId="38" borderId="22" applyNumberFormat="0" applyAlignment="0" applyProtection="0"/>
    <xf numFmtId="0" fontId="32" fillId="39" borderId="22" applyNumberFormat="0" applyAlignment="0" applyProtection="0"/>
    <xf numFmtId="0" fontId="4" fillId="26" borderId="21" applyNumberFormat="0" applyFont="0" applyAlignment="0" applyProtection="0"/>
    <xf numFmtId="0" fontId="6" fillId="26" borderId="21" applyNumberFormat="0" applyFont="0" applyAlignment="0" applyProtection="0"/>
    <xf numFmtId="0" fontId="18" fillId="38" borderId="14" applyNumberFormat="0" applyAlignment="0" applyProtection="0"/>
    <xf numFmtId="0" fontId="32" fillId="38" borderId="22" applyNumberFormat="0" applyAlignment="0" applyProtection="0"/>
    <xf numFmtId="0" fontId="6" fillId="26" borderId="21" applyNumberFormat="0" applyFont="0" applyAlignment="0" applyProtection="0"/>
    <xf numFmtId="0" fontId="4" fillId="26" borderId="21" applyNumberFormat="0" applyFont="0" applyAlignment="0" applyProtection="0"/>
    <xf numFmtId="0" fontId="4" fillId="26" borderId="21" applyNumberFormat="0" applyFont="0" applyAlignment="0" applyProtection="0"/>
    <xf numFmtId="0" fontId="32" fillId="38" borderId="22" applyNumberFormat="0" applyAlignment="0" applyProtection="0"/>
    <xf numFmtId="0" fontId="6" fillId="26" borderId="21" applyNumberFormat="0" applyFont="0" applyAlignment="0" applyProtection="0"/>
    <xf numFmtId="0" fontId="4" fillId="26" borderId="21" applyNumberFormat="0" applyFont="0" applyAlignment="0" applyProtection="0"/>
    <xf numFmtId="0" fontId="4" fillId="26" borderId="21" applyNumberFormat="0" applyFont="0" applyAlignment="0" applyProtection="0"/>
    <xf numFmtId="0" fontId="32" fillId="38" borderId="22" applyNumberFormat="0" applyAlignment="0" applyProtection="0"/>
    <xf numFmtId="0" fontId="25" fillId="29" borderId="14" applyNumberFormat="0" applyAlignment="0" applyProtection="0"/>
    <xf numFmtId="0" fontId="37" fillId="0" borderId="27" applyNumberFormat="0" applyFill="0" applyAlignment="0" applyProtection="0"/>
    <xf numFmtId="0" fontId="37" fillId="0" borderId="26" applyNumberFormat="0" applyFill="0" applyAlignment="0" applyProtection="0"/>
    <xf numFmtId="0" fontId="25" fillId="29" borderId="14" applyNumberFormat="0" applyAlignment="0" applyProtection="0"/>
    <xf numFmtId="0" fontId="32" fillId="38" borderId="22" applyNumberFormat="0" applyAlignment="0" applyProtection="0"/>
    <xf numFmtId="0" fontId="32" fillId="39" borderId="22" applyNumberFormat="0" applyAlignment="0" applyProtection="0"/>
    <xf numFmtId="0" fontId="32" fillId="39" borderId="22" applyNumberFormat="0" applyAlignment="0" applyProtection="0"/>
    <xf numFmtId="0" fontId="32" fillId="38" borderId="22" applyNumberFormat="0" applyAlignment="0" applyProtection="0"/>
    <xf numFmtId="0" fontId="4" fillId="26" borderId="21" applyNumberFormat="0" applyFont="0" applyAlignment="0" applyProtection="0"/>
    <xf numFmtId="0" fontId="32" fillId="39" borderId="22" applyNumberFormat="0" applyAlignment="0" applyProtection="0"/>
    <xf numFmtId="0" fontId="32" fillId="38" borderId="22" applyNumberFormat="0" applyAlignment="0" applyProtection="0"/>
    <xf numFmtId="0" fontId="18" fillId="38" borderId="14" applyNumberFormat="0" applyAlignment="0" applyProtection="0"/>
    <xf numFmtId="0" fontId="19" fillId="39" borderId="14" applyNumberFormat="0" applyAlignment="0" applyProtection="0"/>
    <xf numFmtId="0" fontId="18" fillId="38" borderId="14" applyNumberFormat="0" applyAlignment="0" applyProtection="0"/>
    <xf numFmtId="0" fontId="25" fillId="23" borderId="14" applyNumberFormat="0" applyAlignment="0" applyProtection="0"/>
    <xf numFmtId="0" fontId="32" fillId="38" borderId="22" applyNumberFormat="0" applyAlignment="0" applyProtection="0"/>
    <xf numFmtId="0" fontId="32" fillId="39" borderId="22" applyNumberFormat="0" applyAlignment="0" applyProtection="0"/>
    <xf numFmtId="0" fontId="4" fillId="26" borderId="21" applyNumberFormat="0" applyFont="0" applyAlignment="0" applyProtection="0"/>
    <xf numFmtId="0" fontId="25" fillId="23" borderId="14" applyNumberFormat="0" applyAlignment="0" applyProtection="0"/>
    <xf numFmtId="0" fontId="32" fillId="38" borderId="22" applyNumberFormat="0" applyAlignment="0" applyProtection="0"/>
    <xf numFmtId="0" fontId="19" fillId="39" borderId="14" applyNumberFormat="0" applyAlignment="0" applyProtection="0"/>
    <xf numFmtId="0" fontId="18" fillId="38" borderId="14" applyNumberFormat="0" applyAlignment="0" applyProtection="0"/>
    <xf numFmtId="0" fontId="25" fillId="23" borderId="14" applyNumberFormat="0" applyAlignment="0" applyProtection="0"/>
    <xf numFmtId="0" fontId="32" fillId="38" borderId="22" applyNumberFormat="0" applyAlignment="0" applyProtection="0"/>
    <xf numFmtId="0" fontId="4" fillId="26" borderId="21" applyNumberFormat="0" applyFont="0" applyAlignment="0" applyProtection="0"/>
    <xf numFmtId="0" fontId="32" fillId="39" borderId="22" applyNumberFormat="0" applyAlignment="0" applyProtection="0"/>
    <xf numFmtId="0" fontId="25" fillId="29" borderId="14" applyNumberFormat="0" applyAlignment="0" applyProtection="0"/>
    <xf numFmtId="0" fontId="25" fillId="23" borderId="14" applyNumberFormat="0" applyAlignment="0" applyProtection="0"/>
    <xf numFmtId="0" fontId="4" fillId="26" borderId="21" applyNumberFormat="0" applyFont="0" applyAlignment="0" applyProtection="0"/>
    <xf numFmtId="0" fontId="4" fillId="26" borderId="21" applyNumberFormat="0" applyFont="0" applyAlignment="0" applyProtection="0"/>
    <xf numFmtId="0" fontId="37" fillId="0" borderId="26" applyNumberFormat="0" applyFill="0" applyAlignment="0" applyProtection="0"/>
    <xf numFmtId="0" fontId="37" fillId="0" borderId="27" applyNumberFormat="0" applyFill="0" applyAlignment="0" applyProtection="0"/>
    <xf numFmtId="0" fontId="19" fillId="39" borderId="14" applyNumberFormat="0" applyAlignment="0" applyProtection="0"/>
    <xf numFmtId="0" fontId="37" fillId="0" borderId="27" applyNumberFormat="0" applyFill="0" applyAlignment="0" applyProtection="0"/>
    <xf numFmtId="0" fontId="19" fillId="39" borderId="14" applyNumberFormat="0" applyAlignment="0" applyProtection="0"/>
    <xf numFmtId="0" fontId="25" fillId="23" borderId="14" applyNumberFormat="0" applyAlignment="0" applyProtection="0"/>
    <xf numFmtId="0" fontId="32" fillId="38" borderId="22" applyNumberFormat="0" applyAlignment="0" applyProtection="0"/>
    <xf numFmtId="0" fontId="32" fillId="39" borderId="22" applyNumberFormat="0" applyAlignment="0" applyProtection="0"/>
    <xf numFmtId="0" fontId="4" fillId="26" borderId="21" applyNumberFormat="0" applyFont="0" applyAlignment="0" applyProtection="0"/>
    <xf numFmtId="0" fontId="4" fillId="26" borderId="21" applyNumberFormat="0" applyFont="0" applyAlignment="0" applyProtection="0"/>
    <xf numFmtId="0" fontId="19" fillId="39" borderId="14" applyNumberFormat="0" applyAlignment="0" applyProtection="0"/>
    <xf numFmtId="0" fontId="25" fillId="23" borderId="14" applyNumberFormat="0" applyAlignment="0" applyProtection="0"/>
    <xf numFmtId="0" fontId="25" fillId="29" borderId="14" applyNumberFormat="0" applyAlignment="0" applyProtection="0"/>
    <xf numFmtId="0" fontId="32" fillId="38" borderId="22" applyNumberFormat="0" applyAlignment="0" applyProtection="0"/>
    <xf numFmtId="0" fontId="19" fillId="39" borderId="14" applyNumberFormat="0" applyAlignment="0" applyProtection="0"/>
    <xf numFmtId="0" fontId="6" fillId="26" borderId="21" applyNumberFormat="0" applyFont="0" applyAlignment="0" applyProtection="0"/>
    <xf numFmtId="0" fontId="32" fillId="39" borderId="22" applyNumberFormat="0" applyAlignment="0" applyProtection="0"/>
    <xf numFmtId="0" fontId="25" fillId="23" borderId="14" applyNumberFormat="0" applyAlignment="0" applyProtection="0"/>
    <xf numFmtId="0" fontId="25" fillId="23" borderId="14" applyNumberFormat="0" applyAlignment="0" applyProtection="0"/>
    <xf numFmtId="0" fontId="6" fillId="26" borderId="21" applyNumberFormat="0" applyFont="0" applyAlignment="0" applyProtection="0"/>
    <xf numFmtId="0" fontId="25" fillId="23" borderId="14" applyNumberFormat="0" applyAlignment="0" applyProtection="0"/>
    <xf numFmtId="0" fontId="25" fillId="29" borderId="14" applyNumberFormat="0" applyAlignment="0" applyProtection="0"/>
    <xf numFmtId="0" fontId="25" fillId="23" borderId="14" applyNumberFormat="0" applyAlignment="0" applyProtection="0"/>
    <xf numFmtId="0" fontId="25" fillId="29" borderId="14" applyNumberFormat="0" applyAlignment="0" applyProtection="0"/>
    <xf numFmtId="0" fontId="18" fillId="38" borderId="14" applyNumberFormat="0" applyAlignment="0" applyProtection="0"/>
    <xf numFmtId="0" fontId="19" fillId="39" borderId="14" applyNumberFormat="0" applyAlignment="0" applyProtection="0"/>
    <xf numFmtId="0" fontId="25" fillId="23" borderId="14" applyNumberFormat="0" applyAlignment="0" applyProtection="0"/>
    <xf numFmtId="0" fontId="25" fillId="29" borderId="14"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6" fillId="26" borderId="21" applyNumberFormat="0" applyFont="0" applyAlignment="0" applyProtection="0"/>
    <xf numFmtId="0" fontId="37" fillId="0" borderId="26" applyNumberFormat="0" applyFill="0" applyAlignment="0" applyProtection="0"/>
    <xf numFmtId="0" fontId="32" fillId="38" borderId="22" applyNumberFormat="0" applyAlignment="0" applyProtection="0"/>
    <xf numFmtId="0" fontId="18" fillId="38" borderId="14" applyNumberFormat="0" applyAlignment="0" applyProtection="0"/>
    <xf numFmtId="0" fontId="18" fillId="38" borderId="14" applyNumberFormat="0" applyAlignment="0" applyProtection="0"/>
    <xf numFmtId="0" fontId="18" fillId="38" borderId="14" applyNumberFormat="0" applyAlignment="0" applyProtection="0"/>
    <xf numFmtId="0" fontId="32" fillId="38" borderId="22" applyNumberFormat="0" applyAlignment="0" applyProtection="0"/>
    <xf numFmtId="0" fontId="32" fillId="38" borderId="22" applyNumberFormat="0" applyAlignment="0" applyProtection="0"/>
    <xf numFmtId="0" fontId="32" fillId="38" borderId="22" applyNumberFormat="0" applyAlignment="0" applyProtection="0"/>
    <xf numFmtId="0" fontId="4" fillId="26" borderId="21" applyNumberFormat="0" applyFont="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32" fillId="38" borderId="22" applyNumberFormat="0" applyAlignment="0" applyProtection="0"/>
    <xf numFmtId="0" fontId="19" fillId="39" borderId="14" applyNumberFormat="0" applyAlignment="0" applyProtection="0"/>
    <xf numFmtId="0" fontId="25" fillId="23" borderId="14" applyNumberFormat="0" applyAlignment="0" applyProtection="0"/>
    <xf numFmtId="0" fontId="25" fillId="29" borderId="14"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37" fillId="0" borderId="26" applyNumberFormat="0" applyFill="0" applyAlignment="0" applyProtection="0"/>
    <xf numFmtId="0" fontId="19" fillId="39" borderId="14" applyNumberFormat="0" applyAlignment="0" applyProtection="0"/>
    <xf numFmtId="0" fontId="37" fillId="0" borderId="27" applyNumberFormat="0" applyFill="0" applyAlignment="0" applyProtection="0"/>
    <xf numFmtId="0" fontId="4" fillId="26" borderId="21" applyNumberFormat="0" applyFont="0" applyAlignment="0" applyProtection="0"/>
    <xf numFmtId="0" fontId="32" fillId="38" borderId="22" applyNumberFormat="0" applyAlignment="0" applyProtection="0"/>
    <xf numFmtId="0" fontId="32" fillId="39" borderId="22" applyNumberFormat="0" applyAlignment="0" applyProtection="0"/>
    <xf numFmtId="0" fontId="32" fillId="39" borderId="22" applyNumberFormat="0" applyAlignment="0" applyProtection="0"/>
    <xf numFmtId="0" fontId="32" fillId="38" borderId="22" applyNumberFormat="0" applyAlignment="0" applyProtection="0"/>
    <xf numFmtId="0" fontId="18" fillId="38" borderId="14" applyNumberFormat="0" applyAlignment="0" applyProtection="0"/>
    <xf numFmtId="0" fontId="37" fillId="0" borderId="27" applyNumberFormat="0" applyFill="0" applyAlignment="0" applyProtection="0"/>
    <xf numFmtId="0" fontId="32" fillId="38" borderId="22" applyNumberFormat="0" applyAlignment="0" applyProtection="0"/>
    <xf numFmtId="0" fontId="32" fillId="38" borderId="22" applyNumberFormat="0" applyAlignment="0" applyProtection="0"/>
    <xf numFmtId="0" fontId="4" fillId="26" borderId="21" applyNumberFormat="0" applyFont="0" applyAlignment="0" applyProtection="0"/>
    <xf numFmtId="0" fontId="18" fillId="38" borderId="14" applyNumberFormat="0" applyAlignment="0" applyProtection="0"/>
    <xf numFmtId="0" fontId="4" fillId="26" borderId="21" applyNumberFormat="0" applyFont="0" applyAlignment="0" applyProtection="0"/>
    <xf numFmtId="0" fontId="37" fillId="0" borderId="26" applyNumberFormat="0" applyFill="0" applyAlignment="0" applyProtection="0"/>
    <xf numFmtId="0" fontId="37" fillId="0" borderId="27" applyNumberFormat="0" applyFill="0" applyAlignment="0" applyProtection="0"/>
    <xf numFmtId="0" fontId="25" fillId="29" borderId="14" applyNumberFormat="0" applyAlignment="0" applyProtection="0"/>
    <xf numFmtId="0" fontId="32" fillId="38" borderId="22" applyNumberFormat="0" applyAlignment="0" applyProtection="0"/>
    <xf numFmtId="0" fontId="37" fillId="0" borderId="27" applyNumberFormat="0" applyFill="0" applyAlignment="0" applyProtection="0"/>
    <xf numFmtId="0" fontId="4" fillId="26" borderId="21" applyNumberFormat="0" applyFont="0" applyAlignment="0" applyProtection="0"/>
    <xf numFmtId="0" fontId="4" fillId="26" borderId="21" applyNumberFormat="0" applyFont="0" applyAlignment="0" applyProtection="0"/>
    <xf numFmtId="0" fontId="6" fillId="26" borderId="21" applyNumberFormat="0" applyFont="0" applyAlignment="0" applyProtection="0"/>
    <xf numFmtId="0" fontId="32" fillId="38" borderId="22" applyNumberFormat="0" applyAlignment="0" applyProtection="0"/>
    <xf numFmtId="0" fontId="6" fillId="26" borderId="21" applyNumberFormat="0" applyFont="0" applyAlignment="0" applyProtection="0"/>
    <xf numFmtId="0" fontId="37" fillId="0" borderId="26" applyNumberFormat="0" applyFill="0" applyAlignment="0" applyProtection="0"/>
    <xf numFmtId="0" fontId="37" fillId="0" borderId="26" applyNumberFormat="0" applyFill="0" applyAlignment="0" applyProtection="0"/>
    <xf numFmtId="0" fontId="25" fillId="23" borderId="14" applyNumberFormat="0" applyAlignment="0" applyProtection="0"/>
    <xf numFmtId="0" fontId="32" fillId="39" borderId="22" applyNumberFormat="0" applyAlignment="0" applyProtection="0"/>
    <xf numFmtId="0" fontId="32" fillId="38" borderId="22" applyNumberFormat="0" applyAlignment="0" applyProtection="0"/>
    <xf numFmtId="0" fontId="6" fillId="26" borderId="21" applyNumberFormat="0" applyFont="0" applyAlignment="0" applyProtection="0"/>
    <xf numFmtId="0" fontId="37" fillId="0" borderId="27" applyNumberFormat="0" applyFill="0" applyAlignment="0" applyProtection="0"/>
    <xf numFmtId="0" fontId="19" fillId="39" borderId="14" applyNumberFormat="0" applyAlignment="0" applyProtection="0"/>
    <xf numFmtId="0" fontId="4" fillId="26" borderId="21" applyNumberFormat="0" applyFont="0" applyAlignment="0" applyProtection="0"/>
    <xf numFmtId="0" fontId="37" fillId="0" borderId="26" applyNumberFormat="0" applyFill="0" applyAlignment="0" applyProtection="0"/>
    <xf numFmtId="0" fontId="4" fillId="26" borderId="21" applyNumberFormat="0" applyFont="0" applyAlignment="0" applyProtection="0"/>
    <xf numFmtId="0" fontId="19" fillId="39" borderId="14" applyNumberFormat="0" applyAlignment="0" applyProtection="0"/>
    <xf numFmtId="0" fontId="18" fillId="38" borderId="14"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4" fillId="26" borderId="21" applyNumberFormat="0" applyFont="0" applyAlignment="0" applyProtection="0"/>
    <xf numFmtId="0" fontId="32" fillId="39" borderId="22" applyNumberFormat="0" applyAlignment="0" applyProtection="0"/>
    <xf numFmtId="0" fontId="4" fillId="26" borderId="21" applyNumberFormat="0" applyFont="0" applyAlignment="0" applyProtection="0"/>
    <xf numFmtId="0" fontId="25" fillId="29" borderId="14" applyNumberFormat="0" applyAlignment="0" applyProtection="0"/>
    <xf numFmtId="0" fontId="32" fillId="38" borderId="22" applyNumberFormat="0" applyAlignment="0" applyProtection="0"/>
    <xf numFmtId="0" fontId="32" fillId="39" borderId="22" applyNumberFormat="0" applyAlignment="0" applyProtection="0"/>
    <xf numFmtId="0" fontId="4" fillId="26" borderId="21" applyNumberFormat="0" applyFont="0" applyAlignment="0" applyProtection="0"/>
    <xf numFmtId="0" fontId="25" fillId="23" borderId="14" applyNumberFormat="0" applyAlignment="0" applyProtection="0"/>
    <xf numFmtId="0" fontId="19" fillId="39" borderId="14" applyNumberFormat="0" applyAlignment="0" applyProtection="0"/>
    <xf numFmtId="0" fontId="37" fillId="0" borderId="26" applyNumberFormat="0" applyFill="0" applyAlignment="0" applyProtection="0"/>
    <xf numFmtId="0" fontId="25" fillId="29" borderId="14" applyNumberFormat="0" applyAlignment="0" applyProtection="0"/>
    <xf numFmtId="0" fontId="32" fillId="38" borderId="22" applyNumberFormat="0" applyAlignment="0" applyProtection="0"/>
    <xf numFmtId="0" fontId="32" fillId="39" borderId="22" applyNumberFormat="0" applyAlignment="0" applyProtection="0"/>
    <xf numFmtId="0" fontId="18" fillId="38" borderId="14" applyNumberFormat="0" applyAlignment="0" applyProtection="0"/>
    <xf numFmtId="0" fontId="18" fillId="38" borderId="14" applyNumberFormat="0" applyAlignment="0" applyProtection="0"/>
    <xf numFmtId="0" fontId="25" fillId="23" borderId="14" applyNumberFormat="0" applyAlignment="0" applyProtection="0"/>
    <xf numFmtId="0" fontId="6" fillId="26" borderId="21" applyNumberFormat="0" applyFont="0" applyAlignment="0" applyProtection="0"/>
    <xf numFmtId="0" fontId="25" fillId="23" borderId="14" applyNumberFormat="0" applyAlignment="0" applyProtection="0"/>
    <xf numFmtId="0" fontId="25" fillId="23" borderId="14" applyNumberFormat="0" applyAlignment="0" applyProtection="0"/>
    <xf numFmtId="0" fontId="18" fillId="38" borderId="14" applyNumberFormat="0" applyAlignment="0" applyProtection="0"/>
    <xf numFmtId="0" fontId="32" fillId="38" borderId="22" applyNumberFormat="0" applyAlignment="0" applyProtection="0"/>
    <xf numFmtId="0" fontId="4" fillId="26" borderId="21" applyNumberFormat="0" applyFont="0" applyAlignment="0" applyProtection="0"/>
    <xf numFmtId="0" fontId="18" fillId="38" borderId="14" applyNumberFormat="0" applyAlignment="0" applyProtection="0"/>
    <xf numFmtId="0" fontId="25" fillId="23" borderId="14" applyNumberFormat="0" applyAlignment="0" applyProtection="0"/>
    <xf numFmtId="0" fontId="25" fillId="23" borderId="14" applyNumberFormat="0" applyAlignment="0" applyProtection="0"/>
    <xf numFmtId="0" fontId="32" fillId="38" borderId="22" applyNumberFormat="0" applyAlignment="0" applyProtection="0"/>
    <xf numFmtId="0" fontId="32" fillId="38" borderId="22" applyNumberFormat="0" applyAlignment="0" applyProtection="0"/>
    <xf numFmtId="0" fontId="25" fillId="23" borderId="14"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19" fillId="39" borderId="14" applyNumberFormat="0" applyAlignment="0" applyProtection="0"/>
    <xf numFmtId="0" fontId="18" fillId="38" borderId="14" applyNumberFormat="0" applyAlignment="0" applyProtection="0"/>
    <xf numFmtId="0" fontId="25" fillId="23" borderId="14" applyNumberFormat="0" applyAlignment="0" applyProtection="0"/>
    <xf numFmtId="0" fontId="25" fillId="29" borderId="14" applyNumberFormat="0" applyAlignment="0" applyProtection="0"/>
    <xf numFmtId="0" fontId="32" fillId="39" borderId="22" applyNumberFormat="0" applyAlignment="0" applyProtection="0"/>
    <xf numFmtId="0" fontId="18" fillId="38" borderId="14" applyNumberFormat="0" applyAlignment="0" applyProtection="0"/>
    <xf numFmtId="0" fontId="32" fillId="38" borderId="22" applyNumberFormat="0" applyAlignment="0" applyProtection="0"/>
    <xf numFmtId="0" fontId="25" fillId="23" borderId="14" applyNumberFormat="0" applyAlignment="0" applyProtection="0"/>
    <xf numFmtId="0" fontId="19" fillId="39" borderId="14" applyNumberFormat="0" applyAlignment="0" applyProtection="0"/>
    <xf numFmtId="0" fontId="37" fillId="0" borderId="26" applyNumberFormat="0" applyFill="0" applyAlignment="0" applyProtection="0"/>
    <xf numFmtId="0" fontId="32" fillId="39" borderId="22" applyNumberFormat="0" applyAlignment="0" applyProtection="0"/>
    <xf numFmtId="0" fontId="18" fillId="38" borderId="14" applyNumberFormat="0" applyAlignment="0" applyProtection="0"/>
    <xf numFmtId="0" fontId="32" fillId="38" borderId="22" applyNumberFormat="0" applyAlignment="0" applyProtection="0"/>
    <xf numFmtId="0" fontId="4" fillId="26" borderId="21" applyNumberFormat="0" applyFont="0" applyAlignment="0" applyProtection="0"/>
    <xf numFmtId="0" fontId="4" fillId="26" borderId="21" applyNumberFormat="0" applyFont="0" applyAlignment="0" applyProtection="0"/>
    <xf numFmtId="0" fontId="18" fillId="38" borderId="14" applyNumberFormat="0" applyAlignment="0" applyProtection="0"/>
    <xf numFmtId="0" fontId="18" fillId="38" borderId="14" applyNumberFormat="0" applyAlignment="0" applyProtection="0"/>
    <xf numFmtId="0" fontId="25" fillId="29" borderId="14" applyNumberFormat="0" applyAlignment="0" applyProtection="0"/>
    <xf numFmtId="0" fontId="32" fillId="38" borderId="22" applyNumberFormat="0" applyAlignment="0" applyProtection="0"/>
    <xf numFmtId="0" fontId="6" fillId="26" borderId="21" applyNumberFormat="0" applyFont="0" applyAlignment="0" applyProtection="0"/>
    <xf numFmtId="0" fontId="37" fillId="0" borderId="27" applyNumberFormat="0" applyFill="0" applyAlignment="0" applyProtection="0"/>
    <xf numFmtId="0" fontId="18" fillId="38" borderId="14" applyNumberFormat="0" applyAlignment="0" applyProtection="0"/>
    <xf numFmtId="0" fontId="19" fillId="39" borderId="14" applyNumberFormat="0" applyAlignment="0" applyProtection="0"/>
    <xf numFmtId="0" fontId="6" fillId="26" borderId="21" applyNumberFormat="0" applyFont="0" applyAlignment="0" applyProtection="0"/>
    <xf numFmtId="0" fontId="4" fillId="26" borderId="21" applyNumberFormat="0" applyFont="0" applyAlignment="0" applyProtection="0"/>
    <xf numFmtId="0" fontId="25" fillId="29" borderId="14" applyNumberFormat="0" applyAlignment="0" applyProtection="0"/>
    <xf numFmtId="0" fontId="25" fillId="23" borderId="14" applyNumberFormat="0" applyAlignment="0" applyProtection="0"/>
    <xf numFmtId="0" fontId="37" fillId="0" borderId="27" applyNumberFormat="0" applyFill="0" applyAlignment="0" applyProtection="0"/>
    <xf numFmtId="0" fontId="4" fillId="26" borderId="21" applyNumberFormat="0" applyFont="0" applyAlignment="0" applyProtection="0"/>
    <xf numFmtId="0" fontId="25" fillId="23" borderId="14" applyNumberFormat="0" applyAlignment="0" applyProtection="0"/>
    <xf numFmtId="0" fontId="4" fillId="26" borderId="21" applyNumberFormat="0" applyFont="0" applyAlignment="0" applyProtection="0"/>
    <xf numFmtId="0" fontId="25" fillId="23" borderId="14" applyNumberFormat="0" applyAlignment="0" applyProtection="0"/>
    <xf numFmtId="0" fontId="19" fillId="39" borderId="14" applyNumberFormat="0" applyAlignment="0" applyProtection="0"/>
    <xf numFmtId="0" fontId="37" fillId="0" borderId="26" applyNumberFormat="0" applyFill="0" applyAlignment="0" applyProtection="0"/>
    <xf numFmtId="0" fontId="25" fillId="29" borderId="14" applyNumberFormat="0" applyAlignment="0" applyProtection="0"/>
    <xf numFmtId="0" fontId="37" fillId="0" borderId="26" applyNumberFormat="0" applyFill="0" applyAlignment="0" applyProtection="0"/>
    <xf numFmtId="0" fontId="4" fillId="26" borderId="21" applyNumberFormat="0" applyFont="0" applyAlignment="0" applyProtection="0"/>
    <xf numFmtId="0" fontId="18" fillId="38" borderId="14" applyNumberFormat="0" applyAlignment="0" applyProtection="0"/>
    <xf numFmtId="0" fontId="25" fillId="29" borderId="14" applyNumberFormat="0" applyAlignment="0" applyProtection="0"/>
    <xf numFmtId="0" fontId="4" fillId="26" borderId="21" applyNumberFormat="0" applyFont="0" applyAlignment="0" applyProtection="0"/>
    <xf numFmtId="0" fontId="37" fillId="0" borderId="26" applyNumberFormat="0" applyFill="0" applyAlignment="0" applyProtection="0"/>
    <xf numFmtId="0" fontId="37" fillId="0" borderId="26" applyNumberFormat="0" applyFill="0" applyAlignment="0" applyProtection="0"/>
    <xf numFmtId="0" fontId="32" fillId="38" borderId="22" applyNumberFormat="0" applyAlignment="0" applyProtection="0"/>
    <xf numFmtId="0" fontId="37" fillId="0" borderId="26" applyNumberFormat="0" applyFill="0" applyAlignment="0" applyProtection="0"/>
    <xf numFmtId="0" fontId="6" fillId="26" borderId="21" applyNumberFormat="0" applyFont="0" applyAlignment="0" applyProtection="0"/>
    <xf numFmtId="0" fontId="6" fillId="26" borderId="21" applyNumberFormat="0" applyFon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32" fillId="39" borderId="22" applyNumberFormat="0" applyAlignment="0" applyProtection="0"/>
    <xf numFmtId="0" fontId="25" fillId="23" borderId="14" applyNumberFormat="0" applyAlignment="0" applyProtection="0"/>
    <xf numFmtId="0" fontId="25" fillId="23" borderId="14" applyNumberFormat="0" applyAlignment="0" applyProtection="0"/>
    <xf numFmtId="0" fontId="19" fillId="39" borderId="14" applyNumberFormat="0" applyAlignment="0" applyProtection="0"/>
    <xf numFmtId="0" fontId="18" fillId="38" borderId="14" applyNumberFormat="0" applyAlignment="0" applyProtection="0"/>
    <xf numFmtId="0" fontId="6" fillId="26" borderId="21" applyNumberFormat="0" applyFont="0" applyAlignment="0" applyProtection="0"/>
    <xf numFmtId="0" fontId="18" fillId="38" borderId="14" applyNumberFormat="0" applyAlignment="0" applyProtection="0"/>
    <xf numFmtId="0" fontId="32" fillId="38" borderId="22" applyNumberFormat="0" applyAlignment="0" applyProtection="0"/>
    <xf numFmtId="0" fontId="25" fillId="23" borderId="14" applyNumberFormat="0" applyAlignment="0" applyProtection="0"/>
    <xf numFmtId="0" fontId="37" fillId="0" borderId="26" applyNumberFormat="0" applyFill="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32" fillId="39" borderId="22" applyNumberFormat="0" applyAlignment="0" applyProtection="0"/>
    <xf numFmtId="0" fontId="25" fillId="29" borderId="14" applyNumberFormat="0" applyAlignment="0" applyProtection="0"/>
    <xf numFmtId="0" fontId="37" fillId="0" borderId="27" applyNumberFormat="0" applyFill="0" applyAlignment="0" applyProtection="0"/>
    <xf numFmtId="0" fontId="25" fillId="29" borderId="14"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32" fillId="38" borderId="22" applyNumberFormat="0" applyAlignment="0" applyProtection="0"/>
    <xf numFmtId="0" fontId="32" fillId="38" borderId="22" applyNumberFormat="0" applyAlignment="0" applyProtection="0"/>
    <xf numFmtId="0" fontId="18" fillId="38" borderId="14" applyNumberFormat="0" applyAlignment="0" applyProtection="0"/>
    <xf numFmtId="0" fontId="32" fillId="39" borderId="22" applyNumberFormat="0" applyAlignment="0" applyProtection="0"/>
    <xf numFmtId="0" fontId="25" fillId="29" borderId="14" applyNumberFormat="0" applyAlignment="0" applyProtection="0"/>
    <xf numFmtId="0" fontId="4" fillId="26" borderId="21" applyNumberFormat="0" applyFont="0" applyAlignment="0" applyProtection="0"/>
    <xf numFmtId="0" fontId="32" fillId="38" borderId="22" applyNumberFormat="0" applyAlignment="0" applyProtection="0"/>
    <xf numFmtId="0" fontId="6" fillId="26" borderId="21" applyNumberFormat="0" applyFont="0" applyAlignment="0" applyProtection="0"/>
    <xf numFmtId="0" fontId="25" fillId="29" borderId="14" applyNumberFormat="0" applyAlignment="0" applyProtection="0"/>
    <xf numFmtId="0" fontId="4" fillId="26" borderId="21" applyNumberFormat="0" applyFont="0" applyAlignment="0" applyProtection="0"/>
    <xf numFmtId="0" fontId="25" fillId="23" borderId="14" applyNumberFormat="0" applyAlignment="0" applyProtection="0"/>
    <xf numFmtId="0" fontId="4" fillId="26" borderId="21" applyNumberFormat="0" applyFont="0" applyAlignment="0" applyProtection="0"/>
    <xf numFmtId="0" fontId="6" fillId="26" borderId="21" applyNumberFormat="0" applyFont="0" applyAlignment="0" applyProtection="0"/>
    <xf numFmtId="0" fontId="37" fillId="0" borderId="26" applyNumberFormat="0" applyFill="0" applyAlignment="0" applyProtection="0"/>
    <xf numFmtId="0" fontId="25" fillId="23" borderId="14" applyNumberFormat="0" applyAlignment="0" applyProtection="0"/>
    <xf numFmtId="0" fontId="32" fillId="38" borderId="22" applyNumberFormat="0" applyAlignment="0" applyProtection="0"/>
    <xf numFmtId="0" fontId="4" fillId="26" borderId="21" applyNumberFormat="0" applyFont="0" applyAlignment="0" applyProtection="0"/>
    <xf numFmtId="0" fontId="32" fillId="39" borderId="22"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37" fillId="0" borderId="26" applyNumberFormat="0" applyFill="0" applyAlignment="0" applyProtection="0"/>
    <xf numFmtId="0" fontId="18" fillId="38" borderId="14" applyNumberFormat="0" applyAlignment="0" applyProtection="0"/>
    <xf numFmtId="0" fontId="37" fillId="0" borderId="26" applyNumberFormat="0" applyFill="0" applyAlignment="0" applyProtection="0"/>
    <xf numFmtId="0" fontId="25" fillId="23" borderId="14" applyNumberFormat="0" applyAlignment="0" applyProtection="0"/>
    <xf numFmtId="0" fontId="32" fillId="38" borderId="22" applyNumberFormat="0" applyAlignment="0" applyProtection="0"/>
    <xf numFmtId="0" fontId="18" fillId="38" borderId="14" applyNumberFormat="0" applyAlignment="0" applyProtection="0"/>
    <xf numFmtId="0" fontId="4" fillId="26" borderId="21" applyNumberFormat="0" applyFont="0" applyAlignment="0" applyProtection="0"/>
    <xf numFmtId="0" fontId="37" fillId="0" borderId="27" applyNumberFormat="0" applyFill="0" applyAlignment="0" applyProtection="0"/>
    <xf numFmtId="0" fontId="4" fillId="26" borderId="21" applyNumberFormat="0" applyFont="0" applyAlignment="0" applyProtection="0"/>
    <xf numFmtId="0" fontId="25" fillId="23" borderId="14" applyNumberFormat="0" applyAlignment="0" applyProtection="0"/>
    <xf numFmtId="0" fontId="32" fillId="38" borderId="22" applyNumberFormat="0" applyAlignment="0" applyProtection="0"/>
    <xf numFmtId="0" fontId="6" fillId="26" borderId="21" applyNumberFormat="0" applyFont="0" applyAlignment="0" applyProtection="0"/>
    <xf numFmtId="0" fontId="32" fillId="39" borderId="22" applyNumberFormat="0" applyAlignment="0" applyProtection="0"/>
    <xf numFmtId="0" fontId="25" fillId="23" borderId="14" applyNumberFormat="0" applyAlignment="0" applyProtection="0"/>
    <xf numFmtId="0" fontId="37" fillId="0" borderId="26" applyNumberFormat="0" applyFill="0" applyAlignment="0" applyProtection="0"/>
    <xf numFmtId="0" fontId="4" fillId="26" borderId="21" applyNumberFormat="0" applyFont="0" applyAlignment="0" applyProtection="0"/>
    <xf numFmtId="0" fontId="18" fillId="38" borderId="14" applyNumberFormat="0" applyAlignment="0" applyProtection="0"/>
    <xf numFmtId="0" fontId="18" fillId="38" borderId="14" applyNumberFormat="0" applyAlignment="0" applyProtection="0"/>
    <xf numFmtId="0" fontId="32" fillId="39" borderId="22" applyNumberFormat="0" applyAlignment="0" applyProtection="0"/>
    <xf numFmtId="0" fontId="18" fillId="38" borderId="14" applyNumberFormat="0" applyAlignment="0" applyProtection="0"/>
    <xf numFmtId="0" fontId="19" fillId="39" borderId="14" applyNumberFormat="0" applyAlignment="0" applyProtection="0"/>
    <xf numFmtId="0" fontId="4" fillId="26" borderId="21" applyNumberFormat="0" applyFont="0" applyAlignment="0" applyProtection="0"/>
    <xf numFmtId="0" fontId="32" fillId="38" borderId="22" applyNumberFormat="0" applyAlignment="0" applyProtection="0"/>
    <xf numFmtId="0" fontId="32" fillId="38" borderId="22" applyNumberFormat="0" applyAlignment="0" applyProtection="0"/>
    <xf numFmtId="0" fontId="19" fillId="39" borderId="14" applyNumberFormat="0" applyAlignment="0" applyProtection="0"/>
    <xf numFmtId="0" fontId="6" fillId="26" borderId="21" applyNumberFormat="0" applyFont="0" applyAlignment="0" applyProtection="0"/>
    <xf numFmtId="0" fontId="25" fillId="23" borderId="14" applyNumberFormat="0" applyAlignment="0" applyProtection="0"/>
    <xf numFmtId="0" fontId="25" fillId="23" borderId="14" applyNumberFormat="0" applyAlignment="0" applyProtection="0"/>
    <xf numFmtId="0" fontId="25" fillId="23" borderId="14" applyNumberFormat="0" applyAlignment="0" applyProtection="0"/>
    <xf numFmtId="0" fontId="6" fillId="26" borderId="21" applyNumberFormat="0" applyFont="0" applyAlignment="0" applyProtection="0"/>
    <xf numFmtId="0" fontId="19" fillId="39" borderId="14" applyNumberFormat="0" applyAlignment="0" applyProtection="0"/>
    <xf numFmtId="0" fontId="32" fillId="38" borderId="22" applyNumberFormat="0" applyAlignment="0" applyProtection="0"/>
    <xf numFmtId="0" fontId="25" fillId="23" borderId="14" applyNumberFormat="0" applyAlignment="0" applyProtection="0"/>
    <xf numFmtId="0" fontId="37" fillId="0" borderId="26" applyNumberFormat="0" applyFill="0" applyAlignment="0" applyProtection="0"/>
    <xf numFmtId="0" fontId="25" fillId="23" borderId="14" applyNumberFormat="0" applyAlignment="0" applyProtection="0"/>
    <xf numFmtId="0" fontId="25" fillId="29" borderId="14" applyNumberFormat="0" applyAlignment="0" applyProtection="0"/>
    <xf numFmtId="0" fontId="32" fillId="38" borderId="22" applyNumberFormat="0" applyAlignment="0" applyProtection="0"/>
    <xf numFmtId="0" fontId="25" fillId="29" borderId="14" applyNumberFormat="0" applyAlignment="0" applyProtection="0"/>
    <xf numFmtId="0" fontId="37" fillId="0" borderId="26" applyNumberFormat="0" applyFill="0" applyAlignment="0" applyProtection="0"/>
    <xf numFmtId="0" fontId="37" fillId="0" borderId="26" applyNumberFormat="0" applyFill="0" applyAlignment="0" applyProtection="0"/>
    <xf numFmtId="0" fontId="4" fillId="26" borderId="21" applyNumberFormat="0" applyFont="0" applyAlignment="0" applyProtection="0"/>
    <xf numFmtId="0" fontId="6" fillId="26" borderId="21" applyNumberFormat="0" applyFon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37" fillId="0" borderId="26" applyNumberFormat="0" applyFill="0" applyAlignment="0" applyProtection="0"/>
    <xf numFmtId="0" fontId="32" fillId="38" borderId="22" applyNumberFormat="0" applyAlignment="0" applyProtection="0"/>
    <xf numFmtId="0" fontId="32" fillId="38" borderId="22" applyNumberFormat="0" applyAlignment="0" applyProtection="0"/>
    <xf numFmtId="0" fontId="37" fillId="0" borderId="27" applyNumberFormat="0" applyFill="0" applyAlignment="0" applyProtection="0"/>
    <xf numFmtId="0" fontId="25" fillId="29" borderId="14" applyNumberFormat="0" applyAlignment="0" applyProtection="0"/>
    <xf numFmtId="0" fontId="4" fillId="26" borderId="21" applyNumberFormat="0" applyFon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37" fillId="0" borderId="26" applyNumberFormat="0" applyFill="0" applyAlignment="0" applyProtection="0"/>
    <xf numFmtId="0" fontId="32" fillId="39" borderId="22" applyNumberFormat="0" applyAlignment="0" applyProtection="0"/>
    <xf numFmtId="0" fontId="25" fillId="23" borderId="14" applyNumberFormat="0" applyAlignment="0" applyProtection="0"/>
    <xf numFmtId="0" fontId="18" fillId="38" borderId="14" applyNumberFormat="0" applyAlignment="0" applyProtection="0"/>
    <xf numFmtId="0" fontId="25" fillId="23" borderId="14" applyNumberFormat="0" applyAlignment="0" applyProtection="0"/>
    <xf numFmtId="0" fontId="32" fillId="38" borderId="22" applyNumberFormat="0" applyAlignment="0" applyProtection="0"/>
    <xf numFmtId="0" fontId="4" fillId="26" borderId="21" applyNumberFormat="0" applyFont="0" applyAlignment="0" applyProtection="0"/>
    <xf numFmtId="0" fontId="18" fillId="38" borderId="14" applyNumberFormat="0" applyAlignment="0" applyProtection="0"/>
    <xf numFmtId="0" fontId="37" fillId="0" borderId="27" applyNumberFormat="0" applyFill="0" applyAlignment="0" applyProtection="0"/>
    <xf numFmtId="0" fontId="25" fillId="23" borderId="14" applyNumberFormat="0" applyAlignment="0" applyProtection="0"/>
    <xf numFmtId="0" fontId="37" fillId="0" borderId="26" applyNumberFormat="0" applyFill="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32" fillId="39" borderId="22" applyNumberFormat="0" applyAlignment="0" applyProtection="0"/>
    <xf numFmtId="0" fontId="32" fillId="38" borderId="22" applyNumberFormat="0" applyAlignment="0" applyProtection="0"/>
    <xf numFmtId="0" fontId="18" fillId="38" borderId="14" applyNumberFormat="0" applyAlignment="0" applyProtection="0"/>
    <xf numFmtId="0" fontId="18" fillId="38" borderId="14" applyNumberFormat="0" applyAlignment="0" applyProtection="0"/>
    <xf numFmtId="0" fontId="32" fillId="39" borderId="22" applyNumberFormat="0" applyAlignment="0" applyProtection="0"/>
    <xf numFmtId="0" fontId="4" fillId="26" borderId="21" applyNumberFormat="0" applyFont="0" applyAlignment="0" applyProtection="0"/>
    <xf numFmtId="0" fontId="32" fillId="38" borderId="22" applyNumberFormat="0" applyAlignment="0" applyProtection="0"/>
    <xf numFmtId="0" fontId="32" fillId="38" borderId="22" applyNumberFormat="0" applyAlignment="0" applyProtection="0"/>
    <xf numFmtId="0" fontId="19" fillId="39" borderId="14" applyNumberFormat="0" applyAlignment="0" applyProtection="0"/>
    <xf numFmtId="0" fontId="6" fillId="26" borderId="21" applyNumberFormat="0" applyFont="0" applyAlignment="0" applyProtection="0"/>
    <xf numFmtId="0" fontId="25" fillId="23" borderId="14" applyNumberFormat="0" applyAlignment="0" applyProtection="0"/>
    <xf numFmtId="0" fontId="25" fillId="23" borderId="14" applyNumberFormat="0" applyAlignment="0" applyProtection="0"/>
    <xf numFmtId="0" fontId="37" fillId="0" borderId="27" applyNumberFormat="0" applyFill="0" applyAlignment="0" applyProtection="0"/>
    <xf numFmtId="0" fontId="18" fillId="38" borderId="14" applyNumberFormat="0" applyAlignment="0" applyProtection="0"/>
    <xf numFmtId="0" fontId="25" fillId="23" borderId="14" applyNumberFormat="0" applyAlignment="0" applyProtection="0"/>
    <xf numFmtId="0" fontId="6" fillId="26" borderId="21" applyNumberFormat="0" applyFont="0" applyAlignment="0" applyProtection="0"/>
    <xf numFmtId="0" fontId="19" fillId="39" borderId="14" applyNumberFormat="0" applyAlignment="0" applyProtection="0"/>
    <xf numFmtId="0" fontId="19" fillId="39" borderId="14" applyNumberFormat="0" applyAlignment="0" applyProtection="0"/>
    <xf numFmtId="0" fontId="18" fillId="38" borderId="14" applyNumberFormat="0" applyAlignment="0" applyProtection="0"/>
    <xf numFmtId="0" fontId="32" fillId="38" borderId="22" applyNumberFormat="0" applyAlignment="0" applyProtection="0"/>
    <xf numFmtId="0" fontId="32" fillId="38" borderId="22" applyNumberFormat="0" applyAlignment="0" applyProtection="0"/>
    <xf numFmtId="0" fontId="32" fillId="39" borderId="22" applyNumberFormat="0" applyAlignment="0" applyProtection="0"/>
    <xf numFmtId="0" fontId="6" fillId="26" borderId="21" applyNumberFormat="0" applyFont="0" applyAlignment="0" applyProtection="0"/>
    <xf numFmtId="0" fontId="25" fillId="23" borderId="14" applyNumberFormat="0" applyAlignment="0" applyProtection="0"/>
    <xf numFmtId="0" fontId="19" fillId="39" borderId="14" applyNumberFormat="0" applyAlignment="0" applyProtection="0"/>
    <xf numFmtId="0" fontId="32" fillId="39" borderId="22" applyNumberFormat="0" applyAlignment="0" applyProtection="0"/>
    <xf numFmtId="0" fontId="18" fillId="38" borderId="14" applyNumberFormat="0" applyAlignment="0" applyProtection="0"/>
    <xf numFmtId="0" fontId="18" fillId="38" borderId="14" applyNumberFormat="0" applyAlignment="0" applyProtection="0"/>
    <xf numFmtId="0" fontId="32" fillId="39" borderId="22" applyNumberFormat="0" applyAlignment="0" applyProtection="0"/>
    <xf numFmtId="0" fontId="25" fillId="29" borderId="14" applyNumberFormat="0" applyAlignment="0" applyProtection="0"/>
    <xf numFmtId="0" fontId="25" fillId="29" borderId="14" applyNumberFormat="0" applyAlignment="0" applyProtection="0"/>
    <xf numFmtId="0" fontId="6" fillId="26" borderId="21" applyNumberFormat="0" applyFont="0" applyAlignment="0" applyProtection="0"/>
    <xf numFmtId="0" fontId="18" fillId="38" borderId="14" applyNumberFormat="0" applyAlignment="0" applyProtection="0"/>
    <xf numFmtId="0" fontId="32" fillId="39" borderId="22" applyNumberFormat="0" applyAlignment="0" applyProtection="0"/>
    <xf numFmtId="0" fontId="25" fillId="23" borderId="14" applyNumberFormat="0" applyAlignment="0" applyProtection="0"/>
    <xf numFmtId="0" fontId="18" fillId="38" borderId="14" applyNumberFormat="0" applyAlignment="0" applyProtection="0"/>
    <xf numFmtId="0" fontId="25" fillId="23" borderId="14" applyNumberFormat="0" applyAlignment="0" applyProtection="0"/>
    <xf numFmtId="0" fontId="25" fillId="23" borderId="14" applyNumberFormat="0" applyAlignment="0" applyProtection="0"/>
    <xf numFmtId="0" fontId="37" fillId="0" borderId="26" applyNumberFormat="0" applyFill="0" applyAlignment="0" applyProtection="0"/>
    <xf numFmtId="0" fontId="25" fillId="29" borderId="14" applyNumberFormat="0" applyAlignment="0" applyProtection="0"/>
    <xf numFmtId="0" fontId="25" fillId="23" borderId="14" applyNumberFormat="0" applyAlignment="0" applyProtection="0"/>
    <xf numFmtId="0" fontId="18" fillId="38" borderId="14" applyNumberFormat="0" applyAlignment="0" applyProtection="0"/>
    <xf numFmtId="0" fontId="25" fillId="29" borderId="14" applyNumberFormat="0" applyAlignment="0" applyProtection="0"/>
    <xf numFmtId="0" fontId="18" fillId="38" borderId="14" applyNumberFormat="0" applyAlignment="0" applyProtection="0"/>
    <xf numFmtId="0" fontId="25" fillId="23" borderId="14" applyNumberFormat="0" applyAlignment="0" applyProtection="0"/>
    <xf numFmtId="0" fontId="32" fillId="38" borderId="22" applyNumberFormat="0" applyAlignment="0" applyProtection="0"/>
    <xf numFmtId="0" fontId="32" fillId="39" borderId="22" applyNumberFormat="0" applyAlignment="0" applyProtection="0"/>
    <xf numFmtId="0" fontId="25" fillId="29" borderId="14" applyNumberFormat="0" applyAlignment="0" applyProtection="0"/>
    <xf numFmtId="0" fontId="37" fillId="0" borderId="27" applyNumberFormat="0" applyFill="0" applyAlignment="0" applyProtection="0"/>
    <xf numFmtId="0" fontId="4" fillId="26" borderId="21" applyNumberFormat="0" applyFont="0" applyAlignment="0" applyProtection="0"/>
    <xf numFmtId="0" fontId="32" fillId="39" borderId="22" applyNumberFormat="0" applyAlignment="0" applyProtection="0"/>
    <xf numFmtId="0" fontId="37" fillId="0" borderId="27" applyNumberFormat="0" applyFill="0" applyAlignment="0" applyProtection="0"/>
    <xf numFmtId="0" fontId="25" fillId="29" borderId="14" applyNumberFormat="0" applyAlignment="0" applyProtection="0"/>
    <xf numFmtId="0" fontId="37" fillId="0" borderId="27" applyNumberFormat="0" applyFill="0" applyAlignment="0" applyProtection="0"/>
    <xf numFmtId="0" fontId="32" fillId="38" borderId="22" applyNumberFormat="0" applyAlignment="0" applyProtection="0"/>
    <xf numFmtId="0" fontId="6" fillId="26" borderId="21" applyNumberFormat="0" applyFont="0" applyAlignment="0" applyProtection="0"/>
    <xf numFmtId="0" fontId="25" fillId="29" borderId="14" applyNumberFormat="0" applyAlignment="0" applyProtection="0"/>
    <xf numFmtId="0" fontId="32" fillId="39" borderId="22" applyNumberFormat="0" applyAlignment="0" applyProtection="0"/>
    <xf numFmtId="0" fontId="32" fillId="38" borderId="22" applyNumberFormat="0" applyAlignment="0" applyProtection="0"/>
    <xf numFmtId="0" fontId="6" fillId="26" borderId="21" applyNumberFormat="0" applyFont="0" applyAlignment="0" applyProtection="0"/>
    <xf numFmtId="0" fontId="18" fillId="38" borderId="14" applyNumberFormat="0" applyAlignment="0" applyProtection="0"/>
    <xf numFmtId="0" fontId="32" fillId="38" borderId="22" applyNumberFormat="0" applyAlignment="0" applyProtection="0"/>
    <xf numFmtId="0" fontId="18" fillId="38" borderId="14" applyNumberFormat="0" applyAlignment="0" applyProtection="0"/>
    <xf numFmtId="0" fontId="37" fillId="0" borderId="26" applyNumberFormat="0" applyFill="0" applyAlignment="0" applyProtection="0"/>
    <xf numFmtId="0" fontId="37" fillId="0" borderId="26" applyNumberFormat="0" applyFill="0" applyAlignment="0" applyProtection="0"/>
    <xf numFmtId="0" fontId="18" fillId="38" borderId="14" applyNumberFormat="0" applyAlignment="0" applyProtection="0"/>
    <xf numFmtId="0" fontId="18" fillId="38" borderId="14" applyNumberFormat="0" applyAlignment="0" applyProtection="0"/>
    <xf numFmtId="0" fontId="37" fillId="0" borderId="26" applyNumberFormat="0" applyFill="0" applyAlignment="0" applyProtection="0"/>
    <xf numFmtId="0" fontId="4" fillId="26" borderId="21" applyNumberFormat="0" applyFont="0" applyAlignment="0" applyProtection="0"/>
    <xf numFmtId="0" fontId="32" fillId="39" borderId="22" applyNumberFormat="0" applyAlignment="0" applyProtection="0"/>
    <xf numFmtId="0" fontId="25" fillId="23" borderId="14" applyNumberFormat="0" applyAlignment="0" applyProtection="0"/>
    <xf numFmtId="0" fontId="6" fillId="26" borderId="21" applyNumberFormat="0" applyFont="0" applyAlignment="0" applyProtection="0"/>
    <xf numFmtId="0" fontId="4" fillId="26" borderId="21" applyNumberFormat="0" applyFont="0" applyAlignment="0" applyProtection="0"/>
    <xf numFmtId="0" fontId="18" fillId="38" borderId="14" applyNumberFormat="0" applyAlignment="0" applyProtection="0"/>
    <xf numFmtId="0" fontId="25" fillId="23" borderId="14" applyNumberFormat="0" applyAlignment="0" applyProtection="0"/>
    <xf numFmtId="0" fontId="37" fillId="0" borderId="27" applyNumberFormat="0" applyFill="0" applyAlignment="0" applyProtection="0"/>
    <xf numFmtId="0" fontId="18" fillId="38" borderId="14" applyNumberFormat="0" applyAlignment="0" applyProtection="0"/>
    <xf numFmtId="0" fontId="37" fillId="0" borderId="27" applyNumberFormat="0" applyFill="0" applyAlignment="0" applyProtection="0"/>
    <xf numFmtId="0" fontId="6" fillId="26" borderId="21" applyNumberFormat="0" applyFont="0" applyAlignment="0" applyProtection="0"/>
    <xf numFmtId="0" fontId="6" fillId="26" borderId="21" applyNumberFormat="0" applyFont="0" applyAlignment="0" applyProtection="0"/>
    <xf numFmtId="0" fontId="4" fillId="26" borderId="21" applyNumberFormat="0" applyFont="0" applyAlignment="0" applyProtection="0"/>
    <xf numFmtId="0" fontId="25" fillId="29" borderId="14" applyNumberFormat="0" applyAlignment="0" applyProtection="0"/>
    <xf numFmtId="0" fontId="32" fillId="38" borderId="22" applyNumberFormat="0" applyAlignment="0" applyProtection="0"/>
    <xf numFmtId="0" fontId="37" fillId="0" borderId="27" applyNumberFormat="0" applyFill="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4" fillId="26" borderId="21" applyNumberFormat="0" applyFont="0" applyAlignment="0" applyProtection="0"/>
    <xf numFmtId="0" fontId="32" fillId="38" borderId="22" applyNumberFormat="0" applyAlignment="0" applyProtection="0"/>
    <xf numFmtId="0" fontId="37" fillId="0" borderId="27" applyNumberFormat="0" applyFill="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32" fillId="38" borderId="22"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32" fillId="38" borderId="22"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32" fillId="38" borderId="22"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169" fontId="3" fillId="0" borderId="0" applyFont="0" applyFill="0" applyBorder="0" applyAlignment="0" applyProtection="0"/>
    <xf numFmtId="0" fontId="32" fillId="38" borderId="22"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32" fillId="38" borderId="22"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32" fillId="38" borderId="22"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6" fillId="26" borderId="21" applyNumberFormat="0" applyFon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37" fillId="0" borderId="27" applyNumberFormat="0" applyFill="0" applyAlignment="0" applyProtection="0"/>
    <xf numFmtId="0" fontId="25" fillId="23" borderId="14" applyNumberFormat="0" applyAlignment="0" applyProtection="0"/>
    <xf numFmtId="0" fontId="18" fillId="38" borderId="14" applyNumberFormat="0" applyAlignment="0" applyProtection="0"/>
    <xf numFmtId="0" fontId="25" fillId="23" borderId="14" applyNumberFormat="0" applyAlignment="0" applyProtection="0"/>
    <xf numFmtId="0" fontId="18" fillId="38" borderId="14" applyNumberFormat="0" applyAlignment="0" applyProtection="0"/>
    <xf numFmtId="0" fontId="37" fillId="0" borderId="27" applyNumberFormat="0" applyFill="0" applyAlignment="0" applyProtection="0"/>
    <xf numFmtId="0" fontId="18" fillId="38" borderId="14" applyNumberFormat="0" applyAlignment="0" applyProtection="0"/>
    <xf numFmtId="0" fontId="18" fillId="38" borderId="14" applyNumberFormat="0" applyAlignment="0" applyProtection="0"/>
    <xf numFmtId="0" fontId="4" fillId="26" borderId="21" applyNumberFormat="0" applyFont="0" applyAlignment="0" applyProtection="0"/>
    <xf numFmtId="0" fontId="4" fillId="26" borderId="21" applyNumberFormat="0" applyFont="0" applyAlignment="0" applyProtection="0"/>
    <xf numFmtId="0" fontId="32" fillId="38" borderId="22" applyNumberFormat="0" applyAlignment="0" applyProtection="0"/>
    <xf numFmtId="0" fontId="25" fillId="29" borderId="14" applyNumberFormat="0" applyAlignment="0" applyProtection="0"/>
    <xf numFmtId="0" fontId="37" fillId="0" borderId="27" applyNumberFormat="0" applyFill="0" applyAlignment="0" applyProtection="0"/>
    <xf numFmtId="0" fontId="37" fillId="0" borderId="26" applyNumberFormat="0" applyFill="0" applyAlignment="0" applyProtection="0"/>
    <xf numFmtId="0" fontId="25" fillId="29" borderId="14" applyNumberFormat="0" applyAlignment="0" applyProtection="0"/>
    <xf numFmtId="0" fontId="32" fillId="38" borderId="22" applyNumberFormat="0" applyAlignment="0" applyProtection="0"/>
    <xf numFmtId="0" fontId="32" fillId="39" borderId="22" applyNumberFormat="0" applyAlignment="0" applyProtection="0"/>
    <xf numFmtId="0" fontId="32" fillId="39" borderId="22" applyNumberFormat="0" applyAlignment="0" applyProtection="0"/>
    <xf numFmtId="0" fontId="32" fillId="38" borderId="22" applyNumberFormat="0" applyAlignment="0" applyProtection="0"/>
    <xf numFmtId="0" fontId="4" fillId="26" borderId="21" applyNumberFormat="0" applyFont="0" applyAlignment="0" applyProtection="0"/>
    <xf numFmtId="0" fontId="32" fillId="39" borderId="22" applyNumberFormat="0" applyAlignment="0" applyProtection="0"/>
    <xf numFmtId="0" fontId="32" fillId="38" borderId="22" applyNumberFormat="0" applyAlignment="0" applyProtection="0"/>
    <xf numFmtId="0" fontId="18" fillId="38" borderId="14" applyNumberFormat="0" applyAlignment="0" applyProtection="0"/>
    <xf numFmtId="0" fontId="19" fillId="39" borderId="14" applyNumberFormat="0" applyAlignment="0" applyProtection="0"/>
    <xf numFmtId="0" fontId="18" fillId="38" borderId="14" applyNumberFormat="0" applyAlignment="0" applyProtection="0"/>
    <xf numFmtId="0" fontId="25" fillId="23" borderId="14" applyNumberFormat="0" applyAlignment="0" applyProtection="0"/>
    <xf numFmtId="0" fontId="32" fillId="38" borderId="22" applyNumberFormat="0" applyAlignment="0" applyProtection="0"/>
    <xf numFmtId="0" fontId="32" fillId="39" borderId="22" applyNumberFormat="0" applyAlignment="0" applyProtection="0"/>
    <xf numFmtId="0" fontId="4" fillId="26" borderId="21" applyNumberFormat="0" applyFont="0" applyAlignment="0" applyProtection="0"/>
    <xf numFmtId="0" fontId="25" fillId="23" borderId="14" applyNumberFormat="0" applyAlignment="0" applyProtection="0"/>
    <xf numFmtId="0" fontId="32" fillId="38" borderId="22" applyNumberFormat="0" applyAlignment="0" applyProtection="0"/>
    <xf numFmtId="0" fontId="19" fillId="39" borderId="14" applyNumberFormat="0" applyAlignment="0" applyProtection="0"/>
    <xf numFmtId="0" fontId="18" fillId="38" borderId="14" applyNumberFormat="0" applyAlignment="0" applyProtection="0"/>
    <xf numFmtId="0" fontId="25" fillId="23" borderId="14" applyNumberFormat="0" applyAlignment="0" applyProtection="0"/>
    <xf numFmtId="0" fontId="32" fillId="38" borderId="22" applyNumberFormat="0" applyAlignment="0" applyProtection="0"/>
    <xf numFmtId="0" fontId="4" fillId="26" borderId="21" applyNumberFormat="0" applyFont="0" applyAlignment="0" applyProtection="0"/>
    <xf numFmtId="0" fontId="32" fillId="39" borderId="22" applyNumberFormat="0" applyAlignment="0" applyProtection="0"/>
    <xf numFmtId="0" fontId="25" fillId="29" borderId="14" applyNumberFormat="0" applyAlignment="0" applyProtection="0"/>
    <xf numFmtId="0" fontId="25" fillId="23" borderId="14" applyNumberFormat="0" applyAlignment="0" applyProtection="0"/>
    <xf numFmtId="0" fontId="4" fillId="26" borderId="21" applyNumberFormat="0" applyFont="0" applyAlignment="0" applyProtection="0"/>
    <xf numFmtId="0" fontId="4" fillId="26" borderId="21" applyNumberFormat="0" applyFont="0" applyAlignment="0" applyProtection="0"/>
    <xf numFmtId="0" fontId="37" fillId="0" borderId="26" applyNumberFormat="0" applyFill="0" applyAlignment="0" applyProtection="0"/>
    <xf numFmtId="0" fontId="37" fillId="0" borderId="27" applyNumberFormat="0" applyFill="0" applyAlignment="0" applyProtection="0"/>
    <xf numFmtId="0" fontId="19" fillId="39" borderId="14" applyNumberFormat="0" applyAlignment="0" applyProtection="0"/>
    <xf numFmtId="0" fontId="37" fillId="0" borderId="27" applyNumberFormat="0" applyFill="0" applyAlignment="0" applyProtection="0"/>
    <xf numFmtId="0" fontId="19" fillId="39" borderId="14" applyNumberFormat="0" applyAlignment="0" applyProtection="0"/>
    <xf numFmtId="0" fontId="25" fillId="23" borderId="14" applyNumberFormat="0" applyAlignment="0" applyProtection="0"/>
    <xf numFmtId="0" fontId="32" fillId="38" borderId="22" applyNumberFormat="0" applyAlignment="0" applyProtection="0"/>
    <xf numFmtId="0" fontId="32" fillId="39" borderId="22" applyNumberFormat="0" applyAlignment="0" applyProtection="0"/>
    <xf numFmtId="0" fontId="4" fillId="26" borderId="21" applyNumberFormat="0" applyFont="0" applyAlignment="0" applyProtection="0"/>
    <xf numFmtId="0" fontId="4" fillId="26" borderId="21" applyNumberFormat="0" applyFont="0" applyAlignment="0" applyProtection="0"/>
    <xf numFmtId="0" fontId="19" fillId="39" borderId="14" applyNumberFormat="0" applyAlignment="0" applyProtection="0"/>
    <xf numFmtId="0" fontId="25" fillId="23" borderId="14" applyNumberFormat="0" applyAlignment="0" applyProtection="0"/>
    <xf numFmtId="0" fontId="25" fillId="29" borderId="14" applyNumberFormat="0" applyAlignment="0" applyProtection="0"/>
    <xf numFmtId="0" fontId="32" fillId="38" borderId="22" applyNumberFormat="0" applyAlignment="0" applyProtection="0"/>
    <xf numFmtId="0" fontId="19" fillId="39" borderId="14" applyNumberFormat="0" applyAlignment="0" applyProtection="0"/>
    <xf numFmtId="0" fontId="6" fillId="26" borderId="21" applyNumberFormat="0" applyFont="0" applyAlignment="0" applyProtection="0"/>
    <xf numFmtId="0" fontId="32" fillId="39" borderId="22" applyNumberFormat="0" applyAlignment="0" applyProtection="0"/>
    <xf numFmtId="0" fontId="25" fillId="23" borderId="14" applyNumberFormat="0" applyAlignment="0" applyProtection="0"/>
    <xf numFmtId="0" fontId="25" fillId="23" borderId="14" applyNumberFormat="0" applyAlignment="0" applyProtection="0"/>
    <xf numFmtId="0" fontId="6" fillId="26" borderId="21" applyNumberFormat="0" applyFont="0" applyAlignment="0" applyProtection="0"/>
    <xf numFmtId="0" fontId="25" fillId="23" borderId="14" applyNumberFormat="0" applyAlignment="0" applyProtection="0"/>
    <xf numFmtId="0" fontId="25" fillId="29" borderId="14" applyNumberFormat="0" applyAlignment="0" applyProtection="0"/>
    <xf numFmtId="0" fontId="25" fillId="23" borderId="14" applyNumberFormat="0" applyAlignment="0" applyProtection="0"/>
    <xf numFmtId="0" fontId="25" fillId="29" borderId="14" applyNumberFormat="0" applyAlignment="0" applyProtection="0"/>
    <xf numFmtId="0" fontId="18" fillId="38" borderId="14" applyNumberFormat="0" applyAlignment="0" applyProtection="0"/>
    <xf numFmtId="0" fontId="19" fillId="39" borderId="14" applyNumberFormat="0" applyAlignment="0" applyProtection="0"/>
    <xf numFmtId="0" fontId="25" fillId="23" borderId="14" applyNumberFormat="0" applyAlignment="0" applyProtection="0"/>
    <xf numFmtId="0" fontId="25" fillId="29" borderId="14"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6" fillId="26" borderId="21" applyNumberFormat="0" applyFont="0" applyAlignment="0" applyProtection="0"/>
    <xf numFmtId="0" fontId="37" fillId="0" borderId="26" applyNumberFormat="0" applyFill="0" applyAlignment="0" applyProtection="0"/>
    <xf numFmtId="0" fontId="32" fillId="38" borderId="22" applyNumberFormat="0" applyAlignment="0" applyProtection="0"/>
    <xf numFmtId="0" fontId="18" fillId="38" borderId="14" applyNumberFormat="0" applyAlignment="0" applyProtection="0"/>
    <xf numFmtId="0" fontId="18" fillId="38" borderId="14" applyNumberFormat="0" applyAlignment="0" applyProtection="0"/>
    <xf numFmtId="0" fontId="18" fillId="38" borderId="14" applyNumberFormat="0" applyAlignment="0" applyProtection="0"/>
    <xf numFmtId="0" fontId="32" fillId="38" borderId="22" applyNumberFormat="0" applyAlignment="0" applyProtection="0"/>
    <xf numFmtId="0" fontId="32" fillId="38" borderId="22" applyNumberFormat="0" applyAlignment="0" applyProtection="0"/>
    <xf numFmtId="0" fontId="32" fillId="38" borderId="22" applyNumberFormat="0" applyAlignment="0" applyProtection="0"/>
    <xf numFmtId="0" fontId="4" fillId="26" borderId="21" applyNumberFormat="0" applyFont="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32" fillId="38" borderId="22" applyNumberFormat="0" applyAlignment="0" applyProtection="0"/>
    <xf numFmtId="0" fontId="19" fillId="39" borderId="14" applyNumberFormat="0" applyAlignment="0" applyProtection="0"/>
    <xf numFmtId="0" fontId="25" fillId="23" borderId="14" applyNumberFormat="0" applyAlignment="0" applyProtection="0"/>
    <xf numFmtId="0" fontId="25" fillId="29" borderId="14"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37" fillId="0" borderId="26" applyNumberFormat="0" applyFill="0" applyAlignment="0" applyProtection="0"/>
    <xf numFmtId="0" fontId="19" fillId="39" borderId="14" applyNumberFormat="0" applyAlignment="0" applyProtection="0"/>
    <xf numFmtId="0" fontId="37" fillId="0" borderId="27" applyNumberFormat="0" applyFill="0" applyAlignment="0" applyProtection="0"/>
    <xf numFmtId="0" fontId="4" fillId="26" borderId="21" applyNumberFormat="0" applyFont="0" applyAlignment="0" applyProtection="0"/>
    <xf numFmtId="0" fontId="32" fillId="38" borderId="22" applyNumberFormat="0" applyAlignment="0" applyProtection="0"/>
    <xf numFmtId="0" fontId="32" fillId="39" borderId="22" applyNumberFormat="0" applyAlignment="0" applyProtection="0"/>
    <xf numFmtId="0" fontId="32" fillId="39" borderId="22" applyNumberFormat="0" applyAlignment="0" applyProtection="0"/>
    <xf numFmtId="0" fontId="32" fillId="38" borderId="22" applyNumberFormat="0" applyAlignment="0" applyProtection="0"/>
    <xf numFmtId="0" fontId="18" fillId="38" borderId="14" applyNumberFormat="0" applyAlignment="0" applyProtection="0"/>
    <xf numFmtId="0" fontId="37" fillId="0" borderId="27" applyNumberFormat="0" applyFill="0" applyAlignment="0" applyProtection="0"/>
    <xf numFmtId="0" fontId="32" fillId="38" borderId="22" applyNumberFormat="0" applyAlignment="0" applyProtection="0"/>
    <xf numFmtId="0" fontId="32" fillId="38" borderId="22" applyNumberFormat="0" applyAlignment="0" applyProtection="0"/>
    <xf numFmtId="0" fontId="4" fillId="26" borderId="21" applyNumberFormat="0" applyFont="0" applyAlignment="0" applyProtection="0"/>
    <xf numFmtId="0" fontId="18" fillId="38" borderId="14" applyNumberFormat="0" applyAlignment="0" applyProtection="0"/>
    <xf numFmtId="0" fontId="4" fillId="26" borderId="21" applyNumberFormat="0" applyFont="0" applyAlignment="0" applyProtection="0"/>
    <xf numFmtId="0" fontId="37" fillId="0" borderId="26" applyNumberFormat="0" applyFill="0" applyAlignment="0" applyProtection="0"/>
    <xf numFmtId="0" fontId="37" fillId="0" borderId="27" applyNumberFormat="0" applyFill="0" applyAlignment="0" applyProtection="0"/>
    <xf numFmtId="0" fontId="25" fillId="29" borderId="14" applyNumberFormat="0" applyAlignment="0" applyProtection="0"/>
    <xf numFmtId="0" fontId="32" fillId="38" borderId="22" applyNumberFormat="0" applyAlignment="0" applyProtection="0"/>
    <xf numFmtId="0" fontId="37" fillId="0" borderId="27" applyNumberFormat="0" applyFill="0" applyAlignment="0" applyProtection="0"/>
    <xf numFmtId="0" fontId="4" fillId="26" borderId="21" applyNumberFormat="0" applyFont="0" applyAlignment="0" applyProtection="0"/>
    <xf numFmtId="0" fontId="4" fillId="26" borderId="21" applyNumberFormat="0" applyFont="0" applyAlignment="0" applyProtection="0"/>
    <xf numFmtId="0" fontId="6" fillId="26" borderId="21" applyNumberFormat="0" applyFont="0" applyAlignment="0" applyProtection="0"/>
    <xf numFmtId="0" fontId="32" fillId="38" borderId="22" applyNumberFormat="0" applyAlignment="0" applyProtection="0"/>
    <xf numFmtId="0" fontId="6" fillId="26" borderId="21" applyNumberFormat="0" applyFont="0" applyAlignment="0" applyProtection="0"/>
    <xf numFmtId="0" fontId="37" fillId="0" borderId="26" applyNumberFormat="0" applyFill="0" applyAlignment="0" applyProtection="0"/>
    <xf numFmtId="0" fontId="37" fillId="0" borderId="26" applyNumberFormat="0" applyFill="0" applyAlignment="0" applyProtection="0"/>
    <xf numFmtId="0" fontId="25" fillId="23" borderId="14" applyNumberFormat="0" applyAlignment="0" applyProtection="0"/>
    <xf numFmtId="0" fontId="32" fillId="39" borderId="22" applyNumberFormat="0" applyAlignment="0" applyProtection="0"/>
    <xf numFmtId="0" fontId="32" fillId="38" borderId="22" applyNumberFormat="0" applyAlignment="0" applyProtection="0"/>
    <xf numFmtId="0" fontId="6" fillId="26" borderId="21" applyNumberFormat="0" applyFont="0" applyAlignment="0" applyProtection="0"/>
    <xf numFmtId="0" fontId="37" fillId="0" borderId="27" applyNumberFormat="0" applyFill="0" applyAlignment="0" applyProtection="0"/>
    <xf numFmtId="0" fontId="19" fillId="39" borderId="14" applyNumberFormat="0" applyAlignment="0" applyProtection="0"/>
    <xf numFmtId="0" fontId="4" fillId="26" borderId="21" applyNumberFormat="0" applyFont="0" applyAlignment="0" applyProtection="0"/>
    <xf numFmtId="0" fontId="37" fillId="0" borderId="26" applyNumberFormat="0" applyFill="0" applyAlignment="0" applyProtection="0"/>
    <xf numFmtId="0" fontId="4" fillId="26" borderId="21" applyNumberFormat="0" applyFont="0" applyAlignment="0" applyProtection="0"/>
    <xf numFmtId="0" fontId="19" fillId="39" borderId="14" applyNumberFormat="0" applyAlignment="0" applyProtection="0"/>
    <xf numFmtId="0" fontId="18" fillId="38" borderId="14"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4" fillId="26" borderId="21" applyNumberFormat="0" applyFont="0" applyAlignment="0" applyProtection="0"/>
    <xf numFmtId="0" fontId="32" fillId="39" borderId="22" applyNumberFormat="0" applyAlignment="0" applyProtection="0"/>
    <xf numFmtId="0" fontId="4" fillId="26" borderId="21" applyNumberFormat="0" applyFont="0" applyAlignment="0" applyProtection="0"/>
    <xf numFmtId="0" fontId="25" fillId="29" borderId="14" applyNumberFormat="0" applyAlignment="0" applyProtection="0"/>
    <xf numFmtId="0" fontId="32" fillId="38" borderId="22" applyNumberFormat="0" applyAlignment="0" applyProtection="0"/>
    <xf numFmtId="0" fontId="32" fillId="39" borderId="22" applyNumberFormat="0" applyAlignment="0" applyProtection="0"/>
    <xf numFmtId="0" fontId="4" fillId="26" borderId="21" applyNumberFormat="0" applyFont="0" applyAlignment="0" applyProtection="0"/>
    <xf numFmtId="0" fontId="25" fillId="23" borderId="14" applyNumberFormat="0" applyAlignment="0" applyProtection="0"/>
    <xf numFmtId="0" fontId="19" fillId="39" borderId="14" applyNumberFormat="0" applyAlignment="0" applyProtection="0"/>
    <xf numFmtId="0" fontId="37" fillId="0" borderId="26" applyNumberFormat="0" applyFill="0" applyAlignment="0" applyProtection="0"/>
    <xf numFmtId="0" fontId="25" fillId="29" borderId="14" applyNumberFormat="0" applyAlignment="0" applyProtection="0"/>
    <xf numFmtId="0" fontId="32" fillId="38" borderId="22" applyNumberFormat="0" applyAlignment="0" applyProtection="0"/>
    <xf numFmtId="0" fontId="32" fillId="39" borderId="22" applyNumberFormat="0" applyAlignment="0" applyProtection="0"/>
    <xf numFmtId="0" fontId="18" fillId="38" borderId="14" applyNumberFormat="0" applyAlignment="0" applyProtection="0"/>
    <xf numFmtId="0" fontId="18" fillId="38" borderId="14" applyNumberFormat="0" applyAlignment="0" applyProtection="0"/>
    <xf numFmtId="0" fontId="25" fillId="23" borderId="14" applyNumberFormat="0" applyAlignment="0" applyProtection="0"/>
    <xf numFmtId="0" fontId="6" fillId="26" borderId="21" applyNumberFormat="0" applyFont="0" applyAlignment="0" applyProtection="0"/>
    <xf numFmtId="0" fontId="25" fillId="23" borderId="14" applyNumberFormat="0" applyAlignment="0" applyProtection="0"/>
    <xf numFmtId="0" fontId="25" fillId="23" borderId="14" applyNumberFormat="0" applyAlignment="0" applyProtection="0"/>
    <xf numFmtId="0" fontId="18" fillId="38" borderId="14" applyNumberFormat="0" applyAlignment="0" applyProtection="0"/>
    <xf numFmtId="0" fontId="32" fillId="38" borderId="22" applyNumberFormat="0" applyAlignment="0" applyProtection="0"/>
    <xf numFmtId="0" fontId="4" fillId="26" borderId="21" applyNumberFormat="0" applyFont="0" applyAlignment="0" applyProtection="0"/>
    <xf numFmtId="0" fontId="18" fillId="38" borderId="14" applyNumberFormat="0" applyAlignment="0" applyProtection="0"/>
    <xf numFmtId="0" fontId="25" fillId="23" borderId="14" applyNumberFormat="0" applyAlignment="0" applyProtection="0"/>
    <xf numFmtId="0" fontId="25" fillId="23" borderId="14" applyNumberFormat="0" applyAlignment="0" applyProtection="0"/>
    <xf numFmtId="0" fontId="32" fillId="38" borderId="22" applyNumberFormat="0" applyAlignment="0" applyProtection="0"/>
    <xf numFmtId="0" fontId="32" fillId="38" borderId="22" applyNumberFormat="0" applyAlignment="0" applyProtection="0"/>
    <xf numFmtId="0" fontId="25" fillId="23" borderId="14"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19" fillId="39" borderId="14" applyNumberFormat="0" applyAlignment="0" applyProtection="0"/>
    <xf numFmtId="0" fontId="18" fillId="38" borderId="14" applyNumberFormat="0" applyAlignment="0" applyProtection="0"/>
    <xf numFmtId="0" fontId="25" fillId="23" borderId="14" applyNumberFormat="0" applyAlignment="0" applyProtection="0"/>
    <xf numFmtId="0" fontId="25" fillId="29" borderId="14" applyNumberFormat="0" applyAlignment="0" applyProtection="0"/>
    <xf numFmtId="0" fontId="32" fillId="39" borderId="22" applyNumberFormat="0" applyAlignment="0" applyProtection="0"/>
    <xf numFmtId="0" fontId="18" fillId="38" borderId="14" applyNumberFormat="0" applyAlignment="0" applyProtection="0"/>
    <xf numFmtId="0" fontId="32" fillId="38" borderId="22" applyNumberFormat="0" applyAlignment="0" applyProtection="0"/>
    <xf numFmtId="0" fontId="25" fillId="23" borderId="14" applyNumberFormat="0" applyAlignment="0" applyProtection="0"/>
    <xf numFmtId="0" fontId="19" fillId="39" borderId="14" applyNumberFormat="0" applyAlignment="0" applyProtection="0"/>
    <xf numFmtId="0" fontId="37" fillId="0" borderId="26" applyNumberFormat="0" applyFill="0" applyAlignment="0" applyProtection="0"/>
    <xf numFmtId="0" fontId="32" fillId="39" borderId="22" applyNumberFormat="0" applyAlignment="0" applyProtection="0"/>
    <xf numFmtId="0" fontId="18" fillId="38" borderId="14" applyNumberFormat="0" applyAlignment="0" applyProtection="0"/>
    <xf numFmtId="0" fontId="32" fillId="38" borderId="22" applyNumberFormat="0" applyAlignment="0" applyProtection="0"/>
    <xf numFmtId="0" fontId="4" fillId="26" borderId="21" applyNumberFormat="0" applyFont="0" applyAlignment="0" applyProtection="0"/>
    <xf numFmtId="0" fontId="4" fillId="26" borderId="21" applyNumberFormat="0" applyFont="0" applyAlignment="0" applyProtection="0"/>
    <xf numFmtId="0" fontId="18" fillId="38" borderId="14" applyNumberFormat="0" applyAlignment="0" applyProtection="0"/>
    <xf numFmtId="0" fontId="18" fillId="38" borderId="14" applyNumberFormat="0" applyAlignment="0" applyProtection="0"/>
    <xf numFmtId="0" fontId="25" fillId="29" borderId="14" applyNumberFormat="0" applyAlignment="0" applyProtection="0"/>
    <xf numFmtId="0" fontId="32" fillId="38" borderId="22" applyNumberFormat="0" applyAlignment="0" applyProtection="0"/>
    <xf numFmtId="0" fontId="6" fillId="26" borderId="21" applyNumberFormat="0" applyFont="0" applyAlignment="0" applyProtection="0"/>
    <xf numFmtId="0" fontId="37" fillId="0" borderId="27" applyNumberFormat="0" applyFill="0" applyAlignment="0" applyProtection="0"/>
    <xf numFmtId="0" fontId="18" fillId="38" borderId="14" applyNumberFormat="0" applyAlignment="0" applyProtection="0"/>
    <xf numFmtId="0" fontId="19" fillId="39" borderId="14" applyNumberFormat="0" applyAlignment="0" applyProtection="0"/>
    <xf numFmtId="0" fontId="6" fillId="26" borderId="21" applyNumberFormat="0" applyFont="0" applyAlignment="0" applyProtection="0"/>
    <xf numFmtId="0" fontId="4" fillId="26" borderId="21" applyNumberFormat="0" applyFont="0" applyAlignment="0" applyProtection="0"/>
    <xf numFmtId="0" fontId="25" fillId="29" borderId="14" applyNumberFormat="0" applyAlignment="0" applyProtection="0"/>
    <xf numFmtId="0" fontId="25" fillId="23" borderId="14" applyNumberFormat="0" applyAlignment="0" applyProtection="0"/>
    <xf numFmtId="0" fontId="37" fillId="0" borderId="27" applyNumberFormat="0" applyFill="0" applyAlignment="0" applyProtection="0"/>
    <xf numFmtId="0" fontId="4" fillId="26" borderId="21" applyNumberFormat="0" applyFont="0" applyAlignment="0" applyProtection="0"/>
    <xf numFmtId="0" fontId="25" fillId="23" borderId="14" applyNumberFormat="0" applyAlignment="0" applyProtection="0"/>
    <xf numFmtId="0" fontId="4" fillId="26" borderId="21" applyNumberFormat="0" applyFont="0" applyAlignment="0" applyProtection="0"/>
    <xf numFmtId="0" fontId="25" fillId="23" borderId="14" applyNumberFormat="0" applyAlignment="0" applyProtection="0"/>
    <xf numFmtId="0" fontId="19" fillId="39" borderId="14" applyNumberFormat="0" applyAlignment="0" applyProtection="0"/>
    <xf numFmtId="0" fontId="37" fillId="0" borderId="26" applyNumberFormat="0" applyFill="0" applyAlignment="0" applyProtection="0"/>
    <xf numFmtId="0" fontId="25" fillId="29" borderId="14" applyNumberFormat="0" applyAlignment="0" applyProtection="0"/>
    <xf numFmtId="0" fontId="37" fillId="0" borderId="26" applyNumberFormat="0" applyFill="0" applyAlignment="0" applyProtection="0"/>
    <xf numFmtId="0" fontId="4" fillId="26" borderId="21" applyNumberFormat="0" applyFont="0" applyAlignment="0" applyProtection="0"/>
    <xf numFmtId="0" fontId="18" fillId="38" borderId="14" applyNumberFormat="0" applyAlignment="0" applyProtection="0"/>
    <xf numFmtId="0" fontId="25" fillId="29" borderId="14" applyNumberFormat="0" applyAlignment="0" applyProtection="0"/>
    <xf numFmtId="0" fontId="4" fillId="26" borderId="21" applyNumberFormat="0" applyFont="0" applyAlignment="0" applyProtection="0"/>
    <xf numFmtId="0" fontId="37" fillId="0" borderId="26" applyNumberFormat="0" applyFill="0" applyAlignment="0" applyProtection="0"/>
    <xf numFmtId="0" fontId="37" fillId="0" borderId="26" applyNumberFormat="0" applyFill="0" applyAlignment="0" applyProtection="0"/>
    <xf numFmtId="0" fontId="32" fillId="38" borderId="22" applyNumberFormat="0" applyAlignment="0" applyProtection="0"/>
    <xf numFmtId="0" fontId="37" fillId="0" borderId="26" applyNumberFormat="0" applyFill="0" applyAlignment="0" applyProtection="0"/>
    <xf numFmtId="0" fontId="6" fillId="26" borderId="21" applyNumberFormat="0" applyFont="0" applyAlignment="0" applyProtection="0"/>
    <xf numFmtId="0" fontId="6" fillId="26" borderId="21" applyNumberFormat="0" applyFon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32" fillId="39" borderId="22" applyNumberFormat="0" applyAlignment="0" applyProtection="0"/>
    <xf numFmtId="0" fontId="25" fillId="23" borderId="14" applyNumberFormat="0" applyAlignment="0" applyProtection="0"/>
    <xf numFmtId="0" fontId="25" fillId="23" borderId="14" applyNumberFormat="0" applyAlignment="0" applyProtection="0"/>
    <xf numFmtId="0" fontId="19" fillId="39" borderId="14" applyNumberFormat="0" applyAlignment="0" applyProtection="0"/>
    <xf numFmtId="0" fontId="18" fillId="38" borderId="14" applyNumberFormat="0" applyAlignment="0" applyProtection="0"/>
    <xf numFmtId="0" fontId="6" fillId="26" borderId="21" applyNumberFormat="0" applyFont="0" applyAlignment="0" applyProtection="0"/>
    <xf numFmtId="0" fontId="18" fillId="38" borderId="14" applyNumberFormat="0" applyAlignment="0" applyProtection="0"/>
    <xf numFmtId="0" fontId="32" fillId="38" borderId="22" applyNumberFormat="0" applyAlignment="0" applyProtection="0"/>
    <xf numFmtId="0" fontId="25" fillId="23" borderId="14" applyNumberFormat="0" applyAlignment="0" applyProtection="0"/>
    <xf numFmtId="0" fontId="37" fillId="0" borderId="26" applyNumberFormat="0" applyFill="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32" fillId="39" borderId="22" applyNumberFormat="0" applyAlignment="0" applyProtection="0"/>
    <xf numFmtId="0" fontId="25" fillId="29" borderId="14" applyNumberFormat="0" applyAlignment="0" applyProtection="0"/>
    <xf numFmtId="0" fontId="37" fillId="0" borderId="27" applyNumberFormat="0" applyFill="0" applyAlignment="0" applyProtection="0"/>
    <xf numFmtId="0" fontId="25" fillId="29" borderId="14"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32" fillId="38" borderId="22" applyNumberFormat="0" applyAlignment="0" applyProtection="0"/>
    <xf numFmtId="0" fontId="32" fillId="38" borderId="22" applyNumberFormat="0" applyAlignment="0" applyProtection="0"/>
    <xf numFmtId="0" fontId="18" fillId="38" borderId="14" applyNumberFormat="0" applyAlignment="0" applyProtection="0"/>
    <xf numFmtId="0" fontId="32" fillId="39" borderId="22" applyNumberFormat="0" applyAlignment="0" applyProtection="0"/>
    <xf numFmtId="0" fontId="25" fillId="29" borderId="14" applyNumberFormat="0" applyAlignment="0" applyProtection="0"/>
    <xf numFmtId="0" fontId="4" fillId="26" borderId="21" applyNumberFormat="0" applyFont="0" applyAlignment="0" applyProtection="0"/>
    <xf numFmtId="0" fontId="32" fillId="38" borderId="22" applyNumberFormat="0" applyAlignment="0" applyProtection="0"/>
    <xf numFmtId="0" fontId="6" fillId="26" borderId="21" applyNumberFormat="0" applyFont="0" applyAlignment="0" applyProtection="0"/>
    <xf numFmtId="0" fontId="25" fillId="29" borderId="14" applyNumberFormat="0" applyAlignment="0" applyProtection="0"/>
    <xf numFmtId="0" fontId="4" fillId="26" borderId="21" applyNumberFormat="0" applyFont="0" applyAlignment="0" applyProtection="0"/>
    <xf numFmtId="0" fontId="25" fillId="23" borderId="14" applyNumberFormat="0" applyAlignment="0" applyProtection="0"/>
    <xf numFmtId="0" fontId="4" fillId="26" borderId="21" applyNumberFormat="0" applyFont="0" applyAlignment="0" applyProtection="0"/>
    <xf numFmtId="0" fontId="6" fillId="26" borderId="21" applyNumberFormat="0" applyFont="0" applyAlignment="0" applyProtection="0"/>
    <xf numFmtId="0" fontId="37" fillId="0" borderId="26" applyNumberFormat="0" applyFill="0" applyAlignment="0" applyProtection="0"/>
    <xf numFmtId="0" fontId="25" fillId="23" borderId="14" applyNumberFormat="0" applyAlignment="0" applyProtection="0"/>
    <xf numFmtId="0" fontId="32" fillId="38" borderId="22" applyNumberFormat="0" applyAlignment="0" applyProtection="0"/>
    <xf numFmtId="0" fontId="4" fillId="26" borderId="21" applyNumberFormat="0" applyFont="0" applyAlignment="0" applyProtection="0"/>
    <xf numFmtId="0" fontId="32" fillId="39" borderId="22"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37" fillId="0" borderId="26" applyNumberFormat="0" applyFill="0" applyAlignment="0" applyProtection="0"/>
    <xf numFmtId="0" fontId="18" fillId="38" borderId="14" applyNumberFormat="0" applyAlignment="0" applyProtection="0"/>
    <xf numFmtId="0" fontId="37" fillId="0" borderId="26" applyNumberFormat="0" applyFill="0" applyAlignment="0" applyProtection="0"/>
    <xf numFmtId="0" fontId="25" fillId="23" borderId="14" applyNumberFormat="0" applyAlignment="0" applyProtection="0"/>
    <xf numFmtId="0" fontId="32" fillId="38" borderId="22" applyNumberFormat="0" applyAlignment="0" applyProtection="0"/>
    <xf numFmtId="0" fontId="18" fillId="38" borderId="14" applyNumberFormat="0" applyAlignment="0" applyProtection="0"/>
    <xf numFmtId="0" fontId="4" fillId="26" borderId="21" applyNumberFormat="0" applyFont="0" applyAlignment="0" applyProtection="0"/>
    <xf numFmtId="0" fontId="37" fillId="0" borderId="27" applyNumberFormat="0" applyFill="0" applyAlignment="0" applyProtection="0"/>
    <xf numFmtId="0" fontId="4" fillId="26" borderId="21" applyNumberFormat="0" applyFont="0" applyAlignment="0" applyProtection="0"/>
    <xf numFmtId="0" fontId="25" fillId="23" borderId="14" applyNumberFormat="0" applyAlignment="0" applyProtection="0"/>
    <xf numFmtId="0" fontId="32" fillId="38" borderId="22" applyNumberFormat="0" applyAlignment="0" applyProtection="0"/>
    <xf numFmtId="0" fontId="6" fillId="26" borderId="21" applyNumberFormat="0" applyFont="0" applyAlignment="0" applyProtection="0"/>
    <xf numFmtId="0" fontId="32" fillId="39" borderId="22" applyNumberFormat="0" applyAlignment="0" applyProtection="0"/>
    <xf numFmtId="0" fontId="25" fillId="23" borderId="14" applyNumberFormat="0" applyAlignment="0" applyProtection="0"/>
    <xf numFmtId="0" fontId="37" fillId="0" borderId="26" applyNumberFormat="0" applyFill="0" applyAlignment="0" applyProtection="0"/>
    <xf numFmtId="0" fontId="4" fillId="26" borderId="21" applyNumberFormat="0" applyFont="0" applyAlignment="0" applyProtection="0"/>
    <xf numFmtId="0" fontId="18" fillId="38" borderId="14" applyNumberFormat="0" applyAlignment="0" applyProtection="0"/>
    <xf numFmtId="0" fontId="18" fillId="38" borderId="14" applyNumberFormat="0" applyAlignment="0" applyProtection="0"/>
    <xf numFmtId="0" fontId="32" fillId="39" borderId="22" applyNumberFormat="0" applyAlignment="0" applyProtection="0"/>
    <xf numFmtId="0" fontId="18" fillId="38" borderId="14" applyNumberFormat="0" applyAlignment="0" applyProtection="0"/>
    <xf numFmtId="0" fontId="19" fillId="39" borderId="14" applyNumberFormat="0" applyAlignment="0" applyProtection="0"/>
    <xf numFmtId="0" fontId="4" fillId="26" borderId="21" applyNumberFormat="0" applyFont="0" applyAlignment="0" applyProtection="0"/>
    <xf numFmtId="0" fontId="32" fillId="38" borderId="22" applyNumberFormat="0" applyAlignment="0" applyProtection="0"/>
    <xf numFmtId="0" fontId="32" fillId="38" borderId="22" applyNumberFormat="0" applyAlignment="0" applyProtection="0"/>
    <xf numFmtId="0" fontId="19" fillId="39" borderId="14" applyNumberFormat="0" applyAlignment="0" applyProtection="0"/>
    <xf numFmtId="0" fontId="6" fillId="26" borderId="21" applyNumberFormat="0" applyFont="0" applyAlignment="0" applyProtection="0"/>
    <xf numFmtId="0" fontId="25" fillId="23" borderId="14" applyNumberFormat="0" applyAlignment="0" applyProtection="0"/>
    <xf numFmtId="0" fontId="25" fillId="23" borderId="14" applyNumberFormat="0" applyAlignment="0" applyProtection="0"/>
    <xf numFmtId="0" fontId="25" fillId="23" borderId="14" applyNumberFormat="0" applyAlignment="0" applyProtection="0"/>
    <xf numFmtId="0" fontId="6" fillId="26" borderId="21" applyNumberFormat="0" applyFont="0" applyAlignment="0" applyProtection="0"/>
    <xf numFmtId="0" fontId="19" fillId="39" borderId="14" applyNumberFormat="0" applyAlignment="0" applyProtection="0"/>
    <xf numFmtId="0" fontId="32" fillId="38" borderId="22" applyNumberFormat="0" applyAlignment="0" applyProtection="0"/>
    <xf numFmtId="0" fontId="25" fillId="23" borderId="14" applyNumberFormat="0" applyAlignment="0" applyProtection="0"/>
    <xf numFmtId="0" fontId="37" fillId="0" borderId="26" applyNumberFormat="0" applyFill="0" applyAlignment="0" applyProtection="0"/>
    <xf numFmtId="0" fontId="25" fillId="23" borderId="14" applyNumberFormat="0" applyAlignment="0" applyProtection="0"/>
    <xf numFmtId="0" fontId="25" fillId="29" borderId="14" applyNumberFormat="0" applyAlignment="0" applyProtection="0"/>
    <xf numFmtId="0" fontId="32" fillId="38" borderId="22" applyNumberFormat="0" applyAlignment="0" applyProtection="0"/>
    <xf numFmtId="0" fontId="25" fillId="29" borderId="14" applyNumberFormat="0" applyAlignment="0" applyProtection="0"/>
    <xf numFmtId="0" fontId="37" fillId="0" borderId="26" applyNumberFormat="0" applyFill="0" applyAlignment="0" applyProtection="0"/>
    <xf numFmtId="0" fontId="37" fillId="0" borderId="26" applyNumberFormat="0" applyFill="0" applyAlignment="0" applyProtection="0"/>
    <xf numFmtId="0" fontId="4" fillId="26" borderId="21" applyNumberFormat="0" applyFont="0" applyAlignment="0" applyProtection="0"/>
    <xf numFmtId="0" fontId="6" fillId="26" borderId="21" applyNumberFormat="0" applyFon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37" fillId="0" borderId="26" applyNumberFormat="0" applyFill="0" applyAlignment="0" applyProtection="0"/>
    <xf numFmtId="0" fontId="32" fillId="38" borderId="22" applyNumberFormat="0" applyAlignment="0" applyProtection="0"/>
    <xf numFmtId="0" fontId="32" fillId="38" borderId="22" applyNumberFormat="0" applyAlignment="0" applyProtection="0"/>
    <xf numFmtId="0" fontId="37" fillId="0" borderId="27" applyNumberFormat="0" applyFill="0" applyAlignment="0" applyProtection="0"/>
    <xf numFmtId="0" fontId="25" fillId="29" borderId="14" applyNumberFormat="0" applyAlignment="0" applyProtection="0"/>
    <xf numFmtId="0" fontId="4" fillId="26" borderId="21" applyNumberFormat="0" applyFon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37" fillId="0" borderId="26" applyNumberFormat="0" applyFill="0" applyAlignment="0" applyProtection="0"/>
    <xf numFmtId="0" fontId="32" fillId="39" borderId="22" applyNumberFormat="0" applyAlignment="0" applyProtection="0"/>
    <xf numFmtId="0" fontId="25" fillId="23" borderId="14" applyNumberFormat="0" applyAlignment="0" applyProtection="0"/>
    <xf numFmtId="0" fontId="18" fillId="38" borderId="14" applyNumberFormat="0" applyAlignment="0" applyProtection="0"/>
    <xf numFmtId="0" fontId="25" fillId="23" borderId="14" applyNumberFormat="0" applyAlignment="0" applyProtection="0"/>
    <xf numFmtId="0" fontId="32" fillId="38" borderId="22" applyNumberFormat="0" applyAlignment="0" applyProtection="0"/>
    <xf numFmtId="0" fontId="4" fillId="26" borderId="21" applyNumberFormat="0" applyFont="0" applyAlignment="0" applyProtection="0"/>
    <xf numFmtId="0" fontId="18" fillId="38" borderId="14" applyNumberFormat="0" applyAlignment="0" applyProtection="0"/>
    <xf numFmtId="0" fontId="37" fillId="0" borderId="27" applyNumberFormat="0" applyFill="0" applyAlignment="0" applyProtection="0"/>
    <xf numFmtId="0" fontId="25" fillId="23" borderId="14" applyNumberFormat="0" applyAlignment="0" applyProtection="0"/>
    <xf numFmtId="0" fontId="37" fillId="0" borderId="26" applyNumberFormat="0" applyFill="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32" fillId="39" borderId="22" applyNumberFormat="0" applyAlignment="0" applyProtection="0"/>
    <xf numFmtId="0" fontId="32" fillId="38" borderId="22" applyNumberFormat="0" applyAlignment="0" applyProtection="0"/>
    <xf numFmtId="0" fontId="18" fillId="38" borderId="14" applyNumberFormat="0" applyAlignment="0" applyProtection="0"/>
    <xf numFmtId="0" fontId="18" fillId="38" borderId="14" applyNumberFormat="0" applyAlignment="0" applyProtection="0"/>
    <xf numFmtId="0" fontId="32" fillId="39" borderId="22" applyNumberFormat="0" applyAlignment="0" applyProtection="0"/>
    <xf numFmtId="0" fontId="4" fillId="26" borderId="21" applyNumberFormat="0" applyFont="0" applyAlignment="0" applyProtection="0"/>
    <xf numFmtId="0" fontId="32" fillId="38" borderId="22" applyNumberFormat="0" applyAlignment="0" applyProtection="0"/>
    <xf numFmtId="0" fontId="32" fillId="38" borderId="22" applyNumberFormat="0" applyAlignment="0" applyProtection="0"/>
    <xf numFmtId="0" fontId="19" fillId="39" borderId="14" applyNumberFormat="0" applyAlignment="0" applyProtection="0"/>
    <xf numFmtId="0" fontId="6" fillId="26" borderId="21" applyNumberFormat="0" applyFont="0" applyAlignment="0" applyProtection="0"/>
    <xf numFmtId="0" fontId="25" fillId="23" borderId="14" applyNumberFormat="0" applyAlignment="0" applyProtection="0"/>
    <xf numFmtId="0" fontId="25" fillId="23" borderId="14" applyNumberFormat="0" applyAlignment="0" applyProtection="0"/>
    <xf numFmtId="0" fontId="37" fillId="0" borderId="27" applyNumberFormat="0" applyFill="0" applyAlignment="0" applyProtection="0"/>
    <xf numFmtId="0" fontId="18" fillId="38" borderId="14" applyNumberFormat="0" applyAlignment="0" applyProtection="0"/>
    <xf numFmtId="0" fontId="25" fillId="23" borderId="14" applyNumberFormat="0" applyAlignment="0" applyProtection="0"/>
    <xf numFmtId="0" fontId="6" fillId="26" borderId="21" applyNumberFormat="0" applyFont="0" applyAlignment="0" applyProtection="0"/>
    <xf numFmtId="0" fontId="19" fillId="39" borderId="14" applyNumberFormat="0" applyAlignment="0" applyProtection="0"/>
    <xf numFmtId="0" fontId="19" fillId="39" borderId="14" applyNumberFormat="0" applyAlignment="0" applyProtection="0"/>
    <xf numFmtId="0" fontId="18" fillId="38" borderId="14" applyNumberFormat="0" applyAlignment="0" applyProtection="0"/>
    <xf numFmtId="0" fontId="32" fillId="38" borderId="22" applyNumberFormat="0" applyAlignment="0" applyProtection="0"/>
    <xf numFmtId="0" fontId="32" fillId="38" borderId="22" applyNumberFormat="0" applyAlignment="0" applyProtection="0"/>
    <xf numFmtId="0" fontId="32" fillId="39" borderId="22" applyNumberFormat="0" applyAlignment="0" applyProtection="0"/>
    <xf numFmtId="0" fontId="6" fillId="26" borderId="21" applyNumberFormat="0" applyFont="0" applyAlignment="0" applyProtection="0"/>
    <xf numFmtId="0" fontId="25" fillId="23" borderId="14" applyNumberFormat="0" applyAlignment="0" applyProtection="0"/>
    <xf numFmtId="0" fontId="19" fillId="39" borderId="14" applyNumberFormat="0" applyAlignment="0" applyProtection="0"/>
    <xf numFmtId="0" fontId="32" fillId="39" borderId="22" applyNumberFormat="0" applyAlignment="0" applyProtection="0"/>
    <xf numFmtId="0" fontId="18" fillId="38" borderId="14" applyNumberFormat="0" applyAlignment="0" applyProtection="0"/>
    <xf numFmtId="0" fontId="18" fillId="38" borderId="14" applyNumberFormat="0" applyAlignment="0" applyProtection="0"/>
    <xf numFmtId="0" fontId="32" fillId="39" borderId="22" applyNumberFormat="0" applyAlignment="0" applyProtection="0"/>
    <xf numFmtId="0" fontId="25" fillId="29" borderId="14" applyNumberFormat="0" applyAlignment="0" applyProtection="0"/>
    <xf numFmtId="0" fontId="25" fillId="29" borderId="14" applyNumberFormat="0" applyAlignment="0" applyProtection="0"/>
    <xf numFmtId="0" fontId="6" fillId="26" borderId="21" applyNumberFormat="0" applyFont="0" applyAlignment="0" applyProtection="0"/>
    <xf numFmtId="0" fontId="18" fillId="38" borderId="14" applyNumberFormat="0" applyAlignment="0" applyProtection="0"/>
    <xf numFmtId="0" fontId="32" fillId="39" borderId="22" applyNumberFormat="0" applyAlignment="0" applyProtection="0"/>
    <xf numFmtId="0" fontId="25" fillId="23" borderId="14" applyNumberFormat="0" applyAlignment="0" applyProtection="0"/>
    <xf numFmtId="0" fontId="18" fillId="38" borderId="14" applyNumberFormat="0" applyAlignment="0" applyProtection="0"/>
    <xf numFmtId="0" fontId="25" fillId="23" borderId="14" applyNumberFormat="0" applyAlignment="0" applyProtection="0"/>
    <xf numFmtId="0" fontId="25" fillId="23" borderId="14" applyNumberFormat="0" applyAlignment="0" applyProtection="0"/>
    <xf numFmtId="0" fontId="37" fillId="0" borderId="26" applyNumberFormat="0" applyFill="0" applyAlignment="0" applyProtection="0"/>
    <xf numFmtId="0" fontId="25" fillId="29" borderId="14" applyNumberFormat="0" applyAlignment="0" applyProtection="0"/>
    <xf numFmtId="0" fontId="25" fillId="23" borderId="14" applyNumberFormat="0" applyAlignment="0" applyProtection="0"/>
    <xf numFmtId="0" fontId="18" fillId="38" borderId="14" applyNumberFormat="0" applyAlignment="0" applyProtection="0"/>
    <xf numFmtId="0" fontId="25" fillId="29" borderId="14" applyNumberFormat="0" applyAlignment="0" applyProtection="0"/>
    <xf numFmtId="0" fontId="18" fillId="38" borderId="14" applyNumberFormat="0" applyAlignment="0" applyProtection="0"/>
    <xf numFmtId="0" fontId="25" fillId="23" borderId="14" applyNumberFormat="0" applyAlignment="0" applyProtection="0"/>
    <xf numFmtId="0" fontId="32" fillId="38" borderId="22" applyNumberFormat="0" applyAlignment="0" applyProtection="0"/>
    <xf numFmtId="0" fontId="32" fillId="39" borderId="22" applyNumberFormat="0" applyAlignment="0" applyProtection="0"/>
    <xf numFmtId="0" fontId="25" fillId="29" borderId="14" applyNumberFormat="0" applyAlignment="0" applyProtection="0"/>
    <xf numFmtId="0" fontId="37" fillId="0" borderId="27" applyNumberFormat="0" applyFill="0" applyAlignment="0" applyProtection="0"/>
    <xf numFmtId="0" fontId="4" fillId="26" borderId="21" applyNumberFormat="0" applyFont="0" applyAlignment="0" applyProtection="0"/>
    <xf numFmtId="0" fontId="32" fillId="39" borderId="22" applyNumberFormat="0" applyAlignment="0" applyProtection="0"/>
    <xf numFmtId="0" fontId="37" fillId="0" borderId="27" applyNumberFormat="0" applyFill="0" applyAlignment="0" applyProtection="0"/>
    <xf numFmtId="0" fontId="25" fillId="29" borderId="14" applyNumberFormat="0" applyAlignment="0" applyProtection="0"/>
    <xf numFmtId="0" fontId="37" fillId="0" borderId="27" applyNumberFormat="0" applyFill="0" applyAlignment="0" applyProtection="0"/>
    <xf numFmtId="0" fontId="32" fillId="38" borderId="22" applyNumberFormat="0" applyAlignment="0" applyProtection="0"/>
    <xf numFmtId="0" fontId="6" fillId="26" borderId="21" applyNumberFormat="0" applyFont="0" applyAlignment="0" applyProtection="0"/>
    <xf numFmtId="0" fontId="25" fillId="29" borderId="14" applyNumberFormat="0" applyAlignment="0" applyProtection="0"/>
    <xf numFmtId="0" fontId="32" fillId="39" borderId="22" applyNumberFormat="0" applyAlignment="0" applyProtection="0"/>
    <xf numFmtId="0" fontId="32" fillId="38" borderId="22" applyNumberFormat="0" applyAlignment="0" applyProtection="0"/>
    <xf numFmtId="0" fontId="6" fillId="26" borderId="21" applyNumberFormat="0" applyFont="0" applyAlignment="0" applyProtection="0"/>
    <xf numFmtId="0" fontId="18" fillId="38" borderId="14" applyNumberFormat="0" applyAlignment="0" applyProtection="0"/>
    <xf numFmtId="0" fontId="32" fillId="38" borderId="22" applyNumberFormat="0" applyAlignment="0" applyProtection="0"/>
    <xf numFmtId="0" fontId="18" fillId="38" borderId="14" applyNumberFormat="0" applyAlignment="0" applyProtection="0"/>
    <xf numFmtId="0" fontId="37" fillId="0" borderId="26" applyNumberFormat="0" applyFill="0" applyAlignment="0" applyProtection="0"/>
    <xf numFmtId="0" fontId="37" fillId="0" borderId="26" applyNumberFormat="0" applyFill="0" applyAlignment="0" applyProtection="0"/>
    <xf numFmtId="0" fontId="18" fillId="38" borderId="14" applyNumberFormat="0" applyAlignment="0" applyProtection="0"/>
    <xf numFmtId="0" fontId="18" fillId="38" borderId="14" applyNumberFormat="0" applyAlignment="0" applyProtection="0"/>
    <xf numFmtId="0" fontId="37" fillId="0" borderId="26" applyNumberFormat="0" applyFill="0" applyAlignment="0" applyProtection="0"/>
    <xf numFmtId="0" fontId="4" fillId="26" borderId="21" applyNumberFormat="0" applyFont="0" applyAlignment="0" applyProtection="0"/>
    <xf numFmtId="0" fontId="32" fillId="39" borderId="22" applyNumberFormat="0" applyAlignment="0" applyProtection="0"/>
    <xf numFmtId="0" fontId="25" fillId="23" borderId="14" applyNumberFormat="0" applyAlignment="0" applyProtection="0"/>
    <xf numFmtId="0" fontId="6" fillId="26" borderId="21" applyNumberFormat="0" applyFont="0" applyAlignment="0" applyProtection="0"/>
    <xf numFmtId="0" fontId="4" fillId="26" borderId="21" applyNumberFormat="0" applyFont="0" applyAlignment="0" applyProtection="0"/>
    <xf numFmtId="0" fontId="18" fillId="38" borderId="14" applyNumberFormat="0" applyAlignment="0" applyProtection="0"/>
    <xf numFmtId="0" fontId="25" fillId="23" borderId="14" applyNumberFormat="0" applyAlignment="0" applyProtection="0"/>
    <xf numFmtId="0" fontId="37" fillId="0" borderId="27" applyNumberFormat="0" applyFill="0" applyAlignment="0" applyProtection="0"/>
    <xf numFmtId="0" fontId="18" fillId="38" borderId="14" applyNumberFormat="0" applyAlignment="0" applyProtection="0"/>
    <xf numFmtId="0" fontId="37" fillId="0" borderId="27" applyNumberFormat="0" applyFill="0" applyAlignment="0" applyProtection="0"/>
    <xf numFmtId="0" fontId="6" fillId="26" borderId="21" applyNumberFormat="0" applyFont="0" applyAlignment="0" applyProtection="0"/>
    <xf numFmtId="0" fontId="6" fillId="26" borderId="21" applyNumberFormat="0" applyFont="0" applyAlignment="0" applyProtection="0"/>
    <xf numFmtId="0" fontId="4" fillId="26" borderId="21" applyNumberFormat="0" applyFont="0" applyAlignment="0" applyProtection="0"/>
    <xf numFmtId="0" fontId="25" fillId="29" borderId="14" applyNumberFormat="0" applyAlignment="0" applyProtection="0"/>
    <xf numFmtId="0" fontId="32" fillId="38" borderId="22" applyNumberFormat="0" applyAlignment="0" applyProtection="0"/>
    <xf numFmtId="0" fontId="37" fillId="0" borderId="27" applyNumberFormat="0" applyFill="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4" fillId="26" borderId="21" applyNumberFormat="0" applyFont="0" applyAlignment="0" applyProtection="0"/>
    <xf numFmtId="0" fontId="32" fillId="38" borderId="22" applyNumberFormat="0" applyAlignment="0" applyProtection="0"/>
    <xf numFmtId="0" fontId="37" fillId="0" borderId="27" applyNumberFormat="0" applyFill="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32" fillId="38" borderId="22"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32" fillId="38" borderId="22"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32" fillId="38" borderId="22"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169" fontId="3" fillId="0" borderId="0" applyFont="0" applyFill="0" applyBorder="0" applyAlignment="0" applyProtection="0"/>
    <xf numFmtId="0" fontId="32" fillId="38" borderId="22"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32" fillId="38" borderId="22"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32" fillId="38" borderId="22"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6" fillId="26" borderId="21" applyNumberFormat="0" applyFon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37" fillId="0" borderId="27" applyNumberFormat="0" applyFill="0" applyAlignment="0" applyProtection="0"/>
    <xf numFmtId="0" fontId="25" fillId="23" borderId="14" applyNumberFormat="0" applyAlignment="0" applyProtection="0"/>
    <xf numFmtId="0" fontId="18" fillId="38" borderId="14" applyNumberFormat="0" applyAlignment="0" applyProtection="0"/>
    <xf numFmtId="0" fontId="25" fillId="23" borderId="14" applyNumberFormat="0" applyAlignment="0" applyProtection="0"/>
    <xf numFmtId="0" fontId="18" fillId="38" borderId="14" applyNumberFormat="0" applyAlignment="0" applyProtection="0"/>
    <xf numFmtId="0" fontId="37" fillId="0" borderId="27" applyNumberFormat="0" applyFill="0" applyAlignment="0" applyProtection="0"/>
    <xf numFmtId="0" fontId="18" fillId="38" borderId="14" applyNumberFormat="0" applyAlignment="0" applyProtection="0"/>
    <xf numFmtId="0" fontId="18" fillId="38" borderId="14" applyNumberFormat="0" applyAlignment="0" applyProtection="0"/>
    <xf numFmtId="0" fontId="4" fillId="26" borderId="21" applyNumberFormat="0" applyFont="0" applyAlignment="0" applyProtection="0"/>
    <xf numFmtId="0" fontId="4" fillId="26" borderId="21" applyNumberFormat="0" applyFont="0" applyAlignment="0" applyProtection="0"/>
    <xf numFmtId="0" fontId="32" fillId="38" borderId="22" applyNumberFormat="0" applyAlignment="0" applyProtection="0"/>
    <xf numFmtId="0" fontId="25" fillId="29" borderId="14" applyNumberFormat="0" applyAlignment="0" applyProtection="0"/>
    <xf numFmtId="0" fontId="37" fillId="0" borderId="27" applyNumberFormat="0" applyFill="0" applyAlignment="0" applyProtection="0"/>
    <xf numFmtId="0" fontId="37" fillId="0" borderId="26" applyNumberFormat="0" applyFill="0" applyAlignment="0" applyProtection="0"/>
    <xf numFmtId="0" fontId="25" fillId="29" borderId="14" applyNumberFormat="0" applyAlignment="0" applyProtection="0"/>
    <xf numFmtId="0" fontId="32" fillId="38" borderId="22" applyNumberFormat="0" applyAlignment="0" applyProtection="0"/>
    <xf numFmtId="0" fontId="32" fillId="39" borderId="22" applyNumberFormat="0" applyAlignment="0" applyProtection="0"/>
    <xf numFmtId="0" fontId="32" fillId="39" borderId="22" applyNumberFormat="0" applyAlignment="0" applyProtection="0"/>
    <xf numFmtId="0" fontId="32" fillId="38" borderId="22" applyNumberFormat="0" applyAlignment="0" applyProtection="0"/>
    <xf numFmtId="0" fontId="4" fillId="26" borderId="21" applyNumberFormat="0" applyFont="0" applyAlignment="0" applyProtection="0"/>
    <xf numFmtId="0" fontId="32" fillId="39" borderId="22" applyNumberFormat="0" applyAlignment="0" applyProtection="0"/>
    <xf numFmtId="0" fontId="32" fillId="38" borderId="22" applyNumberFormat="0" applyAlignment="0" applyProtection="0"/>
    <xf numFmtId="0" fontId="18" fillId="38" borderId="14" applyNumberFormat="0" applyAlignment="0" applyProtection="0"/>
    <xf numFmtId="0" fontId="19" fillId="39" borderId="14" applyNumberFormat="0" applyAlignment="0" applyProtection="0"/>
    <xf numFmtId="0" fontId="18" fillId="38" borderId="14" applyNumberFormat="0" applyAlignment="0" applyProtection="0"/>
    <xf numFmtId="0" fontId="25" fillId="23" borderId="14" applyNumberFormat="0" applyAlignment="0" applyProtection="0"/>
    <xf numFmtId="0" fontId="32" fillId="38" borderId="22" applyNumberFormat="0" applyAlignment="0" applyProtection="0"/>
    <xf numFmtId="0" fontId="32" fillId="39" borderId="22" applyNumberFormat="0" applyAlignment="0" applyProtection="0"/>
    <xf numFmtId="0" fontId="4" fillId="26" borderId="21" applyNumberFormat="0" applyFont="0" applyAlignment="0" applyProtection="0"/>
    <xf numFmtId="0" fontId="25" fillId="23" borderId="14" applyNumberFormat="0" applyAlignment="0" applyProtection="0"/>
    <xf numFmtId="0" fontId="32" fillId="38" borderId="22" applyNumberFormat="0" applyAlignment="0" applyProtection="0"/>
    <xf numFmtId="0" fontId="19" fillId="39" borderId="14" applyNumberFormat="0" applyAlignment="0" applyProtection="0"/>
    <xf numFmtId="0" fontId="18" fillId="38" borderId="14" applyNumberFormat="0" applyAlignment="0" applyProtection="0"/>
    <xf numFmtId="0" fontId="25" fillId="23" borderId="14" applyNumberFormat="0" applyAlignment="0" applyProtection="0"/>
    <xf numFmtId="0" fontId="32" fillId="38" borderId="22" applyNumberFormat="0" applyAlignment="0" applyProtection="0"/>
    <xf numFmtId="0" fontId="4" fillId="26" borderId="21" applyNumberFormat="0" applyFont="0" applyAlignment="0" applyProtection="0"/>
    <xf numFmtId="0" fontId="32" fillId="39" borderId="22" applyNumberFormat="0" applyAlignment="0" applyProtection="0"/>
    <xf numFmtId="0" fontId="25" fillId="29" borderId="14" applyNumberFormat="0" applyAlignment="0" applyProtection="0"/>
    <xf numFmtId="0" fontId="25" fillId="23" borderId="14" applyNumberFormat="0" applyAlignment="0" applyProtection="0"/>
    <xf numFmtId="0" fontId="4" fillId="26" borderId="21" applyNumberFormat="0" applyFont="0" applyAlignment="0" applyProtection="0"/>
    <xf numFmtId="0" fontId="4" fillId="26" borderId="21" applyNumberFormat="0" applyFont="0" applyAlignment="0" applyProtection="0"/>
    <xf numFmtId="0" fontId="37" fillId="0" borderId="26" applyNumberFormat="0" applyFill="0" applyAlignment="0" applyProtection="0"/>
    <xf numFmtId="0" fontId="37" fillId="0" borderId="27" applyNumberFormat="0" applyFill="0" applyAlignment="0" applyProtection="0"/>
    <xf numFmtId="0" fontId="19" fillId="39" borderId="14" applyNumberFormat="0" applyAlignment="0" applyProtection="0"/>
    <xf numFmtId="0" fontId="37" fillId="0" borderId="27" applyNumberFormat="0" applyFill="0" applyAlignment="0" applyProtection="0"/>
    <xf numFmtId="0" fontId="19" fillId="39" borderId="14" applyNumberFormat="0" applyAlignment="0" applyProtection="0"/>
    <xf numFmtId="0" fontId="25" fillId="23" borderId="14" applyNumberFormat="0" applyAlignment="0" applyProtection="0"/>
    <xf numFmtId="0" fontId="32" fillId="38" borderId="22" applyNumberFormat="0" applyAlignment="0" applyProtection="0"/>
    <xf numFmtId="0" fontId="32" fillId="39" borderId="22" applyNumberFormat="0" applyAlignment="0" applyProtection="0"/>
    <xf numFmtId="0" fontId="4" fillId="26" borderId="21" applyNumberFormat="0" applyFont="0" applyAlignment="0" applyProtection="0"/>
    <xf numFmtId="0" fontId="4" fillId="26" borderId="21" applyNumberFormat="0" applyFont="0" applyAlignment="0" applyProtection="0"/>
    <xf numFmtId="0" fontId="19" fillId="39" borderId="14" applyNumberFormat="0" applyAlignment="0" applyProtection="0"/>
    <xf numFmtId="0" fontId="25" fillId="23" borderId="14" applyNumberFormat="0" applyAlignment="0" applyProtection="0"/>
    <xf numFmtId="0" fontId="25" fillId="29" borderId="14" applyNumberFormat="0" applyAlignment="0" applyProtection="0"/>
    <xf numFmtId="0" fontId="32" fillId="38" borderId="22" applyNumberFormat="0" applyAlignment="0" applyProtection="0"/>
    <xf numFmtId="0" fontId="19" fillId="39" borderId="14" applyNumberFormat="0" applyAlignment="0" applyProtection="0"/>
    <xf numFmtId="0" fontId="6" fillId="26" borderId="21" applyNumberFormat="0" applyFont="0" applyAlignment="0" applyProtection="0"/>
    <xf numFmtId="0" fontId="32" fillId="39" borderId="22" applyNumberFormat="0" applyAlignment="0" applyProtection="0"/>
    <xf numFmtId="0" fontId="25" fillId="23" borderId="14" applyNumberFormat="0" applyAlignment="0" applyProtection="0"/>
    <xf numFmtId="0" fontId="25" fillId="23" borderId="14" applyNumberFormat="0" applyAlignment="0" applyProtection="0"/>
    <xf numFmtId="0" fontId="6" fillId="26" borderId="21" applyNumberFormat="0" applyFont="0" applyAlignment="0" applyProtection="0"/>
    <xf numFmtId="0" fontId="25" fillId="23" borderId="14" applyNumberFormat="0" applyAlignment="0" applyProtection="0"/>
    <xf numFmtId="0" fontId="25" fillId="29" borderId="14" applyNumberFormat="0" applyAlignment="0" applyProtection="0"/>
    <xf numFmtId="0" fontId="25" fillId="23" borderId="14" applyNumberFormat="0" applyAlignment="0" applyProtection="0"/>
    <xf numFmtId="0" fontId="25" fillId="29" borderId="14" applyNumberFormat="0" applyAlignment="0" applyProtection="0"/>
    <xf numFmtId="0" fontId="18" fillId="38" borderId="14" applyNumberFormat="0" applyAlignment="0" applyProtection="0"/>
    <xf numFmtId="0" fontId="19" fillId="39" borderId="14" applyNumberFormat="0" applyAlignment="0" applyProtection="0"/>
    <xf numFmtId="0" fontId="25" fillId="23" borderId="14" applyNumberFormat="0" applyAlignment="0" applyProtection="0"/>
    <xf numFmtId="0" fontId="25" fillId="29" borderId="14"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6" fillId="26" borderId="21" applyNumberFormat="0" applyFont="0" applyAlignment="0" applyProtection="0"/>
    <xf numFmtId="0" fontId="37" fillId="0" borderId="26" applyNumberFormat="0" applyFill="0" applyAlignment="0" applyProtection="0"/>
    <xf numFmtId="0" fontId="32" fillId="38" borderId="22" applyNumberFormat="0" applyAlignment="0" applyProtection="0"/>
    <xf numFmtId="0" fontId="18" fillId="38" borderId="14" applyNumberFormat="0" applyAlignment="0" applyProtection="0"/>
    <xf numFmtId="0" fontId="18" fillId="38" borderId="14" applyNumberFormat="0" applyAlignment="0" applyProtection="0"/>
    <xf numFmtId="0" fontId="18" fillId="38" borderId="14" applyNumberFormat="0" applyAlignment="0" applyProtection="0"/>
    <xf numFmtId="0" fontId="32" fillId="38" borderId="22" applyNumberFormat="0" applyAlignment="0" applyProtection="0"/>
    <xf numFmtId="0" fontId="32" fillId="38" borderId="22" applyNumberFormat="0" applyAlignment="0" applyProtection="0"/>
    <xf numFmtId="0" fontId="32" fillId="38" borderId="22" applyNumberFormat="0" applyAlignment="0" applyProtection="0"/>
    <xf numFmtId="0" fontId="4" fillId="26" borderId="21" applyNumberFormat="0" applyFont="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32" fillId="38" borderId="22" applyNumberFormat="0" applyAlignment="0" applyProtection="0"/>
    <xf numFmtId="0" fontId="19" fillId="39" borderId="14" applyNumberFormat="0" applyAlignment="0" applyProtection="0"/>
    <xf numFmtId="0" fontId="25" fillId="23" borderId="14" applyNumberFormat="0" applyAlignment="0" applyProtection="0"/>
    <xf numFmtId="0" fontId="25" fillId="29" borderId="14"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37" fillId="0" borderId="26" applyNumberFormat="0" applyFill="0" applyAlignment="0" applyProtection="0"/>
    <xf numFmtId="0" fontId="19" fillId="39" borderId="14" applyNumberFormat="0" applyAlignment="0" applyProtection="0"/>
    <xf numFmtId="0" fontId="37" fillId="0" borderId="27" applyNumberFormat="0" applyFill="0" applyAlignment="0" applyProtection="0"/>
    <xf numFmtId="0" fontId="4" fillId="26" borderId="21" applyNumberFormat="0" applyFont="0" applyAlignment="0" applyProtection="0"/>
    <xf numFmtId="0" fontId="32" fillId="38" borderId="22" applyNumberFormat="0" applyAlignment="0" applyProtection="0"/>
    <xf numFmtId="0" fontId="32" fillId="39" borderId="22" applyNumberFormat="0" applyAlignment="0" applyProtection="0"/>
    <xf numFmtId="0" fontId="32" fillId="39" borderId="22" applyNumberFormat="0" applyAlignment="0" applyProtection="0"/>
    <xf numFmtId="0" fontId="32" fillId="38" borderId="22" applyNumberFormat="0" applyAlignment="0" applyProtection="0"/>
    <xf numFmtId="0" fontId="18" fillId="38" borderId="14" applyNumberFormat="0" applyAlignment="0" applyProtection="0"/>
    <xf numFmtId="0" fontId="37" fillId="0" borderId="27" applyNumberFormat="0" applyFill="0" applyAlignment="0" applyProtection="0"/>
    <xf numFmtId="0" fontId="32" fillId="38" borderId="22" applyNumberFormat="0" applyAlignment="0" applyProtection="0"/>
    <xf numFmtId="0" fontId="32" fillId="38" borderId="22" applyNumberFormat="0" applyAlignment="0" applyProtection="0"/>
    <xf numFmtId="0" fontId="4" fillId="26" borderId="21" applyNumberFormat="0" applyFont="0" applyAlignment="0" applyProtection="0"/>
    <xf numFmtId="0" fontId="18" fillId="38" borderId="14" applyNumberFormat="0" applyAlignment="0" applyProtection="0"/>
    <xf numFmtId="0" fontId="4" fillId="26" borderId="21" applyNumberFormat="0" applyFont="0" applyAlignment="0" applyProtection="0"/>
    <xf numFmtId="0" fontId="37" fillId="0" borderId="26" applyNumberFormat="0" applyFill="0" applyAlignment="0" applyProtection="0"/>
    <xf numFmtId="0" fontId="37" fillId="0" borderId="27" applyNumberFormat="0" applyFill="0" applyAlignment="0" applyProtection="0"/>
    <xf numFmtId="0" fontId="25" fillId="29" borderId="14" applyNumberFormat="0" applyAlignment="0" applyProtection="0"/>
    <xf numFmtId="0" fontId="32" fillId="38" borderId="22" applyNumberFormat="0" applyAlignment="0" applyProtection="0"/>
    <xf numFmtId="0" fontId="37" fillId="0" borderId="27" applyNumberFormat="0" applyFill="0" applyAlignment="0" applyProtection="0"/>
    <xf numFmtId="0" fontId="4" fillId="26" borderId="21" applyNumberFormat="0" applyFont="0" applyAlignment="0" applyProtection="0"/>
    <xf numFmtId="0" fontId="4" fillId="26" borderId="21" applyNumberFormat="0" applyFont="0" applyAlignment="0" applyProtection="0"/>
    <xf numFmtId="0" fontId="6" fillId="26" borderId="21" applyNumberFormat="0" applyFont="0" applyAlignment="0" applyProtection="0"/>
    <xf numFmtId="0" fontId="32" fillId="38" borderId="22" applyNumberFormat="0" applyAlignment="0" applyProtection="0"/>
    <xf numFmtId="0" fontId="6" fillId="26" borderId="21" applyNumberFormat="0" applyFont="0" applyAlignment="0" applyProtection="0"/>
    <xf numFmtId="0" fontId="37" fillId="0" borderId="26" applyNumberFormat="0" applyFill="0" applyAlignment="0" applyProtection="0"/>
    <xf numFmtId="0" fontId="37" fillId="0" borderId="26" applyNumberFormat="0" applyFill="0" applyAlignment="0" applyProtection="0"/>
    <xf numFmtId="0" fontId="25" fillId="23" borderId="14" applyNumberFormat="0" applyAlignment="0" applyProtection="0"/>
    <xf numFmtId="0" fontId="32" fillId="39" borderId="22" applyNumberFormat="0" applyAlignment="0" applyProtection="0"/>
    <xf numFmtId="0" fontId="32" fillId="38" borderId="22" applyNumberFormat="0" applyAlignment="0" applyProtection="0"/>
    <xf numFmtId="0" fontId="6" fillId="26" borderId="21" applyNumberFormat="0" applyFont="0" applyAlignment="0" applyProtection="0"/>
    <xf numFmtId="0" fontId="37" fillId="0" borderId="27" applyNumberFormat="0" applyFill="0" applyAlignment="0" applyProtection="0"/>
    <xf numFmtId="0" fontId="19" fillId="39" borderId="14" applyNumberFormat="0" applyAlignment="0" applyProtection="0"/>
    <xf numFmtId="0" fontId="4" fillId="26" borderId="21" applyNumberFormat="0" applyFont="0" applyAlignment="0" applyProtection="0"/>
    <xf numFmtId="0" fontId="37" fillId="0" borderId="26" applyNumberFormat="0" applyFill="0" applyAlignment="0" applyProtection="0"/>
    <xf numFmtId="0" fontId="4" fillId="26" borderId="21" applyNumberFormat="0" applyFont="0" applyAlignment="0" applyProtection="0"/>
    <xf numFmtId="0" fontId="19" fillId="39" borderId="14" applyNumberFormat="0" applyAlignment="0" applyProtection="0"/>
    <xf numFmtId="0" fontId="18" fillId="38" borderId="14"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4" fillId="26" borderId="21" applyNumberFormat="0" applyFont="0" applyAlignment="0" applyProtection="0"/>
    <xf numFmtId="0" fontId="32" fillId="39" borderId="22" applyNumberFormat="0" applyAlignment="0" applyProtection="0"/>
    <xf numFmtId="0" fontId="4" fillId="26" borderId="21" applyNumberFormat="0" applyFont="0" applyAlignment="0" applyProtection="0"/>
    <xf numFmtId="0" fontId="25" fillId="29" borderId="14" applyNumberFormat="0" applyAlignment="0" applyProtection="0"/>
    <xf numFmtId="0" fontId="32" fillId="38" borderId="22" applyNumberFormat="0" applyAlignment="0" applyProtection="0"/>
    <xf numFmtId="0" fontId="32" fillId="39" borderId="22" applyNumberFormat="0" applyAlignment="0" applyProtection="0"/>
    <xf numFmtId="0" fontId="4" fillId="26" borderId="21" applyNumberFormat="0" applyFont="0" applyAlignment="0" applyProtection="0"/>
    <xf numFmtId="0" fontId="25" fillId="23" borderId="14" applyNumberFormat="0" applyAlignment="0" applyProtection="0"/>
    <xf numFmtId="0" fontId="19" fillId="39" borderId="14" applyNumberFormat="0" applyAlignment="0" applyProtection="0"/>
    <xf numFmtId="0" fontId="37" fillId="0" borderId="26" applyNumberFormat="0" applyFill="0" applyAlignment="0" applyProtection="0"/>
    <xf numFmtId="0" fontId="25" fillId="29" borderId="14" applyNumberFormat="0" applyAlignment="0" applyProtection="0"/>
    <xf numFmtId="0" fontId="32" fillId="38" borderId="22" applyNumberFormat="0" applyAlignment="0" applyProtection="0"/>
    <xf numFmtId="0" fontId="32" fillId="39" borderId="22" applyNumberFormat="0" applyAlignment="0" applyProtection="0"/>
    <xf numFmtId="0" fontId="18" fillId="38" borderId="14" applyNumberFormat="0" applyAlignment="0" applyProtection="0"/>
    <xf numFmtId="0" fontId="18" fillId="38" borderId="14" applyNumberFormat="0" applyAlignment="0" applyProtection="0"/>
    <xf numFmtId="0" fontId="25" fillId="23" borderId="14" applyNumberFormat="0" applyAlignment="0" applyProtection="0"/>
    <xf numFmtId="0" fontId="6" fillId="26" borderId="21" applyNumberFormat="0" applyFont="0" applyAlignment="0" applyProtection="0"/>
    <xf numFmtId="0" fontId="25" fillId="23" borderId="14" applyNumberFormat="0" applyAlignment="0" applyProtection="0"/>
    <xf numFmtId="0" fontId="25" fillId="23" borderId="14" applyNumberFormat="0" applyAlignment="0" applyProtection="0"/>
    <xf numFmtId="0" fontId="18" fillId="38" borderId="14" applyNumberFormat="0" applyAlignment="0" applyProtection="0"/>
    <xf numFmtId="0" fontId="32" fillId="38" borderId="22" applyNumberFormat="0" applyAlignment="0" applyProtection="0"/>
    <xf numFmtId="0" fontId="4" fillId="26" borderId="21" applyNumberFormat="0" applyFont="0" applyAlignment="0" applyProtection="0"/>
    <xf numFmtId="0" fontId="18" fillId="38" borderId="14" applyNumberFormat="0" applyAlignment="0" applyProtection="0"/>
    <xf numFmtId="0" fontId="25" fillId="23" borderId="14" applyNumberFormat="0" applyAlignment="0" applyProtection="0"/>
    <xf numFmtId="0" fontId="25" fillId="23" borderId="14" applyNumberFormat="0" applyAlignment="0" applyProtection="0"/>
    <xf numFmtId="0" fontId="32" fillId="38" borderId="22" applyNumberFormat="0" applyAlignment="0" applyProtection="0"/>
    <xf numFmtId="0" fontId="32" fillId="38" borderId="22"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19" fillId="39" borderId="14" applyNumberFormat="0" applyAlignment="0" applyProtection="0"/>
    <xf numFmtId="0" fontId="18" fillId="38" borderId="14" applyNumberFormat="0" applyAlignment="0" applyProtection="0"/>
    <xf numFmtId="0" fontId="25" fillId="23" borderId="14" applyNumberFormat="0" applyAlignment="0" applyProtection="0"/>
    <xf numFmtId="0" fontId="25" fillId="29" borderId="14" applyNumberFormat="0" applyAlignment="0" applyProtection="0"/>
    <xf numFmtId="0" fontId="32" fillId="39" borderId="22" applyNumberFormat="0" applyAlignment="0" applyProtection="0"/>
    <xf numFmtId="0" fontId="18" fillId="38" borderId="14" applyNumberFormat="0" applyAlignment="0" applyProtection="0"/>
    <xf numFmtId="0" fontId="32" fillId="38" borderId="22" applyNumberFormat="0" applyAlignment="0" applyProtection="0"/>
    <xf numFmtId="0" fontId="25" fillId="23" borderId="14" applyNumberFormat="0" applyAlignment="0" applyProtection="0"/>
    <xf numFmtId="0" fontId="19" fillId="39" borderId="14" applyNumberFormat="0" applyAlignment="0" applyProtection="0"/>
    <xf numFmtId="0" fontId="37" fillId="0" borderId="26" applyNumberFormat="0" applyFill="0" applyAlignment="0" applyProtection="0"/>
    <xf numFmtId="0" fontId="32" fillId="39" borderId="22" applyNumberFormat="0" applyAlignment="0" applyProtection="0"/>
    <xf numFmtId="0" fontId="18" fillId="38" borderId="14" applyNumberFormat="0" applyAlignment="0" applyProtection="0"/>
    <xf numFmtId="0" fontId="32" fillId="38" borderId="22" applyNumberFormat="0" applyAlignment="0" applyProtection="0"/>
    <xf numFmtId="0" fontId="4" fillId="26" borderId="21" applyNumberFormat="0" applyFont="0" applyAlignment="0" applyProtection="0"/>
    <xf numFmtId="0" fontId="4" fillId="26" borderId="21" applyNumberFormat="0" applyFont="0" applyAlignment="0" applyProtection="0"/>
    <xf numFmtId="0" fontId="18" fillId="38" borderId="14" applyNumberFormat="0" applyAlignment="0" applyProtection="0"/>
    <xf numFmtId="0" fontId="18" fillId="38" borderId="14" applyNumberFormat="0" applyAlignment="0" applyProtection="0"/>
    <xf numFmtId="0" fontId="25" fillId="29" borderId="14" applyNumberFormat="0" applyAlignment="0" applyProtection="0"/>
    <xf numFmtId="0" fontId="32" fillId="38" borderId="22" applyNumberFormat="0" applyAlignment="0" applyProtection="0"/>
    <xf numFmtId="0" fontId="6" fillId="26" borderId="21" applyNumberFormat="0" applyFont="0" applyAlignment="0" applyProtection="0"/>
    <xf numFmtId="0" fontId="37" fillId="0" borderId="27" applyNumberFormat="0" applyFill="0" applyAlignment="0" applyProtection="0"/>
    <xf numFmtId="0" fontId="18" fillId="38" borderId="14" applyNumberFormat="0" applyAlignment="0" applyProtection="0"/>
    <xf numFmtId="0" fontId="19" fillId="39" borderId="14" applyNumberFormat="0" applyAlignment="0" applyProtection="0"/>
    <xf numFmtId="0" fontId="6" fillId="26" borderId="21" applyNumberFormat="0" applyFont="0" applyAlignment="0" applyProtection="0"/>
    <xf numFmtId="0" fontId="4" fillId="26" borderId="21" applyNumberFormat="0" applyFont="0" applyAlignment="0" applyProtection="0"/>
    <xf numFmtId="0" fontId="25" fillId="29" borderId="14" applyNumberFormat="0" applyAlignment="0" applyProtection="0"/>
    <xf numFmtId="0" fontId="25" fillId="23" borderId="14" applyNumberFormat="0" applyAlignment="0" applyProtection="0"/>
    <xf numFmtId="0" fontId="37" fillId="0" borderId="27" applyNumberFormat="0" applyFill="0" applyAlignment="0" applyProtection="0"/>
    <xf numFmtId="0" fontId="4" fillId="26" borderId="21" applyNumberFormat="0" applyFont="0" applyAlignment="0" applyProtection="0"/>
    <xf numFmtId="0" fontId="25" fillId="23" borderId="14" applyNumberFormat="0" applyAlignment="0" applyProtection="0"/>
    <xf numFmtId="0" fontId="4" fillId="26" borderId="21" applyNumberFormat="0" applyFont="0" applyAlignment="0" applyProtection="0"/>
    <xf numFmtId="0" fontId="25" fillId="23" borderId="14" applyNumberFormat="0" applyAlignment="0" applyProtection="0"/>
    <xf numFmtId="0" fontId="19" fillId="39" borderId="14" applyNumberFormat="0" applyAlignment="0" applyProtection="0"/>
    <xf numFmtId="0" fontId="37" fillId="0" borderId="26" applyNumberFormat="0" applyFill="0" applyAlignment="0" applyProtection="0"/>
    <xf numFmtId="0" fontId="25" fillId="29" borderId="14" applyNumberFormat="0" applyAlignment="0" applyProtection="0"/>
    <xf numFmtId="0" fontId="37" fillId="0" borderId="26" applyNumberFormat="0" applyFill="0" applyAlignment="0" applyProtection="0"/>
    <xf numFmtId="0" fontId="4" fillId="26" borderId="21" applyNumberFormat="0" applyFont="0" applyAlignment="0" applyProtection="0"/>
    <xf numFmtId="0" fontId="18" fillId="38" borderId="14" applyNumberFormat="0" applyAlignment="0" applyProtection="0"/>
    <xf numFmtId="0" fontId="25" fillId="29" borderId="14" applyNumberFormat="0" applyAlignment="0" applyProtection="0"/>
    <xf numFmtId="0" fontId="4" fillId="26" borderId="21" applyNumberFormat="0" applyFont="0" applyAlignment="0" applyProtection="0"/>
    <xf numFmtId="0" fontId="37" fillId="0" borderId="26" applyNumberFormat="0" applyFill="0" applyAlignment="0" applyProtection="0"/>
    <xf numFmtId="0" fontId="37" fillId="0" borderId="26" applyNumberFormat="0" applyFill="0" applyAlignment="0" applyProtection="0"/>
    <xf numFmtId="0" fontId="32" fillId="38" borderId="22" applyNumberFormat="0" applyAlignment="0" applyProtection="0"/>
    <xf numFmtId="0" fontId="37" fillId="0" borderId="26" applyNumberFormat="0" applyFill="0" applyAlignment="0" applyProtection="0"/>
    <xf numFmtId="0" fontId="6" fillId="26" borderId="21" applyNumberFormat="0" applyFont="0" applyAlignment="0" applyProtection="0"/>
    <xf numFmtId="0" fontId="6" fillId="26" borderId="21" applyNumberFormat="0" applyFon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32" fillId="39" borderId="22" applyNumberFormat="0" applyAlignment="0" applyProtection="0"/>
    <xf numFmtId="0" fontId="25" fillId="23" borderId="14" applyNumberFormat="0" applyAlignment="0" applyProtection="0"/>
    <xf numFmtId="0" fontId="25" fillId="23" borderId="14" applyNumberFormat="0" applyAlignment="0" applyProtection="0"/>
    <xf numFmtId="0" fontId="19" fillId="39" borderId="14" applyNumberFormat="0" applyAlignment="0" applyProtection="0"/>
    <xf numFmtId="0" fontId="18" fillId="38" borderId="14" applyNumberFormat="0" applyAlignment="0" applyProtection="0"/>
    <xf numFmtId="0" fontId="6" fillId="26" borderId="21" applyNumberFormat="0" applyFont="0" applyAlignment="0" applyProtection="0"/>
    <xf numFmtId="0" fontId="18" fillId="38" borderId="14" applyNumberFormat="0" applyAlignment="0" applyProtection="0"/>
    <xf numFmtId="0" fontId="32" fillId="38" borderId="22" applyNumberFormat="0" applyAlignment="0" applyProtection="0"/>
    <xf numFmtId="0" fontId="25" fillId="23" borderId="14" applyNumberFormat="0" applyAlignment="0" applyProtection="0"/>
    <xf numFmtId="0" fontId="37" fillId="0" borderId="26" applyNumberFormat="0" applyFill="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32" fillId="39" borderId="22" applyNumberFormat="0" applyAlignment="0" applyProtection="0"/>
    <xf numFmtId="0" fontId="25" fillId="29" borderId="14" applyNumberFormat="0" applyAlignment="0" applyProtection="0"/>
    <xf numFmtId="0" fontId="37" fillId="0" borderId="27" applyNumberFormat="0" applyFill="0" applyAlignment="0" applyProtection="0"/>
    <xf numFmtId="0" fontId="25" fillId="29" borderId="14"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32" fillId="38" borderId="22" applyNumberFormat="0" applyAlignment="0" applyProtection="0"/>
    <xf numFmtId="0" fontId="32" fillId="38" borderId="22" applyNumberFormat="0" applyAlignment="0" applyProtection="0"/>
    <xf numFmtId="0" fontId="18" fillId="38" borderId="14" applyNumberFormat="0" applyAlignment="0" applyProtection="0"/>
    <xf numFmtId="0" fontId="32" fillId="39" borderId="22" applyNumberFormat="0" applyAlignment="0" applyProtection="0"/>
    <xf numFmtId="0" fontId="25" fillId="29" borderId="14" applyNumberFormat="0" applyAlignment="0" applyProtection="0"/>
    <xf numFmtId="0" fontId="4" fillId="26" borderId="21" applyNumberFormat="0" applyFont="0" applyAlignment="0" applyProtection="0"/>
    <xf numFmtId="0" fontId="32" fillId="38" borderId="22" applyNumberFormat="0" applyAlignment="0" applyProtection="0"/>
    <xf numFmtId="0" fontId="6" fillId="26" borderId="21" applyNumberFormat="0" applyFont="0" applyAlignment="0" applyProtection="0"/>
    <xf numFmtId="0" fontId="25" fillId="29" borderId="14" applyNumberFormat="0" applyAlignment="0" applyProtection="0"/>
    <xf numFmtId="0" fontId="4" fillId="26" borderId="21" applyNumberFormat="0" applyFont="0" applyAlignment="0" applyProtection="0"/>
    <xf numFmtId="0" fontId="25" fillId="23" borderId="14" applyNumberFormat="0" applyAlignment="0" applyProtection="0"/>
    <xf numFmtId="0" fontId="4" fillId="26" borderId="21" applyNumberFormat="0" applyFont="0" applyAlignment="0" applyProtection="0"/>
    <xf numFmtId="0" fontId="6" fillId="26" borderId="21" applyNumberFormat="0" applyFont="0" applyAlignment="0" applyProtection="0"/>
    <xf numFmtId="0" fontId="37" fillId="0" borderId="26" applyNumberFormat="0" applyFill="0" applyAlignment="0" applyProtection="0"/>
    <xf numFmtId="0" fontId="25" fillId="23" borderId="14" applyNumberFormat="0" applyAlignment="0" applyProtection="0"/>
    <xf numFmtId="0" fontId="32" fillId="38" borderId="22" applyNumberFormat="0" applyAlignment="0" applyProtection="0"/>
    <xf numFmtId="0" fontId="4" fillId="26" borderId="21" applyNumberFormat="0" applyFont="0" applyAlignment="0" applyProtection="0"/>
    <xf numFmtId="0" fontId="32" fillId="39" borderId="22"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37" fillId="0" borderId="26" applyNumberFormat="0" applyFill="0" applyAlignment="0" applyProtection="0"/>
    <xf numFmtId="0" fontId="18" fillId="38" borderId="14" applyNumberFormat="0" applyAlignment="0" applyProtection="0"/>
    <xf numFmtId="0" fontId="37" fillId="0" borderId="26" applyNumberFormat="0" applyFill="0" applyAlignment="0" applyProtection="0"/>
    <xf numFmtId="0" fontId="25" fillId="23" borderId="14" applyNumberFormat="0" applyAlignment="0" applyProtection="0"/>
    <xf numFmtId="0" fontId="32" fillId="38" borderId="22" applyNumberFormat="0" applyAlignment="0" applyProtection="0"/>
    <xf numFmtId="0" fontId="18" fillId="38" borderId="14" applyNumberFormat="0" applyAlignment="0" applyProtection="0"/>
    <xf numFmtId="0" fontId="4" fillId="26" borderId="21" applyNumberFormat="0" applyFont="0" applyAlignment="0" applyProtection="0"/>
    <xf numFmtId="0" fontId="37" fillId="0" borderId="27" applyNumberFormat="0" applyFill="0" applyAlignment="0" applyProtection="0"/>
    <xf numFmtId="0" fontId="4" fillId="26" borderId="21" applyNumberFormat="0" applyFont="0" applyAlignment="0" applyProtection="0"/>
    <xf numFmtId="0" fontId="25" fillId="23" borderId="14" applyNumberFormat="0" applyAlignment="0" applyProtection="0"/>
    <xf numFmtId="0" fontId="32" fillId="38" borderId="22" applyNumberFormat="0" applyAlignment="0" applyProtection="0"/>
    <xf numFmtId="0" fontId="6" fillId="26" borderId="21" applyNumberFormat="0" applyFont="0" applyAlignment="0" applyProtection="0"/>
    <xf numFmtId="0" fontId="32" fillId="39" borderId="22" applyNumberFormat="0" applyAlignment="0" applyProtection="0"/>
    <xf numFmtId="0" fontId="25" fillId="23" borderId="14" applyNumberFormat="0" applyAlignment="0" applyProtection="0"/>
    <xf numFmtId="0" fontId="37" fillId="0" borderId="26" applyNumberFormat="0" applyFill="0" applyAlignment="0" applyProtection="0"/>
    <xf numFmtId="0" fontId="4" fillId="26" borderId="21" applyNumberFormat="0" applyFont="0" applyAlignment="0" applyProtection="0"/>
    <xf numFmtId="0" fontId="18" fillId="38" borderId="14" applyNumberFormat="0" applyAlignment="0" applyProtection="0"/>
    <xf numFmtId="0" fontId="18" fillId="38" borderId="14" applyNumberFormat="0" applyAlignment="0" applyProtection="0"/>
    <xf numFmtId="0" fontId="32" fillId="39" borderId="22" applyNumberFormat="0" applyAlignment="0" applyProtection="0"/>
    <xf numFmtId="0" fontId="18" fillId="38" borderId="14" applyNumberFormat="0" applyAlignment="0" applyProtection="0"/>
    <xf numFmtId="0" fontId="19" fillId="39" borderId="14" applyNumberFormat="0" applyAlignment="0" applyProtection="0"/>
    <xf numFmtId="0" fontId="4" fillId="26" borderId="21" applyNumberFormat="0" applyFont="0" applyAlignment="0" applyProtection="0"/>
    <xf numFmtId="0" fontId="32" fillId="38" borderId="22" applyNumberFormat="0" applyAlignment="0" applyProtection="0"/>
    <xf numFmtId="0" fontId="32" fillId="38" borderId="22" applyNumberFormat="0" applyAlignment="0" applyProtection="0"/>
    <xf numFmtId="0" fontId="19" fillId="39" borderId="14" applyNumberFormat="0" applyAlignment="0" applyProtection="0"/>
    <xf numFmtId="0" fontId="6" fillId="26" borderId="21" applyNumberFormat="0" applyFont="0" applyAlignment="0" applyProtection="0"/>
    <xf numFmtId="0" fontId="25" fillId="23" borderId="14" applyNumberFormat="0" applyAlignment="0" applyProtection="0"/>
    <xf numFmtId="0" fontId="25" fillId="23" borderId="14" applyNumberFormat="0" applyAlignment="0" applyProtection="0"/>
    <xf numFmtId="0" fontId="25" fillId="23" borderId="14" applyNumberFormat="0" applyAlignment="0" applyProtection="0"/>
    <xf numFmtId="0" fontId="6" fillId="26" borderId="21" applyNumberFormat="0" applyFont="0" applyAlignment="0" applyProtection="0"/>
    <xf numFmtId="0" fontId="19" fillId="39" borderId="14" applyNumberFormat="0" applyAlignment="0" applyProtection="0"/>
    <xf numFmtId="0" fontId="32" fillId="38" borderId="22" applyNumberFormat="0" applyAlignment="0" applyProtection="0"/>
    <xf numFmtId="0" fontId="25" fillId="23" borderId="14" applyNumberFormat="0" applyAlignment="0" applyProtection="0"/>
    <xf numFmtId="0" fontId="37" fillId="0" borderId="26" applyNumberFormat="0" applyFill="0" applyAlignment="0" applyProtection="0"/>
    <xf numFmtId="0" fontId="25" fillId="23" borderId="14" applyNumberFormat="0" applyAlignment="0" applyProtection="0"/>
    <xf numFmtId="0" fontId="25" fillId="29" borderId="14" applyNumberFormat="0" applyAlignment="0" applyProtection="0"/>
    <xf numFmtId="0" fontId="32" fillId="38" borderId="22" applyNumberFormat="0" applyAlignment="0" applyProtection="0"/>
    <xf numFmtId="0" fontId="25" fillId="29" borderId="14" applyNumberFormat="0" applyAlignment="0" applyProtection="0"/>
    <xf numFmtId="0" fontId="37" fillId="0" borderId="26" applyNumberFormat="0" applyFill="0" applyAlignment="0" applyProtection="0"/>
    <xf numFmtId="0" fontId="37" fillId="0" borderId="26" applyNumberFormat="0" applyFill="0" applyAlignment="0" applyProtection="0"/>
    <xf numFmtId="0" fontId="4" fillId="26" borderId="21" applyNumberFormat="0" applyFont="0" applyAlignment="0" applyProtection="0"/>
    <xf numFmtId="0" fontId="6" fillId="26" borderId="21" applyNumberFormat="0" applyFon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37" fillId="0" borderId="26" applyNumberFormat="0" applyFill="0" applyAlignment="0" applyProtection="0"/>
    <xf numFmtId="0" fontId="32" fillId="38" borderId="22" applyNumberFormat="0" applyAlignment="0" applyProtection="0"/>
    <xf numFmtId="0" fontId="32" fillId="38" borderId="22" applyNumberFormat="0" applyAlignment="0" applyProtection="0"/>
    <xf numFmtId="0" fontId="37" fillId="0" borderId="27" applyNumberFormat="0" applyFill="0" applyAlignment="0" applyProtection="0"/>
    <xf numFmtId="0" fontId="25" fillId="29" borderId="14" applyNumberFormat="0" applyAlignment="0" applyProtection="0"/>
    <xf numFmtId="0" fontId="4" fillId="26" borderId="21" applyNumberFormat="0" applyFon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37" fillId="0" borderId="26" applyNumberFormat="0" applyFill="0" applyAlignment="0" applyProtection="0"/>
    <xf numFmtId="0" fontId="32" fillId="39" borderId="22" applyNumberFormat="0" applyAlignment="0" applyProtection="0"/>
    <xf numFmtId="0" fontId="25" fillId="23" borderId="14" applyNumberFormat="0" applyAlignment="0" applyProtection="0"/>
    <xf numFmtId="0" fontId="18" fillId="38" borderId="14" applyNumberFormat="0" applyAlignment="0" applyProtection="0"/>
    <xf numFmtId="0" fontId="25" fillId="23" borderId="14" applyNumberFormat="0" applyAlignment="0" applyProtection="0"/>
    <xf numFmtId="0" fontId="32" fillId="38" borderId="22" applyNumberFormat="0" applyAlignment="0" applyProtection="0"/>
    <xf numFmtId="0" fontId="4" fillId="26" borderId="21" applyNumberFormat="0" applyFont="0" applyAlignment="0" applyProtection="0"/>
    <xf numFmtId="0" fontId="18" fillId="38" borderId="14" applyNumberFormat="0" applyAlignment="0" applyProtection="0"/>
    <xf numFmtId="0" fontId="37" fillId="0" borderId="27" applyNumberFormat="0" applyFill="0" applyAlignment="0" applyProtection="0"/>
    <xf numFmtId="0" fontId="25" fillId="23" borderId="14" applyNumberFormat="0" applyAlignment="0" applyProtection="0"/>
    <xf numFmtId="0" fontId="37" fillId="0" borderId="26" applyNumberFormat="0" applyFill="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32" fillId="39" borderId="22" applyNumberFormat="0" applyAlignment="0" applyProtection="0"/>
    <xf numFmtId="0" fontId="32" fillId="38" borderId="22" applyNumberFormat="0" applyAlignment="0" applyProtection="0"/>
    <xf numFmtId="0" fontId="18" fillId="38" borderId="14" applyNumberFormat="0" applyAlignment="0" applyProtection="0"/>
    <xf numFmtId="0" fontId="18" fillId="38" borderId="14" applyNumberFormat="0" applyAlignment="0" applyProtection="0"/>
    <xf numFmtId="0" fontId="32" fillId="39" borderId="22" applyNumberFormat="0" applyAlignment="0" applyProtection="0"/>
    <xf numFmtId="0" fontId="4" fillId="26" borderId="21" applyNumberFormat="0" applyFont="0" applyAlignment="0" applyProtection="0"/>
    <xf numFmtId="0" fontId="32" fillId="38" borderId="22" applyNumberFormat="0" applyAlignment="0" applyProtection="0"/>
    <xf numFmtId="0" fontId="32" fillId="38" borderId="22" applyNumberFormat="0" applyAlignment="0" applyProtection="0"/>
    <xf numFmtId="0" fontId="19" fillId="39" borderId="14" applyNumberFormat="0" applyAlignment="0" applyProtection="0"/>
    <xf numFmtId="0" fontId="6" fillId="26" borderId="21" applyNumberFormat="0" applyFont="0" applyAlignment="0" applyProtection="0"/>
    <xf numFmtId="0" fontId="25" fillId="23" borderId="14" applyNumberFormat="0" applyAlignment="0" applyProtection="0"/>
    <xf numFmtId="0" fontId="25" fillId="23" borderId="14" applyNumberFormat="0" applyAlignment="0" applyProtection="0"/>
    <xf numFmtId="0" fontId="37" fillId="0" borderId="27" applyNumberFormat="0" applyFill="0" applyAlignment="0" applyProtection="0"/>
    <xf numFmtId="0" fontId="18" fillId="38" borderId="14" applyNumberFormat="0" applyAlignment="0" applyProtection="0"/>
    <xf numFmtId="0" fontId="25" fillId="23" borderId="14" applyNumberFormat="0" applyAlignment="0" applyProtection="0"/>
    <xf numFmtId="0" fontId="6" fillId="26" borderId="21" applyNumberFormat="0" applyFont="0" applyAlignment="0" applyProtection="0"/>
    <xf numFmtId="0" fontId="19" fillId="39" borderId="14" applyNumberFormat="0" applyAlignment="0" applyProtection="0"/>
    <xf numFmtId="0" fontId="19" fillId="39" borderId="14" applyNumberFormat="0" applyAlignment="0" applyProtection="0"/>
    <xf numFmtId="0" fontId="18" fillId="38" borderId="14" applyNumberFormat="0" applyAlignment="0" applyProtection="0"/>
    <xf numFmtId="0" fontId="32" fillId="38" borderId="22" applyNumberFormat="0" applyAlignment="0" applyProtection="0"/>
    <xf numFmtId="0" fontId="32" fillId="38" borderId="22" applyNumberFormat="0" applyAlignment="0" applyProtection="0"/>
    <xf numFmtId="0" fontId="32" fillId="39" borderId="22" applyNumberFormat="0" applyAlignment="0" applyProtection="0"/>
    <xf numFmtId="0" fontId="6" fillId="26" borderId="21" applyNumberFormat="0" applyFont="0" applyAlignment="0" applyProtection="0"/>
    <xf numFmtId="0" fontId="25" fillId="23" borderId="14" applyNumberFormat="0" applyAlignment="0" applyProtection="0"/>
    <xf numFmtId="0" fontId="19" fillId="39" borderId="14" applyNumberFormat="0" applyAlignment="0" applyProtection="0"/>
    <xf numFmtId="0" fontId="32" fillId="39" borderId="22" applyNumberFormat="0" applyAlignment="0" applyProtection="0"/>
    <xf numFmtId="0" fontId="18" fillId="38" borderId="14" applyNumberFormat="0" applyAlignment="0" applyProtection="0"/>
    <xf numFmtId="0" fontId="18" fillId="38" borderId="14" applyNumberFormat="0" applyAlignment="0" applyProtection="0"/>
    <xf numFmtId="0" fontId="32" fillId="39" borderId="22" applyNumberFormat="0" applyAlignment="0" applyProtection="0"/>
    <xf numFmtId="0" fontId="25" fillId="29" borderId="14" applyNumberFormat="0" applyAlignment="0" applyProtection="0"/>
    <xf numFmtId="0" fontId="25" fillId="29" borderId="14" applyNumberFormat="0" applyAlignment="0" applyProtection="0"/>
    <xf numFmtId="0" fontId="6" fillId="26" borderId="21" applyNumberFormat="0" applyFont="0" applyAlignment="0" applyProtection="0"/>
    <xf numFmtId="0" fontId="18" fillId="38" borderId="14" applyNumberFormat="0" applyAlignment="0" applyProtection="0"/>
    <xf numFmtId="0" fontId="32" fillId="39" borderId="22" applyNumberFormat="0" applyAlignment="0" applyProtection="0"/>
    <xf numFmtId="0" fontId="25" fillId="23" borderId="14" applyNumberFormat="0" applyAlignment="0" applyProtection="0"/>
    <xf numFmtId="0" fontId="18" fillId="38" borderId="14" applyNumberFormat="0" applyAlignment="0" applyProtection="0"/>
    <xf numFmtId="0" fontId="25" fillId="23" borderId="14" applyNumberFormat="0" applyAlignment="0" applyProtection="0"/>
    <xf numFmtId="0" fontId="25" fillId="23" borderId="14" applyNumberFormat="0" applyAlignment="0" applyProtection="0"/>
    <xf numFmtId="0" fontId="37" fillId="0" borderId="26" applyNumberFormat="0" applyFill="0" applyAlignment="0" applyProtection="0"/>
    <xf numFmtId="0" fontId="25" fillId="29" borderId="14" applyNumberFormat="0" applyAlignment="0" applyProtection="0"/>
    <xf numFmtId="0" fontId="25" fillId="23" borderId="14" applyNumberFormat="0" applyAlignment="0" applyProtection="0"/>
    <xf numFmtId="0" fontId="18" fillId="38" borderId="14" applyNumberFormat="0" applyAlignment="0" applyProtection="0"/>
    <xf numFmtId="0" fontId="25" fillId="29" borderId="14" applyNumberFormat="0" applyAlignment="0" applyProtection="0"/>
    <xf numFmtId="0" fontId="18" fillId="38" borderId="14" applyNumberFormat="0" applyAlignment="0" applyProtection="0"/>
    <xf numFmtId="0" fontId="25" fillId="23" borderId="14" applyNumberFormat="0" applyAlignment="0" applyProtection="0"/>
    <xf numFmtId="0" fontId="32" fillId="38" borderId="22" applyNumberFormat="0" applyAlignment="0" applyProtection="0"/>
    <xf numFmtId="0" fontId="32" fillId="39" borderId="22" applyNumberFormat="0" applyAlignment="0" applyProtection="0"/>
    <xf numFmtId="0" fontId="25" fillId="29" borderId="14" applyNumberFormat="0" applyAlignment="0" applyProtection="0"/>
    <xf numFmtId="0" fontId="37" fillId="0" borderId="27" applyNumberFormat="0" applyFill="0" applyAlignment="0" applyProtection="0"/>
    <xf numFmtId="0" fontId="4" fillId="26" borderId="21" applyNumberFormat="0" applyFont="0" applyAlignment="0" applyProtection="0"/>
    <xf numFmtId="0" fontId="32" fillId="39" borderId="22" applyNumberFormat="0" applyAlignment="0" applyProtection="0"/>
    <xf numFmtId="0" fontId="37" fillId="0" borderId="27" applyNumberFormat="0" applyFill="0" applyAlignment="0" applyProtection="0"/>
    <xf numFmtId="0" fontId="25" fillId="29" borderId="14" applyNumberFormat="0" applyAlignment="0" applyProtection="0"/>
    <xf numFmtId="0" fontId="37" fillId="0" borderId="27" applyNumberFormat="0" applyFill="0" applyAlignment="0" applyProtection="0"/>
    <xf numFmtId="0" fontId="32" fillId="38" borderId="22" applyNumberFormat="0" applyAlignment="0" applyProtection="0"/>
    <xf numFmtId="0" fontId="6" fillId="26" borderId="21" applyNumberFormat="0" applyFont="0" applyAlignment="0" applyProtection="0"/>
    <xf numFmtId="0" fontId="25" fillId="29" borderId="14" applyNumberFormat="0" applyAlignment="0" applyProtection="0"/>
    <xf numFmtId="0" fontId="32" fillId="39" borderId="22" applyNumberFormat="0" applyAlignment="0" applyProtection="0"/>
    <xf numFmtId="0" fontId="32" fillId="38" borderId="22" applyNumberFormat="0" applyAlignment="0" applyProtection="0"/>
    <xf numFmtId="0" fontId="6" fillId="26" borderId="21" applyNumberFormat="0" applyFont="0" applyAlignment="0" applyProtection="0"/>
    <xf numFmtId="0" fontId="18" fillId="38" borderId="14" applyNumberFormat="0" applyAlignment="0" applyProtection="0"/>
    <xf numFmtId="0" fontId="32" fillId="38" borderId="22" applyNumberFormat="0" applyAlignment="0" applyProtection="0"/>
    <xf numFmtId="0" fontId="18" fillId="38" borderId="14" applyNumberFormat="0" applyAlignment="0" applyProtection="0"/>
    <xf numFmtId="0" fontId="37" fillId="0" borderId="26" applyNumberFormat="0" applyFill="0" applyAlignment="0" applyProtection="0"/>
    <xf numFmtId="0" fontId="37" fillId="0" borderId="26" applyNumberFormat="0" applyFill="0" applyAlignment="0" applyProtection="0"/>
    <xf numFmtId="0" fontId="18" fillId="38" borderId="14" applyNumberFormat="0" applyAlignment="0" applyProtection="0"/>
    <xf numFmtId="0" fontId="18" fillId="38" borderId="14" applyNumberFormat="0" applyAlignment="0" applyProtection="0"/>
    <xf numFmtId="0" fontId="37" fillId="0" borderId="26" applyNumberFormat="0" applyFill="0" applyAlignment="0" applyProtection="0"/>
    <xf numFmtId="0" fontId="4" fillId="26" borderId="21" applyNumberFormat="0" applyFont="0" applyAlignment="0" applyProtection="0"/>
    <xf numFmtId="0" fontId="32" fillId="39" borderId="22" applyNumberFormat="0" applyAlignment="0" applyProtection="0"/>
    <xf numFmtId="0" fontId="25" fillId="23" borderId="14" applyNumberFormat="0" applyAlignment="0" applyProtection="0"/>
    <xf numFmtId="0" fontId="6" fillId="26" borderId="21" applyNumberFormat="0" applyFont="0" applyAlignment="0" applyProtection="0"/>
    <xf numFmtId="0" fontId="4" fillId="26" borderId="21" applyNumberFormat="0" applyFont="0" applyAlignment="0" applyProtection="0"/>
    <xf numFmtId="0" fontId="18" fillId="38" borderId="14" applyNumberFormat="0" applyAlignment="0" applyProtection="0"/>
    <xf numFmtId="0" fontId="25" fillId="23" borderId="14" applyNumberFormat="0" applyAlignment="0" applyProtection="0"/>
    <xf numFmtId="0" fontId="37" fillId="0" borderId="27" applyNumberFormat="0" applyFill="0" applyAlignment="0" applyProtection="0"/>
    <xf numFmtId="0" fontId="18" fillId="38" borderId="14" applyNumberFormat="0" applyAlignment="0" applyProtection="0"/>
    <xf numFmtId="0" fontId="37" fillId="0" borderId="27" applyNumberFormat="0" applyFill="0" applyAlignment="0" applyProtection="0"/>
    <xf numFmtId="0" fontId="6" fillId="26" borderId="21" applyNumberFormat="0" applyFont="0" applyAlignment="0" applyProtection="0"/>
    <xf numFmtId="0" fontId="6" fillId="26" borderId="21" applyNumberFormat="0" applyFont="0" applyAlignment="0" applyProtection="0"/>
    <xf numFmtId="0" fontId="4" fillId="26" borderId="21" applyNumberFormat="0" applyFont="0" applyAlignment="0" applyProtection="0"/>
    <xf numFmtId="0" fontId="25" fillId="29" borderId="14" applyNumberFormat="0" applyAlignment="0" applyProtection="0"/>
    <xf numFmtId="0" fontId="32" fillId="38" borderId="22" applyNumberFormat="0" applyAlignment="0" applyProtection="0"/>
    <xf numFmtId="0" fontId="37" fillId="0" borderId="27" applyNumberFormat="0" applyFill="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4" fillId="26" borderId="21" applyNumberFormat="0" applyFont="0" applyAlignment="0" applyProtection="0"/>
    <xf numFmtId="0" fontId="32" fillId="38" borderId="22" applyNumberFormat="0" applyAlignment="0" applyProtection="0"/>
    <xf numFmtId="0" fontId="37" fillId="0" borderId="27" applyNumberFormat="0" applyFill="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32" fillId="38" borderId="22"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32" fillId="38" borderId="22"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32" fillId="38" borderId="22"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32" fillId="38" borderId="22"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32" fillId="38" borderId="22"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32" fillId="38" borderId="22"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25" fillId="23" borderId="14" applyNumberFormat="0" applyAlignment="0" applyProtection="0"/>
    <xf numFmtId="0" fontId="18" fillId="38" borderId="14" applyNumberFormat="0" applyAlignment="0" applyProtection="0"/>
    <xf numFmtId="0" fontId="25" fillId="23" borderId="14" applyNumberFormat="0" applyAlignment="0" applyProtection="0"/>
    <xf numFmtId="0" fontId="18" fillId="38" borderId="14" applyNumberFormat="0" applyAlignment="0" applyProtection="0"/>
    <xf numFmtId="0" fontId="18" fillId="38" borderId="14" applyNumberFormat="0" applyAlignment="0" applyProtection="0"/>
    <xf numFmtId="0" fontId="4" fillId="26" borderId="21" applyNumberFormat="0" applyFont="0" applyAlignment="0" applyProtection="0"/>
    <xf numFmtId="0" fontId="4" fillId="26" borderId="21" applyNumberFormat="0" applyFont="0" applyAlignment="0" applyProtection="0"/>
    <xf numFmtId="0" fontId="32" fillId="38" borderId="22" applyNumberFormat="0" applyAlignment="0" applyProtection="0"/>
    <xf numFmtId="0" fontId="25" fillId="29" borderId="14" applyNumberFormat="0" applyAlignment="0" applyProtection="0"/>
    <xf numFmtId="0" fontId="37" fillId="0" borderId="27" applyNumberFormat="0" applyFill="0" applyAlignment="0" applyProtection="0"/>
    <xf numFmtId="0" fontId="37" fillId="0" borderId="26" applyNumberFormat="0" applyFill="0" applyAlignment="0" applyProtection="0"/>
    <xf numFmtId="0" fontId="25" fillId="29" borderId="14" applyNumberFormat="0" applyAlignment="0" applyProtection="0"/>
    <xf numFmtId="0" fontId="32" fillId="38" borderId="22" applyNumberFormat="0" applyAlignment="0" applyProtection="0"/>
    <xf numFmtId="0" fontId="32" fillId="39" borderId="22" applyNumberFormat="0" applyAlignment="0" applyProtection="0"/>
    <xf numFmtId="0" fontId="32" fillId="39" borderId="22" applyNumberFormat="0" applyAlignment="0" applyProtection="0"/>
    <xf numFmtId="0" fontId="32" fillId="38" borderId="22" applyNumberFormat="0" applyAlignment="0" applyProtection="0"/>
    <xf numFmtId="0" fontId="4" fillId="26" borderId="21" applyNumberFormat="0" applyFont="0" applyAlignment="0" applyProtection="0"/>
    <xf numFmtId="0" fontId="32" fillId="39" borderId="22" applyNumberFormat="0" applyAlignment="0" applyProtection="0"/>
    <xf numFmtId="0" fontId="32" fillId="38" borderId="22" applyNumberFormat="0" applyAlignment="0" applyProtection="0"/>
    <xf numFmtId="0" fontId="18" fillId="38" borderId="14" applyNumberFormat="0" applyAlignment="0" applyProtection="0"/>
    <xf numFmtId="0" fontId="19" fillId="39" borderId="14" applyNumberFormat="0" applyAlignment="0" applyProtection="0"/>
    <xf numFmtId="0" fontId="18" fillId="38" borderId="14" applyNumberFormat="0" applyAlignment="0" applyProtection="0"/>
    <xf numFmtId="0" fontId="25" fillId="23" borderId="14" applyNumberFormat="0" applyAlignment="0" applyProtection="0"/>
    <xf numFmtId="0" fontId="32" fillId="38" borderId="22" applyNumberFormat="0" applyAlignment="0" applyProtection="0"/>
    <xf numFmtId="0" fontId="32" fillId="39" borderId="22" applyNumberFormat="0" applyAlignment="0" applyProtection="0"/>
    <xf numFmtId="0" fontId="4" fillId="26" borderId="21" applyNumberFormat="0" applyFont="0" applyAlignment="0" applyProtection="0"/>
    <xf numFmtId="0" fontId="25" fillId="23" borderId="14" applyNumberFormat="0" applyAlignment="0" applyProtection="0"/>
    <xf numFmtId="0" fontId="32" fillId="38" borderId="22" applyNumberFormat="0" applyAlignment="0" applyProtection="0"/>
    <xf numFmtId="0" fontId="19" fillId="39" borderId="14" applyNumberFormat="0" applyAlignment="0" applyProtection="0"/>
    <xf numFmtId="0" fontId="18" fillId="38" borderId="14" applyNumberFormat="0" applyAlignment="0" applyProtection="0"/>
    <xf numFmtId="0" fontId="25" fillId="23" borderId="14" applyNumberFormat="0" applyAlignment="0" applyProtection="0"/>
    <xf numFmtId="0" fontId="32" fillId="38" borderId="22" applyNumberFormat="0" applyAlignment="0" applyProtection="0"/>
    <xf numFmtId="0" fontId="4" fillId="26" borderId="21" applyNumberFormat="0" applyFont="0" applyAlignment="0" applyProtection="0"/>
    <xf numFmtId="0" fontId="32" fillId="39" borderId="22" applyNumberFormat="0" applyAlignment="0" applyProtection="0"/>
    <xf numFmtId="0" fontId="25" fillId="29" borderId="14" applyNumberFormat="0" applyAlignment="0" applyProtection="0"/>
    <xf numFmtId="0" fontId="25" fillId="23" borderId="14" applyNumberFormat="0" applyAlignment="0" applyProtection="0"/>
    <xf numFmtId="0" fontId="4" fillId="26" borderId="21" applyNumberFormat="0" applyFont="0" applyAlignment="0" applyProtection="0"/>
    <xf numFmtId="0" fontId="4" fillId="26" borderId="21" applyNumberFormat="0" applyFont="0" applyAlignment="0" applyProtection="0"/>
    <xf numFmtId="0" fontId="37" fillId="0" borderId="26" applyNumberFormat="0" applyFill="0" applyAlignment="0" applyProtection="0"/>
    <xf numFmtId="0" fontId="37" fillId="0" borderId="27" applyNumberFormat="0" applyFill="0" applyAlignment="0" applyProtection="0"/>
    <xf numFmtId="0" fontId="19" fillId="39" borderId="14" applyNumberFormat="0" applyAlignment="0" applyProtection="0"/>
    <xf numFmtId="0" fontId="37" fillId="0" borderId="27" applyNumberFormat="0" applyFill="0" applyAlignment="0" applyProtection="0"/>
    <xf numFmtId="0" fontId="19" fillId="39" borderId="14" applyNumberFormat="0" applyAlignment="0" applyProtection="0"/>
    <xf numFmtId="0" fontId="25" fillId="23" borderId="14" applyNumberFormat="0" applyAlignment="0" applyProtection="0"/>
    <xf numFmtId="0" fontId="32" fillId="38" borderId="22" applyNumberFormat="0" applyAlignment="0" applyProtection="0"/>
    <xf numFmtId="0" fontId="32" fillId="39" borderId="22" applyNumberFormat="0" applyAlignment="0" applyProtection="0"/>
    <xf numFmtId="0" fontId="4" fillId="26" borderId="21" applyNumberFormat="0" applyFont="0" applyAlignment="0" applyProtection="0"/>
    <xf numFmtId="0" fontId="4" fillId="26" borderId="21" applyNumberFormat="0" applyFont="0" applyAlignment="0" applyProtection="0"/>
    <xf numFmtId="0" fontId="19" fillId="39" borderId="14" applyNumberFormat="0" applyAlignment="0" applyProtection="0"/>
    <xf numFmtId="0" fontId="25" fillId="23" borderId="14" applyNumberFormat="0" applyAlignment="0" applyProtection="0"/>
    <xf numFmtId="0" fontId="25" fillId="29" borderId="14" applyNumberFormat="0" applyAlignment="0" applyProtection="0"/>
    <xf numFmtId="0" fontId="32" fillId="38" borderId="22" applyNumberFormat="0" applyAlignment="0" applyProtection="0"/>
    <xf numFmtId="0" fontId="19" fillId="39" borderId="14" applyNumberFormat="0" applyAlignment="0" applyProtection="0"/>
    <xf numFmtId="0" fontId="6" fillId="26" borderId="21" applyNumberFormat="0" applyFont="0" applyAlignment="0" applyProtection="0"/>
    <xf numFmtId="0" fontId="32" fillId="39" borderId="22" applyNumberFormat="0" applyAlignment="0" applyProtection="0"/>
    <xf numFmtId="0" fontId="25" fillId="23" borderId="14" applyNumberFormat="0" applyAlignment="0" applyProtection="0"/>
    <xf numFmtId="0" fontId="25" fillId="23" borderId="14" applyNumberFormat="0" applyAlignment="0" applyProtection="0"/>
    <xf numFmtId="0" fontId="6" fillId="26" borderId="21" applyNumberFormat="0" applyFont="0" applyAlignment="0" applyProtection="0"/>
    <xf numFmtId="0" fontId="25" fillId="23" borderId="14" applyNumberFormat="0" applyAlignment="0" applyProtection="0"/>
    <xf numFmtId="0" fontId="25" fillId="29" borderId="14" applyNumberFormat="0" applyAlignment="0" applyProtection="0"/>
    <xf numFmtId="0" fontId="25" fillId="23" borderId="14" applyNumberFormat="0" applyAlignment="0" applyProtection="0"/>
    <xf numFmtId="0" fontId="25" fillId="29" borderId="14" applyNumberFormat="0" applyAlignment="0" applyProtection="0"/>
    <xf numFmtId="0" fontId="18" fillId="38" borderId="14" applyNumberFormat="0" applyAlignment="0" applyProtection="0"/>
    <xf numFmtId="0" fontId="19" fillId="39" borderId="14" applyNumberFormat="0" applyAlignment="0" applyProtection="0"/>
    <xf numFmtId="0" fontId="25" fillId="23" borderId="14" applyNumberFormat="0" applyAlignment="0" applyProtection="0"/>
    <xf numFmtId="0" fontId="25" fillId="29" borderId="14"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6" fillId="26" borderId="21" applyNumberFormat="0" applyFont="0" applyAlignment="0" applyProtection="0"/>
    <xf numFmtId="0" fontId="37" fillId="0" borderId="26" applyNumberFormat="0" applyFill="0" applyAlignment="0" applyProtection="0"/>
    <xf numFmtId="0" fontId="32" fillId="38" borderId="22" applyNumberFormat="0" applyAlignment="0" applyProtection="0"/>
    <xf numFmtId="0" fontId="18" fillId="38" borderId="14" applyNumberFormat="0" applyAlignment="0" applyProtection="0"/>
    <xf numFmtId="0" fontId="18" fillId="38" borderId="14" applyNumberFormat="0" applyAlignment="0" applyProtection="0"/>
    <xf numFmtId="0" fontId="18" fillId="38" borderId="14" applyNumberFormat="0" applyAlignment="0" applyProtection="0"/>
    <xf numFmtId="0" fontId="32" fillId="38" borderId="22" applyNumberFormat="0" applyAlignment="0" applyProtection="0"/>
    <xf numFmtId="0" fontId="32" fillId="38" borderId="22" applyNumberFormat="0" applyAlignment="0" applyProtection="0"/>
    <xf numFmtId="0" fontId="32" fillId="38" borderId="22" applyNumberFormat="0" applyAlignment="0" applyProtection="0"/>
    <xf numFmtId="0" fontId="4" fillId="26" borderId="21" applyNumberFormat="0" applyFont="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32" fillId="38" borderId="22" applyNumberFormat="0" applyAlignment="0" applyProtection="0"/>
    <xf numFmtId="0" fontId="19" fillId="39" borderId="14" applyNumberFormat="0" applyAlignment="0" applyProtection="0"/>
    <xf numFmtId="0" fontId="25" fillId="23" borderId="14" applyNumberFormat="0" applyAlignment="0" applyProtection="0"/>
    <xf numFmtId="0" fontId="25" fillId="29" borderId="14"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37" fillId="0" borderId="26" applyNumberFormat="0" applyFill="0" applyAlignment="0" applyProtection="0"/>
    <xf numFmtId="0" fontId="19" fillId="39" borderId="14" applyNumberFormat="0" applyAlignment="0" applyProtection="0"/>
    <xf numFmtId="0" fontId="37" fillId="0" borderId="27" applyNumberFormat="0" applyFill="0" applyAlignment="0" applyProtection="0"/>
    <xf numFmtId="0" fontId="4" fillId="26" borderId="21" applyNumberFormat="0" applyFont="0" applyAlignment="0" applyProtection="0"/>
    <xf numFmtId="0" fontId="32" fillId="38" borderId="22" applyNumberFormat="0" applyAlignment="0" applyProtection="0"/>
    <xf numFmtId="0" fontId="32" fillId="39" borderId="22" applyNumberFormat="0" applyAlignment="0" applyProtection="0"/>
    <xf numFmtId="0" fontId="32" fillId="39" borderId="22" applyNumberFormat="0" applyAlignment="0" applyProtection="0"/>
    <xf numFmtId="0" fontId="32" fillId="38" borderId="22" applyNumberFormat="0" applyAlignment="0" applyProtection="0"/>
    <xf numFmtId="0" fontId="18" fillId="38" borderId="14" applyNumberFormat="0" applyAlignment="0" applyProtection="0"/>
    <xf numFmtId="0" fontId="37" fillId="0" borderId="27" applyNumberFormat="0" applyFill="0" applyAlignment="0" applyProtection="0"/>
    <xf numFmtId="0" fontId="32" fillId="38" borderId="22" applyNumberFormat="0" applyAlignment="0" applyProtection="0"/>
    <xf numFmtId="0" fontId="32" fillId="38" borderId="22" applyNumberFormat="0" applyAlignment="0" applyProtection="0"/>
    <xf numFmtId="0" fontId="4" fillId="26" borderId="21" applyNumberFormat="0" applyFont="0" applyAlignment="0" applyProtection="0"/>
    <xf numFmtId="0" fontId="18" fillId="38" borderId="14" applyNumberFormat="0" applyAlignment="0" applyProtection="0"/>
    <xf numFmtId="0" fontId="4" fillId="26" borderId="21" applyNumberFormat="0" applyFont="0" applyAlignment="0" applyProtection="0"/>
    <xf numFmtId="0" fontId="37" fillId="0" borderId="26" applyNumberFormat="0" applyFill="0" applyAlignment="0" applyProtection="0"/>
    <xf numFmtId="0" fontId="37" fillId="0" borderId="27" applyNumberFormat="0" applyFill="0" applyAlignment="0" applyProtection="0"/>
    <xf numFmtId="0" fontId="25" fillId="29" borderId="14" applyNumberFormat="0" applyAlignment="0" applyProtection="0"/>
    <xf numFmtId="0" fontId="32" fillId="38" borderId="22" applyNumberFormat="0" applyAlignment="0" applyProtection="0"/>
    <xf numFmtId="0" fontId="37" fillId="0" borderId="27" applyNumberFormat="0" applyFill="0" applyAlignment="0" applyProtection="0"/>
    <xf numFmtId="0" fontId="4" fillId="26" borderId="21" applyNumberFormat="0" applyFont="0" applyAlignment="0" applyProtection="0"/>
    <xf numFmtId="0" fontId="4" fillId="26" borderId="21" applyNumberFormat="0" applyFont="0" applyAlignment="0" applyProtection="0"/>
    <xf numFmtId="0" fontId="6" fillId="26" borderId="21" applyNumberFormat="0" applyFont="0" applyAlignment="0" applyProtection="0"/>
    <xf numFmtId="0" fontId="32" fillId="38" borderId="22" applyNumberFormat="0" applyAlignment="0" applyProtection="0"/>
    <xf numFmtId="0" fontId="6" fillId="26" borderId="21" applyNumberFormat="0" applyFont="0" applyAlignment="0" applyProtection="0"/>
    <xf numFmtId="0" fontId="37" fillId="0" borderId="26" applyNumberFormat="0" applyFill="0" applyAlignment="0" applyProtection="0"/>
    <xf numFmtId="0" fontId="37" fillId="0" borderId="26" applyNumberFormat="0" applyFill="0" applyAlignment="0" applyProtection="0"/>
    <xf numFmtId="0" fontId="25" fillId="23" borderId="14" applyNumberFormat="0" applyAlignment="0" applyProtection="0"/>
    <xf numFmtId="0" fontId="32" fillId="39" borderId="22" applyNumberFormat="0" applyAlignment="0" applyProtection="0"/>
    <xf numFmtId="0" fontId="32" fillId="38" borderId="22" applyNumberFormat="0" applyAlignment="0" applyProtection="0"/>
    <xf numFmtId="0" fontId="6" fillId="26" borderId="21" applyNumberFormat="0" applyFont="0" applyAlignment="0" applyProtection="0"/>
    <xf numFmtId="0" fontId="37" fillId="0" borderId="27" applyNumberFormat="0" applyFill="0" applyAlignment="0" applyProtection="0"/>
    <xf numFmtId="0" fontId="19" fillId="39" borderId="14" applyNumberFormat="0" applyAlignment="0" applyProtection="0"/>
    <xf numFmtId="0" fontId="4" fillId="26" borderId="21" applyNumberFormat="0" applyFont="0" applyAlignment="0" applyProtection="0"/>
    <xf numFmtId="0" fontId="37" fillId="0" borderId="26" applyNumberFormat="0" applyFill="0" applyAlignment="0" applyProtection="0"/>
    <xf numFmtId="0" fontId="4" fillId="26" borderId="21" applyNumberFormat="0" applyFont="0" applyAlignment="0" applyProtection="0"/>
    <xf numFmtId="0" fontId="19" fillId="39" borderId="14" applyNumberFormat="0" applyAlignment="0" applyProtection="0"/>
    <xf numFmtId="0" fontId="18" fillId="38" borderId="14"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4" fillId="26" borderId="21" applyNumberFormat="0" applyFont="0" applyAlignment="0" applyProtection="0"/>
    <xf numFmtId="0" fontId="32" fillId="39" borderId="22" applyNumberFormat="0" applyAlignment="0" applyProtection="0"/>
    <xf numFmtId="0" fontId="4" fillId="26" borderId="21" applyNumberFormat="0" applyFont="0" applyAlignment="0" applyProtection="0"/>
    <xf numFmtId="0" fontId="25" fillId="29" borderId="14" applyNumberFormat="0" applyAlignment="0" applyProtection="0"/>
    <xf numFmtId="0" fontId="32" fillId="38" borderId="22" applyNumberFormat="0" applyAlignment="0" applyProtection="0"/>
    <xf numFmtId="0" fontId="32" fillId="39" borderId="22" applyNumberFormat="0" applyAlignment="0" applyProtection="0"/>
    <xf numFmtId="0" fontId="4" fillId="26" borderId="21" applyNumberFormat="0" applyFont="0" applyAlignment="0" applyProtection="0"/>
    <xf numFmtId="0" fontId="25" fillId="23" borderId="14" applyNumberFormat="0" applyAlignment="0" applyProtection="0"/>
    <xf numFmtId="0" fontId="19" fillId="39" borderId="14" applyNumberFormat="0" applyAlignment="0" applyProtection="0"/>
    <xf numFmtId="0" fontId="37" fillId="0" borderId="26" applyNumberFormat="0" applyFill="0" applyAlignment="0" applyProtection="0"/>
    <xf numFmtId="0" fontId="25" fillId="29" borderId="14" applyNumberFormat="0" applyAlignment="0" applyProtection="0"/>
    <xf numFmtId="0" fontId="32" fillId="38" borderId="22" applyNumberFormat="0" applyAlignment="0" applyProtection="0"/>
    <xf numFmtId="0" fontId="32" fillId="39" borderId="22" applyNumberFormat="0" applyAlignment="0" applyProtection="0"/>
    <xf numFmtId="0" fontId="18" fillId="38" borderId="14" applyNumberFormat="0" applyAlignment="0" applyProtection="0"/>
    <xf numFmtId="0" fontId="18" fillId="38" borderId="14" applyNumberFormat="0" applyAlignment="0" applyProtection="0"/>
    <xf numFmtId="0" fontId="25" fillId="23" borderId="14" applyNumberFormat="0" applyAlignment="0" applyProtection="0"/>
    <xf numFmtId="0" fontId="6" fillId="26" borderId="21" applyNumberFormat="0" applyFont="0" applyAlignment="0" applyProtection="0"/>
    <xf numFmtId="0" fontId="25" fillId="23" borderId="14" applyNumberFormat="0" applyAlignment="0" applyProtection="0"/>
    <xf numFmtId="0" fontId="25" fillId="23" borderId="14" applyNumberFormat="0" applyAlignment="0" applyProtection="0"/>
    <xf numFmtId="0" fontId="18" fillId="38" borderId="14" applyNumberFormat="0" applyAlignment="0" applyProtection="0"/>
    <xf numFmtId="0" fontId="32" fillId="38" borderId="22" applyNumberFormat="0" applyAlignment="0" applyProtection="0"/>
    <xf numFmtId="0" fontId="4" fillId="26" borderId="21" applyNumberFormat="0" applyFont="0" applyAlignment="0" applyProtection="0"/>
    <xf numFmtId="0" fontId="18" fillId="38" borderId="14" applyNumberFormat="0" applyAlignment="0" applyProtection="0"/>
    <xf numFmtId="0" fontId="25" fillId="23" borderId="14" applyNumberFormat="0" applyAlignment="0" applyProtection="0"/>
    <xf numFmtId="0" fontId="25" fillId="23" borderId="14" applyNumberFormat="0" applyAlignment="0" applyProtection="0"/>
    <xf numFmtId="0" fontId="32" fillId="38" borderId="22" applyNumberFormat="0" applyAlignment="0" applyProtection="0"/>
    <xf numFmtId="0" fontId="32" fillId="38" borderId="22"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19" fillId="39" borderId="14" applyNumberFormat="0" applyAlignment="0" applyProtection="0"/>
    <xf numFmtId="0" fontId="18" fillId="38" borderId="14" applyNumberFormat="0" applyAlignment="0" applyProtection="0"/>
    <xf numFmtId="0" fontId="25" fillId="23" borderId="14" applyNumberFormat="0" applyAlignment="0" applyProtection="0"/>
    <xf numFmtId="0" fontId="25" fillId="29" borderId="14" applyNumberFormat="0" applyAlignment="0" applyProtection="0"/>
    <xf numFmtId="0" fontId="32" fillId="39" borderId="22" applyNumberFormat="0" applyAlignment="0" applyProtection="0"/>
    <xf numFmtId="0" fontId="18" fillId="38" borderId="14" applyNumberFormat="0" applyAlignment="0" applyProtection="0"/>
    <xf numFmtId="0" fontId="32" fillId="38" borderId="22" applyNumberFormat="0" applyAlignment="0" applyProtection="0"/>
    <xf numFmtId="0" fontId="25" fillId="23" borderId="14" applyNumberFormat="0" applyAlignment="0" applyProtection="0"/>
    <xf numFmtId="0" fontId="19" fillId="39" borderId="14" applyNumberFormat="0" applyAlignment="0" applyProtection="0"/>
    <xf numFmtId="0" fontId="37" fillId="0" borderId="26" applyNumberFormat="0" applyFill="0" applyAlignment="0" applyProtection="0"/>
    <xf numFmtId="0" fontId="32" fillId="39" borderId="22" applyNumberFormat="0" applyAlignment="0" applyProtection="0"/>
    <xf numFmtId="0" fontId="18" fillId="38" borderId="14" applyNumberFormat="0" applyAlignment="0" applyProtection="0"/>
    <xf numFmtId="0" fontId="32" fillId="38" borderId="22" applyNumberFormat="0" applyAlignment="0" applyProtection="0"/>
    <xf numFmtId="0" fontId="4" fillId="26" borderId="21" applyNumberFormat="0" applyFont="0" applyAlignment="0" applyProtection="0"/>
    <xf numFmtId="0" fontId="4" fillId="26" borderId="21" applyNumberFormat="0" applyFont="0" applyAlignment="0" applyProtection="0"/>
    <xf numFmtId="0" fontId="18" fillId="38" borderId="14" applyNumberFormat="0" applyAlignment="0" applyProtection="0"/>
    <xf numFmtId="0" fontId="18" fillId="38" borderId="14" applyNumberFormat="0" applyAlignment="0" applyProtection="0"/>
    <xf numFmtId="0" fontId="25" fillId="29" borderId="14" applyNumberFormat="0" applyAlignment="0" applyProtection="0"/>
    <xf numFmtId="0" fontId="32" fillId="38" borderId="22" applyNumberFormat="0" applyAlignment="0" applyProtection="0"/>
    <xf numFmtId="0" fontId="6" fillId="26" borderId="21" applyNumberFormat="0" applyFont="0" applyAlignment="0" applyProtection="0"/>
    <xf numFmtId="0" fontId="37" fillId="0" borderId="27" applyNumberFormat="0" applyFill="0" applyAlignment="0" applyProtection="0"/>
    <xf numFmtId="0" fontId="18" fillId="38" borderId="14" applyNumberFormat="0" applyAlignment="0" applyProtection="0"/>
    <xf numFmtId="0" fontId="19" fillId="39" borderId="14" applyNumberFormat="0" applyAlignment="0" applyProtection="0"/>
    <xf numFmtId="0" fontId="6" fillId="26" borderId="21" applyNumberFormat="0" applyFont="0" applyAlignment="0" applyProtection="0"/>
    <xf numFmtId="0" fontId="4" fillId="26" borderId="21" applyNumberFormat="0" applyFont="0" applyAlignment="0" applyProtection="0"/>
    <xf numFmtId="0" fontId="25" fillId="29" borderId="14" applyNumberFormat="0" applyAlignment="0" applyProtection="0"/>
    <xf numFmtId="0" fontId="25" fillId="23" borderId="14" applyNumberFormat="0" applyAlignment="0" applyProtection="0"/>
    <xf numFmtId="0" fontId="37" fillId="0" borderId="27" applyNumberFormat="0" applyFill="0" applyAlignment="0" applyProtection="0"/>
    <xf numFmtId="0" fontId="4" fillId="26" borderId="21" applyNumberFormat="0" applyFont="0" applyAlignment="0" applyProtection="0"/>
    <xf numFmtId="0" fontId="25" fillId="23" borderId="14" applyNumberFormat="0" applyAlignment="0" applyProtection="0"/>
    <xf numFmtId="0" fontId="4" fillId="26" borderId="21" applyNumberFormat="0" applyFont="0" applyAlignment="0" applyProtection="0"/>
    <xf numFmtId="0" fontId="25" fillId="23" borderId="14" applyNumberFormat="0" applyAlignment="0" applyProtection="0"/>
    <xf numFmtId="0" fontId="19" fillId="39" borderId="14" applyNumberFormat="0" applyAlignment="0" applyProtection="0"/>
    <xf numFmtId="0" fontId="37" fillId="0" borderId="26" applyNumberFormat="0" applyFill="0" applyAlignment="0" applyProtection="0"/>
    <xf numFmtId="0" fontId="25" fillId="29" borderId="14" applyNumberFormat="0" applyAlignment="0" applyProtection="0"/>
    <xf numFmtId="0" fontId="37" fillId="0" borderId="26" applyNumberFormat="0" applyFill="0" applyAlignment="0" applyProtection="0"/>
    <xf numFmtId="0" fontId="4" fillId="26" borderId="21" applyNumberFormat="0" applyFont="0" applyAlignment="0" applyProtection="0"/>
    <xf numFmtId="0" fontId="18" fillId="38" borderId="14" applyNumberFormat="0" applyAlignment="0" applyProtection="0"/>
    <xf numFmtId="0" fontId="25" fillId="29" borderId="14" applyNumberFormat="0" applyAlignment="0" applyProtection="0"/>
    <xf numFmtId="0" fontId="4" fillId="26" borderId="21" applyNumberFormat="0" applyFont="0" applyAlignment="0" applyProtection="0"/>
    <xf numFmtId="0" fontId="37" fillId="0" borderId="26" applyNumberFormat="0" applyFill="0" applyAlignment="0" applyProtection="0"/>
    <xf numFmtId="0" fontId="37" fillId="0" borderId="26" applyNumberFormat="0" applyFill="0" applyAlignment="0" applyProtection="0"/>
    <xf numFmtId="0" fontId="32" fillId="38" borderId="22" applyNumberFormat="0" applyAlignment="0" applyProtection="0"/>
    <xf numFmtId="0" fontId="37" fillId="0" borderId="26" applyNumberFormat="0" applyFill="0" applyAlignment="0" applyProtection="0"/>
    <xf numFmtId="0" fontId="6" fillId="26" borderId="21" applyNumberFormat="0" applyFont="0" applyAlignment="0" applyProtection="0"/>
    <xf numFmtId="0" fontId="6" fillId="26" borderId="21" applyNumberFormat="0" applyFon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32" fillId="39" borderId="22" applyNumberFormat="0" applyAlignment="0" applyProtection="0"/>
    <xf numFmtId="0" fontId="25" fillId="23" borderId="14" applyNumberFormat="0" applyAlignment="0" applyProtection="0"/>
    <xf numFmtId="0" fontId="25" fillId="23" borderId="14" applyNumberFormat="0" applyAlignment="0" applyProtection="0"/>
    <xf numFmtId="0" fontId="19" fillId="39" borderId="14" applyNumberFormat="0" applyAlignment="0" applyProtection="0"/>
    <xf numFmtId="0" fontId="18" fillId="38" borderId="14" applyNumberFormat="0" applyAlignment="0" applyProtection="0"/>
    <xf numFmtId="0" fontId="6" fillId="26" borderId="21" applyNumberFormat="0" applyFont="0" applyAlignment="0" applyProtection="0"/>
    <xf numFmtId="0" fontId="18" fillId="38" borderId="14" applyNumberFormat="0" applyAlignment="0" applyProtection="0"/>
    <xf numFmtId="0" fontId="32" fillId="38" borderId="22" applyNumberFormat="0" applyAlignment="0" applyProtection="0"/>
    <xf numFmtId="0" fontId="25" fillId="23" borderId="14" applyNumberFormat="0" applyAlignment="0" applyProtection="0"/>
    <xf numFmtId="0" fontId="37" fillId="0" borderId="26" applyNumberFormat="0" applyFill="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32" fillId="39" borderId="22" applyNumberFormat="0" applyAlignment="0" applyProtection="0"/>
    <xf numFmtId="0" fontId="25" fillId="29" borderId="14" applyNumberFormat="0" applyAlignment="0" applyProtection="0"/>
    <xf numFmtId="0" fontId="37" fillId="0" borderId="27" applyNumberFormat="0" applyFill="0" applyAlignment="0" applyProtection="0"/>
    <xf numFmtId="0" fontId="25" fillId="29" borderId="14"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32" fillId="38" borderId="22" applyNumberFormat="0" applyAlignment="0" applyProtection="0"/>
    <xf numFmtId="0" fontId="32" fillId="38" borderId="22" applyNumberFormat="0" applyAlignment="0" applyProtection="0"/>
    <xf numFmtId="0" fontId="18" fillId="38" borderId="14" applyNumberFormat="0" applyAlignment="0" applyProtection="0"/>
    <xf numFmtId="0" fontId="32" fillId="39" borderId="22" applyNumberFormat="0" applyAlignment="0" applyProtection="0"/>
    <xf numFmtId="0" fontId="25" fillId="29" borderId="14" applyNumberFormat="0" applyAlignment="0" applyProtection="0"/>
    <xf numFmtId="0" fontId="4" fillId="26" borderId="21" applyNumberFormat="0" applyFont="0" applyAlignment="0" applyProtection="0"/>
    <xf numFmtId="0" fontId="32" fillId="38" borderId="22" applyNumberFormat="0" applyAlignment="0" applyProtection="0"/>
    <xf numFmtId="0" fontId="6" fillId="26" borderId="21" applyNumberFormat="0" applyFont="0" applyAlignment="0" applyProtection="0"/>
    <xf numFmtId="0" fontId="25" fillId="29" borderId="14" applyNumberFormat="0" applyAlignment="0" applyProtection="0"/>
    <xf numFmtId="0" fontId="4" fillId="26" borderId="21" applyNumberFormat="0" applyFont="0" applyAlignment="0" applyProtection="0"/>
    <xf numFmtId="0" fontId="25" fillId="23" borderId="14" applyNumberFormat="0" applyAlignment="0" applyProtection="0"/>
    <xf numFmtId="0" fontId="4" fillId="26" borderId="21" applyNumberFormat="0" applyFont="0" applyAlignment="0" applyProtection="0"/>
    <xf numFmtId="0" fontId="6" fillId="26" borderId="21" applyNumberFormat="0" applyFont="0" applyAlignment="0" applyProtection="0"/>
    <xf numFmtId="0" fontId="37" fillId="0" borderId="26" applyNumberFormat="0" applyFill="0" applyAlignment="0" applyProtection="0"/>
    <xf numFmtId="0" fontId="25" fillId="23" borderId="14" applyNumberFormat="0" applyAlignment="0" applyProtection="0"/>
    <xf numFmtId="0" fontId="32" fillId="38" borderId="22" applyNumberFormat="0" applyAlignment="0" applyProtection="0"/>
    <xf numFmtId="0" fontId="4" fillId="26" borderId="21" applyNumberFormat="0" applyFont="0" applyAlignment="0" applyProtection="0"/>
    <xf numFmtId="0" fontId="32" fillId="39" borderId="22"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37" fillId="0" borderId="26" applyNumberFormat="0" applyFill="0" applyAlignment="0" applyProtection="0"/>
    <xf numFmtId="0" fontId="18" fillId="38" borderId="14" applyNumberFormat="0" applyAlignment="0" applyProtection="0"/>
    <xf numFmtId="0" fontId="37" fillId="0" borderId="26" applyNumberFormat="0" applyFill="0" applyAlignment="0" applyProtection="0"/>
    <xf numFmtId="0" fontId="25" fillId="23" borderId="14" applyNumberFormat="0" applyAlignment="0" applyProtection="0"/>
    <xf numFmtId="0" fontId="32" fillId="38" borderId="22" applyNumberFormat="0" applyAlignment="0" applyProtection="0"/>
    <xf numFmtId="0" fontId="18" fillId="38" borderId="14" applyNumberFormat="0" applyAlignment="0" applyProtection="0"/>
    <xf numFmtId="0" fontId="4" fillId="26" borderId="21" applyNumberFormat="0" applyFont="0" applyAlignment="0" applyProtection="0"/>
    <xf numFmtId="0" fontId="37" fillId="0" borderId="27" applyNumberFormat="0" applyFill="0" applyAlignment="0" applyProtection="0"/>
    <xf numFmtId="0" fontId="4" fillId="26" borderId="21" applyNumberFormat="0" applyFont="0" applyAlignment="0" applyProtection="0"/>
    <xf numFmtId="0" fontId="25" fillId="23" borderId="14" applyNumberFormat="0" applyAlignment="0" applyProtection="0"/>
    <xf numFmtId="0" fontId="32" fillId="38" borderId="22" applyNumberFormat="0" applyAlignment="0" applyProtection="0"/>
    <xf numFmtId="0" fontId="6" fillId="26" borderId="21" applyNumberFormat="0" applyFont="0" applyAlignment="0" applyProtection="0"/>
    <xf numFmtId="0" fontId="32" fillId="39" borderId="22" applyNumberFormat="0" applyAlignment="0" applyProtection="0"/>
    <xf numFmtId="0" fontId="25" fillId="23" borderId="14" applyNumberFormat="0" applyAlignment="0" applyProtection="0"/>
    <xf numFmtId="0" fontId="37" fillId="0" borderId="26" applyNumberFormat="0" applyFill="0" applyAlignment="0" applyProtection="0"/>
    <xf numFmtId="0" fontId="4" fillId="26" borderId="21" applyNumberFormat="0" applyFont="0" applyAlignment="0" applyProtection="0"/>
    <xf numFmtId="0" fontId="18" fillId="38" borderId="14" applyNumberFormat="0" applyAlignment="0" applyProtection="0"/>
    <xf numFmtId="0" fontId="18" fillId="38" borderId="14" applyNumberFormat="0" applyAlignment="0" applyProtection="0"/>
    <xf numFmtId="0" fontId="32" fillId="39" borderId="22" applyNumberFormat="0" applyAlignment="0" applyProtection="0"/>
    <xf numFmtId="0" fontId="18" fillId="38" borderId="14" applyNumberFormat="0" applyAlignment="0" applyProtection="0"/>
    <xf numFmtId="0" fontId="19" fillId="39" borderId="14" applyNumberFormat="0" applyAlignment="0" applyProtection="0"/>
    <xf numFmtId="0" fontId="4" fillId="26" borderId="21" applyNumberFormat="0" applyFont="0" applyAlignment="0" applyProtection="0"/>
    <xf numFmtId="0" fontId="32" fillId="38" borderId="22" applyNumberFormat="0" applyAlignment="0" applyProtection="0"/>
    <xf numFmtId="0" fontId="32" fillId="38" borderId="22" applyNumberFormat="0" applyAlignment="0" applyProtection="0"/>
    <xf numFmtId="0" fontId="19" fillId="39" borderId="14" applyNumberFormat="0" applyAlignment="0" applyProtection="0"/>
    <xf numFmtId="0" fontId="6" fillId="26" borderId="21" applyNumberFormat="0" applyFont="0" applyAlignment="0" applyProtection="0"/>
    <xf numFmtId="0" fontId="25" fillId="23" borderId="14" applyNumberFormat="0" applyAlignment="0" applyProtection="0"/>
    <xf numFmtId="0" fontId="25" fillId="23" borderId="14" applyNumberFormat="0" applyAlignment="0" applyProtection="0"/>
    <xf numFmtId="0" fontId="25" fillId="23" borderId="14" applyNumberFormat="0" applyAlignment="0" applyProtection="0"/>
    <xf numFmtId="0" fontId="6" fillId="26" borderId="21" applyNumberFormat="0" applyFont="0" applyAlignment="0" applyProtection="0"/>
    <xf numFmtId="0" fontId="19" fillId="39" borderId="14" applyNumberFormat="0" applyAlignment="0" applyProtection="0"/>
    <xf numFmtId="0" fontId="32" fillId="38" borderId="22" applyNumberFormat="0" applyAlignment="0" applyProtection="0"/>
    <xf numFmtId="0" fontId="25" fillId="23" borderId="14" applyNumberFormat="0" applyAlignment="0" applyProtection="0"/>
    <xf numFmtId="0" fontId="37" fillId="0" borderId="26" applyNumberFormat="0" applyFill="0" applyAlignment="0" applyProtection="0"/>
    <xf numFmtId="0" fontId="25" fillId="23" borderId="14" applyNumberFormat="0" applyAlignment="0" applyProtection="0"/>
    <xf numFmtId="0" fontId="25" fillId="29" borderId="14" applyNumberFormat="0" applyAlignment="0" applyProtection="0"/>
    <xf numFmtId="0" fontId="32" fillId="38" borderId="22" applyNumberFormat="0" applyAlignment="0" applyProtection="0"/>
    <xf numFmtId="0" fontId="25" fillId="29" borderId="14" applyNumberFormat="0" applyAlignment="0" applyProtection="0"/>
    <xf numFmtId="0" fontId="37" fillId="0" borderId="26" applyNumberFormat="0" applyFill="0" applyAlignment="0" applyProtection="0"/>
    <xf numFmtId="0" fontId="37" fillId="0" borderId="26" applyNumberFormat="0" applyFill="0" applyAlignment="0" applyProtection="0"/>
    <xf numFmtId="0" fontId="4" fillId="26" borderId="21" applyNumberFormat="0" applyFont="0" applyAlignment="0" applyProtection="0"/>
    <xf numFmtId="0" fontId="6" fillId="26" borderId="21" applyNumberFormat="0" applyFon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37" fillId="0" borderId="26" applyNumberFormat="0" applyFill="0" applyAlignment="0" applyProtection="0"/>
    <xf numFmtId="0" fontId="32" fillId="38" borderId="22" applyNumberFormat="0" applyAlignment="0" applyProtection="0"/>
    <xf numFmtId="0" fontId="32" fillId="38" borderId="22" applyNumberFormat="0" applyAlignment="0" applyProtection="0"/>
    <xf numFmtId="0" fontId="37" fillId="0" borderId="27" applyNumberFormat="0" applyFill="0" applyAlignment="0" applyProtection="0"/>
    <xf numFmtId="0" fontId="25" fillId="29" borderId="14" applyNumberFormat="0" applyAlignment="0" applyProtection="0"/>
    <xf numFmtId="0" fontId="4" fillId="26" borderId="21" applyNumberFormat="0" applyFon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37" fillId="0" borderId="26" applyNumberFormat="0" applyFill="0" applyAlignment="0" applyProtection="0"/>
    <xf numFmtId="0" fontId="32" fillId="39" borderId="22" applyNumberFormat="0" applyAlignment="0" applyProtection="0"/>
    <xf numFmtId="0" fontId="25" fillId="23" borderId="14" applyNumberFormat="0" applyAlignment="0" applyProtection="0"/>
    <xf numFmtId="0" fontId="18" fillId="38" borderId="14" applyNumberFormat="0" applyAlignment="0" applyProtection="0"/>
    <xf numFmtId="0" fontId="25" fillId="23" borderId="14" applyNumberFormat="0" applyAlignment="0" applyProtection="0"/>
    <xf numFmtId="0" fontId="32" fillId="38" borderId="22" applyNumberFormat="0" applyAlignment="0" applyProtection="0"/>
    <xf numFmtId="0" fontId="4" fillId="26" borderId="21" applyNumberFormat="0" applyFont="0" applyAlignment="0" applyProtection="0"/>
    <xf numFmtId="0" fontId="18" fillId="38" borderId="14" applyNumberFormat="0" applyAlignment="0" applyProtection="0"/>
    <xf numFmtId="0" fontId="37" fillId="0" borderId="27" applyNumberFormat="0" applyFill="0" applyAlignment="0" applyProtection="0"/>
    <xf numFmtId="0" fontId="25" fillId="23" borderId="14" applyNumberFormat="0" applyAlignment="0" applyProtection="0"/>
    <xf numFmtId="0" fontId="37" fillId="0" borderId="26" applyNumberFormat="0" applyFill="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32" fillId="39" borderId="22" applyNumberFormat="0" applyAlignment="0" applyProtection="0"/>
    <xf numFmtId="0" fontId="32" fillId="38" borderId="22" applyNumberFormat="0" applyAlignment="0" applyProtection="0"/>
    <xf numFmtId="0" fontId="18" fillId="38" borderId="14" applyNumberFormat="0" applyAlignment="0" applyProtection="0"/>
    <xf numFmtId="0" fontId="18" fillId="38" borderId="14" applyNumberFormat="0" applyAlignment="0" applyProtection="0"/>
    <xf numFmtId="0" fontId="32" fillId="39" borderId="22" applyNumberFormat="0" applyAlignment="0" applyProtection="0"/>
    <xf numFmtId="0" fontId="4" fillId="26" borderId="21" applyNumberFormat="0" applyFont="0" applyAlignment="0" applyProtection="0"/>
    <xf numFmtId="0" fontId="32" fillId="38" borderId="22" applyNumberFormat="0" applyAlignment="0" applyProtection="0"/>
    <xf numFmtId="0" fontId="32" fillId="38" borderId="22" applyNumberFormat="0" applyAlignment="0" applyProtection="0"/>
    <xf numFmtId="0" fontId="19" fillId="39" borderId="14" applyNumberFormat="0" applyAlignment="0" applyProtection="0"/>
    <xf numFmtId="0" fontId="6" fillId="26" borderId="21" applyNumberFormat="0" applyFont="0" applyAlignment="0" applyProtection="0"/>
    <xf numFmtId="0" fontId="25" fillId="23" borderId="14" applyNumberFormat="0" applyAlignment="0" applyProtection="0"/>
    <xf numFmtId="0" fontId="25" fillId="23" borderId="14" applyNumberFormat="0" applyAlignment="0" applyProtection="0"/>
    <xf numFmtId="0" fontId="37" fillId="0" borderId="27" applyNumberFormat="0" applyFill="0" applyAlignment="0" applyProtection="0"/>
    <xf numFmtId="0" fontId="18" fillId="38" borderId="14" applyNumberFormat="0" applyAlignment="0" applyProtection="0"/>
    <xf numFmtId="0" fontId="25" fillId="23" borderId="14" applyNumberFormat="0" applyAlignment="0" applyProtection="0"/>
    <xf numFmtId="0" fontId="6" fillId="26" borderId="21" applyNumberFormat="0" applyFont="0" applyAlignment="0" applyProtection="0"/>
    <xf numFmtId="0" fontId="19" fillId="39" borderId="14" applyNumberFormat="0" applyAlignment="0" applyProtection="0"/>
    <xf numFmtId="0" fontId="19" fillId="39" borderId="14" applyNumberFormat="0" applyAlignment="0" applyProtection="0"/>
    <xf numFmtId="0" fontId="18" fillId="38" borderId="14" applyNumberFormat="0" applyAlignment="0" applyProtection="0"/>
    <xf numFmtId="0" fontId="32" fillId="38" borderId="22" applyNumberFormat="0" applyAlignment="0" applyProtection="0"/>
    <xf numFmtId="0" fontId="32" fillId="38" borderId="22" applyNumberFormat="0" applyAlignment="0" applyProtection="0"/>
    <xf numFmtId="0" fontId="32" fillId="39" borderId="22" applyNumberFormat="0" applyAlignment="0" applyProtection="0"/>
    <xf numFmtId="0" fontId="6" fillId="26" borderId="21" applyNumberFormat="0" applyFont="0" applyAlignment="0" applyProtection="0"/>
    <xf numFmtId="0" fontId="25" fillId="23" borderId="14" applyNumberFormat="0" applyAlignment="0" applyProtection="0"/>
    <xf numFmtId="0" fontId="19" fillId="39" borderId="14" applyNumberFormat="0" applyAlignment="0" applyProtection="0"/>
    <xf numFmtId="0" fontId="32" fillId="39" borderId="22" applyNumberFormat="0" applyAlignment="0" applyProtection="0"/>
    <xf numFmtId="0" fontId="18" fillId="38" borderId="14" applyNumberFormat="0" applyAlignment="0" applyProtection="0"/>
    <xf numFmtId="0" fontId="18" fillId="38" borderId="14" applyNumberFormat="0" applyAlignment="0" applyProtection="0"/>
    <xf numFmtId="0" fontId="32" fillId="39" borderId="22" applyNumberFormat="0" applyAlignment="0" applyProtection="0"/>
    <xf numFmtId="0" fontId="25" fillId="29" borderId="14" applyNumberFormat="0" applyAlignment="0" applyProtection="0"/>
    <xf numFmtId="0" fontId="25" fillId="29" borderId="14" applyNumberFormat="0" applyAlignment="0" applyProtection="0"/>
    <xf numFmtId="0" fontId="6" fillId="26" borderId="21" applyNumberFormat="0" applyFont="0" applyAlignment="0" applyProtection="0"/>
    <xf numFmtId="0" fontId="18" fillId="38" borderId="14" applyNumberFormat="0" applyAlignment="0" applyProtection="0"/>
    <xf numFmtId="0" fontId="32" fillId="39" borderId="22" applyNumberFormat="0" applyAlignment="0" applyProtection="0"/>
    <xf numFmtId="0" fontId="25" fillId="23" borderId="14" applyNumberFormat="0" applyAlignment="0" applyProtection="0"/>
    <xf numFmtId="0" fontId="18" fillId="38" borderId="14" applyNumberFormat="0" applyAlignment="0" applyProtection="0"/>
    <xf numFmtId="0" fontId="25" fillId="23" borderId="14" applyNumberFormat="0" applyAlignment="0" applyProtection="0"/>
    <xf numFmtId="0" fontId="25" fillId="23" borderId="14" applyNumberFormat="0" applyAlignment="0" applyProtection="0"/>
    <xf numFmtId="0" fontId="37" fillId="0" borderId="26" applyNumberFormat="0" applyFill="0" applyAlignment="0" applyProtection="0"/>
    <xf numFmtId="0" fontId="25" fillId="29" borderId="14" applyNumberFormat="0" applyAlignment="0" applyProtection="0"/>
    <xf numFmtId="0" fontId="25" fillId="23" borderId="14" applyNumberFormat="0" applyAlignment="0" applyProtection="0"/>
    <xf numFmtId="0" fontId="18" fillId="38" borderId="14" applyNumberFormat="0" applyAlignment="0" applyProtection="0"/>
    <xf numFmtId="0" fontId="25" fillId="29" borderId="14" applyNumberFormat="0" applyAlignment="0" applyProtection="0"/>
    <xf numFmtId="0" fontId="18" fillId="38" borderId="14" applyNumberFormat="0" applyAlignment="0" applyProtection="0"/>
    <xf numFmtId="0" fontId="25" fillId="23" borderId="14" applyNumberFormat="0" applyAlignment="0" applyProtection="0"/>
    <xf numFmtId="0" fontId="32" fillId="38" borderId="22" applyNumberFormat="0" applyAlignment="0" applyProtection="0"/>
    <xf numFmtId="0" fontId="32" fillId="39" borderId="22" applyNumberFormat="0" applyAlignment="0" applyProtection="0"/>
    <xf numFmtId="0" fontId="25" fillId="29" borderId="14" applyNumberFormat="0" applyAlignment="0" applyProtection="0"/>
    <xf numFmtId="0" fontId="37" fillId="0" borderId="27" applyNumberFormat="0" applyFill="0" applyAlignment="0" applyProtection="0"/>
    <xf numFmtId="0" fontId="4" fillId="26" borderId="21" applyNumberFormat="0" applyFont="0" applyAlignment="0" applyProtection="0"/>
    <xf numFmtId="0" fontId="32" fillId="39" borderId="22" applyNumberFormat="0" applyAlignment="0" applyProtection="0"/>
    <xf numFmtId="0" fontId="37" fillId="0" borderId="27" applyNumberFormat="0" applyFill="0" applyAlignment="0" applyProtection="0"/>
    <xf numFmtId="0" fontId="25" fillId="29" borderId="14" applyNumberFormat="0" applyAlignment="0" applyProtection="0"/>
    <xf numFmtId="0" fontId="37" fillId="0" borderId="27" applyNumberFormat="0" applyFill="0" applyAlignment="0" applyProtection="0"/>
    <xf numFmtId="0" fontId="32" fillId="38" borderId="22" applyNumberFormat="0" applyAlignment="0" applyProtection="0"/>
    <xf numFmtId="0" fontId="6" fillId="26" borderId="21" applyNumberFormat="0" applyFont="0" applyAlignment="0" applyProtection="0"/>
    <xf numFmtId="0" fontId="25" fillId="29" borderId="14" applyNumberFormat="0" applyAlignment="0" applyProtection="0"/>
    <xf numFmtId="0" fontId="32" fillId="39" borderId="22" applyNumberFormat="0" applyAlignment="0" applyProtection="0"/>
    <xf numFmtId="0" fontId="32" fillId="38" borderId="22" applyNumberFormat="0" applyAlignment="0" applyProtection="0"/>
    <xf numFmtId="0" fontId="6" fillId="26" borderId="21" applyNumberFormat="0" applyFont="0" applyAlignment="0" applyProtection="0"/>
    <xf numFmtId="0" fontId="18" fillId="38" borderId="14" applyNumberFormat="0" applyAlignment="0" applyProtection="0"/>
    <xf numFmtId="0" fontId="32" fillId="38" borderId="22" applyNumberFormat="0" applyAlignment="0" applyProtection="0"/>
    <xf numFmtId="0" fontId="18" fillId="38" borderId="14" applyNumberFormat="0" applyAlignment="0" applyProtection="0"/>
    <xf numFmtId="0" fontId="37" fillId="0" borderId="26" applyNumberFormat="0" applyFill="0" applyAlignment="0" applyProtection="0"/>
    <xf numFmtId="0" fontId="37" fillId="0" borderId="26" applyNumberFormat="0" applyFill="0" applyAlignment="0" applyProtection="0"/>
    <xf numFmtId="0" fontId="18" fillId="38" borderId="14" applyNumberFormat="0" applyAlignment="0" applyProtection="0"/>
    <xf numFmtId="0" fontId="18" fillId="38" borderId="14" applyNumberFormat="0" applyAlignment="0" applyProtection="0"/>
    <xf numFmtId="0" fontId="37" fillId="0" borderId="26" applyNumberFormat="0" applyFill="0" applyAlignment="0" applyProtection="0"/>
    <xf numFmtId="0" fontId="4" fillId="26" borderId="21" applyNumberFormat="0" applyFont="0" applyAlignment="0" applyProtection="0"/>
    <xf numFmtId="0" fontId="32" fillId="39" borderId="22" applyNumberFormat="0" applyAlignment="0" applyProtection="0"/>
    <xf numFmtId="0" fontId="25" fillId="23" borderId="14" applyNumberFormat="0" applyAlignment="0" applyProtection="0"/>
    <xf numFmtId="0" fontId="6" fillId="26" borderId="21" applyNumberFormat="0" applyFont="0" applyAlignment="0" applyProtection="0"/>
    <xf numFmtId="0" fontId="4" fillId="26" borderId="21" applyNumberFormat="0" applyFont="0" applyAlignment="0" applyProtection="0"/>
    <xf numFmtId="0" fontId="18" fillId="38" borderId="14" applyNumberFormat="0" applyAlignment="0" applyProtection="0"/>
    <xf numFmtId="0" fontId="25" fillId="23" borderId="14" applyNumberFormat="0" applyAlignment="0" applyProtection="0"/>
    <xf numFmtId="0" fontId="37" fillId="0" borderId="27" applyNumberFormat="0" applyFill="0" applyAlignment="0" applyProtection="0"/>
    <xf numFmtId="0" fontId="18" fillId="38" borderId="14" applyNumberFormat="0" applyAlignment="0" applyProtection="0"/>
    <xf numFmtId="0" fontId="37" fillId="0" borderId="27" applyNumberFormat="0" applyFill="0" applyAlignment="0" applyProtection="0"/>
    <xf numFmtId="0" fontId="6" fillId="26" borderId="21" applyNumberFormat="0" applyFont="0" applyAlignment="0" applyProtection="0"/>
    <xf numFmtId="0" fontId="6" fillId="26" borderId="21" applyNumberFormat="0" applyFont="0" applyAlignment="0" applyProtection="0"/>
    <xf numFmtId="0" fontId="4" fillId="26" borderId="21" applyNumberFormat="0" applyFont="0" applyAlignment="0" applyProtection="0"/>
    <xf numFmtId="0" fontId="25" fillId="29" borderId="14" applyNumberFormat="0" applyAlignment="0" applyProtection="0"/>
    <xf numFmtId="0" fontId="32" fillId="38" borderId="22" applyNumberFormat="0" applyAlignment="0" applyProtection="0"/>
    <xf numFmtId="0" fontId="37" fillId="0" borderId="27" applyNumberFormat="0" applyFill="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4" fillId="26" borderId="21" applyNumberFormat="0" applyFont="0" applyAlignment="0" applyProtection="0"/>
    <xf numFmtId="0" fontId="32" fillId="38" borderId="22" applyNumberFormat="0" applyAlignment="0" applyProtection="0"/>
    <xf numFmtId="0" fontId="37" fillId="0" borderId="27" applyNumberFormat="0" applyFill="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32" fillId="38" borderId="22"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32" fillId="38" borderId="22"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32" fillId="38" borderId="22"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19" fillId="39" borderId="14" applyNumberFormat="0" applyAlignment="0" applyProtection="0"/>
    <xf numFmtId="0" fontId="32" fillId="38" borderId="22"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32" fillId="38" borderId="22"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32" fillId="38" borderId="22"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25" fillId="23" borderId="14" applyNumberFormat="0" applyAlignment="0" applyProtection="0"/>
    <xf numFmtId="0" fontId="4" fillId="26" borderId="21" applyNumberFormat="0" applyFont="0" applyAlignment="0" applyProtection="0"/>
    <xf numFmtId="0" fontId="18" fillId="38" borderId="14" applyNumberFormat="0" applyAlignment="0" applyProtection="0"/>
    <xf numFmtId="0" fontId="25" fillId="23" borderId="14" applyNumberFormat="0" applyAlignment="0" applyProtection="0"/>
    <xf numFmtId="0" fontId="18" fillId="38" borderId="14" applyNumberFormat="0" applyAlignment="0" applyProtection="0"/>
    <xf numFmtId="0" fontId="25" fillId="23" borderId="14" applyNumberFormat="0" applyAlignment="0" applyProtection="0"/>
    <xf numFmtId="0" fontId="18" fillId="38" borderId="14" applyNumberFormat="0" applyAlignment="0" applyProtection="0"/>
    <xf numFmtId="0" fontId="18" fillId="38" borderId="14" applyNumberFormat="0" applyAlignment="0" applyProtection="0"/>
    <xf numFmtId="166" fontId="3" fillId="0" borderId="0" applyFont="0" applyFill="0" applyBorder="0" applyAlignment="0" applyProtection="0"/>
    <xf numFmtId="42" fontId="3" fillId="0" borderId="0" applyFont="0" applyFill="0" applyBorder="0" applyAlignment="0" applyProtection="0"/>
    <xf numFmtId="0" fontId="41" fillId="0" borderId="0"/>
    <xf numFmtId="43" fontId="3" fillId="0" borderId="0" applyFont="0" applyFill="0" applyBorder="0" applyAlignment="0" applyProtection="0"/>
  </cellStyleXfs>
  <cellXfs count="1242">
    <xf numFmtId="0" fontId="0" fillId="0" borderId="0" xfId="0"/>
    <xf numFmtId="0" fontId="0" fillId="0" borderId="2" xfId="0" applyBorder="1" applyAlignment="1">
      <alignment horizontal="center"/>
    </xf>
    <xf numFmtId="0" fontId="0" fillId="0" borderId="0" xfId="0" applyAlignment="1">
      <alignment vertical="center"/>
    </xf>
    <xf numFmtId="0" fontId="7" fillId="13" borderId="2" xfId="0" applyFont="1" applyFill="1" applyBorder="1" applyAlignment="1">
      <alignment horizontal="center" vertical="center"/>
    </xf>
    <xf numFmtId="0" fontId="7" fillId="13" borderId="2" xfId="0" applyFont="1" applyFill="1" applyBorder="1" applyAlignment="1">
      <alignment horizontal="center" vertical="center" wrapText="1"/>
    </xf>
    <xf numFmtId="0" fontId="0" fillId="0" borderId="0" xfId="0" applyAlignment="1">
      <alignment horizontal="justify" vertical="justify"/>
    </xf>
    <xf numFmtId="0" fontId="8" fillId="0" borderId="2" xfId="0" applyFont="1" applyBorder="1" applyAlignment="1">
      <alignment vertical="center"/>
    </xf>
    <xf numFmtId="0" fontId="0" fillId="0" borderId="2" xfId="0" applyFont="1" applyBorder="1" applyAlignment="1">
      <alignment horizontal="justify" vertical="justify"/>
    </xf>
    <xf numFmtId="4" fontId="0" fillId="0" borderId="0" xfId="0" applyNumberFormat="1"/>
    <xf numFmtId="9" fontId="0" fillId="0" borderId="2" xfId="54" applyFont="1" applyBorder="1" applyAlignment="1">
      <alignment horizontal="center"/>
    </xf>
    <xf numFmtId="0" fontId="0" fillId="0" borderId="0" xfId="0" applyAlignment="1">
      <alignment horizontal="center" vertical="center"/>
    </xf>
    <xf numFmtId="4" fontId="0" fillId="0" borderId="0" xfId="0" applyNumberFormat="1" applyAlignment="1">
      <alignment horizontal="center" vertical="center"/>
    </xf>
    <xf numFmtId="0" fontId="0" fillId="0" borderId="0" xfId="0" applyFill="1"/>
    <xf numFmtId="10" fontId="0" fillId="0" borderId="2" xfId="54" applyNumberFormat="1" applyFont="1" applyBorder="1" applyAlignment="1">
      <alignment horizontal="center" vertical="center"/>
    </xf>
    <xf numFmtId="9" fontId="0" fillId="0" borderId="2" xfId="54" applyNumberFormat="1" applyFont="1" applyBorder="1" applyAlignment="1">
      <alignment horizontal="center" vertical="center"/>
    </xf>
    <xf numFmtId="10" fontId="0" fillId="0" borderId="2" xfId="54" applyNumberFormat="1" applyFont="1" applyBorder="1" applyAlignment="1">
      <alignment horizontal="center"/>
    </xf>
    <xf numFmtId="0" fontId="11" fillId="13" borderId="2" xfId="0" applyFont="1" applyFill="1" applyBorder="1" applyAlignment="1">
      <alignment horizontal="center" vertical="center" wrapText="1"/>
    </xf>
    <xf numFmtId="0" fontId="0" fillId="0" borderId="0" xfId="0" applyFill="1" applyAlignment="1">
      <alignment horizontal="justify" vertical="justify"/>
    </xf>
    <xf numFmtId="0" fontId="0" fillId="0" borderId="2" xfId="0" applyBorder="1" applyAlignment="1">
      <alignment horizontal="center" vertical="center"/>
    </xf>
    <xf numFmtId="0" fontId="7" fillId="13" borderId="2" xfId="0" applyFont="1" applyFill="1" applyBorder="1"/>
    <xf numFmtId="9" fontId="12" fillId="13" borderId="2" xfId="54" applyFont="1" applyFill="1" applyBorder="1" applyAlignment="1">
      <alignment horizontal="center"/>
    </xf>
    <xf numFmtId="10" fontId="7" fillId="13" borderId="2" xfId="0" applyNumberFormat="1" applyFont="1" applyFill="1" applyBorder="1" applyAlignment="1">
      <alignment horizontal="center"/>
    </xf>
    <xf numFmtId="10" fontId="7" fillId="13" borderId="2" xfId="54" applyNumberFormat="1" applyFont="1" applyFill="1" applyBorder="1" applyAlignment="1">
      <alignment horizontal="center"/>
    </xf>
    <xf numFmtId="3" fontId="0" fillId="0" borderId="2" xfId="0" applyNumberFormat="1" applyBorder="1"/>
    <xf numFmtId="3" fontId="7" fillId="13" borderId="2" xfId="0" applyNumberFormat="1" applyFont="1" applyFill="1" applyBorder="1"/>
    <xf numFmtId="3" fontId="0" fillId="0" borderId="7" xfId="0" applyNumberFormat="1" applyBorder="1" applyAlignment="1" applyProtection="1">
      <alignment horizontal="right" vertical="center"/>
    </xf>
    <xf numFmtId="3" fontId="0" fillId="0" borderId="7" xfId="0" applyNumberFormat="1" applyFont="1" applyBorder="1" applyAlignment="1" applyProtection="1">
      <alignment horizontal="right" vertical="center"/>
    </xf>
    <xf numFmtId="3" fontId="0" fillId="0" borderId="2" xfId="0" applyNumberFormat="1" applyBorder="1" applyAlignment="1" applyProtection="1">
      <alignment horizontal="right" vertical="center"/>
    </xf>
    <xf numFmtId="3" fontId="0" fillId="0" borderId="2" xfId="0" applyNumberFormat="1" applyBorder="1" applyAlignment="1">
      <alignment horizontal="right" vertical="center"/>
    </xf>
    <xf numFmtId="3" fontId="0" fillId="0" borderId="2" xfId="0" applyNumberFormat="1" applyFont="1" applyBorder="1" applyAlignment="1">
      <alignment horizontal="right" vertical="center"/>
    </xf>
    <xf numFmtId="0" fontId="12" fillId="13" borderId="2" xfId="0" applyFont="1" applyFill="1" applyBorder="1" applyAlignment="1">
      <alignment horizontal="center" vertical="center"/>
    </xf>
    <xf numFmtId="0" fontId="7" fillId="13" borderId="2" xfId="0" applyFont="1" applyFill="1" applyBorder="1" applyAlignment="1">
      <alignment horizontal="justify" vertical="justify"/>
    </xf>
    <xf numFmtId="3" fontId="7" fillId="13" borderId="2" xfId="0" applyNumberFormat="1" applyFont="1" applyFill="1" applyBorder="1" applyAlignment="1" applyProtection="1">
      <alignment horizontal="right" vertical="center"/>
    </xf>
    <xf numFmtId="9" fontId="7" fillId="13" borderId="2" xfId="54" applyFont="1" applyFill="1" applyBorder="1" applyAlignment="1">
      <alignment horizontal="center" vertical="center"/>
    </xf>
    <xf numFmtId="3" fontId="7" fillId="13" borderId="2" xfId="0" applyNumberFormat="1" applyFont="1" applyFill="1" applyBorder="1" applyAlignment="1">
      <alignment horizontal="right" vertical="center"/>
    </xf>
    <xf numFmtId="3" fontId="0" fillId="0" borderId="2" xfId="0" applyNumberFormat="1" applyBorder="1" applyAlignment="1">
      <alignment vertical="center"/>
    </xf>
    <xf numFmtId="174" fontId="0" fillId="0" borderId="2" xfId="54" applyNumberFormat="1" applyFont="1" applyBorder="1" applyAlignment="1">
      <alignment horizontal="center" vertical="center"/>
    </xf>
    <xf numFmtId="0" fontId="12" fillId="0" borderId="0" xfId="0" applyFont="1"/>
    <xf numFmtId="0" fontId="8" fillId="0" borderId="2" xfId="0" applyFont="1" applyBorder="1" applyAlignment="1">
      <alignment horizontal="justify" vertical="center"/>
    </xf>
    <xf numFmtId="0" fontId="0" fillId="0" borderId="2" xfId="0" applyFont="1" applyBorder="1" applyAlignment="1">
      <alignment horizontal="justify" vertical="center"/>
    </xf>
    <xf numFmtId="0" fontId="0" fillId="0" borderId="2" xfId="0" applyBorder="1" applyAlignment="1">
      <alignment horizontal="justify" vertical="center"/>
    </xf>
    <xf numFmtId="43" fontId="0" fillId="0" borderId="0" xfId="53" applyFont="1"/>
    <xf numFmtId="0" fontId="50" fillId="0" borderId="0" xfId="0" applyFont="1"/>
    <xf numFmtId="0" fontId="0" fillId="0" borderId="0" xfId="0" applyFont="1"/>
    <xf numFmtId="0" fontId="5" fillId="0" borderId="0" xfId="0" applyFont="1"/>
    <xf numFmtId="0" fontId="0" fillId="0" borderId="3" xfId="0" applyBorder="1"/>
    <xf numFmtId="184" fontId="0" fillId="0" borderId="0" xfId="62889" applyNumberFormat="1" applyFont="1"/>
    <xf numFmtId="0" fontId="43" fillId="0" borderId="0" xfId="0" applyFont="1" applyAlignment="1">
      <alignment vertical="center"/>
    </xf>
    <xf numFmtId="3" fontId="0" fillId="0" borderId="0" xfId="0" applyNumberFormat="1"/>
    <xf numFmtId="3" fontId="0" fillId="0" borderId="0" xfId="0" applyNumberFormat="1" applyFill="1"/>
    <xf numFmtId="9" fontId="0" fillId="0" borderId="0" xfId="54" applyFont="1"/>
    <xf numFmtId="166" fontId="43" fillId="0" borderId="2" xfId="62889" applyFont="1" applyFill="1" applyBorder="1" applyAlignment="1" applyProtection="1">
      <alignment horizontal="center" vertical="center" wrapText="1"/>
      <protection locked="0"/>
    </xf>
    <xf numFmtId="166" fontId="43" fillId="0" borderId="43" xfId="62889" applyFont="1" applyFill="1" applyBorder="1" applyAlignment="1" applyProtection="1">
      <alignment horizontal="center" vertical="center" wrapText="1"/>
      <protection locked="0"/>
    </xf>
    <xf numFmtId="3" fontId="45" fillId="3" borderId="2" xfId="53" applyNumberFormat="1" applyFont="1" applyFill="1" applyBorder="1" applyAlignment="1" applyProtection="1">
      <alignment horizontal="center" vertical="center" wrapText="1"/>
    </xf>
    <xf numFmtId="3" fontId="45" fillId="3" borderId="2" xfId="53" applyNumberFormat="1" applyFont="1" applyFill="1" applyBorder="1" applyAlignment="1" applyProtection="1">
      <alignment horizontal="center" vertical="center"/>
    </xf>
    <xf numFmtId="4" fontId="45" fillId="3" borderId="2" xfId="53" applyNumberFormat="1" applyFont="1" applyFill="1" applyBorder="1" applyAlignment="1" applyProtection="1">
      <alignment horizontal="center" vertical="center" wrapText="1"/>
    </xf>
    <xf numFmtId="4" fontId="45" fillId="3" borderId="2" xfId="53" applyNumberFormat="1" applyFont="1" applyFill="1" applyBorder="1" applyAlignment="1" applyProtection="1">
      <alignment horizontal="center" vertical="center"/>
    </xf>
    <xf numFmtId="43" fontId="45" fillId="3" borderId="2" xfId="53" applyFont="1" applyFill="1" applyBorder="1" applyAlignment="1" applyProtection="1">
      <alignment horizontal="center" vertical="center" wrapText="1"/>
    </xf>
    <xf numFmtId="43" fontId="45" fillId="3" borderId="2" xfId="53" applyFont="1" applyFill="1" applyBorder="1" applyAlignment="1" applyProtection="1">
      <alignment horizontal="center" vertical="center"/>
    </xf>
    <xf numFmtId="4" fontId="45" fillId="3" borderId="8" xfId="53" applyNumberFormat="1" applyFont="1" applyFill="1" applyBorder="1" applyAlignment="1" applyProtection="1">
      <alignment horizontal="center" vertical="center" wrapText="1"/>
    </xf>
    <xf numFmtId="4" fontId="45" fillId="3" borderId="11" xfId="53" applyNumberFormat="1" applyFont="1" applyFill="1" applyBorder="1" applyAlignment="1" applyProtection="1">
      <alignment horizontal="center" vertical="center" wrapText="1"/>
    </xf>
    <xf numFmtId="43" fontId="43" fillId="5" borderId="2" xfId="53" applyFont="1" applyFill="1" applyBorder="1" applyAlignment="1" applyProtection="1">
      <alignment vertical="center"/>
    </xf>
    <xf numFmtId="43" fontId="43" fillId="5" borderId="11" xfId="53" applyFont="1" applyFill="1" applyBorder="1" applyAlignment="1" applyProtection="1">
      <alignment vertical="center"/>
    </xf>
    <xf numFmtId="43" fontId="43" fillId="4" borderId="2" xfId="53" applyFont="1" applyFill="1" applyBorder="1" applyAlignment="1" applyProtection="1">
      <alignment vertical="center"/>
    </xf>
    <xf numFmtId="43" fontId="43" fillId="4" borderId="9" xfId="53" applyFont="1" applyFill="1" applyBorder="1" applyAlignment="1" applyProtection="1">
      <alignment vertical="center"/>
    </xf>
    <xf numFmtId="43" fontId="43" fillId="6" borderId="2" xfId="53" applyFont="1" applyFill="1" applyBorder="1" applyAlignment="1" applyProtection="1">
      <alignment vertical="center"/>
    </xf>
    <xf numFmtId="43" fontId="43" fillId="6" borderId="9" xfId="53" applyFont="1" applyFill="1" applyBorder="1" applyAlignment="1" applyProtection="1">
      <alignment vertical="center"/>
    </xf>
    <xf numFmtId="43" fontId="42" fillId="0" borderId="8" xfId="53" applyFont="1" applyFill="1" applyBorder="1" applyAlignment="1" applyProtection="1">
      <alignment vertical="center" wrapText="1"/>
    </xf>
    <xf numFmtId="43" fontId="42" fillId="0" borderId="2" xfId="53" applyFont="1" applyFill="1" applyBorder="1" applyAlignment="1" applyProtection="1">
      <alignment vertical="center" wrapText="1"/>
    </xf>
    <xf numFmtId="43" fontId="42" fillId="0" borderId="2" xfId="53" applyFont="1" applyBorder="1" applyAlignment="1" applyProtection="1">
      <alignment vertical="center"/>
    </xf>
    <xf numFmtId="43" fontId="42" fillId="0" borderId="35" xfId="53" applyFont="1" applyFill="1" applyBorder="1" applyAlignment="1" applyProtection="1">
      <alignment vertical="center" wrapText="1"/>
    </xf>
    <xf numFmtId="43" fontId="42" fillId="0" borderId="35" xfId="53" applyFont="1" applyFill="1" applyBorder="1" applyAlignment="1" applyProtection="1">
      <alignment horizontal="center" vertical="center" wrapText="1"/>
    </xf>
    <xf numFmtId="43" fontId="43" fillId="6" borderId="2" xfId="53" applyFont="1" applyFill="1" applyBorder="1" applyAlignment="1" applyProtection="1">
      <alignment vertical="center" wrapText="1"/>
    </xf>
    <xf numFmtId="43" fontId="43" fillId="6" borderId="9" xfId="53" applyFont="1" applyFill="1" applyBorder="1" applyAlignment="1" applyProtection="1">
      <alignment vertical="center" wrapText="1"/>
    </xf>
    <xf numFmtId="43" fontId="42" fillId="0" borderId="8" xfId="53" applyFont="1" applyBorder="1" applyAlignment="1" applyProtection="1">
      <alignment vertical="center"/>
    </xf>
    <xf numFmtId="43" fontId="42" fillId="0" borderId="2" xfId="53" applyFont="1" applyFill="1" applyBorder="1" applyAlignment="1" applyProtection="1">
      <alignment vertical="center"/>
    </xf>
    <xf numFmtId="43" fontId="42" fillId="0" borderId="2" xfId="53" applyFont="1" applyBorder="1" applyAlignment="1" applyProtection="1">
      <alignment vertical="center" wrapText="1"/>
    </xf>
    <xf numFmtId="43" fontId="42" fillId="2" borderId="8" xfId="53" applyFont="1" applyFill="1" applyBorder="1" applyAlignment="1" applyProtection="1">
      <alignment vertical="center"/>
    </xf>
    <xf numFmtId="43" fontId="42" fillId="2" borderId="2" xfId="53" applyFont="1" applyFill="1" applyBorder="1" applyAlignment="1" applyProtection="1">
      <alignment vertical="center"/>
    </xf>
    <xf numFmtId="43" fontId="42" fillId="2" borderId="2" xfId="53" applyFont="1" applyFill="1" applyBorder="1" applyAlignment="1" applyProtection="1">
      <alignment vertical="center" wrapText="1"/>
    </xf>
    <xf numFmtId="43" fontId="42" fillId="2" borderId="8" xfId="53" applyFont="1" applyFill="1" applyBorder="1" applyAlignment="1" applyProtection="1">
      <alignment vertical="center" wrapText="1"/>
    </xf>
    <xf numFmtId="43" fontId="43" fillId="5" borderId="9" xfId="53" applyFont="1" applyFill="1" applyBorder="1" applyAlignment="1" applyProtection="1">
      <alignment vertical="center"/>
    </xf>
    <xf numFmtId="43" fontId="43" fillId="6" borderId="8" xfId="53" applyFont="1" applyFill="1" applyBorder="1" applyAlignment="1" applyProtection="1">
      <alignment vertical="center"/>
    </xf>
    <xf numFmtId="43" fontId="42" fillId="0" borderId="4" xfId="53" applyFont="1" applyFill="1" applyBorder="1" applyAlignment="1" applyProtection="1">
      <alignment vertical="center" wrapText="1"/>
    </xf>
    <xf numFmtId="43" fontId="42" fillId="2" borderId="4" xfId="53" applyFont="1" applyFill="1" applyBorder="1" applyAlignment="1" applyProtection="1">
      <alignment vertical="center"/>
    </xf>
    <xf numFmtId="43" fontId="42" fillId="0" borderId="8" xfId="53" applyFont="1" applyFill="1" applyBorder="1" applyAlignment="1" applyProtection="1">
      <alignment vertical="center"/>
    </xf>
    <xf numFmtId="43" fontId="42" fillId="0" borderId="33" xfId="53" applyFont="1" applyFill="1" applyBorder="1" applyAlignment="1" applyProtection="1">
      <alignment vertical="center" wrapText="1"/>
    </xf>
    <xf numFmtId="43" fontId="42" fillId="0" borderId="0" xfId="53" applyFont="1" applyFill="1" applyBorder="1" applyAlignment="1" applyProtection="1">
      <alignment vertical="center"/>
    </xf>
    <xf numFmtId="43" fontId="42" fillId="9" borderId="2" xfId="53" applyFont="1" applyFill="1" applyBorder="1" applyAlignment="1" applyProtection="1">
      <alignment vertical="center"/>
    </xf>
    <xf numFmtId="43" fontId="42" fillId="9" borderId="8" xfId="53" applyFont="1" applyFill="1" applyBorder="1" applyAlignment="1" applyProtection="1">
      <alignment vertical="center"/>
    </xf>
    <xf numFmtId="43" fontId="42" fillId="9" borderId="2" xfId="53" applyFont="1" applyFill="1" applyBorder="1" applyAlignment="1" applyProtection="1">
      <alignment vertical="center" wrapText="1"/>
    </xf>
    <xf numFmtId="43" fontId="43" fillId="5" borderId="2" xfId="53" applyFont="1" applyFill="1" applyBorder="1" applyAlignment="1" applyProtection="1">
      <alignment vertical="center" wrapText="1"/>
    </xf>
    <xf numFmtId="43" fontId="43" fillId="5" borderId="8" xfId="53" applyFont="1" applyFill="1" applyBorder="1" applyAlignment="1" applyProtection="1">
      <alignment vertical="center" wrapText="1"/>
    </xf>
    <xf numFmtId="43" fontId="42" fillId="0" borderId="2" xfId="53" applyFont="1" applyFill="1" applyBorder="1" applyAlignment="1" applyProtection="1">
      <alignment horizontal="right" vertical="center"/>
    </xf>
    <xf numFmtId="43" fontId="50" fillId="0" borderId="2" xfId="53" applyFont="1" applyFill="1" applyBorder="1" applyAlignment="1" applyProtection="1">
      <alignment horizontal="right" vertical="center"/>
    </xf>
    <xf numFmtId="43" fontId="42" fillId="0" borderId="35" xfId="53" applyFont="1" applyFill="1" applyBorder="1" applyAlignment="1" applyProtection="1">
      <alignment vertical="center"/>
    </xf>
    <xf numFmtId="43" fontId="43" fillId="6" borderId="9" xfId="0" applyNumberFormat="1" applyFont="1" applyFill="1" applyBorder="1" applyAlignment="1" applyProtection="1">
      <alignment vertical="center" wrapText="1"/>
    </xf>
    <xf numFmtId="43" fontId="42" fillId="0" borderId="33" xfId="53" applyFont="1" applyFill="1" applyBorder="1" applyAlignment="1" applyProtection="1">
      <alignment vertical="center"/>
    </xf>
    <xf numFmtId="43" fontId="54" fillId="6" borderId="9" xfId="0" applyNumberFormat="1" applyFont="1" applyFill="1" applyBorder="1" applyAlignment="1" applyProtection="1">
      <alignment vertical="center"/>
    </xf>
    <xf numFmtId="183" fontId="54" fillId="6" borderId="9" xfId="0" applyNumberFormat="1" applyFont="1" applyFill="1" applyBorder="1" applyAlignment="1" applyProtection="1">
      <alignment vertical="center"/>
    </xf>
    <xf numFmtId="172" fontId="54" fillId="4" borderId="9" xfId="0" applyNumberFormat="1" applyFont="1" applyFill="1" applyBorder="1" applyAlignment="1" applyProtection="1">
      <alignment vertical="center"/>
    </xf>
    <xf numFmtId="43" fontId="54" fillId="6" borderId="9" xfId="0" applyNumberFormat="1" applyFont="1" applyFill="1" applyBorder="1" applyAlignment="1" applyProtection="1">
      <alignment vertical="center" wrapText="1"/>
    </xf>
    <xf numFmtId="43" fontId="42" fillId="2" borderId="35" xfId="53" applyFont="1" applyFill="1" applyBorder="1" applyAlignment="1" applyProtection="1">
      <alignment vertical="center"/>
    </xf>
    <xf numFmtId="43" fontId="42" fillId="2" borderId="35" xfId="53" applyFont="1" applyFill="1" applyBorder="1" applyAlignment="1" applyProtection="1">
      <alignment vertical="center" wrapText="1"/>
    </xf>
    <xf numFmtId="43" fontId="42" fillId="2" borderId="33" xfId="53" applyFont="1" applyFill="1" applyBorder="1" applyAlignment="1" applyProtection="1">
      <alignment vertical="center"/>
    </xf>
    <xf numFmtId="43" fontId="42" fillId="0" borderId="4" xfId="53" applyFont="1" applyFill="1" applyBorder="1" applyAlignment="1" applyProtection="1">
      <alignment vertical="center"/>
    </xf>
    <xf numFmtId="0" fontId="44" fillId="6" borderId="9" xfId="0" applyFont="1" applyFill="1" applyBorder="1" applyAlignment="1" applyProtection="1">
      <alignment vertical="center" wrapText="1"/>
    </xf>
    <xf numFmtId="43" fontId="42" fillId="2" borderId="2" xfId="53" applyFont="1" applyFill="1" applyBorder="1" applyAlignment="1" applyProtection="1">
      <alignment horizontal="center" vertical="center"/>
    </xf>
    <xf numFmtId="43" fontId="42" fillId="2" borderId="2" xfId="53" applyFont="1" applyFill="1" applyBorder="1" applyAlignment="1" applyProtection="1">
      <alignment horizontal="center" vertical="center" wrapText="1"/>
    </xf>
    <xf numFmtId="43" fontId="42" fillId="0" borderId="2" xfId="53" applyFont="1" applyFill="1" applyBorder="1" applyAlignment="1" applyProtection="1">
      <alignment horizontal="center" vertical="center" wrapText="1"/>
    </xf>
    <xf numFmtId="43" fontId="42" fillId="2" borderId="1" xfId="53" applyFont="1" applyFill="1" applyBorder="1" applyAlignment="1" applyProtection="1">
      <alignment vertical="center"/>
    </xf>
    <xf numFmtId="43" fontId="42" fillId="2" borderId="1" xfId="53" applyFont="1" applyFill="1" applyBorder="1" applyAlignment="1" applyProtection="1">
      <alignment vertical="center" wrapText="1"/>
    </xf>
    <xf numFmtId="43" fontId="42" fillId="0" borderId="1" xfId="53" applyFont="1" applyFill="1" applyBorder="1" applyAlignment="1" applyProtection="1">
      <alignment vertical="center"/>
    </xf>
    <xf numFmtId="43" fontId="42" fillId="0" borderId="1" xfId="53" applyFont="1" applyFill="1" applyBorder="1" applyAlignment="1" applyProtection="1">
      <alignment vertical="center" wrapText="1"/>
    </xf>
    <xf numFmtId="43" fontId="54" fillId="6" borderId="34" xfId="0" applyNumberFormat="1" applyFont="1" applyFill="1" applyBorder="1" applyAlignment="1" applyProtection="1">
      <alignment vertical="center"/>
    </xf>
    <xf numFmtId="43" fontId="42" fillId="0" borderId="0" xfId="53" applyFont="1" applyFill="1" applyBorder="1" applyAlignment="1" applyProtection="1">
      <alignment vertical="center" wrapText="1"/>
    </xf>
    <xf numFmtId="43" fontId="42" fillId="2" borderId="10" xfId="53" applyFont="1" applyFill="1" applyBorder="1" applyAlignment="1" applyProtection="1">
      <alignment vertical="center"/>
    </xf>
    <xf numFmtId="43" fontId="42" fillId="0" borderId="0" xfId="53" applyFont="1" applyAlignment="1" applyProtection="1">
      <alignment vertical="center"/>
    </xf>
    <xf numFmtId="43" fontId="54" fillId="4" borderId="9" xfId="0" applyNumberFormat="1" applyFont="1" applyFill="1" applyBorder="1" applyAlignment="1" applyProtection="1">
      <alignment vertical="center"/>
    </xf>
    <xf numFmtId="43" fontId="42" fillId="0" borderId="13" xfId="53" applyFont="1" applyFill="1" applyBorder="1" applyAlignment="1" applyProtection="1">
      <alignment vertical="center"/>
    </xf>
    <xf numFmtId="43" fontId="42" fillId="2" borderId="13" xfId="53" applyFont="1" applyFill="1" applyBorder="1" applyAlignment="1" applyProtection="1">
      <alignment vertical="center"/>
    </xf>
    <xf numFmtId="43" fontId="42" fillId="2" borderId="7" xfId="53" applyFont="1" applyFill="1" applyBorder="1" applyAlignment="1" applyProtection="1">
      <alignment vertical="center"/>
    </xf>
    <xf numFmtId="43" fontId="42" fillId="0" borderId="0" xfId="53" applyFont="1" applyFill="1" applyAlignment="1" applyProtection="1">
      <alignment vertical="center"/>
    </xf>
    <xf numFmtId="43" fontId="42" fillId="0" borderId="8" xfId="53" applyFont="1" applyBorder="1" applyAlignment="1" applyProtection="1">
      <alignment vertical="center" wrapText="1"/>
    </xf>
    <xf numFmtId="43" fontId="43" fillId="0" borderId="8" xfId="53" applyFont="1" applyBorder="1" applyAlignment="1" applyProtection="1">
      <alignment vertical="center"/>
    </xf>
    <xf numFmtId="43" fontId="43" fillId="0" borderId="2" xfId="53" applyFont="1" applyBorder="1" applyAlignment="1" applyProtection="1">
      <alignment vertical="center"/>
    </xf>
    <xf numFmtId="43" fontId="42" fillId="0" borderId="1" xfId="53" applyFont="1" applyBorder="1" applyAlignment="1" applyProtection="1">
      <alignment vertical="center"/>
    </xf>
    <xf numFmtId="43" fontId="43" fillId="8" borderId="2" xfId="53" applyFont="1" applyFill="1" applyBorder="1" applyAlignment="1" applyProtection="1">
      <alignment vertical="center"/>
    </xf>
    <xf numFmtId="43" fontId="42" fillId="12" borderId="2" xfId="53" applyFont="1" applyFill="1" applyBorder="1" applyAlignment="1" applyProtection="1">
      <alignment vertical="center"/>
    </xf>
    <xf numFmtId="43" fontId="42" fillId="12" borderId="2" xfId="53" applyFont="1" applyFill="1" applyBorder="1" applyAlignment="1" applyProtection="1">
      <alignment vertical="center" wrapText="1"/>
    </xf>
    <xf numFmtId="43" fontId="43" fillId="12" borderId="8" xfId="53" applyFont="1" applyFill="1" applyBorder="1" applyAlignment="1" applyProtection="1">
      <alignment vertical="center" wrapText="1"/>
    </xf>
    <xf numFmtId="43" fontId="43" fillId="12" borderId="2" xfId="53" applyFont="1" applyFill="1" applyBorder="1" applyAlignment="1" applyProtection="1">
      <alignment vertical="center" wrapText="1"/>
    </xf>
    <xf numFmtId="43" fontId="43" fillId="5" borderId="2" xfId="53" applyFont="1" applyFill="1" applyBorder="1" applyAlignment="1" applyProtection="1">
      <alignment vertical="center"/>
      <protection locked="0"/>
    </xf>
    <xf numFmtId="43" fontId="43" fillId="4" borderId="2" xfId="53" applyFont="1" applyFill="1" applyBorder="1" applyAlignment="1" applyProtection="1">
      <alignment vertical="center"/>
      <protection locked="0"/>
    </xf>
    <xf numFmtId="43" fontId="43" fillId="4" borderId="9" xfId="53" applyFont="1" applyFill="1" applyBorder="1" applyAlignment="1" applyProtection="1">
      <alignment vertical="center"/>
      <protection locked="0"/>
    </xf>
    <xf numFmtId="43" fontId="43" fillId="6" borderId="2" xfId="53" applyFont="1" applyFill="1" applyBorder="1" applyAlignment="1" applyProtection="1">
      <alignment vertical="center"/>
      <protection locked="0"/>
    </xf>
    <xf numFmtId="43" fontId="43" fillId="6" borderId="9" xfId="53" applyFont="1" applyFill="1" applyBorder="1" applyAlignment="1" applyProtection="1">
      <alignment vertical="center"/>
      <protection locked="0"/>
    </xf>
    <xf numFmtId="43" fontId="42" fillId="0" borderId="35" xfId="53" applyFont="1" applyFill="1" applyBorder="1" applyAlignment="1" applyProtection="1">
      <alignment horizontal="center" vertical="center" wrapText="1"/>
      <protection locked="0"/>
    </xf>
    <xf numFmtId="43" fontId="43" fillId="6" borderId="2" xfId="53" applyFont="1" applyFill="1" applyBorder="1" applyAlignment="1" applyProtection="1">
      <alignment vertical="center" wrapText="1"/>
      <protection locked="0"/>
    </xf>
    <xf numFmtId="43" fontId="43" fillId="6" borderId="9" xfId="53" applyFont="1" applyFill="1" applyBorder="1" applyAlignment="1" applyProtection="1">
      <alignment vertical="center" wrapText="1"/>
      <protection locked="0"/>
    </xf>
    <xf numFmtId="43" fontId="42" fillId="2" borderId="2" xfId="53" applyFont="1" applyFill="1" applyBorder="1" applyAlignment="1" applyProtection="1">
      <alignment vertical="center"/>
      <protection locked="0"/>
    </xf>
    <xf numFmtId="43" fontId="43" fillId="5" borderId="2" xfId="53" applyFont="1" applyFill="1" applyBorder="1" applyAlignment="1" applyProtection="1">
      <alignment vertical="center" wrapText="1"/>
      <protection locked="0"/>
    </xf>
    <xf numFmtId="43" fontId="42" fillId="0" borderId="2" xfId="53" applyFont="1" applyFill="1" applyBorder="1" applyAlignment="1" applyProtection="1">
      <alignment horizontal="right" vertical="center"/>
      <protection locked="0"/>
    </xf>
    <xf numFmtId="43" fontId="43" fillId="6" borderId="9" xfId="0" applyNumberFormat="1" applyFont="1" applyFill="1" applyBorder="1" applyAlignment="1" applyProtection="1">
      <alignment vertical="center" wrapText="1"/>
      <protection locked="0"/>
    </xf>
    <xf numFmtId="43" fontId="54" fillId="6" borderId="9" xfId="0" applyNumberFormat="1" applyFont="1" applyFill="1" applyBorder="1" applyAlignment="1" applyProtection="1">
      <alignment vertical="center"/>
      <protection locked="0"/>
    </xf>
    <xf numFmtId="183" fontId="54" fillId="6" borderId="9" xfId="0" applyNumberFormat="1" applyFont="1" applyFill="1" applyBorder="1" applyAlignment="1" applyProtection="1">
      <alignment vertical="center"/>
      <protection locked="0"/>
    </xf>
    <xf numFmtId="172" fontId="54" fillId="4" borderId="9" xfId="0" applyNumberFormat="1" applyFont="1" applyFill="1" applyBorder="1" applyAlignment="1" applyProtection="1">
      <alignment vertical="center"/>
      <protection locked="0"/>
    </xf>
    <xf numFmtId="43" fontId="54" fillId="6" borderId="9" xfId="0" applyNumberFormat="1" applyFont="1" applyFill="1" applyBorder="1" applyAlignment="1" applyProtection="1">
      <alignment vertical="center" wrapText="1"/>
      <protection locked="0"/>
    </xf>
    <xf numFmtId="43" fontId="42" fillId="2" borderId="35" xfId="53" applyFont="1" applyFill="1" applyBorder="1" applyAlignment="1" applyProtection="1">
      <alignment vertical="center"/>
      <protection locked="0"/>
    </xf>
    <xf numFmtId="43" fontId="42" fillId="2" borderId="35" xfId="53" applyFont="1" applyFill="1" applyBorder="1" applyAlignment="1" applyProtection="1">
      <alignment vertical="center" wrapText="1"/>
      <protection locked="0"/>
    </xf>
    <xf numFmtId="0" fontId="44" fillId="6" borderId="9" xfId="0" applyFont="1" applyFill="1" applyBorder="1" applyAlignment="1" applyProtection="1">
      <alignment vertical="center" wrapText="1"/>
      <protection locked="0"/>
    </xf>
    <xf numFmtId="43" fontId="42" fillId="2" borderId="2" xfId="53" applyFont="1" applyFill="1" applyBorder="1" applyAlignment="1" applyProtection="1">
      <alignment horizontal="center" vertical="center"/>
      <protection locked="0"/>
    </xf>
    <xf numFmtId="43" fontId="54" fillId="6" borderId="34" xfId="0" applyNumberFormat="1" applyFont="1" applyFill="1" applyBorder="1" applyAlignment="1" applyProtection="1">
      <alignment vertical="center"/>
      <protection locked="0"/>
    </xf>
    <xf numFmtId="43" fontId="54" fillId="4" borderId="9" xfId="0" applyNumberFormat="1" applyFont="1" applyFill="1" applyBorder="1" applyAlignment="1" applyProtection="1">
      <alignment vertical="center"/>
      <protection locked="0"/>
    </xf>
    <xf numFmtId="43" fontId="43" fillId="8" borderId="2" xfId="53" applyFont="1" applyFill="1" applyBorder="1" applyAlignment="1" applyProtection="1">
      <alignment vertical="center"/>
      <protection locked="0"/>
    </xf>
    <xf numFmtId="0" fontId="42" fillId="2" borderId="0" xfId="0" applyFont="1" applyFill="1" applyBorder="1" applyProtection="1">
      <protection locked="0"/>
    </xf>
    <xf numFmtId="0" fontId="45" fillId="2" borderId="2" xfId="0" applyFont="1" applyFill="1" applyBorder="1" applyAlignment="1" applyProtection="1">
      <alignment vertical="center"/>
      <protection locked="0"/>
    </xf>
    <xf numFmtId="0" fontId="42" fillId="2" borderId="0" xfId="0" applyFont="1" applyFill="1" applyBorder="1" applyAlignment="1" applyProtection="1">
      <alignment horizontal="justify" vertical="center"/>
      <protection locked="0"/>
    </xf>
    <xf numFmtId="177" fontId="45" fillId="2" borderId="2" xfId="0" applyNumberFormat="1" applyFont="1" applyFill="1" applyBorder="1" applyAlignment="1" applyProtection="1">
      <alignment horizontal="left" vertical="center"/>
      <protection locked="0"/>
    </xf>
    <xf numFmtId="0" fontId="45" fillId="0" borderId="2" xfId="0" applyFont="1" applyFill="1" applyBorder="1" applyAlignment="1" applyProtection="1">
      <alignment vertical="center"/>
      <protection locked="0"/>
    </xf>
    <xf numFmtId="0" fontId="43" fillId="2" borderId="0" xfId="0" applyFont="1" applyFill="1" applyBorder="1" applyAlignment="1" applyProtection="1">
      <alignment vertical="center" wrapText="1"/>
      <protection locked="0"/>
    </xf>
    <xf numFmtId="0" fontId="43" fillId="0" borderId="0" xfId="0" applyFont="1" applyFill="1" applyBorder="1" applyAlignment="1" applyProtection="1">
      <alignment vertical="distributed"/>
      <protection locked="0"/>
    </xf>
    <xf numFmtId="0" fontId="43" fillId="2" borderId="0" xfId="0" applyFont="1" applyFill="1" applyBorder="1" applyAlignment="1" applyProtection="1">
      <alignment horizontal="center" vertical="center"/>
      <protection locked="0"/>
    </xf>
    <xf numFmtId="0" fontId="43" fillId="5" borderId="2" xfId="0" applyFont="1" applyFill="1" applyBorder="1" applyAlignment="1" applyProtection="1">
      <alignment vertical="center" wrapText="1"/>
      <protection locked="0"/>
    </xf>
    <xf numFmtId="0" fontId="43" fillId="4" borderId="2" xfId="0" applyFont="1" applyFill="1" applyBorder="1" applyAlignment="1" applyProtection="1">
      <alignment vertical="center" wrapText="1"/>
      <protection locked="0"/>
    </xf>
    <xf numFmtId="0" fontId="43" fillId="6" borderId="2" xfId="0" applyFont="1" applyFill="1" applyBorder="1" applyAlignment="1" applyProtection="1">
      <alignment vertical="center" wrapText="1"/>
      <protection locked="0"/>
    </xf>
    <xf numFmtId="0" fontId="45" fillId="3" borderId="2" xfId="0" applyNumberFormat="1" applyFont="1" applyFill="1" applyBorder="1" applyAlignment="1" applyProtection="1">
      <alignment horizontal="center" vertical="center" wrapText="1"/>
      <protection locked="0"/>
    </xf>
    <xf numFmtId="0" fontId="46" fillId="3" borderId="2" xfId="0" applyNumberFormat="1" applyFont="1" applyFill="1" applyBorder="1" applyAlignment="1" applyProtection="1">
      <alignment horizontal="center" vertical="center" wrapText="1"/>
      <protection locked="0"/>
    </xf>
    <xf numFmtId="166" fontId="43" fillId="3" borderId="2" xfId="62889" applyFont="1" applyFill="1" applyBorder="1" applyAlignment="1" applyProtection="1">
      <alignment horizontal="center" vertical="center" wrapText="1"/>
      <protection locked="0"/>
    </xf>
    <xf numFmtId="0" fontId="44" fillId="3" borderId="2" xfId="0" applyNumberFormat="1" applyFont="1" applyFill="1" applyBorder="1" applyAlignment="1" applyProtection="1">
      <alignment horizontal="center" vertical="center" wrapText="1"/>
      <protection locked="0"/>
    </xf>
    <xf numFmtId="3" fontId="45" fillId="10" borderId="2" xfId="53" applyNumberFormat="1" applyFont="1" applyFill="1" applyBorder="1" applyAlignment="1" applyProtection="1">
      <alignment horizontal="center" vertical="center"/>
      <protection locked="0"/>
    </xf>
    <xf numFmtId="0" fontId="43" fillId="6" borderId="11" xfId="0" applyFont="1" applyFill="1" applyBorder="1" applyAlignment="1" applyProtection="1">
      <alignment vertical="center" wrapText="1"/>
      <protection locked="0"/>
    </xf>
    <xf numFmtId="0" fontId="45" fillId="3" borderId="11" xfId="0" applyFont="1" applyFill="1" applyBorder="1" applyAlignment="1" applyProtection="1">
      <alignment horizontal="center" vertical="center" wrapText="1"/>
      <protection locked="0"/>
    </xf>
    <xf numFmtId="0" fontId="45" fillId="3" borderId="11" xfId="0" applyNumberFormat="1" applyFont="1" applyFill="1" applyBorder="1" applyAlignment="1" applyProtection="1">
      <alignment horizontal="center" vertical="center" wrapText="1"/>
      <protection locked="0"/>
    </xf>
    <xf numFmtId="0" fontId="45" fillId="3" borderId="11" xfId="0" applyFont="1" applyFill="1" applyBorder="1" applyAlignment="1" applyProtection="1">
      <alignment horizontal="center" vertical="center"/>
      <protection locked="0"/>
    </xf>
    <xf numFmtId="0" fontId="46" fillId="3" borderId="11" xfId="0" applyNumberFormat="1" applyFont="1" applyFill="1" applyBorder="1" applyAlignment="1" applyProtection="1">
      <alignment horizontal="center" vertical="center" wrapText="1"/>
      <protection locked="0"/>
    </xf>
    <xf numFmtId="166" fontId="43" fillId="3" borderId="11" xfId="62889" applyFont="1" applyFill="1" applyBorder="1" applyAlignment="1" applyProtection="1">
      <alignment horizontal="center" vertical="center" wrapText="1"/>
      <protection locked="0"/>
    </xf>
    <xf numFmtId="10" fontId="45" fillId="3" borderId="1" xfId="0" applyNumberFormat="1" applyFont="1" applyFill="1" applyBorder="1" applyAlignment="1" applyProtection="1">
      <alignment horizontal="center" vertical="center" wrapText="1"/>
      <protection locked="0"/>
    </xf>
    <xf numFmtId="3" fontId="45" fillId="10" borderId="11" xfId="53" applyNumberFormat="1" applyFont="1" applyFill="1" applyBorder="1" applyAlignment="1" applyProtection="1">
      <alignment horizontal="center" vertical="center"/>
      <protection locked="0"/>
    </xf>
    <xf numFmtId="3" fontId="45" fillId="10" borderId="11" xfId="0" applyNumberFormat="1" applyFont="1" applyFill="1" applyBorder="1" applyAlignment="1" applyProtection="1">
      <alignment horizontal="center" vertical="center" wrapText="1"/>
      <protection locked="0"/>
    </xf>
    <xf numFmtId="0" fontId="43" fillId="2" borderId="2" xfId="0" applyFont="1" applyFill="1" applyBorder="1" applyAlignment="1" applyProtection="1">
      <alignment horizontal="center" vertical="center" wrapText="1"/>
      <protection locked="0"/>
    </xf>
    <xf numFmtId="0" fontId="43" fillId="5" borderId="1" xfId="0" applyFont="1" applyFill="1" applyBorder="1" applyAlignment="1" applyProtection="1">
      <alignment horizontal="left" vertical="center" wrapText="1"/>
      <protection locked="0"/>
    </xf>
    <xf numFmtId="0" fontId="43" fillId="5" borderId="4" xfId="0" applyFont="1" applyFill="1" applyBorder="1" applyAlignment="1" applyProtection="1">
      <alignment vertical="center"/>
      <protection locked="0"/>
    </xf>
    <xf numFmtId="0" fontId="43" fillId="5" borderId="11" xfId="0" applyFont="1" applyFill="1" applyBorder="1" applyAlignment="1" applyProtection="1">
      <alignment horizontal="center" vertical="center"/>
      <protection locked="0"/>
    </xf>
    <xf numFmtId="0" fontId="43" fillId="5" borderId="11" xfId="0" applyFont="1" applyFill="1" applyBorder="1" applyAlignment="1" applyProtection="1">
      <alignment vertical="center"/>
      <protection locked="0"/>
    </xf>
    <xf numFmtId="0" fontId="43" fillId="5" borderId="11" xfId="0" applyFont="1" applyFill="1" applyBorder="1" applyAlignment="1" applyProtection="1">
      <alignment horizontal="center" vertical="center" wrapText="1"/>
      <protection locked="0"/>
    </xf>
    <xf numFmtId="0" fontId="44" fillId="5" borderId="11" xfId="0" applyFont="1" applyFill="1" applyBorder="1" applyAlignment="1" applyProtection="1">
      <alignment horizontal="center" vertical="center"/>
      <protection locked="0"/>
    </xf>
    <xf numFmtId="0" fontId="44" fillId="5" borderId="11" xfId="0" applyFont="1" applyFill="1" applyBorder="1" applyAlignment="1" applyProtection="1">
      <alignment vertical="center"/>
      <protection locked="0"/>
    </xf>
    <xf numFmtId="166" fontId="43" fillId="5" borderId="11" xfId="62889" applyFont="1" applyFill="1" applyBorder="1" applyAlignment="1" applyProtection="1">
      <alignment vertical="center"/>
      <protection locked="0"/>
    </xf>
    <xf numFmtId="10" fontId="43" fillId="5" borderId="1" xfId="0" applyNumberFormat="1" applyFont="1" applyFill="1" applyBorder="1" applyAlignment="1" applyProtection="1">
      <alignment horizontal="center" vertical="center"/>
      <protection locked="0"/>
    </xf>
    <xf numFmtId="0" fontId="43" fillId="5" borderId="1" xfId="0" applyFont="1" applyFill="1" applyBorder="1" applyAlignment="1" applyProtection="1">
      <alignment horizontal="center" vertical="center"/>
      <protection locked="0"/>
    </xf>
    <xf numFmtId="0" fontId="43" fillId="2" borderId="35" xfId="0" applyFont="1" applyFill="1" applyBorder="1" applyAlignment="1" applyProtection="1">
      <alignment vertical="center" wrapText="1"/>
      <protection locked="0"/>
    </xf>
    <xf numFmtId="0" fontId="43" fillId="4" borderId="2" xfId="0" applyFont="1" applyFill="1" applyBorder="1" applyAlignment="1" applyProtection="1">
      <alignment horizontal="left" vertical="center" wrapText="1"/>
      <protection locked="0"/>
    </xf>
    <xf numFmtId="0" fontId="43" fillId="4" borderId="8" xfId="0" applyFont="1" applyFill="1" applyBorder="1" applyAlignment="1" applyProtection="1">
      <alignment vertical="center"/>
      <protection locked="0"/>
    </xf>
    <xf numFmtId="0" fontId="43" fillId="4" borderId="8" xfId="0" applyFont="1" applyFill="1" applyBorder="1" applyAlignment="1" applyProtection="1">
      <alignment horizontal="left" vertical="center" wrapText="1"/>
      <protection locked="0"/>
    </xf>
    <xf numFmtId="0" fontId="43" fillId="4" borderId="9" xfId="0" applyFont="1" applyFill="1" applyBorder="1" applyAlignment="1" applyProtection="1">
      <alignment horizontal="left" vertical="center" wrapText="1"/>
      <protection locked="0"/>
    </xf>
    <xf numFmtId="0" fontId="43" fillId="4" borderId="9" xfId="0" applyFont="1" applyFill="1" applyBorder="1" applyAlignment="1" applyProtection="1">
      <alignment horizontal="center" vertical="center"/>
      <protection locked="0"/>
    </xf>
    <xf numFmtId="0" fontId="43" fillId="4" borderId="9" xfId="0" applyFont="1" applyFill="1" applyBorder="1" applyAlignment="1" applyProtection="1">
      <alignment vertical="center"/>
      <protection locked="0"/>
    </xf>
    <xf numFmtId="0" fontId="43" fillId="4" borderId="9" xfId="0" applyFont="1" applyFill="1" applyBorder="1" applyAlignment="1" applyProtection="1">
      <alignment horizontal="center" vertical="center" wrapText="1"/>
      <protection locked="0"/>
    </xf>
    <xf numFmtId="0" fontId="44" fillId="4" borderId="9" xfId="0" applyFont="1" applyFill="1" applyBorder="1" applyAlignment="1" applyProtection="1">
      <alignment horizontal="center" vertical="center"/>
      <protection locked="0"/>
    </xf>
    <xf numFmtId="0" fontId="44" fillId="4" borderId="9" xfId="0" applyFont="1" applyFill="1" applyBorder="1" applyAlignment="1" applyProtection="1">
      <alignment vertical="center"/>
      <protection locked="0"/>
    </xf>
    <xf numFmtId="166" fontId="43" fillId="4" borderId="9" xfId="62889" applyFont="1" applyFill="1" applyBorder="1" applyAlignment="1" applyProtection="1">
      <alignment vertical="center"/>
      <protection locked="0"/>
    </xf>
    <xf numFmtId="10" fontId="43" fillId="4" borderId="2" xfId="0" applyNumberFormat="1" applyFont="1" applyFill="1" applyBorder="1" applyAlignment="1" applyProtection="1">
      <alignment horizontal="center" vertical="center"/>
      <protection locked="0"/>
    </xf>
    <xf numFmtId="0" fontId="43" fillId="4" borderId="2" xfId="0" applyFont="1" applyFill="1" applyBorder="1" applyAlignment="1" applyProtection="1">
      <alignment horizontal="center" vertical="center"/>
      <protection locked="0"/>
    </xf>
    <xf numFmtId="0" fontId="43" fillId="2" borderId="3" xfId="0" applyFont="1" applyFill="1" applyBorder="1" applyAlignment="1" applyProtection="1">
      <alignment vertical="center" wrapText="1"/>
      <protection locked="0"/>
    </xf>
    <xf numFmtId="0" fontId="43" fillId="6" borderId="2" xfId="0" applyFont="1" applyFill="1" applyBorder="1" applyAlignment="1" applyProtection="1">
      <alignment horizontal="center" vertical="center" wrapText="1"/>
      <protection locked="0"/>
    </xf>
    <xf numFmtId="0" fontId="43" fillId="6" borderId="8" xfId="0" applyFont="1" applyFill="1" applyBorder="1" applyAlignment="1" applyProtection="1">
      <alignment vertical="center"/>
      <protection locked="0"/>
    </xf>
    <xf numFmtId="0" fontId="43" fillId="6" borderId="2" xfId="0" applyFont="1" applyFill="1" applyBorder="1" applyAlignment="1" applyProtection="1">
      <alignment horizontal="left" vertical="center" wrapText="1"/>
      <protection locked="0"/>
    </xf>
    <xf numFmtId="0" fontId="43" fillId="6" borderId="9" xfId="0" applyFont="1" applyFill="1" applyBorder="1" applyAlignment="1" applyProtection="1">
      <alignment horizontal="center" vertical="center" wrapText="1"/>
      <protection locked="0"/>
    </xf>
    <xf numFmtId="0" fontId="43" fillId="6" borderId="9" xfId="0" applyFont="1" applyFill="1" applyBorder="1" applyAlignment="1" applyProtection="1">
      <alignment vertical="center"/>
      <protection locked="0"/>
    </xf>
    <xf numFmtId="0" fontId="43" fillId="6" borderId="9" xfId="0" applyFont="1" applyFill="1" applyBorder="1" applyAlignment="1" applyProtection="1">
      <alignment horizontal="center" vertical="center"/>
      <protection locked="0"/>
    </xf>
    <xf numFmtId="0" fontId="44" fillId="6" borderId="9" xfId="0" applyFont="1" applyFill="1" applyBorder="1" applyAlignment="1" applyProtection="1">
      <alignment horizontal="center" vertical="center"/>
      <protection locked="0"/>
    </xf>
    <xf numFmtId="0" fontId="44" fillId="6" borderId="9" xfId="0" applyFont="1" applyFill="1" applyBorder="1" applyAlignment="1" applyProtection="1">
      <alignment vertical="center"/>
      <protection locked="0"/>
    </xf>
    <xf numFmtId="166" fontId="43" fillId="6" borderId="9" xfId="62889" applyFont="1" applyFill="1" applyBorder="1" applyAlignment="1" applyProtection="1">
      <alignment vertical="center"/>
      <protection locked="0"/>
    </xf>
    <xf numFmtId="0" fontId="42" fillId="6" borderId="9" xfId="0" applyFont="1" applyFill="1" applyBorder="1" applyAlignment="1" applyProtection="1">
      <alignment vertical="center"/>
      <protection locked="0"/>
    </xf>
    <xf numFmtId="10" fontId="43" fillId="6" borderId="2" xfId="0" applyNumberFormat="1" applyFont="1" applyFill="1" applyBorder="1" applyAlignment="1" applyProtection="1">
      <alignment horizontal="center" vertical="center"/>
      <protection locked="0"/>
    </xf>
    <xf numFmtId="0" fontId="43" fillId="6" borderId="2" xfId="0" applyFont="1" applyFill="1" applyBorder="1" applyAlignment="1" applyProtection="1">
      <alignment horizontal="center" vertical="center"/>
      <protection locked="0"/>
    </xf>
    <xf numFmtId="0" fontId="42" fillId="2" borderId="35" xfId="0" applyFont="1" applyFill="1" applyBorder="1" applyAlignment="1" applyProtection="1">
      <alignment horizontal="center" vertical="center"/>
      <protection locked="0"/>
    </xf>
    <xf numFmtId="0" fontId="42" fillId="2" borderId="2" xfId="0" applyFont="1" applyFill="1" applyBorder="1" applyAlignment="1" applyProtection="1">
      <alignment horizontal="justify" vertical="center" wrapText="1"/>
      <protection locked="0"/>
    </xf>
    <xf numFmtId="0" fontId="42" fillId="2" borderId="35" xfId="0" applyFont="1" applyFill="1" applyBorder="1" applyAlignment="1" applyProtection="1">
      <alignment horizontal="center" vertical="center" wrapText="1"/>
      <protection locked="0"/>
    </xf>
    <xf numFmtId="0" fontId="42" fillId="0" borderId="2" xfId="0" applyFont="1" applyBorder="1" applyAlignment="1" applyProtection="1">
      <alignment horizontal="center" vertical="center"/>
      <protection locked="0"/>
    </xf>
    <xf numFmtId="0" fontId="42" fillId="0" borderId="7" xfId="0" applyFont="1" applyFill="1" applyBorder="1" applyAlignment="1" applyProtection="1">
      <alignment horizontal="center" vertical="center" wrapText="1"/>
      <protection locked="0"/>
    </xf>
    <xf numFmtId="0" fontId="42" fillId="0" borderId="2" xfId="0" applyFont="1" applyFill="1" applyBorder="1" applyAlignment="1" applyProtection="1">
      <alignment horizontal="justify" vertical="center" wrapText="1"/>
      <protection locked="0"/>
    </xf>
    <xf numFmtId="0" fontId="42" fillId="0" borderId="8" xfId="0" applyFont="1" applyFill="1" applyBorder="1" applyAlignment="1" applyProtection="1">
      <alignment horizontal="center" vertical="center" wrapText="1"/>
      <protection locked="0"/>
    </xf>
    <xf numFmtId="0" fontId="42" fillId="2" borderId="8" xfId="0" applyFont="1" applyFill="1" applyBorder="1" applyAlignment="1" applyProtection="1">
      <alignment horizontal="center" vertical="center" wrapText="1"/>
      <protection locked="0"/>
    </xf>
    <xf numFmtId="0" fontId="42" fillId="2" borderId="2" xfId="0" applyNumberFormat="1" applyFont="1" applyFill="1" applyBorder="1" applyAlignment="1" applyProtection="1">
      <alignment horizontal="center" vertical="center" wrapText="1"/>
      <protection locked="0"/>
    </xf>
    <xf numFmtId="0" fontId="42" fillId="0" borderId="2" xfId="0" applyFont="1" applyFill="1" applyBorder="1" applyAlignment="1" applyProtection="1">
      <alignment horizontal="center" vertical="center" wrapText="1"/>
      <protection locked="0"/>
    </xf>
    <xf numFmtId="0" fontId="42" fillId="2" borderId="2" xfId="0" applyFont="1" applyFill="1" applyBorder="1" applyAlignment="1" applyProtection="1">
      <alignment horizontal="center" vertical="center" wrapText="1"/>
      <protection locked="0"/>
    </xf>
    <xf numFmtId="166" fontId="47" fillId="0" borderId="43" xfId="62889" applyFont="1" applyFill="1" applyBorder="1" applyAlignment="1" applyProtection="1">
      <alignment horizontal="center" vertical="center"/>
      <protection locked="0"/>
    </xf>
    <xf numFmtId="10" fontId="42" fillId="0" borderId="2" xfId="54" applyNumberFormat="1"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9" xfId="0" applyFont="1" applyFill="1" applyBorder="1" applyAlignment="1" applyProtection="1">
      <alignment horizontal="center" vertical="center" wrapText="1"/>
      <protection locked="0"/>
    </xf>
    <xf numFmtId="43" fontId="42" fillId="2" borderId="8" xfId="53" applyFont="1" applyFill="1" applyBorder="1" applyAlignment="1" applyProtection="1">
      <alignment horizontal="right" vertical="center" wrapText="1"/>
      <protection locked="0"/>
    </xf>
    <xf numFmtId="43" fontId="42" fillId="0" borderId="8" xfId="53" applyFont="1" applyFill="1" applyBorder="1" applyAlignment="1" applyProtection="1">
      <alignment horizontal="right" vertical="center" wrapText="1"/>
      <protection locked="0"/>
    </xf>
    <xf numFmtId="0" fontId="42" fillId="2" borderId="0" xfId="0" applyFont="1" applyFill="1" applyBorder="1" applyAlignment="1" applyProtection="1">
      <alignment vertical="center"/>
      <protection locked="0"/>
    </xf>
    <xf numFmtId="0" fontId="42" fillId="0" borderId="2" xfId="0" applyFont="1" applyBorder="1" applyAlignment="1" applyProtection="1">
      <alignment horizontal="center" vertical="center" wrapText="1"/>
      <protection locked="0"/>
    </xf>
    <xf numFmtId="0" fontId="42" fillId="2" borderId="8" xfId="0" applyNumberFormat="1" applyFont="1" applyFill="1" applyBorder="1" applyAlignment="1" applyProtection="1">
      <alignment horizontal="center" vertical="center" wrapText="1"/>
      <protection locked="0"/>
    </xf>
    <xf numFmtId="0" fontId="42" fillId="0" borderId="2" xfId="0" applyNumberFormat="1" applyFont="1" applyFill="1" applyBorder="1" applyAlignment="1" applyProtection="1">
      <alignment horizontal="center" vertical="center" wrapText="1"/>
      <protection locked="0"/>
    </xf>
    <xf numFmtId="43" fontId="42" fillId="2" borderId="8" xfId="53" applyFont="1" applyFill="1" applyBorder="1" applyAlignment="1" applyProtection="1">
      <alignment horizontal="right" vertical="center"/>
      <protection locked="0"/>
    </xf>
    <xf numFmtId="0" fontId="42" fillId="2" borderId="1" xfId="0" applyFont="1" applyFill="1" applyBorder="1" applyAlignment="1" applyProtection="1">
      <alignment horizontal="center" vertical="center"/>
      <protection locked="0"/>
    </xf>
    <xf numFmtId="0" fontId="42" fillId="2" borderId="3" xfId="0" applyFont="1" applyFill="1" applyBorder="1" applyAlignment="1" applyProtection="1">
      <alignment horizontal="center" vertical="center"/>
      <protection locked="0"/>
    </xf>
    <xf numFmtId="0" fontId="42" fillId="2" borderId="35" xfId="0" applyFont="1" applyFill="1" applyBorder="1" applyAlignment="1" applyProtection="1">
      <alignment horizontal="justify" vertical="center" wrapText="1"/>
      <protection locked="0"/>
    </xf>
    <xf numFmtId="0" fontId="42" fillId="0" borderId="35" xfId="0" applyFont="1" applyBorder="1" applyAlignment="1" applyProtection="1">
      <alignment horizontal="center" vertical="center"/>
      <protection locked="0"/>
    </xf>
    <xf numFmtId="9" fontId="42" fillId="0" borderId="2" xfId="0" applyNumberFormat="1" applyFont="1" applyFill="1" applyBorder="1" applyAlignment="1" applyProtection="1">
      <alignment horizontal="center" vertical="center" wrapText="1"/>
      <protection locked="0"/>
    </xf>
    <xf numFmtId="0" fontId="42" fillId="2" borderId="1" xfId="0" applyFont="1" applyFill="1" applyBorder="1" applyAlignment="1" applyProtection="1">
      <alignment horizontal="justify" vertical="center" wrapText="1"/>
      <protection locked="0"/>
    </xf>
    <xf numFmtId="0" fontId="42" fillId="2" borderId="1" xfId="0" applyFont="1" applyFill="1" applyBorder="1" applyAlignment="1" applyProtection="1">
      <alignment horizontal="center" vertical="center" wrapText="1"/>
      <protection locked="0"/>
    </xf>
    <xf numFmtId="0" fontId="42" fillId="0" borderId="1" xfId="0" applyFont="1" applyBorder="1" applyAlignment="1" applyProtection="1">
      <alignment horizontal="center" vertical="center"/>
      <protection locked="0"/>
    </xf>
    <xf numFmtId="0" fontId="42" fillId="2" borderId="2" xfId="0" applyFont="1" applyFill="1" applyBorder="1" applyAlignment="1" applyProtection="1">
      <alignment horizontal="center" vertical="center"/>
      <protection locked="0"/>
    </xf>
    <xf numFmtId="0" fontId="42" fillId="0" borderId="35" xfId="0" applyFont="1" applyFill="1" applyBorder="1" applyAlignment="1" applyProtection="1">
      <alignment horizontal="center" vertical="center" wrapText="1"/>
      <protection locked="0"/>
    </xf>
    <xf numFmtId="0" fontId="42" fillId="2" borderId="35" xfId="0" applyNumberFormat="1" applyFont="1" applyFill="1" applyBorder="1" applyAlignment="1" applyProtection="1">
      <alignment horizontal="center" vertical="center" wrapText="1"/>
      <protection locked="0"/>
    </xf>
    <xf numFmtId="0" fontId="42" fillId="0" borderId="35" xfId="0" applyNumberFormat="1" applyFont="1" applyFill="1" applyBorder="1" applyAlignment="1" applyProtection="1">
      <alignment horizontal="center" vertical="center" wrapText="1"/>
      <protection locked="0"/>
    </xf>
    <xf numFmtId="0" fontId="42" fillId="2" borderId="44" xfId="0" applyNumberFormat="1" applyFont="1" applyFill="1" applyBorder="1" applyAlignment="1" applyProtection="1">
      <alignment horizontal="center" vertical="center" wrapText="1"/>
      <protection locked="0"/>
    </xf>
    <xf numFmtId="0" fontId="42" fillId="2" borderId="33" xfId="0" applyNumberFormat="1" applyFont="1" applyFill="1" applyBorder="1" applyAlignment="1" applyProtection="1">
      <alignment horizontal="center" vertical="center" wrapText="1"/>
      <protection locked="0"/>
    </xf>
    <xf numFmtId="0" fontId="42" fillId="2" borderId="36" xfId="0" applyFont="1" applyFill="1" applyBorder="1" applyAlignment="1" applyProtection="1">
      <alignment horizontal="center" vertical="center" wrapText="1"/>
      <protection locked="0"/>
    </xf>
    <xf numFmtId="43" fontId="42" fillId="2" borderId="35" xfId="53" applyFont="1" applyFill="1" applyBorder="1" applyAlignment="1" applyProtection="1">
      <alignment horizontal="right" vertical="center"/>
      <protection locked="0"/>
    </xf>
    <xf numFmtId="43" fontId="42" fillId="2" borderId="35" xfId="53" applyFont="1" applyFill="1" applyBorder="1" applyAlignment="1" applyProtection="1">
      <alignment horizontal="center" vertical="center"/>
      <protection locked="0"/>
    </xf>
    <xf numFmtId="43" fontId="42" fillId="2" borderId="35" xfId="53" applyFont="1" applyFill="1" applyBorder="1" applyAlignment="1" applyProtection="1">
      <alignment horizontal="right" vertical="center" wrapText="1"/>
      <protection locked="0"/>
    </xf>
    <xf numFmtId="0" fontId="43" fillId="6" borderId="8" xfId="0" applyFont="1" applyFill="1" applyBorder="1" applyAlignment="1" applyProtection="1">
      <alignment horizontal="left" vertical="center"/>
      <protection locked="0"/>
    </xf>
    <xf numFmtId="0" fontId="43" fillId="6" borderId="9" xfId="0" applyFont="1" applyFill="1" applyBorder="1" applyAlignment="1" applyProtection="1">
      <alignment horizontal="left" vertical="center" wrapText="1"/>
      <protection locked="0"/>
    </xf>
    <xf numFmtId="0" fontId="43" fillId="6" borderId="9" xfId="0" applyFont="1" applyFill="1" applyBorder="1" applyAlignment="1" applyProtection="1">
      <alignment vertical="center" wrapText="1"/>
      <protection locked="0"/>
    </xf>
    <xf numFmtId="0" fontId="44" fillId="6" borderId="9" xfId="0" applyFont="1" applyFill="1" applyBorder="1" applyAlignment="1" applyProtection="1">
      <alignment horizontal="center" vertical="center" wrapText="1"/>
      <protection locked="0"/>
    </xf>
    <xf numFmtId="0" fontId="42" fillId="6" borderId="9" xfId="0" applyFont="1" applyFill="1" applyBorder="1" applyAlignment="1" applyProtection="1">
      <alignment vertical="center" wrapText="1"/>
      <protection locked="0"/>
    </xf>
    <xf numFmtId="166" fontId="43" fillId="6" borderId="9" xfId="62889" applyFont="1" applyFill="1" applyBorder="1" applyAlignment="1" applyProtection="1">
      <alignment vertical="center" wrapText="1"/>
      <protection locked="0"/>
    </xf>
    <xf numFmtId="10" fontId="43" fillId="6" borderId="9" xfId="0" applyNumberFormat="1" applyFont="1" applyFill="1" applyBorder="1" applyAlignment="1" applyProtection="1">
      <alignment horizontal="center" vertical="center" wrapText="1"/>
      <protection locked="0"/>
    </xf>
    <xf numFmtId="0" fontId="43" fillId="6" borderId="9" xfId="0" applyFont="1" applyFill="1" applyBorder="1" applyAlignment="1" applyProtection="1">
      <alignment horizontal="justify" vertical="center" wrapText="1"/>
      <protection locked="0"/>
    </xf>
    <xf numFmtId="0" fontId="42" fillId="2" borderId="35" xfId="0" applyFont="1" applyFill="1" applyBorder="1" applyAlignment="1" applyProtection="1">
      <alignment vertical="center" wrapText="1"/>
      <protection locked="0"/>
    </xf>
    <xf numFmtId="0" fontId="42" fillId="0" borderId="35" xfId="0" applyFont="1" applyBorder="1" applyAlignment="1" applyProtection="1">
      <protection locked="0"/>
    </xf>
    <xf numFmtId="43" fontId="42" fillId="0" borderId="8" xfId="53" applyFont="1" applyBorder="1" applyAlignment="1" applyProtection="1">
      <alignment horizontal="right" vertical="center"/>
      <protection locked="0"/>
    </xf>
    <xf numFmtId="0" fontId="42" fillId="2" borderId="3" xfId="0" applyFont="1" applyFill="1" applyBorder="1" applyAlignment="1" applyProtection="1">
      <alignment vertical="center" wrapText="1"/>
      <protection locked="0"/>
    </xf>
    <xf numFmtId="0" fontId="42" fillId="0" borderId="3" xfId="0" applyFont="1" applyBorder="1" applyAlignment="1" applyProtection="1">
      <protection locked="0"/>
    </xf>
    <xf numFmtId="0" fontId="42" fillId="2" borderId="1" xfId="0" applyFont="1" applyFill="1" applyBorder="1" applyAlignment="1" applyProtection="1">
      <alignment vertical="center" wrapText="1"/>
      <protection locked="0"/>
    </xf>
    <xf numFmtId="0" fontId="42" fillId="0" borderId="8" xfId="0" applyNumberFormat="1" applyFont="1" applyFill="1" applyBorder="1" applyAlignment="1" applyProtection="1">
      <alignment horizontal="center" vertical="center" wrapText="1"/>
      <protection locked="0"/>
    </xf>
    <xf numFmtId="0" fontId="47" fillId="0" borderId="43" xfId="62889" applyNumberFormat="1" applyFont="1" applyFill="1" applyBorder="1" applyAlignment="1" applyProtection="1">
      <alignment horizontal="center" vertical="center"/>
      <protection locked="0"/>
    </xf>
    <xf numFmtId="0" fontId="42" fillId="2" borderId="8" xfId="0" applyFont="1" applyFill="1" applyBorder="1" applyAlignment="1" applyProtection="1">
      <alignment horizontal="center" vertical="center"/>
      <protection locked="0"/>
    </xf>
    <xf numFmtId="0" fontId="42" fillId="0" borderId="6" xfId="0" applyFont="1" applyBorder="1" applyAlignment="1" applyProtection="1">
      <alignment horizontal="center" vertical="center"/>
      <protection locked="0"/>
    </xf>
    <xf numFmtId="0" fontId="42" fillId="0" borderId="3" xfId="0" applyFont="1" applyBorder="1" applyAlignment="1" applyProtection="1">
      <alignment horizontal="center" vertical="center"/>
      <protection locked="0"/>
    </xf>
    <xf numFmtId="174" fontId="42" fillId="2" borderId="2" xfId="54" applyNumberFormat="1" applyFont="1" applyFill="1" applyBorder="1" applyAlignment="1" applyProtection="1">
      <alignment horizontal="justify" vertical="center" wrapText="1"/>
      <protection locked="0"/>
    </xf>
    <xf numFmtId="0" fontId="42" fillId="2" borderId="8" xfId="53" applyNumberFormat="1" applyFont="1" applyFill="1" applyBorder="1" applyAlignment="1" applyProtection="1">
      <alignment horizontal="center" vertical="center" wrapText="1"/>
      <protection locked="0"/>
    </xf>
    <xf numFmtId="0" fontId="42" fillId="0" borderId="2" xfId="53" applyNumberFormat="1" applyFont="1" applyFill="1" applyBorder="1" applyAlignment="1" applyProtection="1">
      <alignment horizontal="center" vertical="center" wrapText="1"/>
      <protection locked="0"/>
    </xf>
    <xf numFmtId="0" fontId="42" fillId="17" borderId="2" xfId="53" applyNumberFormat="1" applyFont="1" applyFill="1" applyBorder="1" applyAlignment="1" applyProtection="1">
      <alignment horizontal="center" vertical="center" wrapText="1"/>
      <protection locked="0"/>
    </xf>
    <xf numFmtId="0" fontId="42" fillId="2" borderId="3" xfId="0" applyFont="1" applyFill="1" applyBorder="1" applyAlignment="1" applyProtection="1">
      <alignment horizontal="justify" vertical="center" wrapText="1"/>
      <protection locked="0"/>
    </xf>
    <xf numFmtId="0" fontId="43" fillId="6" borderId="8" xfId="0" applyFont="1" applyFill="1" applyBorder="1" applyAlignment="1" applyProtection="1">
      <alignment horizontal="center" vertical="center" wrapText="1"/>
      <protection locked="0"/>
    </xf>
    <xf numFmtId="10" fontId="42" fillId="0" borderId="8" xfId="54" applyNumberFormat="1" applyFont="1" applyFill="1" applyBorder="1" applyAlignment="1" applyProtection="1">
      <alignment horizontal="center" vertical="center" wrapText="1"/>
      <protection locked="0"/>
    </xf>
    <xf numFmtId="0" fontId="42" fillId="17" borderId="2" xfId="0" applyFont="1" applyFill="1" applyBorder="1" applyAlignment="1" applyProtection="1">
      <alignment horizontal="center" vertical="center" wrapText="1"/>
      <protection locked="0"/>
    </xf>
    <xf numFmtId="166" fontId="43" fillId="17" borderId="2" xfId="62889" applyFont="1" applyFill="1" applyBorder="1" applyAlignment="1" applyProtection="1">
      <alignment horizontal="center" vertical="center" wrapText="1"/>
      <protection locked="0"/>
    </xf>
    <xf numFmtId="0" fontId="43" fillId="2" borderId="1" xfId="0" applyFont="1" applyFill="1" applyBorder="1" applyAlignment="1" applyProtection="1">
      <alignment vertical="center" wrapText="1"/>
      <protection locked="0"/>
    </xf>
    <xf numFmtId="0" fontId="47" fillId="2" borderId="2" xfId="0" applyFont="1" applyFill="1" applyBorder="1" applyAlignment="1" applyProtection="1">
      <alignment horizontal="center" vertical="center" wrapText="1"/>
      <protection locked="0"/>
    </xf>
    <xf numFmtId="0" fontId="43" fillId="5" borderId="2" xfId="0" applyFont="1" applyFill="1" applyBorder="1" applyAlignment="1" applyProtection="1">
      <alignment horizontal="left" vertical="center" wrapText="1"/>
      <protection locked="0"/>
    </xf>
    <xf numFmtId="0" fontId="43" fillId="5" borderId="8" xfId="0" applyFont="1" applyFill="1" applyBorder="1" applyAlignment="1" applyProtection="1">
      <alignment vertical="center"/>
      <protection locked="0"/>
    </xf>
    <xf numFmtId="0" fontId="43" fillId="5" borderId="9" xfId="0" applyFont="1" applyFill="1" applyBorder="1" applyAlignment="1" applyProtection="1">
      <alignment horizontal="center" vertical="center"/>
      <protection locked="0"/>
    </xf>
    <xf numFmtId="0" fontId="43" fillId="5" borderId="9" xfId="0" applyFont="1" applyFill="1" applyBorder="1" applyAlignment="1" applyProtection="1">
      <alignment vertical="center"/>
      <protection locked="0"/>
    </xf>
    <xf numFmtId="0" fontId="43" fillId="5" borderId="9" xfId="0" applyFont="1" applyFill="1" applyBorder="1" applyAlignment="1" applyProtection="1">
      <alignment horizontal="center" vertical="center" wrapText="1"/>
      <protection locked="0"/>
    </xf>
    <xf numFmtId="0" fontId="44" fillId="5" borderId="9" xfId="0" applyFont="1" applyFill="1" applyBorder="1" applyAlignment="1" applyProtection="1">
      <alignment horizontal="center" vertical="center"/>
      <protection locked="0"/>
    </xf>
    <xf numFmtId="0" fontId="44" fillId="5" borderId="9" xfId="0" applyFont="1" applyFill="1" applyBorder="1" applyAlignment="1" applyProtection="1">
      <alignment vertical="center"/>
      <protection locked="0"/>
    </xf>
    <xf numFmtId="166" fontId="43" fillId="5" borderId="9" xfId="62889" applyFont="1" applyFill="1" applyBorder="1" applyAlignment="1" applyProtection="1">
      <alignment vertical="center"/>
      <protection locked="0"/>
    </xf>
    <xf numFmtId="10" fontId="43" fillId="5" borderId="9" xfId="0" applyNumberFormat="1" applyFont="1" applyFill="1" applyBorder="1" applyAlignment="1" applyProtection="1">
      <alignment horizontal="center" vertical="center"/>
      <protection locked="0"/>
    </xf>
    <xf numFmtId="0" fontId="42" fillId="2" borderId="35" xfId="0" applyFont="1" applyFill="1" applyBorder="1" applyAlignment="1" applyProtection="1">
      <alignment vertical="center"/>
      <protection locked="0"/>
    </xf>
    <xf numFmtId="0" fontId="43" fillId="4" borderId="8" xfId="0" applyFont="1" applyFill="1" applyBorder="1" applyAlignment="1" applyProtection="1">
      <alignment horizontal="left" vertical="center"/>
      <protection locked="0"/>
    </xf>
    <xf numFmtId="10" fontId="43" fillId="4" borderId="9" xfId="0" applyNumberFormat="1" applyFont="1" applyFill="1" applyBorder="1" applyAlignment="1" applyProtection="1">
      <alignment horizontal="center" vertical="center"/>
      <protection locked="0"/>
    </xf>
    <xf numFmtId="0" fontId="42" fillId="2" borderId="3" xfId="0" applyFont="1" applyFill="1" applyBorder="1" applyAlignment="1" applyProtection="1">
      <alignment vertical="center"/>
      <protection locked="0"/>
    </xf>
    <xf numFmtId="10" fontId="43" fillId="6" borderId="9" xfId="0" applyNumberFormat="1" applyFont="1" applyFill="1" applyBorder="1" applyAlignment="1" applyProtection="1">
      <alignment horizontal="center" vertical="center"/>
      <protection locked="0"/>
    </xf>
    <xf numFmtId="0" fontId="42" fillId="0" borderId="9" xfId="0" applyFont="1" applyFill="1" applyBorder="1" applyAlignment="1" applyProtection="1">
      <alignment horizontal="center" vertical="center" wrapText="1"/>
      <protection locked="0"/>
    </xf>
    <xf numFmtId="10" fontId="42" fillId="0" borderId="2" xfId="0" applyNumberFormat="1" applyFont="1" applyFill="1" applyBorder="1" applyAlignment="1" applyProtection="1">
      <alignment horizontal="center" vertical="center" wrapText="1"/>
      <protection locked="0"/>
    </xf>
    <xf numFmtId="9" fontId="42" fillId="0" borderId="35" xfId="0" applyNumberFormat="1" applyFont="1" applyBorder="1" applyAlignment="1" applyProtection="1">
      <alignment horizontal="center" vertical="center"/>
      <protection locked="0"/>
    </xf>
    <xf numFmtId="0" fontId="42" fillId="2" borderId="10" xfId="0" applyFont="1" applyFill="1" applyBorder="1" applyAlignment="1" applyProtection="1">
      <alignment vertical="center"/>
      <protection locked="0"/>
    </xf>
    <xf numFmtId="0" fontId="42" fillId="2" borderId="10" xfId="0" applyFont="1" applyFill="1" applyBorder="1" applyAlignment="1" applyProtection="1">
      <alignment horizontal="center" vertical="center"/>
      <protection locked="0"/>
    </xf>
    <xf numFmtId="0" fontId="42" fillId="2" borderId="10" xfId="0" applyFont="1" applyFill="1" applyBorder="1" applyAlignment="1" applyProtection="1">
      <alignment vertical="justify" wrapText="1"/>
      <protection locked="0"/>
    </xf>
    <xf numFmtId="0" fontId="42" fillId="2" borderId="10" xfId="0" applyFont="1" applyFill="1" applyBorder="1" applyAlignment="1" applyProtection="1">
      <alignment horizontal="center" vertical="center" wrapText="1"/>
      <protection locked="0"/>
    </xf>
    <xf numFmtId="0" fontId="42" fillId="2" borderId="3" xfId="0" applyFont="1" applyFill="1" applyBorder="1" applyAlignment="1" applyProtection="1">
      <alignment horizontal="center" vertical="center" wrapText="1"/>
      <protection locked="0"/>
    </xf>
    <xf numFmtId="0" fontId="43" fillId="6" borderId="1" xfId="0" applyFont="1" applyFill="1" applyBorder="1" applyAlignment="1" applyProtection="1">
      <alignment horizontal="center" vertical="center" wrapText="1"/>
      <protection locked="0"/>
    </xf>
    <xf numFmtId="0" fontId="43" fillId="6" borderId="4" xfId="0" applyFont="1" applyFill="1" applyBorder="1" applyAlignment="1" applyProtection="1">
      <alignment vertical="center"/>
      <protection locked="0"/>
    </xf>
    <xf numFmtId="0" fontId="43" fillId="6" borderId="11" xfId="0" applyFont="1" applyFill="1" applyBorder="1" applyAlignment="1" applyProtection="1">
      <alignment vertical="center"/>
      <protection locked="0"/>
    </xf>
    <xf numFmtId="0" fontId="43" fillId="6" borderId="7" xfId="0" applyFont="1" applyFill="1" applyBorder="1" applyAlignment="1" applyProtection="1">
      <alignment vertical="center"/>
      <protection locked="0"/>
    </xf>
    <xf numFmtId="0" fontId="42" fillId="2" borderId="33" xfId="0" applyFont="1" applyFill="1" applyBorder="1" applyAlignment="1" applyProtection="1">
      <alignment horizontal="center" vertical="center" wrapText="1"/>
      <protection locked="0"/>
    </xf>
    <xf numFmtId="10" fontId="42" fillId="0" borderId="8" xfId="0" applyNumberFormat="1" applyFont="1" applyFill="1" applyBorder="1" applyAlignment="1" applyProtection="1">
      <alignment horizontal="center" vertical="center" wrapText="1"/>
      <protection locked="0"/>
    </xf>
    <xf numFmtId="43" fontId="42" fillId="2" borderId="2" xfId="53" applyFont="1" applyFill="1" applyBorder="1" applyAlignment="1" applyProtection="1">
      <alignment horizontal="right" vertical="center"/>
      <protection locked="0"/>
    </xf>
    <xf numFmtId="0" fontId="42" fillId="0" borderId="3" xfId="0" applyFont="1" applyBorder="1" applyAlignment="1" applyProtection="1">
      <alignment horizontal="center" vertical="center" wrapText="1"/>
      <protection locked="0"/>
    </xf>
    <xf numFmtId="0" fontId="42" fillId="0" borderId="3" xfId="0" applyFont="1" applyFill="1" applyBorder="1" applyAlignment="1" applyProtection="1">
      <alignment vertical="center"/>
      <protection locked="0"/>
    </xf>
    <xf numFmtId="0" fontId="42" fillId="0" borderId="10" xfId="0" applyFont="1" applyFill="1" applyBorder="1" applyAlignment="1" applyProtection="1">
      <alignment vertical="center"/>
      <protection locked="0"/>
    </xf>
    <xf numFmtId="0" fontId="42" fillId="0" borderId="10" xfId="0" applyFont="1" applyFill="1" applyBorder="1" applyAlignment="1" applyProtection="1">
      <alignment horizontal="center" vertical="center"/>
      <protection locked="0"/>
    </xf>
    <xf numFmtId="0" fontId="42" fillId="0" borderId="10" xfId="0" applyFont="1" applyFill="1" applyBorder="1" applyAlignment="1" applyProtection="1">
      <alignment horizontal="justify" vertical="center"/>
      <protection locked="0"/>
    </xf>
    <xf numFmtId="0" fontId="42" fillId="0" borderId="10" xfId="0" applyFont="1" applyFill="1" applyBorder="1" applyProtection="1">
      <protection locked="0"/>
    </xf>
    <xf numFmtId="43" fontId="42" fillId="0" borderId="8" xfId="53" applyFont="1" applyFill="1" applyBorder="1" applyAlignment="1" applyProtection="1">
      <alignment horizontal="right" vertical="center"/>
      <protection locked="0"/>
    </xf>
    <xf numFmtId="0" fontId="42" fillId="0" borderId="0" xfId="0" applyFont="1" applyFill="1" applyBorder="1" applyAlignment="1" applyProtection="1">
      <alignment vertical="center"/>
      <protection locked="0"/>
    </xf>
    <xf numFmtId="0" fontId="42" fillId="0" borderId="0" xfId="0" applyFont="1" applyFill="1" applyBorder="1" applyProtection="1">
      <protection locked="0"/>
    </xf>
    <xf numFmtId="0" fontId="42" fillId="0" borderId="1" xfId="0" applyFont="1" applyBorder="1" applyAlignment="1" applyProtection="1">
      <alignment horizontal="center" vertical="center" wrapText="1"/>
      <protection locked="0"/>
    </xf>
    <xf numFmtId="9" fontId="42" fillId="0" borderId="10" xfId="0" applyNumberFormat="1" applyFont="1" applyBorder="1" applyAlignment="1" applyProtection="1">
      <alignment horizontal="center" vertical="center"/>
      <protection locked="0"/>
    </xf>
    <xf numFmtId="0" fontId="42" fillId="0" borderId="1" xfId="0" applyFont="1" applyFill="1" applyBorder="1" applyAlignment="1" applyProtection="1">
      <alignment horizontal="center" vertical="center"/>
      <protection locked="0"/>
    </xf>
    <xf numFmtId="0" fontId="42" fillId="0" borderId="1" xfId="0" applyFont="1" applyFill="1" applyBorder="1" applyAlignment="1" applyProtection="1">
      <alignment vertical="center" wrapText="1"/>
      <protection locked="0"/>
    </xf>
    <xf numFmtId="0" fontId="42" fillId="0" borderId="1" xfId="0" applyFont="1" applyFill="1" applyBorder="1" applyAlignment="1" applyProtection="1">
      <alignment horizontal="center" vertical="center" wrapText="1"/>
      <protection locked="0"/>
    </xf>
    <xf numFmtId="0" fontId="42" fillId="0" borderId="4" xfId="0" applyFont="1" applyFill="1" applyBorder="1" applyAlignment="1" applyProtection="1">
      <alignment horizontal="center" vertical="center" wrapText="1"/>
      <protection locked="0"/>
    </xf>
    <xf numFmtId="0" fontId="43" fillId="6" borderId="8" xfId="0" applyFont="1" applyFill="1" applyBorder="1" applyAlignment="1" applyProtection="1">
      <alignment horizontal="left" vertical="center" wrapText="1"/>
      <protection locked="0"/>
    </xf>
    <xf numFmtId="0" fontId="44" fillId="6" borderId="34" xfId="0" applyFont="1" applyFill="1" applyBorder="1" applyAlignment="1" applyProtection="1">
      <alignment vertical="center"/>
      <protection locked="0"/>
    </xf>
    <xf numFmtId="0" fontId="43" fillId="6" borderId="34" xfId="0" applyFont="1" applyFill="1" applyBorder="1" applyAlignment="1" applyProtection="1">
      <alignment vertical="center"/>
      <protection locked="0"/>
    </xf>
    <xf numFmtId="0" fontId="42" fillId="2" borderId="4" xfId="0" applyFont="1" applyFill="1" applyBorder="1" applyAlignment="1" applyProtection="1">
      <alignment horizontal="center" vertical="center" wrapText="1"/>
      <protection locked="0"/>
    </xf>
    <xf numFmtId="0" fontId="42" fillId="2" borderId="11" xfId="0" applyFont="1" applyFill="1" applyBorder="1" applyAlignment="1" applyProtection="1">
      <alignment horizontal="center" vertical="center" wrapText="1"/>
      <protection locked="0"/>
    </xf>
    <xf numFmtId="0" fontId="42" fillId="0" borderId="1" xfId="0" applyFont="1" applyBorder="1" applyAlignment="1" applyProtection="1">
      <alignment horizontal="center" wrapText="1"/>
      <protection locked="0"/>
    </xf>
    <xf numFmtId="3" fontId="42" fillId="2" borderId="2" xfId="0" applyNumberFormat="1" applyFont="1" applyFill="1" applyBorder="1" applyAlignment="1" applyProtection="1">
      <alignment horizontal="center" vertical="center" wrapText="1"/>
      <protection locked="0"/>
    </xf>
    <xf numFmtId="9" fontId="42" fillId="0" borderId="3" xfId="0" applyNumberFormat="1" applyFont="1" applyBorder="1" applyAlignment="1" applyProtection="1">
      <alignment horizontal="center" vertical="center"/>
      <protection locked="0"/>
    </xf>
    <xf numFmtId="0" fontId="44" fillId="6" borderId="11" xfId="0" applyFont="1" applyFill="1" applyBorder="1" applyAlignment="1" applyProtection="1">
      <alignment vertical="center" wrapText="1"/>
      <protection locked="0"/>
    </xf>
    <xf numFmtId="166" fontId="43" fillId="6" borderId="11" xfId="62889" applyFont="1" applyFill="1" applyBorder="1" applyAlignment="1" applyProtection="1">
      <alignment vertical="center" wrapText="1"/>
      <protection locked="0"/>
    </xf>
    <xf numFmtId="0" fontId="43" fillId="6" borderId="11" xfId="0" applyFont="1" applyFill="1" applyBorder="1" applyAlignment="1" applyProtection="1">
      <alignment horizontal="center" vertical="center" wrapText="1"/>
      <protection locked="0"/>
    </xf>
    <xf numFmtId="0" fontId="42" fillId="0" borderId="2" xfId="0" applyFont="1" applyBorder="1" applyAlignment="1" applyProtection="1">
      <alignment horizontal="center" wrapText="1"/>
      <protection locked="0"/>
    </xf>
    <xf numFmtId="10" fontId="42" fillId="0" borderId="4" xfId="54" applyNumberFormat="1" applyFont="1" applyFill="1" applyBorder="1" applyAlignment="1" applyProtection="1">
      <alignment horizontal="center" vertical="center" wrapText="1"/>
      <protection locked="0"/>
    </xf>
    <xf numFmtId="0" fontId="42" fillId="17" borderId="2" xfId="0" applyNumberFormat="1" applyFont="1" applyFill="1" applyBorder="1" applyAlignment="1" applyProtection="1">
      <alignment horizontal="center" vertical="center" wrapText="1"/>
      <protection locked="0"/>
    </xf>
    <xf numFmtId="10" fontId="42" fillId="0" borderId="3" xfId="0" applyNumberFormat="1" applyFont="1" applyBorder="1" applyAlignment="1" applyProtection="1">
      <alignment horizontal="center" vertical="center"/>
      <protection locked="0"/>
    </xf>
    <xf numFmtId="0" fontId="42" fillId="0" borderId="1" xfId="0" applyFont="1" applyBorder="1" applyAlignment="1" applyProtection="1">
      <alignment vertical="center"/>
      <protection locked="0"/>
    </xf>
    <xf numFmtId="9" fontId="42" fillId="0" borderId="1" xfId="0" applyNumberFormat="1" applyFont="1" applyBorder="1" applyAlignment="1" applyProtection="1">
      <alignment vertical="center"/>
      <protection locked="0"/>
    </xf>
    <xf numFmtId="0" fontId="42" fillId="6" borderId="2" xfId="0" applyFont="1" applyFill="1" applyBorder="1" applyAlignment="1" applyProtection="1">
      <alignment vertical="center"/>
      <protection locked="0"/>
    </xf>
    <xf numFmtId="0" fontId="42" fillId="6" borderId="0" xfId="0" applyFont="1" applyFill="1" applyBorder="1" applyAlignment="1" applyProtection="1">
      <alignment horizontal="center" vertical="center" wrapText="1"/>
      <protection locked="0"/>
    </xf>
    <xf numFmtId="0" fontId="43" fillId="6" borderId="8" xfId="0" applyFont="1" applyFill="1" applyBorder="1" applyAlignment="1" applyProtection="1">
      <alignment vertical="center" wrapText="1"/>
      <protection locked="0"/>
    </xf>
    <xf numFmtId="0" fontId="43" fillId="6" borderId="8" xfId="0" applyFont="1" applyFill="1" applyBorder="1" applyAlignment="1" applyProtection="1">
      <alignment horizontal="justify" vertical="center" wrapText="1"/>
      <protection locked="0"/>
    </xf>
    <xf numFmtId="0" fontId="44" fillId="6" borderId="9" xfId="0" applyNumberFormat="1" applyFont="1" applyFill="1" applyBorder="1" applyAlignment="1" applyProtection="1">
      <alignment horizontal="center" vertical="center" wrapText="1"/>
      <protection locked="0"/>
    </xf>
    <xf numFmtId="0" fontId="43" fillId="6" borderId="9" xfId="0" applyNumberFormat="1" applyFont="1" applyFill="1" applyBorder="1" applyAlignment="1" applyProtection="1">
      <alignment horizontal="center" vertical="center" wrapText="1"/>
      <protection locked="0"/>
    </xf>
    <xf numFmtId="166" fontId="43" fillId="6" borderId="9" xfId="62889" applyFont="1" applyFill="1" applyBorder="1" applyAlignment="1" applyProtection="1">
      <alignment horizontal="center" vertical="center" wrapText="1"/>
      <protection locked="0"/>
    </xf>
    <xf numFmtId="0" fontId="42" fillId="2" borderId="2" xfId="0" applyFont="1" applyFill="1" applyBorder="1" applyAlignment="1" applyProtection="1">
      <alignment horizontal="center" wrapText="1"/>
      <protection locked="0"/>
    </xf>
    <xf numFmtId="0" fontId="42" fillId="17" borderId="8" xfId="0" applyNumberFormat="1" applyFont="1" applyFill="1" applyBorder="1" applyAlignment="1" applyProtection="1">
      <alignment horizontal="center" vertical="center" wrapText="1"/>
      <protection locked="0"/>
    </xf>
    <xf numFmtId="10" fontId="42" fillId="2" borderId="8" xfId="54" applyNumberFormat="1" applyFont="1" applyFill="1" applyBorder="1" applyAlignment="1" applyProtection="1">
      <alignment horizontal="center" vertical="center" wrapText="1"/>
      <protection locked="0"/>
    </xf>
    <xf numFmtId="0" fontId="42" fillId="2" borderId="1" xfId="0" applyFont="1" applyFill="1" applyBorder="1" applyAlignment="1" applyProtection="1">
      <alignment vertical="center"/>
      <protection locked="0"/>
    </xf>
    <xf numFmtId="0" fontId="42" fillId="2" borderId="43" xfId="0" applyNumberFormat="1" applyFont="1" applyFill="1" applyBorder="1" applyAlignment="1" applyProtection="1">
      <alignment horizontal="center" vertical="center" wrapText="1"/>
      <protection locked="0"/>
    </xf>
    <xf numFmtId="10" fontId="42" fillId="0" borderId="33" xfId="54" applyNumberFormat="1" applyFont="1" applyFill="1" applyBorder="1" applyAlignment="1" applyProtection="1">
      <alignment horizontal="center" vertical="center" wrapText="1"/>
      <protection locked="0"/>
    </xf>
    <xf numFmtId="0" fontId="42" fillId="0" borderId="33" xfId="0" applyFont="1" applyFill="1" applyBorder="1" applyAlignment="1" applyProtection="1">
      <alignment horizontal="center" vertical="center" wrapText="1"/>
      <protection locked="0"/>
    </xf>
    <xf numFmtId="0" fontId="42" fillId="0" borderId="35" xfId="0" applyFont="1" applyFill="1" applyBorder="1" applyAlignment="1" applyProtection="1">
      <alignment vertical="center"/>
      <protection locked="0"/>
    </xf>
    <xf numFmtId="0" fontId="42" fillId="0" borderId="2" xfId="0" applyFont="1" applyFill="1" applyBorder="1" applyAlignment="1" applyProtection="1">
      <alignment horizontal="justify" vertical="center"/>
      <protection locked="0"/>
    </xf>
    <xf numFmtId="0" fontId="42" fillId="0" borderId="2" xfId="0" applyFont="1" applyFill="1" applyBorder="1" applyAlignment="1" applyProtection="1">
      <alignment horizontal="center" vertical="center"/>
      <protection locked="0"/>
    </xf>
    <xf numFmtId="9" fontId="42" fillId="0" borderId="1" xfId="0" applyNumberFormat="1" applyFont="1" applyBorder="1" applyAlignment="1" applyProtection="1">
      <alignment horizontal="center" vertical="center"/>
      <protection locked="0"/>
    </xf>
    <xf numFmtId="0" fontId="49" fillId="2" borderId="8" xfId="0" applyFont="1" applyFill="1" applyBorder="1" applyAlignment="1" applyProtection="1">
      <alignment horizontal="center" vertical="center" wrapText="1"/>
      <protection locked="0"/>
    </xf>
    <xf numFmtId="9" fontId="42" fillId="0" borderId="2" xfId="0" applyNumberFormat="1" applyFont="1" applyBorder="1" applyAlignment="1" applyProtection="1">
      <alignment horizontal="center" vertical="center"/>
      <protection locked="0"/>
    </xf>
    <xf numFmtId="0" fontId="42" fillId="17" borderId="8" xfId="0" applyFont="1" applyFill="1" applyBorder="1" applyAlignment="1" applyProtection="1">
      <alignment horizontal="center" vertical="center" wrapText="1"/>
      <protection locked="0"/>
    </xf>
    <xf numFmtId="0" fontId="42" fillId="0" borderId="5" xfId="0" applyFont="1" applyBorder="1" applyAlignment="1" applyProtection="1">
      <alignment horizontal="center" vertical="center" wrapText="1"/>
      <protection locked="0"/>
    </xf>
    <xf numFmtId="0" fontId="42" fillId="0" borderId="35" xfId="0" applyFont="1" applyFill="1" applyBorder="1" applyAlignment="1" applyProtection="1">
      <alignment horizontal="justify" vertical="center" wrapText="1"/>
      <protection locked="0"/>
    </xf>
    <xf numFmtId="9" fontId="42" fillId="2" borderId="0" xfId="0" applyNumberFormat="1" applyFont="1" applyFill="1" applyAlignment="1" applyProtection="1">
      <alignment horizontal="center" vertical="center"/>
      <protection locked="0"/>
    </xf>
    <xf numFmtId="9" fontId="42" fillId="2" borderId="1" xfId="0" applyNumberFormat="1" applyFont="1" applyFill="1" applyBorder="1" applyAlignment="1" applyProtection="1">
      <alignment horizontal="center" vertical="center"/>
      <protection locked="0"/>
    </xf>
    <xf numFmtId="0" fontId="42" fillId="2" borderId="7" xfId="0" applyFont="1" applyFill="1" applyBorder="1" applyAlignment="1" applyProtection="1">
      <alignment horizontal="center" vertical="center"/>
      <protection locked="0"/>
    </xf>
    <xf numFmtId="0" fontId="49" fillId="17" borderId="8" xfId="0" applyFont="1" applyFill="1" applyBorder="1" applyAlignment="1" applyProtection="1">
      <alignment horizontal="center" vertical="center" wrapText="1"/>
      <protection locked="0"/>
    </xf>
    <xf numFmtId="9" fontId="42" fillId="0" borderId="2" xfId="0" applyNumberFormat="1" applyFont="1" applyBorder="1" applyAlignment="1" applyProtection="1">
      <alignment horizontal="center" vertical="center" wrapText="1"/>
      <protection locked="0"/>
    </xf>
    <xf numFmtId="9" fontId="42" fillId="0" borderId="1" xfId="0" applyNumberFormat="1" applyFont="1" applyBorder="1" applyAlignment="1" applyProtection="1">
      <alignment horizontal="center" vertical="center" wrapText="1"/>
      <protection locked="0"/>
    </xf>
    <xf numFmtId="0" fontId="42" fillId="0" borderId="1" xfId="0" applyFont="1" applyFill="1" applyBorder="1" applyAlignment="1" applyProtection="1">
      <alignment vertical="center"/>
      <protection locked="0"/>
    </xf>
    <xf numFmtId="0" fontId="42" fillId="0" borderId="0" xfId="0" applyFont="1" applyAlignment="1" applyProtection="1">
      <alignment horizontal="center" vertical="center" wrapText="1"/>
      <protection locked="0"/>
    </xf>
    <xf numFmtId="0" fontId="43" fillId="5" borderId="8" xfId="0" applyFont="1" applyFill="1" applyBorder="1" applyAlignment="1" applyProtection="1">
      <alignment horizontal="left" vertical="center"/>
      <protection locked="0"/>
    </xf>
    <xf numFmtId="0" fontId="43" fillId="5" borderId="9" xfId="0" applyFont="1" applyFill="1" applyBorder="1" applyAlignment="1" applyProtection="1">
      <alignment horizontal="left" vertical="center"/>
      <protection locked="0"/>
    </xf>
    <xf numFmtId="0" fontId="43" fillId="5" borderId="9" xfId="0" applyFont="1" applyFill="1" applyBorder="1" applyAlignment="1" applyProtection="1">
      <alignment vertical="center" wrapText="1"/>
      <protection locked="0"/>
    </xf>
    <xf numFmtId="0" fontId="44" fillId="5" borderId="9" xfId="0" applyFont="1" applyFill="1" applyBorder="1" applyAlignment="1" applyProtection="1">
      <alignment horizontal="center" vertical="center" wrapText="1"/>
      <protection locked="0"/>
    </xf>
    <xf numFmtId="0" fontId="44" fillId="5" borderId="9" xfId="0" applyFont="1" applyFill="1" applyBorder="1" applyAlignment="1" applyProtection="1">
      <alignment vertical="center" wrapText="1"/>
      <protection locked="0"/>
    </xf>
    <xf numFmtId="166" fontId="43" fillId="5" borderId="9" xfId="62889" applyFont="1" applyFill="1" applyBorder="1" applyAlignment="1" applyProtection="1">
      <alignment vertical="center" wrapText="1"/>
      <protection locked="0"/>
    </xf>
    <xf numFmtId="10" fontId="43" fillId="5" borderId="9" xfId="0" applyNumberFormat="1" applyFont="1" applyFill="1" applyBorder="1" applyAlignment="1" applyProtection="1">
      <alignment horizontal="center" vertical="center" wrapText="1"/>
      <protection locked="0"/>
    </xf>
    <xf numFmtId="3" fontId="42" fillId="2" borderId="2" xfId="0" applyNumberFormat="1" applyFont="1" applyFill="1" applyBorder="1" applyAlignment="1" applyProtection="1">
      <alignment horizontal="justify" vertical="center" wrapText="1"/>
      <protection locked="0"/>
    </xf>
    <xf numFmtId="3" fontId="42" fillId="0" borderId="8" xfId="0" applyNumberFormat="1" applyFont="1" applyFill="1" applyBorder="1" applyAlignment="1" applyProtection="1">
      <alignment horizontal="center" vertical="center" wrapText="1"/>
      <protection locked="0"/>
    </xf>
    <xf numFmtId="10" fontId="42" fillId="0" borderId="8" xfId="54" applyNumberFormat="1" applyFont="1" applyFill="1" applyBorder="1" applyAlignment="1" applyProtection="1">
      <alignment horizontal="center" vertical="center"/>
      <protection locked="0"/>
    </xf>
    <xf numFmtId="0" fontId="42" fillId="0" borderId="7" xfId="0" applyFont="1" applyBorder="1" applyAlignment="1" applyProtection="1">
      <alignment horizontal="center" vertical="center"/>
      <protection locked="0"/>
    </xf>
    <xf numFmtId="0" fontId="42" fillId="0" borderId="2" xfId="0" applyFont="1" applyFill="1" applyBorder="1" applyAlignment="1" applyProtection="1">
      <alignment vertical="center" wrapText="1"/>
      <protection locked="0"/>
    </xf>
    <xf numFmtId="3" fontId="42" fillId="0" borderId="8" xfId="0" applyNumberFormat="1" applyFont="1" applyFill="1" applyBorder="1" applyAlignment="1" applyProtection="1">
      <alignment horizontal="center" vertical="center"/>
      <protection locked="0"/>
    </xf>
    <xf numFmtId="3" fontId="42" fillId="0" borderId="2" xfId="0" applyNumberFormat="1" applyFont="1" applyFill="1" applyBorder="1" applyAlignment="1" applyProtection="1">
      <alignment horizontal="center" vertical="center"/>
      <protection locked="0"/>
    </xf>
    <xf numFmtId="10" fontId="42" fillId="0" borderId="2" xfId="0" applyNumberFormat="1" applyFont="1" applyBorder="1" applyAlignment="1" applyProtection="1">
      <alignment horizontal="center" vertical="center"/>
      <protection locked="0"/>
    </xf>
    <xf numFmtId="3" fontId="42" fillId="17" borderId="8" xfId="0" applyNumberFormat="1" applyFont="1" applyFill="1" applyBorder="1" applyAlignment="1" applyProtection="1">
      <alignment horizontal="center" vertical="center"/>
      <protection locked="0"/>
    </xf>
    <xf numFmtId="3" fontId="42" fillId="0" borderId="2" xfId="0" applyNumberFormat="1" applyFont="1" applyFill="1" applyBorder="1" applyAlignment="1" applyProtection="1">
      <alignment horizontal="center" vertical="center" wrapText="1"/>
      <protection locked="0"/>
    </xf>
    <xf numFmtId="3" fontId="42" fillId="17" borderId="2" xfId="0" applyNumberFormat="1" applyFont="1" applyFill="1" applyBorder="1" applyAlignment="1" applyProtection="1">
      <alignment horizontal="center" vertical="center" wrapText="1"/>
      <protection locked="0"/>
    </xf>
    <xf numFmtId="3" fontId="42" fillId="2" borderId="8" xfId="0" applyNumberFormat="1" applyFont="1" applyFill="1" applyBorder="1" applyAlignment="1" applyProtection="1">
      <alignment horizontal="center" vertical="center"/>
      <protection locked="0"/>
    </xf>
    <xf numFmtId="3" fontId="42" fillId="2" borderId="2" xfId="0" applyNumberFormat="1" applyFont="1" applyFill="1" applyBorder="1" applyAlignment="1" applyProtection="1">
      <alignment horizontal="center" vertical="center"/>
      <protection locked="0"/>
    </xf>
    <xf numFmtId="3" fontId="42" fillId="2" borderId="8" xfId="0" applyNumberFormat="1" applyFont="1" applyFill="1" applyBorder="1" applyAlignment="1" applyProtection="1">
      <alignment horizontal="center" vertical="center" wrapText="1"/>
      <protection locked="0"/>
    </xf>
    <xf numFmtId="43" fontId="42" fillId="0" borderId="2" xfId="53" applyFont="1" applyFill="1" applyBorder="1" applyAlignment="1" applyProtection="1">
      <alignment horizontal="right" vertical="center" wrapText="1"/>
      <protection locked="0"/>
    </xf>
    <xf numFmtId="3" fontId="42" fillId="17" borderId="2" xfId="0" applyNumberFormat="1" applyFont="1" applyFill="1" applyBorder="1" applyAlignment="1" applyProtection="1">
      <alignment horizontal="center" vertical="center"/>
      <protection locked="0"/>
    </xf>
    <xf numFmtId="3" fontId="49" fillId="17" borderId="8" xfId="0" applyNumberFormat="1" applyFont="1" applyFill="1" applyBorder="1" applyAlignment="1" applyProtection="1">
      <alignment horizontal="center" vertical="center"/>
      <protection locked="0"/>
    </xf>
    <xf numFmtId="0" fontId="42" fillId="2" borderId="1" xfId="0" applyNumberFormat="1" applyFont="1" applyFill="1" applyBorder="1" applyAlignment="1" applyProtection="1">
      <alignment horizontal="justify" vertical="center" wrapText="1"/>
      <protection locked="0"/>
    </xf>
    <xf numFmtId="0" fontId="42" fillId="0" borderId="11" xfId="0" applyFont="1" applyBorder="1" applyAlignment="1" applyProtection="1">
      <alignment horizontal="center" vertical="center"/>
      <protection locked="0"/>
    </xf>
    <xf numFmtId="9" fontId="42" fillId="2" borderId="1" xfId="0" applyNumberFormat="1" applyFont="1" applyFill="1" applyBorder="1" applyAlignment="1" applyProtection="1">
      <alignment horizontal="center" vertical="center" wrapText="1"/>
      <protection locked="0"/>
    </xf>
    <xf numFmtId="0" fontId="42" fillId="0" borderId="3" xfId="0" applyFont="1" applyBorder="1" applyAlignment="1" applyProtection="1">
      <alignment horizontal="center" wrapText="1"/>
      <protection locked="0"/>
    </xf>
    <xf numFmtId="3" fontId="42" fillId="2" borderId="2" xfId="0" applyNumberFormat="1" applyFont="1" applyFill="1" applyBorder="1" applyAlignment="1" applyProtection="1">
      <alignment horizontal="justify" vertical="center"/>
      <protection locked="0"/>
    </xf>
    <xf numFmtId="10" fontId="42" fillId="0" borderId="8" xfId="0" applyNumberFormat="1" applyFont="1" applyFill="1" applyBorder="1" applyAlignment="1" applyProtection="1">
      <alignment horizontal="center" vertical="center"/>
      <protection locked="0"/>
    </xf>
    <xf numFmtId="0" fontId="42" fillId="0" borderId="0" xfId="0" applyFont="1" applyAlignment="1" applyProtection="1">
      <alignment horizontal="center" wrapText="1"/>
      <protection locked="0"/>
    </xf>
    <xf numFmtId="0" fontId="42" fillId="2" borderId="3" xfId="0" applyFont="1" applyFill="1" applyBorder="1" applyAlignment="1" applyProtection="1">
      <alignment horizontal="center" vertical="top" wrapText="1"/>
      <protection locked="0"/>
    </xf>
    <xf numFmtId="0" fontId="42" fillId="0" borderId="0" xfId="0" applyFont="1" applyAlignment="1" applyProtection="1">
      <alignment horizontal="center" vertical="top"/>
      <protection locked="0"/>
    </xf>
    <xf numFmtId="0" fontId="42" fillId="2" borderId="2" xfId="0" applyNumberFormat="1" applyFont="1" applyFill="1" applyBorder="1" applyAlignment="1" applyProtection="1">
      <alignment horizontal="justify" vertical="center" wrapText="1"/>
      <protection locked="0"/>
    </xf>
    <xf numFmtId="0" fontId="42" fillId="0" borderId="9" xfId="0" applyFont="1" applyBorder="1" applyAlignment="1" applyProtection="1">
      <alignment horizontal="center" vertical="center"/>
      <protection locked="0"/>
    </xf>
    <xf numFmtId="9" fontId="42" fillId="2" borderId="2" xfId="0" applyNumberFormat="1" applyFont="1" applyFill="1" applyBorder="1" applyAlignment="1" applyProtection="1">
      <alignment horizontal="center" vertical="center" wrapText="1"/>
      <protection locked="0"/>
    </xf>
    <xf numFmtId="0" fontId="42" fillId="0" borderId="5" xfId="0" applyFont="1" applyFill="1" applyBorder="1" applyAlignment="1" applyProtection="1">
      <alignment horizontal="center" vertical="center" wrapText="1"/>
      <protection locked="0"/>
    </xf>
    <xf numFmtId="0" fontId="42" fillId="9" borderId="2" xfId="0" applyFont="1" applyFill="1" applyBorder="1" applyAlignment="1" applyProtection="1">
      <alignment horizontal="justify" vertical="center" wrapText="1"/>
      <protection locked="0"/>
    </xf>
    <xf numFmtId="0" fontId="42" fillId="9" borderId="2" xfId="0" applyFont="1" applyFill="1" applyBorder="1" applyAlignment="1" applyProtection="1">
      <alignment horizontal="center" vertical="center" wrapText="1"/>
      <protection locked="0"/>
    </xf>
    <xf numFmtId="3" fontId="42" fillId="0" borderId="35" xfId="0" applyNumberFormat="1" applyFont="1" applyFill="1" applyBorder="1" applyAlignment="1" applyProtection="1">
      <alignment vertical="center" wrapText="1"/>
      <protection locked="0"/>
    </xf>
    <xf numFmtId="3" fontId="42" fillId="0" borderId="35" xfId="0" applyNumberFormat="1" applyFont="1" applyFill="1" applyBorder="1" applyAlignment="1" applyProtection="1">
      <alignment horizontal="center" vertical="center" wrapText="1"/>
      <protection locked="0"/>
    </xf>
    <xf numFmtId="3" fontId="42" fillId="0" borderId="35" xfId="0" applyNumberFormat="1" applyFont="1" applyFill="1" applyBorder="1" applyAlignment="1" applyProtection="1">
      <alignment horizontal="center" vertical="center"/>
      <protection locked="0"/>
    </xf>
    <xf numFmtId="3" fontId="42" fillId="2" borderId="43" xfId="0" applyNumberFormat="1" applyFont="1" applyFill="1" applyBorder="1" applyAlignment="1" applyProtection="1">
      <alignment horizontal="center" vertical="center"/>
      <protection locked="0"/>
    </xf>
    <xf numFmtId="10" fontId="42" fillId="0" borderId="35" xfId="54" applyNumberFormat="1" applyFont="1" applyFill="1" applyBorder="1" applyAlignment="1" applyProtection="1">
      <alignment horizontal="center" vertical="center"/>
      <protection locked="0"/>
    </xf>
    <xf numFmtId="173" fontId="47" fillId="0" borderId="35" xfId="59491" applyNumberFormat="1" applyFont="1" applyFill="1" applyBorder="1" applyAlignment="1" applyProtection="1">
      <alignment vertical="center"/>
      <protection locked="0"/>
    </xf>
    <xf numFmtId="173" fontId="47" fillId="0" borderId="2" xfId="59491" applyNumberFormat="1" applyFont="1" applyFill="1" applyBorder="1" applyAlignment="1" applyProtection="1">
      <alignment horizontal="justify" vertical="center"/>
      <protection locked="0"/>
    </xf>
    <xf numFmtId="0" fontId="42" fillId="2" borderId="10" xfId="0" applyFont="1" applyFill="1" applyBorder="1" applyAlignment="1" applyProtection="1">
      <alignment horizontal="justify" vertical="center" wrapText="1"/>
      <protection locked="0"/>
    </xf>
    <xf numFmtId="0" fontId="42" fillId="0" borderId="8" xfId="0" applyFont="1" applyFill="1" applyBorder="1" applyAlignment="1" applyProtection="1">
      <alignment horizontal="center" vertical="center"/>
      <protection locked="0"/>
    </xf>
    <xf numFmtId="10" fontId="42" fillId="0" borderId="8" xfId="53" applyNumberFormat="1" applyFont="1" applyFill="1" applyBorder="1" applyAlignment="1" applyProtection="1">
      <alignment horizontal="center" vertical="center"/>
      <protection locked="0"/>
    </xf>
    <xf numFmtId="0" fontId="43" fillId="6" borderId="33" xfId="0" applyFont="1" applyFill="1" applyBorder="1" applyAlignment="1" applyProtection="1">
      <alignment horizontal="left" vertical="center" wrapText="1"/>
      <protection locked="0"/>
    </xf>
    <xf numFmtId="0" fontId="42" fillId="0" borderId="35" xfId="0" applyFont="1" applyFill="1" applyBorder="1" applyAlignment="1" applyProtection="1">
      <alignment horizontal="center" vertical="center"/>
      <protection locked="0"/>
    </xf>
    <xf numFmtId="0" fontId="42" fillId="0" borderId="43" xfId="0" applyFont="1" applyFill="1" applyBorder="1" applyAlignment="1" applyProtection="1">
      <alignment horizontal="center" vertical="center"/>
      <protection locked="0"/>
    </xf>
    <xf numFmtId="0" fontId="42" fillId="2" borderId="0" xfId="0" applyFont="1" applyFill="1" applyBorder="1" applyAlignment="1" applyProtection="1">
      <alignment horizontal="left" vertical="center" wrapText="1"/>
      <protection locked="0"/>
    </xf>
    <xf numFmtId="3" fontId="42" fillId="0" borderId="43"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center" vertical="center" wrapText="1"/>
      <protection locked="0"/>
    </xf>
    <xf numFmtId="0" fontId="43" fillId="6" borderId="34" xfId="0" applyFont="1" applyFill="1" applyBorder="1" applyAlignment="1" applyProtection="1">
      <alignment horizontal="center" vertical="center" wrapText="1"/>
      <protection locked="0"/>
    </xf>
    <xf numFmtId="0" fontId="43" fillId="6" borderId="34" xfId="0" applyFont="1" applyFill="1" applyBorder="1" applyAlignment="1" applyProtection="1">
      <alignment horizontal="center" vertical="center"/>
      <protection locked="0"/>
    </xf>
    <xf numFmtId="0" fontId="44" fillId="6" borderId="34" xfId="0" applyFont="1" applyFill="1" applyBorder="1" applyAlignment="1" applyProtection="1">
      <alignment horizontal="center" vertical="center"/>
      <protection locked="0"/>
    </xf>
    <xf numFmtId="166" fontId="43" fillId="6" borderId="45" xfId="62889" applyFont="1" applyFill="1" applyBorder="1" applyAlignment="1" applyProtection="1">
      <alignment vertical="center"/>
      <protection locked="0"/>
    </xf>
    <xf numFmtId="0" fontId="43" fillId="6" borderId="45" xfId="0" applyFont="1" applyFill="1" applyBorder="1" applyAlignment="1" applyProtection="1">
      <alignment vertical="center"/>
      <protection locked="0"/>
    </xf>
    <xf numFmtId="0" fontId="43" fillId="6" borderId="45" xfId="0" applyFont="1" applyFill="1" applyBorder="1" applyAlignment="1" applyProtection="1">
      <alignment horizontal="center" vertical="center"/>
      <protection locked="0"/>
    </xf>
    <xf numFmtId="10" fontId="43" fillId="6" borderId="34"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wrapText="1"/>
      <protection locked="0"/>
    </xf>
    <xf numFmtId="43" fontId="42" fillId="0" borderId="35" xfId="53" applyFont="1" applyFill="1" applyBorder="1" applyAlignment="1" applyProtection="1">
      <alignment horizontal="right" vertical="center"/>
      <protection locked="0"/>
    </xf>
    <xf numFmtId="0" fontId="43" fillId="6" borderId="34" xfId="0" applyFont="1" applyFill="1" applyBorder="1" applyAlignment="1" applyProtection="1">
      <alignment horizontal="left" vertical="center" wrapText="1"/>
      <protection locked="0"/>
    </xf>
    <xf numFmtId="9" fontId="42" fillId="2" borderId="2" xfId="0" applyNumberFormat="1" applyFont="1" applyFill="1" applyBorder="1" applyAlignment="1" applyProtection="1">
      <alignment horizontal="justify" vertical="center" wrapText="1"/>
      <protection locked="0"/>
    </xf>
    <xf numFmtId="9" fontId="42" fillId="2" borderId="8" xfId="0" applyNumberFormat="1" applyFont="1" applyFill="1" applyBorder="1" applyAlignment="1" applyProtection="1">
      <alignment horizontal="center" vertical="center"/>
      <protection locked="0"/>
    </xf>
    <xf numFmtId="9" fontId="42" fillId="2" borderId="2" xfId="54" applyFont="1" applyFill="1" applyBorder="1" applyAlignment="1" applyProtection="1">
      <alignment horizontal="center" vertical="center" wrapText="1"/>
      <protection locked="0"/>
    </xf>
    <xf numFmtId="9" fontId="42" fillId="0" borderId="2" xfId="0" applyNumberFormat="1" applyFont="1" applyFill="1" applyBorder="1" applyAlignment="1" applyProtection="1">
      <alignment horizontal="center" vertical="center"/>
      <protection locked="0"/>
    </xf>
    <xf numFmtId="9" fontId="42" fillId="2" borderId="2" xfId="0" applyNumberFormat="1" applyFont="1" applyFill="1" applyBorder="1" applyAlignment="1" applyProtection="1">
      <alignment horizontal="center" vertical="center"/>
      <protection locked="0"/>
    </xf>
    <xf numFmtId="10" fontId="42" fillId="2" borderId="8" xfId="54" applyNumberFormat="1" applyFont="1" applyFill="1" applyBorder="1" applyAlignment="1" applyProtection="1">
      <alignment horizontal="center" vertical="center"/>
      <protection locked="0"/>
    </xf>
    <xf numFmtId="0" fontId="42" fillId="2" borderId="4" xfId="0" applyFont="1" applyFill="1" applyBorder="1" applyAlignment="1" applyProtection="1">
      <alignment vertical="center"/>
      <protection locked="0"/>
    </xf>
    <xf numFmtId="0" fontId="43" fillId="4" borderId="4" xfId="0" applyFont="1" applyFill="1" applyBorder="1" applyAlignment="1" applyProtection="1">
      <alignment horizontal="left" vertical="center"/>
      <protection locked="0"/>
    </xf>
    <xf numFmtId="0" fontId="43" fillId="4" borderId="4" xfId="0" applyFont="1" applyFill="1" applyBorder="1" applyAlignment="1" applyProtection="1">
      <alignment horizontal="left" vertical="center" wrapText="1"/>
      <protection locked="0"/>
    </xf>
    <xf numFmtId="0" fontId="43" fillId="4" borderId="11" xfId="0" applyFont="1" applyFill="1" applyBorder="1" applyAlignment="1" applyProtection="1">
      <alignment horizontal="left" vertical="center" wrapText="1"/>
      <protection locked="0"/>
    </xf>
    <xf numFmtId="0" fontId="43" fillId="6" borderId="33" xfId="0" applyFont="1" applyFill="1" applyBorder="1" applyAlignment="1" applyProtection="1">
      <alignment vertical="center"/>
      <protection locked="0"/>
    </xf>
    <xf numFmtId="0" fontId="42" fillId="2" borderId="2" xfId="0" applyFont="1" applyFill="1" applyBorder="1" applyAlignment="1" applyProtection="1">
      <alignment horizontal="justify" vertical="center"/>
      <protection locked="0"/>
    </xf>
    <xf numFmtId="0" fontId="42" fillId="2" borderId="9" xfId="0" applyFont="1" applyFill="1" applyBorder="1" applyAlignment="1" applyProtection="1">
      <alignment horizontal="center" vertical="center"/>
      <protection locked="0"/>
    </xf>
    <xf numFmtId="0" fontId="42" fillId="0" borderId="6" xfId="0" applyFont="1" applyFill="1" applyBorder="1" applyAlignment="1" applyProtection="1">
      <alignment horizontal="center" vertical="center"/>
      <protection locked="0"/>
    </xf>
    <xf numFmtId="0" fontId="42" fillId="2" borderId="6" xfId="0" applyFont="1" applyFill="1" applyBorder="1" applyAlignment="1" applyProtection="1">
      <alignment horizontal="center" vertical="center"/>
      <protection locked="0"/>
    </xf>
    <xf numFmtId="0" fontId="42" fillId="2" borderId="0" xfId="0" applyFont="1" applyFill="1" applyBorder="1" applyAlignment="1" applyProtection="1">
      <alignment horizontal="center" vertical="center"/>
      <protection locked="0"/>
    </xf>
    <xf numFmtId="0" fontId="43" fillId="6" borderId="0" xfId="0" applyFont="1" applyFill="1" applyBorder="1" applyAlignment="1" applyProtection="1">
      <alignment horizontal="left" vertical="center" wrapText="1"/>
      <protection locked="0"/>
    </xf>
    <xf numFmtId="0" fontId="42" fillId="0" borderId="9" xfId="0" applyFont="1" applyBorder="1" applyAlignment="1" applyProtection="1">
      <alignment horizontal="justify" vertical="center" wrapText="1"/>
      <protection locked="0"/>
    </xf>
    <xf numFmtId="0" fontId="42" fillId="2" borderId="43"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protection locked="0"/>
    </xf>
    <xf numFmtId="0" fontId="42" fillId="2" borderId="33" xfId="0" applyFont="1" applyFill="1" applyBorder="1" applyAlignment="1" applyProtection="1">
      <alignment horizontal="center" vertical="center"/>
      <protection locked="0"/>
    </xf>
    <xf numFmtId="0" fontId="42" fillId="2" borderId="44" xfId="0" applyFont="1" applyFill="1" applyBorder="1" applyAlignment="1" applyProtection="1">
      <alignment horizontal="center" vertical="center"/>
      <protection locked="0"/>
    </xf>
    <xf numFmtId="10" fontId="42" fillId="0" borderId="33" xfId="54" applyNumberFormat="1" applyFont="1" applyFill="1" applyBorder="1" applyAlignment="1" applyProtection="1">
      <alignment horizontal="center" vertical="center"/>
      <protection locked="0"/>
    </xf>
    <xf numFmtId="0" fontId="43" fillId="4" borderId="8" xfId="0" applyFont="1" applyFill="1" applyBorder="1" applyAlignment="1" applyProtection="1">
      <alignment horizontal="center" vertical="center"/>
      <protection locked="0"/>
    </xf>
    <xf numFmtId="0" fontId="42" fillId="2" borderId="2" xfId="0" applyFont="1" applyFill="1" applyBorder="1" applyAlignment="1" applyProtection="1">
      <alignment vertical="center" wrapText="1"/>
      <protection locked="0"/>
    </xf>
    <xf numFmtId="0" fontId="42" fillId="0" borderId="35" xfId="0" applyFont="1" applyBorder="1" applyAlignment="1" applyProtection="1">
      <alignment horizontal="center" vertical="center" wrapText="1"/>
      <protection locked="0"/>
    </xf>
    <xf numFmtId="0" fontId="42" fillId="0" borderId="36" xfId="0" applyFont="1" applyBorder="1" applyAlignment="1" applyProtection="1">
      <alignment horizontal="center" vertical="center" wrapText="1"/>
      <protection locked="0"/>
    </xf>
    <xf numFmtId="1" fontId="42" fillId="2" borderId="8" xfId="0" applyNumberFormat="1" applyFont="1" applyFill="1" applyBorder="1" applyAlignment="1" applyProtection="1">
      <alignment horizontal="center" vertical="center"/>
      <protection locked="0"/>
    </xf>
    <xf numFmtId="1" fontId="42" fillId="0" borderId="2" xfId="0" applyNumberFormat="1" applyFont="1" applyFill="1" applyBorder="1" applyAlignment="1" applyProtection="1">
      <alignment horizontal="center" vertical="center"/>
      <protection locked="0"/>
    </xf>
    <xf numFmtId="1" fontId="42" fillId="2" borderId="2" xfId="0" applyNumberFormat="1" applyFont="1" applyFill="1" applyBorder="1" applyAlignment="1" applyProtection="1">
      <alignment horizontal="center" vertical="center"/>
      <protection locked="0"/>
    </xf>
    <xf numFmtId="0" fontId="53" fillId="2" borderId="3" xfId="0" applyFont="1" applyFill="1" applyBorder="1" applyAlignment="1" applyProtection="1">
      <alignment vertical="center"/>
      <protection locked="0"/>
    </xf>
    <xf numFmtId="0" fontId="54" fillId="4" borderId="2" xfId="0" applyFont="1" applyFill="1" applyBorder="1" applyAlignment="1" applyProtection="1">
      <alignment horizontal="left" vertical="center" wrapText="1"/>
      <protection locked="0"/>
    </xf>
    <xf numFmtId="0" fontId="54" fillId="4" borderId="8" xfId="0" applyFont="1" applyFill="1" applyBorder="1" applyAlignment="1" applyProtection="1">
      <alignment horizontal="left" vertical="center"/>
      <protection locked="0"/>
    </xf>
    <xf numFmtId="0" fontId="54" fillId="4" borderId="9" xfId="0" applyFont="1" applyFill="1" applyBorder="1" applyAlignment="1" applyProtection="1">
      <alignment vertical="center"/>
      <protection locked="0"/>
    </xf>
    <xf numFmtId="0" fontId="54" fillId="4" borderId="9" xfId="0" applyFont="1" applyFill="1" applyBorder="1" applyAlignment="1" applyProtection="1">
      <alignment horizontal="center" vertical="center"/>
      <protection locked="0"/>
    </xf>
    <xf numFmtId="0" fontId="54" fillId="4" borderId="9" xfId="0" applyFont="1" applyFill="1" applyBorder="1" applyAlignment="1" applyProtection="1">
      <alignment horizontal="center" vertical="center" wrapText="1"/>
      <protection locked="0"/>
    </xf>
    <xf numFmtId="0" fontId="53" fillId="2" borderId="0" xfId="0" applyFont="1" applyFill="1" applyBorder="1" applyProtection="1">
      <protection locked="0"/>
    </xf>
    <xf numFmtId="0" fontId="53" fillId="2" borderId="35" xfId="0" applyFont="1" applyFill="1" applyBorder="1" applyAlignment="1" applyProtection="1">
      <alignment vertical="center"/>
      <protection locked="0"/>
    </xf>
    <xf numFmtId="0" fontId="54" fillId="6" borderId="2" xfId="0" applyFont="1" applyFill="1" applyBorder="1" applyAlignment="1" applyProtection="1">
      <alignment horizontal="center" vertical="center" wrapText="1"/>
      <protection locked="0"/>
    </xf>
    <xf numFmtId="0" fontId="54" fillId="6" borderId="8" xfId="0" applyFont="1" applyFill="1" applyBorder="1" applyAlignment="1" applyProtection="1">
      <alignment vertical="center"/>
      <protection locked="0"/>
    </xf>
    <xf numFmtId="0" fontId="54" fillId="6" borderId="9" xfId="0" applyFont="1" applyFill="1" applyBorder="1" applyAlignment="1" applyProtection="1">
      <alignment vertical="center" wrapText="1"/>
      <protection locked="0"/>
    </xf>
    <xf numFmtId="0" fontId="54" fillId="6" borderId="8" xfId="0" applyFont="1" applyFill="1" applyBorder="1" applyAlignment="1" applyProtection="1">
      <alignment vertical="center" wrapText="1"/>
      <protection locked="0"/>
    </xf>
    <xf numFmtId="0" fontId="54" fillId="6" borderId="9" xfId="0" applyFont="1" applyFill="1" applyBorder="1" applyAlignment="1" applyProtection="1">
      <alignment horizontal="center" vertical="center" wrapText="1"/>
      <protection locked="0"/>
    </xf>
    <xf numFmtId="0" fontId="42" fillId="2" borderId="11" xfId="0" applyFont="1" applyFill="1" applyBorder="1" applyAlignment="1" applyProtection="1">
      <alignment horizontal="justify" vertical="center" wrapText="1"/>
      <protection locked="0"/>
    </xf>
    <xf numFmtId="9" fontId="42" fillId="0" borderId="5" xfId="0" applyNumberFormat="1" applyFont="1" applyBorder="1" applyAlignment="1" applyProtection="1">
      <alignment horizontal="center" vertical="center"/>
      <protection locked="0"/>
    </xf>
    <xf numFmtId="0" fontId="42" fillId="0" borderId="8" xfId="0" applyNumberFormat="1" applyFont="1" applyFill="1" applyBorder="1" applyAlignment="1" applyProtection="1">
      <alignment horizontal="center" vertical="center"/>
      <protection locked="0"/>
    </xf>
    <xf numFmtId="0" fontId="42" fillId="0" borderId="2" xfId="0" applyNumberFormat="1" applyFont="1" applyFill="1" applyBorder="1" applyAlignment="1" applyProtection="1">
      <alignment horizontal="center" vertical="center"/>
      <protection locked="0"/>
    </xf>
    <xf numFmtId="9" fontId="42" fillId="0" borderId="35" xfId="0" applyNumberFormat="1" applyFont="1" applyBorder="1" applyAlignment="1" applyProtection="1">
      <alignment horizontal="center" vertical="center" wrapText="1"/>
      <protection locked="0"/>
    </xf>
    <xf numFmtId="37" fontId="42" fillId="2" borderId="8" xfId="53" applyNumberFormat="1" applyFont="1" applyFill="1" applyBorder="1" applyAlignment="1" applyProtection="1">
      <alignment horizontal="center" vertical="center"/>
      <protection locked="0"/>
    </xf>
    <xf numFmtId="37" fontId="42" fillId="0" borderId="2" xfId="53" applyNumberFormat="1" applyFont="1" applyFill="1" applyBorder="1" applyAlignment="1" applyProtection="1">
      <alignment horizontal="left" vertical="center" indent="2"/>
      <protection locked="0"/>
    </xf>
    <xf numFmtId="37" fontId="42" fillId="2" borderId="2" xfId="53" applyNumberFormat="1" applyFont="1" applyFill="1" applyBorder="1" applyAlignment="1" applyProtection="1">
      <alignment horizontal="left" vertical="center" indent="2"/>
      <protection locked="0"/>
    </xf>
    <xf numFmtId="37" fontId="42" fillId="2" borderId="2" xfId="53" applyNumberFormat="1" applyFont="1" applyFill="1" applyBorder="1" applyAlignment="1" applyProtection="1">
      <alignment horizontal="center" vertical="center"/>
      <protection locked="0"/>
    </xf>
    <xf numFmtId="9" fontId="42" fillId="0" borderId="3" xfId="0" applyNumberFormat="1" applyFont="1" applyBorder="1" applyAlignment="1" applyProtection="1">
      <alignment horizontal="center" vertical="center" wrapText="1"/>
      <protection locked="0"/>
    </xf>
    <xf numFmtId="37" fontId="42" fillId="0" borderId="2" xfId="53" applyNumberFormat="1" applyFont="1" applyFill="1" applyBorder="1" applyAlignment="1" applyProtection="1">
      <alignment horizontal="center" vertical="center"/>
      <protection locked="0"/>
    </xf>
    <xf numFmtId="37" fontId="42" fillId="2" borderId="35" xfId="53" applyNumberFormat="1" applyFont="1" applyFill="1" applyBorder="1" applyAlignment="1" applyProtection="1">
      <alignment horizontal="center" vertical="center"/>
      <protection locked="0"/>
    </xf>
    <xf numFmtId="37" fontId="42" fillId="0" borderId="35" xfId="53" applyNumberFormat="1" applyFont="1" applyFill="1" applyBorder="1" applyAlignment="1" applyProtection="1">
      <alignment horizontal="center" vertical="center"/>
      <protection locked="0"/>
    </xf>
    <xf numFmtId="37" fontId="42" fillId="2" borderId="43" xfId="53" applyNumberFormat="1" applyFont="1" applyFill="1" applyBorder="1" applyAlignment="1" applyProtection="1">
      <alignment horizontal="center" vertical="center"/>
      <protection locked="0"/>
    </xf>
    <xf numFmtId="10" fontId="42" fillId="2" borderId="35" xfId="54" applyNumberFormat="1" applyFont="1" applyFill="1" applyBorder="1" applyAlignment="1" applyProtection="1">
      <alignment horizontal="center" vertical="center"/>
      <protection locked="0"/>
    </xf>
    <xf numFmtId="9" fontId="42" fillId="0" borderId="0" xfId="0" applyNumberFormat="1" applyFont="1" applyAlignment="1" applyProtection="1">
      <alignment horizontal="center" vertical="center"/>
      <protection locked="0"/>
    </xf>
    <xf numFmtId="37" fontId="42" fillId="0" borderId="8" xfId="53" applyNumberFormat="1" applyFont="1" applyFill="1" applyBorder="1" applyAlignment="1" applyProtection="1">
      <alignment horizontal="center" vertical="center"/>
      <protection locked="0"/>
    </xf>
    <xf numFmtId="0" fontId="44" fillId="6" borderId="34" xfId="0" applyFont="1" applyFill="1" applyBorder="1" applyAlignment="1" applyProtection="1">
      <alignment horizontal="center" vertical="center" wrapText="1"/>
      <protection locked="0"/>
    </xf>
    <xf numFmtId="0" fontId="44" fillId="6" borderId="34" xfId="0" applyFont="1" applyFill="1" applyBorder="1" applyAlignment="1" applyProtection="1">
      <alignment vertical="center" wrapText="1"/>
      <protection locked="0"/>
    </xf>
    <xf numFmtId="0" fontId="43" fillId="6" borderId="34" xfId="0" applyFont="1" applyFill="1" applyBorder="1" applyAlignment="1" applyProtection="1">
      <alignment vertical="center" wrapText="1"/>
      <protection locked="0"/>
    </xf>
    <xf numFmtId="166" fontId="43" fillId="6" borderId="45" xfId="62889" applyFont="1" applyFill="1" applyBorder="1" applyAlignment="1" applyProtection="1">
      <alignment vertical="center" wrapText="1"/>
      <protection locked="0"/>
    </xf>
    <xf numFmtId="0" fontId="44" fillId="6" borderId="45" xfId="0" applyFont="1" applyFill="1" applyBorder="1" applyAlignment="1" applyProtection="1">
      <alignment vertical="center" wrapText="1"/>
      <protection locked="0"/>
    </xf>
    <xf numFmtId="1" fontId="42" fillId="2" borderId="2" xfId="54" applyNumberFormat="1" applyFont="1" applyFill="1" applyBorder="1" applyAlignment="1" applyProtection="1">
      <alignment horizontal="center" vertical="center" wrapText="1"/>
      <protection locked="0"/>
    </xf>
    <xf numFmtId="37" fontId="42" fillId="2" borderId="4" xfId="53" applyNumberFormat="1" applyFont="1" applyFill="1" applyBorder="1" applyAlignment="1" applyProtection="1">
      <alignment horizontal="center" vertical="center"/>
      <protection locked="0"/>
    </xf>
    <xf numFmtId="10" fontId="42" fillId="0" borderId="4" xfId="54" applyNumberFormat="1" applyFont="1" applyFill="1" applyBorder="1" applyAlignment="1" applyProtection="1">
      <alignment horizontal="center" vertical="center"/>
      <protection locked="0"/>
    </xf>
    <xf numFmtId="0" fontId="42" fillId="0" borderId="0" xfId="0" applyFont="1" applyAlignment="1" applyProtection="1">
      <alignment horizontal="center" vertical="center"/>
      <protection locked="0"/>
    </xf>
    <xf numFmtId="0" fontId="42" fillId="2" borderId="2" xfId="0" applyFont="1" applyFill="1" applyBorder="1" applyAlignment="1" applyProtection="1">
      <alignment horizontal="justify" vertical="top" wrapText="1"/>
      <protection locked="0"/>
    </xf>
    <xf numFmtId="1" fontId="42" fillId="0" borderId="35" xfId="53" applyNumberFormat="1" applyFont="1" applyFill="1" applyBorder="1" applyAlignment="1" applyProtection="1">
      <alignment horizontal="center" vertical="center"/>
      <protection locked="0"/>
    </xf>
    <xf numFmtId="0" fontId="42" fillId="0" borderId="1" xfId="0" applyFont="1" applyFill="1" applyBorder="1" applyAlignment="1" applyProtection="1">
      <alignment horizontal="justify" vertical="center" wrapText="1"/>
      <protection locked="0"/>
    </xf>
    <xf numFmtId="173" fontId="42" fillId="0" borderId="1" xfId="53" applyNumberFormat="1" applyFont="1" applyFill="1" applyBorder="1" applyAlignment="1" applyProtection="1">
      <alignment vertical="center" wrapText="1"/>
      <protection locked="0"/>
    </xf>
    <xf numFmtId="37" fontId="42" fillId="2" borderId="10" xfId="53" applyNumberFormat="1" applyFont="1" applyFill="1" applyBorder="1" applyAlignment="1" applyProtection="1">
      <alignment horizontal="center" vertical="center"/>
      <protection locked="0"/>
    </xf>
    <xf numFmtId="37" fontId="42" fillId="0" borderId="1" xfId="53" applyNumberFormat="1" applyFont="1" applyFill="1" applyBorder="1" applyAlignment="1" applyProtection="1">
      <alignment horizontal="center" vertical="center"/>
      <protection locked="0"/>
    </xf>
    <xf numFmtId="37" fontId="42" fillId="2" borderId="1" xfId="53" applyNumberFormat="1" applyFont="1" applyFill="1" applyBorder="1" applyAlignment="1" applyProtection="1">
      <alignment horizontal="center" vertical="center"/>
      <protection locked="0"/>
    </xf>
    <xf numFmtId="173" fontId="42" fillId="2" borderId="2" xfId="53" applyNumberFormat="1" applyFont="1" applyFill="1" applyBorder="1" applyAlignment="1" applyProtection="1">
      <alignment horizontal="center" vertical="center" wrapText="1"/>
      <protection locked="0"/>
    </xf>
    <xf numFmtId="0" fontId="42" fillId="2" borderId="2" xfId="53" applyNumberFormat="1" applyFont="1" applyFill="1" applyBorder="1" applyAlignment="1" applyProtection="1">
      <alignment horizontal="center" vertical="center" wrapText="1"/>
      <protection locked="0"/>
    </xf>
    <xf numFmtId="9" fontId="42" fillId="2" borderId="35" xfId="0" applyNumberFormat="1" applyFont="1" applyFill="1" applyBorder="1" applyAlignment="1" applyProtection="1">
      <alignment horizontal="center" vertical="center"/>
      <protection locked="0"/>
    </xf>
    <xf numFmtId="37" fontId="42" fillId="2" borderId="33" xfId="53" applyNumberFormat="1" applyFont="1" applyFill="1" applyBorder="1" applyAlignment="1" applyProtection="1">
      <alignment horizontal="center" vertical="center"/>
      <protection locked="0"/>
    </xf>
    <xf numFmtId="37" fontId="42" fillId="2" borderId="44" xfId="53" applyNumberFormat="1" applyFont="1" applyFill="1" applyBorder="1" applyAlignment="1" applyProtection="1">
      <alignment horizontal="center" vertical="center"/>
      <protection locked="0"/>
    </xf>
    <xf numFmtId="0" fontId="42" fillId="0" borderId="4" xfId="0" applyFont="1" applyFill="1" applyBorder="1" applyAlignment="1" applyProtection="1">
      <alignment horizontal="center" vertical="center"/>
      <protection locked="0"/>
    </xf>
    <xf numFmtId="10" fontId="42" fillId="2" borderId="4" xfId="54" applyNumberFormat="1" applyFont="1" applyFill="1" applyBorder="1" applyAlignment="1" applyProtection="1">
      <alignment horizontal="center" vertical="center"/>
      <protection locked="0"/>
    </xf>
    <xf numFmtId="0" fontId="42" fillId="0" borderId="2" xfId="0" applyFont="1" applyBorder="1" applyAlignment="1" applyProtection="1">
      <alignment horizontal="justify" vertical="center" wrapText="1"/>
      <protection locked="0"/>
    </xf>
    <xf numFmtId="166" fontId="47" fillId="0" borderId="2" xfId="62889" applyFont="1" applyFill="1" applyBorder="1" applyAlignment="1" applyProtection="1">
      <alignment horizontal="center" vertical="center"/>
      <protection locked="0"/>
    </xf>
    <xf numFmtId="10" fontId="42" fillId="2" borderId="2" xfId="54" applyNumberFormat="1" applyFont="1" applyFill="1" applyBorder="1" applyAlignment="1" applyProtection="1">
      <alignment horizontal="center" vertical="center"/>
      <protection locked="0"/>
    </xf>
    <xf numFmtId="0" fontId="42" fillId="0" borderId="1" xfId="0" applyFont="1" applyBorder="1" applyAlignment="1" applyProtection="1">
      <alignment horizontal="justify" vertical="center"/>
      <protection locked="0"/>
    </xf>
    <xf numFmtId="0" fontId="42" fillId="2" borderId="1" xfId="0" applyFont="1" applyFill="1" applyBorder="1" applyAlignment="1" applyProtection="1">
      <alignment horizontal="justify" vertical="center"/>
      <protection locked="0"/>
    </xf>
    <xf numFmtId="166" fontId="47" fillId="0" borderId="3" xfId="62889" applyFont="1" applyFill="1" applyBorder="1" applyAlignment="1" applyProtection="1">
      <alignment horizontal="center" vertical="center"/>
      <protection locked="0"/>
    </xf>
    <xf numFmtId="43" fontId="42" fillId="2" borderId="4" xfId="53" applyFont="1" applyFill="1" applyBorder="1" applyAlignment="1" applyProtection="1">
      <alignment horizontal="right" vertical="center"/>
      <protection locked="0"/>
    </xf>
    <xf numFmtId="166" fontId="43" fillId="6" borderId="9" xfId="62889" applyFont="1" applyFill="1" applyBorder="1" applyAlignment="1" applyProtection="1">
      <alignment horizontal="center" vertical="center"/>
      <protection locked="0"/>
    </xf>
    <xf numFmtId="0" fontId="44" fillId="6" borderId="45" xfId="0" applyFont="1" applyFill="1" applyBorder="1" applyAlignment="1" applyProtection="1">
      <alignment vertical="center"/>
      <protection locked="0"/>
    </xf>
    <xf numFmtId="0" fontId="42" fillId="0" borderId="35" xfId="0" applyFont="1" applyFill="1" applyBorder="1" applyAlignment="1" applyProtection="1">
      <alignment horizontal="justify" vertical="justify" wrapText="1"/>
      <protection locked="0"/>
    </xf>
    <xf numFmtId="0" fontId="42" fillId="0" borderId="10" xfId="0" applyFont="1" applyFill="1" applyBorder="1" applyAlignment="1" applyProtection="1">
      <alignment horizontal="center" vertical="center" wrapText="1"/>
      <protection locked="0"/>
    </xf>
    <xf numFmtId="9" fontId="42" fillId="0" borderId="8" xfId="0" applyNumberFormat="1" applyFont="1" applyFill="1" applyBorder="1" applyAlignment="1" applyProtection="1">
      <alignment horizontal="center" vertical="center" wrapText="1"/>
      <protection locked="0"/>
    </xf>
    <xf numFmtId="10" fontId="42" fillId="2" borderId="10" xfId="54" applyNumberFormat="1" applyFont="1" applyFill="1" applyBorder="1" applyAlignment="1" applyProtection="1">
      <alignment horizontal="center" vertical="center"/>
      <protection locked="0"/>
    </xf>
    <xf numFmtId="9" fontId="42" fillId="2" borderId="8" xfId="0" applyNumberFormat="1" applyFont="1" applyFill="1" applyBorder="1" applyAlignment="1" applyProtection="1">
      <alignment horizontal="center" vertical="center" wrapText="1"/>
      <protection locked="0"/>
    </xf>
    <xf numFmtId="1" fontId="42" fillId="2" borderId="2" xfId="0" applyNumberFormat="1" applyFont="1" applyFill="1" applyBorder="1" applyAlignment="1" applyProtection="1">
      <alignment horizontal="center" vertical="center" wrapText="1"/>
      <protection locked="0"/>
    </xf>
    <xf numFmtId="1" fontId="43" fillId="4" borderId="2" xfId="0" applyNumberFormat="1" applyFont="1" applyFill="1" applyBorder="1" applyAlignment="1" applyProtection="1">
      <alignment horizontal="left" vertical="center" wrapText="1"/>
      <protection locked="0"/>
    </xf>
    <xf numFmtId="2" fontId="43" fillId="4" borderId="8" xfId="0" applyNumberFormat="1" applyFont="1" applyFill="1" applyBorder="1" applyAlignment="1" applyProtection="1">
      <alignment horizontal="left" vertical="center" wrapText="1"/>
      <protection locked="0"/>
    </xf>
    <xf numFmtId="0" fontId="42" fillId="0" borderId="35" xfId="0" applyFont="1" applyBorder="1" applyAlignment="1" applyProtection="1">
      <alignment horizontal="justify" vertical="center" wrapText="1"/>
      <protection locked="0"/>
    </xf>
    <xf numFmtId="10" fontId="42" fillId="2" borderId="8" xfId="53" applyNumberFormat="1" applyFont="1" applyFill="1" applyBorder="1" applyAlignment="1" applyProtection="1">
      <alignment horizontal="center" vertical="center"/>
      <protection locked="0"/>
    </xf>
    <xf numFmtId="0" fontId="42" fillId="0" borderId="3" xfId="0" applyFont="1" applyBorder="1" applyAlignment="1" applyProtection="1">
      <alignment horizontal="justify" vertical="center" wrapText="1"/>
      <protection locked="0"/>
    </xf>
    <xf numFmtId="0" fontId="42" fillId="0" borderId="1" xfId="0" applyFont="1" applyBorder="1" applyAlignment="1" applyProtection="1">
      <alignment horizontal="justify" vertical="center" wrapText="1"/>
      <protection locked="0"/>
    </xf>
    <xf numFmtId="9" fontId="42" fillId="0" borderId="1" xfId="0" applyNumberFormat="1" applyFont="1" applyFill="1" applyBorder="1" applyAlignment="1" applyProtection="1">
      <alignment horizontal="center" vertical="center" wrapText="1"/>
      <protection locked="0"/>
    </xf>
    <xf numFmtId="1" fontId="42" fillId="2" borderId="2" xfId="54" applyNumberFormat="1" applyFont="1" applyFill="1" applyBorder="1" applyAlignment="1" applyProtection="1">
      <alignment horizontal="justify" vertical="center" wrapText="1"/>
      <protection locked="0"/>
    </xf>
    <xf numFmtId="9" fontId="42" fillId="2" borderId="2" xfId="54" applyFont="1" applyFill="1" applyBorder="1" applyAlignment="1" applyProtection="1">
      <alignment horizontal="justify" vertical="center" wrapText="1"/>
      <protection locked="0"/>
    </xf>
    <xf numFmtId="9" fontId="42" fillId="2" borderId="2" xfId="59492" applyFont="1" applyFill="1" applyBorder="1" applyAlignment="1" applyProtection="1">
      <alignment horizontal="center" vertical="center" wrapText="1"/>
      <protection locked="0"/>
    </xf>
    <xf numFmtId="0" fontId="42" fillId="0" borderId="7" xfId="0" applyFont="1" applyBorder="1" applyAlignment="1" applyProtection="1">
      <alignment horizontal="center" vertical="center" wrapText="1"/>
      <protection locked="0"/>
    </xf>
    <xf numFmtId="0" fontId="42" fillId="2" borderId="34" xfId="0" applyFont="1" applyFill="1" applyBorder="1" applyAlignment="1" applyProtection="1">
      <alignment vertical="center"/>
      <protection locked="0"/>
    </xf>
    <xf numFmtId="0" fontId="42" fillId="0" borderId="10" xfId="0" applyFont="1" applyBorder="1" applyAlignment="1" applyProtection="1">
      <alignment horizontal="center" vertical="center"/>
      <protection locked="0"/>
    </xf>
    <xf numFmtId="10" fontId="42" fillId="2" borderId="2" xfId="0" applyNumberFormat="1" applyFont="1" applyFill="1" applyBorder="1" applyAlignment="1" applyProtection="1">
      <alignment horizontal="center" vertical="center"/>
      <protection locked="0"/>
    </xf>
    <xf numFmtId="10" fontId="42" fillId="0" borderId="7" xfId="0" applyNumberFormat="1" applyFont="1" applyBorder="1" applyAlignment="1" applyProtection="1">
      <alignment horizontal="center" vertical="center"/>
      <protection locked="0"/>
    </xf>
    <xf numFmtId="9" fontId="42" fillId="0" borderId="7" xfId="0" applyNumberFormat="1" applyFont="1" applyBorder="1" applyAlignment="1" applyProtection="1">
      <alignment horizontal="center" vertical="center"/>
      <protection locked="0"/>
    </xf>
    <xf numFmtId="0" fontId="42" fillId="2" borderId="43" xfId="0" applyFont="1" applyFill="1" applyBorder="1" applyAlignment="1" applyProtection="1">
      <alignment horizontal="center" vertical="center" wrapText="1"/>
      <protection locked="0"/>
    </xf>
    <xf numFmtId="10" fontId="42" fillId="2" borderId="35" xfId="54" applyNumberFormat="1" applyFont="1" applyFill="1" applyBorder="1" applyAlignment="1" applyProtection="1">
      <alignment horizontal="center" vertical="center" wrapText="1"/>
      <protection locked="0"/>
    </xf>
    <xf numFmtId="43" fontId="51" fillId="17" borderId="2" xfId="53" applyFont="1" applyFill="1" applyBorder="1" applyAlignment="1" applyProtection="1">
      <alignment horizontal="center" vertical="center" wrapText="1"/>
      <protection locked="0"/>
    </xf>
    <xf numFmtId="9" fontId="42" fillId="2" borderId="3" xfId="0" applyNumberFormat="1" applyFont="1" applyFill="1" applyBorder="1" applyAlignment="1" applyProtection="1">
      <alignment horizontal="center" vertical="center"/>
      <protection locked="0"/>
    </xf>
    <xf numFmtId="0" fontId="42" fillId="2" borderId="4" xfId="0" applyFont="1" applyFill="1" applyBorder="1" applyAlignment="1" applyProtection="1">
      <alignment horizontal="center" vertical="center"/>
      <protection locked="0"/>
    </xf>
    <xf numFmtId="0" fontId="42" fillId="2" borderId="8" xfId="0" applyFont="1" applyFill="1" applyBorder="1" applyAlignment="1" applyProtection="1">
      <alignment vertical="center" wrapText="1"/>
      <protection locked="0"/>
    </xf>
    <xf numFmtId="0" fontId="42" fillId="2" borderId="2" xfId="0" applyNumberFormat="1" applyFont="1" applyFill="1" applyBorder="1" applyAlignment="1" applyProtection="1">
      <alignment horizontal="center" vertical="center"/>
      <protection locked="0"/>
    </xf>
    <xf numFmtId="0" fontId="42" fillId="2" borderId="1" xfId="0" applyNumberFormat="1" applyFont="1" applyFill="1" applyBorder="1" applyAlignment="1" applyProtection="1">
      <alignment horizontal="center" vertical="center"/>
      <protection locked="0"/>
    </xf>
    <xf numFmtId="10" fontId="42" fillId="2" borderId="1" xfId="54" applyNumberFormat="1" applyFont="1" applyFill="1" applyBorder="1" applyAlignment="1" applyProtection="1">
      <alignment horizontal="center" vertical="center"/>
      <protection locked="0"/>
    </xf>
    <xf numFmtId="43" fontId="42" fillId="2" borderId="10" xfId="53" applyFont="1" applyFill="1" applyBorder="1" applyAlignment="1" applyProtection="1">
      <alignment horizontal="right" vertical="center"/>
      <protection locked="0"/>
    </xf>
    <xf numFmtId="43" fontId="42" fillId="2" borderId="33" xfId="53" applyFont="1" applyFill="1" applyBorder="1" applyAlignment="1" applyProtection="1">
      <alignment horizontal="right" vertical="center"/>
      <protection locked="0"/>
    </xf>
    <xf numFmtId="0" fontId="42" fillId="2" borderId="4" xfId="0" applyFont="1" applyFill="1" applyBorder="1" applyAlignment="1" applyProtection="1">
      <alignment vertical="center" wrapText="1"/>
      <protection locked="0"/>
    </xf>
    <xf numFmtId="1" fontId="42" fillId="0" borderId="3" xfId="0" applyNumberFormat="1" applyFont="1" applyFill="1" applyBorder="1" applyAlignment="1" applyProtection="1">
      <alignment horizontal="center" vertical="center"/>
      <protection locked="0"/>
    </xf>
    <xf numFmtId="1" fontId="42" fillId="2" borderId="3" xfId="0" applyNumberFormat="1" applyFont="1" applyFill="1" applyBorder="1" applyAlignment="1" applyProtection="1">
      <alignment horizontal="center" vertical="center"/>
      <protection locked="0"/>
    </xf>
    <xf numFmtId="10" fontId="42" fillId="0" borderId="2" xfId="54" applyNumberFormat="1" applyFont="1" applyFill="1" applyBorder="1" applyAlignment="1" applyProtection="1">
      <alignment horizontal="center" vertical="center"/>
      <protection locked="0"/>
    </xf>
    <xf numFmtId="1" fontId="42" fillId="0" borderId="35" xfId="0" applyNumberFormat="1" applyFont="1" applyFill="1" applyBorder="1" applyAlignment="1" applyProtection="1">
      <alignment horizontal="center" vertical="center"/>
      <protection locked="0"/>
    </xf>
    <xf numFmtId="1" fontId="42" fillId="0" borderId="43" xfId="0" applyNumberFormat="1" applyFont="1" applyFill="1" applyBorder="1" applyAlignment="1" applyProtection="1">
      <alignment horizontal="center" vertical="center"/>
      <protection locked="0"/>
    </xf>
    <xf numFmtId="1" fontId="42" fillId="2" borderId="35" xfId="0" applyNumberFormat="1" applyFont="1" applyFill="1" applyBorder="1" applyAlignment="1" applyProtection="1">
      <alignment horizontal="center" vertical="center"/>
      <protection locked="0"/>
    </xf>
    <xf numFmtId="1" fontId="42" fillId="2" borderId="43" xfId="0" applyNumberFormat="1" applyFont="1" applyFill="1" applyBorder="1" applyAlignment="1" applyProtection="1">
      <alignment horizontal="center" vertical="center"/>
      <protection locked="0"/>
    </xf>
    <xf numFmtId="0" fontId="42" fillId="2" borderId="8" xfId="0" applyNumberFormat="1" applyFont="1" applyFill="1" applyBorder="1" applyAlignment="1" applyProtection="1">
      <alignment horizontal="center" vertical="center"/>
      <protection locked="0"/>
    </xf>
    <xf numFmtId="0" fontId="43" fillId="6" borderId="2" xfId="0" applyFont="1" applyFill="1" applyBorder="1" applyAlignment="1" applyProtection="1">
      <alignment vertical="center"/>
      <protection locked="0"/>
    </xf>
    <xf numFmtId="0" fontId="42" fillId="2" borderId="35" xfId="0" applyFont="1" applyFill="1" applyBorder="1" applyAlignment="1" applyProtection="1">
      <alignment horizontal="justify" vertical="center"/>
      <protection locked="0"/>
    </xf>
    <xf numFmtId="0" fontId="42" fillId="2" borderId="3" xfId="0" applyFont="1" applyFill="1" applyBorder="1" applyAlignment="1" applyProtection="1">
      <alignment horizontal="justify" vertical="center"/>
      <protection locked="0"/>
    </xf>
    <xf numFmtId="10" fontId="42" fillId="2" borderId="3" xfId="54" applyNumberFormat="1" applyFont="1" applyFill="1" applyBorder="1" applyAlignment="1" applyProtection="1">
      <alignment horizontal="center" vertical="center" wrapText="1"/>
      <protection locked="0"/>
    </xf>
    <xf numFmtId="0" fontId="42" fillId="2" borderId="2" xfId="53" applyNumberFormat="1" applyFont="1" applyFill="1" applyBorder="1" applyAlignment="1" applyProtection="1">
      <alignment horizontal="center" vertical="center"/>
      <protection locked="0"/>
    </xf>
    <xf numFmtId="10" fontId="42" fillId="2" borderId="1" xfId="54" applyNumberFormat="1" applyFont="1" applyFill="1" applyBorder="1" applyAlignment="1" applyProtection="1">
      <alignment horizontal="center" vertical="center" wrapText="1"/>
      <protection locked="0"/>
    </xf>
    <xf numFmtId="1" fontId="42" fillId="2" borderId="4" xfId="0" applyNumberFormat="1" applyFont="1" applyFill="1" applyBorder="1" applyAlignment="1" applyProtection="1">
      <alignment horizontal="center" vertical="center"/>
      <protection locked="0"/>
    </xf>
    <xf numFmtId="0" fontId="44" fillId="6" borderId="0" xfId="0" applyFont="1" applyFill="1" applyBorder="1" applyAlignment="1" applyProtection="1">
      <alignment vertical="center"/>
      <protection locked="0"/>
    </xf>
    <xf numFmtId="0" fontId="43" fillId="6" borderId="0" xfId="0" applyFont="1" applyFill="1" applyBorder="1" applyAlignment="1" applyProtection="1">
      <alignment vertical="center"/>
      <protection locked="0"/>
    </xf>
    <xf numFmtId="166" fontId="43" fillId="6" borderId="0" xfId="62889" applyFont="1" applyFill="1" applyBorder="1" applyAlignment="1" applyProtection="1">
      <alignment vertical="center"/>
      <protection locked="0"/>
    </xf>
    <xf numFmtId="10" fontId="42" fillId="2" borderId="35" xfId="0" applyNumberFormat="1" applyFont="1" applyFill="1" applyBorder="1" applyAlignment="1" applyProtection="1">
      <alignment horizontal="center" vertical="center"/>
      <protection locked="0"/>
    </xf>
    <xf numFmtId="10" fontId="42" fillId="2" borderId="3" xfId="0" applyNumberFormat="1" applyFont="1" applyFill="1" applyBorder="1" applyAlignment="1" applyProtection="1">
      <alignment horizontal="center" vertical="center"/>
      <protection locked="0"/>
    </xf>
    <xf numFmtId="10" fontId="42" fillId="2" borderId="1" xfId="0" applyNumberFormat="1" applyFont="1" applyFill="1" applyBorder="1" applyAlignment="1" applyProtection="1">
      <alignment horizontal="center" vertical="center"/>
      <protection locked="0"/>
    </xf>
    <xf numFmtId="0" fontId="44" fillId="6" borderId="11" xfId="0" applyFont="1" applyFill="1" applyBorder="1" applyAlignment="1" applyProtection="1">
      <alignment vertical="center"/>
      <protection locked="0"/>
    </xf>
    <xf numFmtId="166" fontId="43" fillId="6" borderId="11" xfId="62889" applyFont="1" applyFill="1" applyBorder="1" applyAlignment="1" applyProtection="1">
      <alignment vertical="center"/>
      <protection locked="0"/>
    </xf>
    <xf numFmtId="0" fontId="43" fillId="6" borderId="11" xfId="0" applyFont="1" applyFill="1" applyBorder="1" applyAlignment="1" applyProtection="1">
      <alignment horizontal="center" vertical="center"/>
      <protection locked="0"/>
    </xf>
    <xf numFmtId="0" fontId="42" fillId="0" borderId="3" xfId="0" applyFont="1" applyFill="1" applyBorder="1" applyAlignment="1" applyProtection="1">
      <alignment horizontal="center" vertical="center"/>
      <protection locked="0"/>
    </xf>
    <xf numFmtId="0" fontId="42" fillId="2" borderId="33" xfId="0" applyFont="1" applyFill="1" applyBorder="1" applyAlignment="1" applyProtection="1">
      <alignment horizontal="justify" vertical="center" wrapText="1"/>
      <protection locked="0"/>
    </xf>
    <xf numFmtId="9" fontId="42" fillId="2" borderId="2" xfId="0" applyNumberFormat="1" applyFont="1" applyFill="1" applyBorder="1" applyAlignment="1" applyProtection="1">
      <alignment horizontal="justify" vertical="center"/>
      <protection locked="0"/>
    </xf>
    <xf numFmtId="0" fontId="44" fillId="6" borderId="11" xfId="0" applyFont="1" applyFill="1" applyBorder="1" applyAlignment="1" applyProtection="1">
      <alignment horizontal="center" vertical="center"/>
      <protection locked="0"/>
    </xf>
    <xf numFmtId="9" fontId="42" fillId="0" borderId="1" xfId="0" applyNumberFormat="1" applyFont="1" applyFill="1" applyBorder="1" applyAlignment="1" applyProtection="1">
      <alignment horizontal="center" vertical="center"/>
      <protection locked="0"/>
    </xf>
    <xf numFmtId="166" fontId="43" fillId="6" borderId="45" xfId="62889" applyFont="1" applyFill="1" applyBorder="1" applyAlignment="1" applyProtection="1">
      <alignment horizontal="center" vertical="center"/>
      <protection locked="0"/>
    </xf>
    <xf numFmtId="1" fontId="44" fillId="6" borderId="34" xfId="0" applyNumberFormat="1" applyFont="1" applyFill="1" applyBorder="1" applyAlignment="1" applyProtection="1">
      <alignment vertical="center"/>
      <protection locked="0"/>
    </xf>
    <xf numFmtId="1" fontId="44" fillId="6" borderId="45" xfId="0" applyNumberFormat="1" applyFont="1" applyFill="1" applyBorder="1" applyAlignment="1" applyProtection="1">
      <alignment vertical="center"/>
      <protection locked="0"/>
    </xf>
    <xf numFmtId="166" fontId="43" fillId="17" borderId="2" xfId="62889" applyFont="1" applyFill="1" applyBorder="1" applyAlignment="1" applyProtection="1">
      <alignment horizontal="center" vertical="center"/>
      <protection locked="0"/>
    </xf>
    <xf numFmtId="2" fontId="42" fillId="0" borderId="10" xfId="0" applyNumberFormat="1" applyFont="1" applyFill="1" applyBorder="1" applyAlignment="1" applyProtection="1">
      <alignment horizontal="center" vertical="center"/>
      <protection locked="0"/>
    </xf>
    <xf numFmtId="2" fontId="42" fillId="0" borderId="2" xfId="0" applyNumberFormat="1" applyFont="1" applyFill="1" applyBorder="1" applyAlignment="1" applyProtection="1">
      <alignment horizontal="center" vertical="center"/>
      <protection locked="0"/>
    </xf>
    <xf numFmtId="2" fontId="42" fillId="0" borderId="1" xfId="0" applyNumberFormat="1" applyFont="1" applyFill="1" applyBorder="1" applyAlignment="1" applyProtection="1">
      <alignment horizontal="center" vertical="center"/>
      <protection locked="0"/>
    </xf>
    <xf numFmtId="1" fontId="44" fillId="6" borderId="11" xfId="0" applyNumberFormat="1" applyFont="1" applyFill="1" applyBorder="1" applyAlignment="1" applyProtection="1">
      <alignment vertical="center"/>
      <protection locked="0"/>
    </xf>
    <xf numFmtId="10" fontId="43" fillId="6" borderId="11" xfId="0" applyNumberFormat="1" applyFont="1" applyFill="1" applyBorder="1" applyAlignment="1" applyProtection="1">
      <alignment horizontal="center" vertical="center"/>
      <protection locked="0"/>
    </xf>
    <xf numFmtId="0" fontId="43" fillId="4" borderId="11" xfId="0" applyFont="1" applyFill="1" applyBorder="1" applyAlignment="1" applyProtection="1">
      <alignment horizontal="center" vertical="center" wrapText="1"/>
      <protection locked="0"/>
    </xf>
    <xf numFmtId="0" fontId="43" fillId="4" borderId="11" xfId="0" applyFont="1" applyFill="1" applyBorder="1" applyAlignment="1" applyProtection="1">
      <alignment horizontal="center" vertical="center"/>
      <protection locked="0"/>
    </xf>
    <xf numFmtId="0" fontId="44" fillId="4" borderId="11" xfId="0" applyFont="1" applyFill="1" applyBorder="1" applyAlignment="1" applyProtection="1">
      <alignment horizontal="center" vertical="center"/>
      <protection locked="0"/>
    </xf>
    <xf numFmtId="0" fontId="44" fillId="4" borderId="11" xfId="0" applyFont="1" applyFill="1" applyBorder="1" applyAlignment="1" applyProtection="1">
      <alignment vertical="center"/>
      <protection locked="0"/>
    </xf>
    <xf numFmtId="1" fontId="44" fillId="4" borderId="11" xfId="0" applyNumberFormat="1" applyFont="1" applyFill="1" applyBorder="1" applyAlignment="1" applyProtection="1">
      <alignment vertical="center"/>
      <protection locked="0"/>
    </xf>
    <xf numFmtId="1" fontId="44" fillId="6" borderId="9" xfId="0" applyNumberFormat="1" applyFont="1" applyFill="1" applyBorder="1" applyAlignment="1" applyProtection="1">
      <alignment vertical="center"/>
      <protection locked="0"/>
    </xf>
    <xf numFmtId="166" fontId="43" fillId="2" borderId="2" xfId="62889" applyFont="1" applyFill="1" applyBorder="1" applyAlignment="1" applyProtection="1">
      <alignment horizontal="center" vertical="center"/>
      <protection locked="0"/>
    </xf>
    <xf numFmtId="0" fontId="42" fillId="0" borderId="3" xfId="0" applyFont="1" applyFill="1" applyBorder="1" applyAlignment="1" applyProtection="1">
      <alignment horizontal="justify" vertical="center" wrapText="1"/>
      <protection locked="0"/>
    </xf>
    <xf numFmtId="0" fontId="42" fillId="0"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0" fontId="43" fillId="8" borderId="2" xfId="0" applyFont="1" applyFill="1" applyBorder="1" applyProtection="1">
      <protection locked="0"/>
    </xf>
    <xf numFmtId="0" fontId="43" fillId="8" borderId="2" xfId="0" applyFont="1" applyFill="1" applyBorder="1" applyAlignment="1" applyProtection="1">
      <alignment horizontal="center" vertical="center"/>
      <protection locked="0"/>
    </xf>
    <xf numFmtId="0" fontId="43" fillId="8" borderId="2" xfId="0" applyFont="1" applyFill="1" applyBorder="1" applyAlignment="1" applyProtection="1">
      <alignment horizontal="center" vertical="center" wrapText="1"/>
      <protection locked="0"/>
    </xf>
    <xf numFmtId="0" fontId="43" fillId="8" borderId="2" xfId="0" applyFont="1" applyFill="1" applyBorder="1" applyAlignment="1" applyProtection="1">
      <alignment horizontal="justify" vertical="center"/>
      <protection locked="0"/>
    </xf>
    <xf numFmtId="0" fontId="43" fillId="8" borderId="2" xfId="0" applyFont="1" applyFill="1" applyBorder="1" applyAlignment="1" applyProtection="1">
      <alignment horizontal="justify"/>
      <protection locked="0"/>
    </xf>
    <xf numFmtId="0" fontId="43" fillId="8" borderId="2" xfId="0" applyFont="1" applyFill="1" applyBorder="1" applyAlignment="1" applyProtection="1">
      <alignment horizontal="center" wrapText="1"/>
      <protection locked="0"/>
    </xf>
    <xf numFmtId="0" fontId="43" fillId="8" borderId="2" xfId="0" applyFont="1" applyFill="1" applyBorder="1" applyAlignment="1" applyProtection="1">
      <alignment horizontal="center"/>
      <protection locked="0"/>
    </xf>
    <xf numFmtId="0" fontId="44" fillId="8" borderId="2" xfId="0" applyNumberFormat="1" applyFont="1" applyFill="1" applyBorder="1" applyAlignment="1" applyProtection="1">
      <alignment horizontal="center" vertical="center"/>
      <protection locked="0"/>
    </xf>
    <xf numFmtId="0" fontId="43" fillId="8" borderId="2" xfId="0" applyNumberFormat="1" applyFont="1" applyFill="1" applyBorder="1" applyAlignment="1" applyProtection="1">
      <alignment horizontal="center" vertical="center"/>
      <protection locked="0"/>
    </xf>
    <xf numFmtId="166" fontId="43" fillId="8" borderId="2" xfId="62889" applyFont="1" applyFill="1" applyBorder="1" applyAlignment="1" applyProtection="1">
      <alignment horizontal="center" vertical="center"/>
      <protection locked="0"/>
    </xf>
    <xf numFmtId="10" fontId="43" fillId="8" borderId="2" xfId="0" applyNumberFormat="1" applyFont="1" applyFill="1" applyBorder="1" applyAlignment="1" applyProtection="1">
      <alignment horizontal="center" vertical="center"/>
      <protection locked="0"/>
    </xf>
    <xf numFmtId="0" fontId="43" fillId="12" borderId="2" xfId="0" applyFont="1" applyFill="1" applyBorder="1" applyAlignment="1" applyProtection="1">
      <alignment vertical="center" wrapText="1"/>
      <protection locked="0"/>
    </xf>
    <xf numFmtId="0" fontId="43" fillId="12" borderId="2" xfId="0" applyFont="1" applyFill="1" applyBorder="1" applyAlignment="1" applyProtection="1">
      <alignment horizontal="center" vertical="center" wrapText="1"/>
      <protection locked="0"/>
    </xf>
    <xf numFmtId="0" fontId="42" fillId="12" borderId="2" xfId="0" applyFont="1" applyFill="1" applyBorder="1" applyProtection="1">
      <protection locked="0"/>
    </xf>
    <xf numFmtId="0" fontId="42" fillId="12" borderId="2" xfId="0" applyFont="1" applyFill="1" applyBorder="1" applyAlignment="1" applyProtection="1">
      <alignment horizontal="center" vertical="center" wrapText="1"/>
      <protection locked="0"/>
    </xf>
    <xf numFmtId="0" fontId="43" fillId="12" borderId="2" xfId="0" applyFont="1" applyFill="1" applyBorder="1" applyAlignment="1" applyProtection="1">
      <alignment horizontal="justify"/>
      <protection locked="0"/>
    </xf>
    <xf numFmtId="0" fontId="42" fillId="12" borderId="2" xfId="0" applyFont="1" applyFill="1" applyBorder="1" applyAlignment="1" applyProtection="1">
      <alignment horizontal="justify"/>
      <protection locked="0"/>
    </xf>
    <xf numFmtId="0" fontId="42" fillId="12" borderId="2" xfId="0" applyFont="1" applyFill="1" applyBorder="1" applyAlignment="1" applyProtection="1">
      <alignment horizontal="center" wrapText="1"/>
      <protection locked="0"/>
    </xf>
    <xf numFmtId="0" fontId="42" fillId="12" borderId="2" xfId="0" applyFont="1" applyFill="1" applyBorder="1" applyAlignment="1" applyProtection="1">
      <alignment horizontal="center"/>
      <protection locked="0"/>
    </xf>
    <xf numFmtId="0" fontId="49" fillId="12" borderId="2" xfId="0" applyNumberFormat="1" applyFont="1" applyFill="1" applyBorder="1" applyAlignment="1" applyProtection="1">
      <alignment horizontal="center" vertical="center"/>
      <protection locked="0"/>
    </xf>
    <xf numFmtId="0" fontId="42" fillId="12" borderId="2" xfId="0" applyNumberFormat="1" applyFont="1" applyFill="1" applyBorder="1" applyAlignment="1" applyProtection="1">
      <alignment horizontal="center" vertical="center"/>
      <protection locked="0"/>
    </xf>
    <xf numFmtId="10" fontId="42" fillId="12" borderId="2" xfId="0" applyNumberFormat="1" applyFont="1" applyFill="1" applyBorder="1" applyAlignment="1" applyProtection="1">
      <alignment horizontal="center" vertical="center"/>
      <protection locked="0"/>
    </xf>
    <xf numFmtId="166" fontId="43" fillId="12" borderId="2" xfId="62889" applyFont="1" applyFill="1" applyBorder="1" applyAlignment="1" applyProtection="1">
      <alignment horizontal="center" vertical="center"/>
      <protection locked="0"/>
    </xf>
    <xf numFmtId="43" fontId="43" fillId="12" borderId="2" xfId="53" applyFont="1" applyFill="1" applyBorder="1" applyAlignment="1" applyProtection="1">
      <alignment horizontal="right" vertical="center" wrapText="1"/>
      <protection locked="0"/>
    </xf>
    <xf numFmtId="0" fontId="42" fillId="2" borderId="0" xfId="0" applyFont="1" applyFill="1" applyBorder="1" applyAlignment="1" applyProtection="1">
      <alignment horizontal="center" vertical="center" wrapText="1"/>
      <protection locked="0"/>
    </xf>
    <xf numFmtId="0" fontId="49" fillId="2" borderId="0" xfId="0" applyNumberFormat="1" applyFont="1" applyFill="1" applyBorder="1" applyAlignment="1" applyProtection="1">
      <alignment horizontal="center" vertical="center"/>
      <protection locked="0"/>
    </xf>
    <xf numFmtId="0" fontId="42" fillId="2" borderId="0" xfId="0" applyNumberFormat="1" applyFont="1" applyFill="1" applyBorder="1" applyAlignment="1" applyProtection="1">
      <alignment horizontal="center" vertical="center"/>
      <protection locked="0"/>
    </xf>
    <xf numFmtId="166" fontId="43" fillId="2" borderId="0" xfId="62889" applyFont="1" applyFill="1" applyBorder="1" applyAlignment="1" applyProtection="1">
      <alignment horizontal="center" vertical="center"/>
      <protection locked="0"/>
    </xf>
    <xf numFmtId="10" fontId="42" fillId="0" borderId="0" xfId="0" applyNumberFormat="1" applyFont="1" applyFill="1" applyBorder="1" applyAlignment="1" applyProtection="1">
      <alignment horizontal="center" vertical="center"/>
      <protection locked="0"/>
    </xf>
    <xf numFmtId="3" fontId="42" fillId="0" borderId="0" xfId="0" applyNumberFormat="1" applyFont="1" applyFill="1" applyBorder="1" applyAlignment="1" applyProtection="1">
      <alignment horizontal="right" vertical="center"/>
      <protection locked="0"/>
    </xf>
    <xf numFmtId="3" fontId="42" fillId="0" borderId="0" xfId="0" applyNumberFormat="1" applyFont="1" applyFill="1" applyBorder="1" applyAlignment="1" applyProtection="1">
      <alignment horizontal="center" vertical="center" wrapText="1"/>
      <protection locked="0"/>
    </xf>
    <xf numFmtId="4" fontId="42" fillId="0" borderId="0" xfId="0" applyNumberFormat="1" applyFont="1" applyFill="1" applyBorder="1" applyAlignment="1" applyProtection="1">
      <alignment horizontal="right" vertical="center"/>
      <protection locked="0"/>
    </xf>
    <xf numFmtId="43" fontId="42" fillId="0" borderId="0" xfId="53" applyFont="1" applyFill="1" applyBorder="1" applyAlignment="1" applyProtection="1">
      <alignment horizontal="right" vertical="center"/>
      <protection locked="0"/>
    </xf>
    <xf numFmtId="3" fontId="42" fillId="0" borderId="0" xfId="0" applyNumberFormat="1" applyFont="1" applyFill="1" applyBorder="1" applyAlignment="1" applyProtection="1">
      <alignment horizontal="center" vertical="center"/>
      <protection locked="0"/>
    </xf>
    <xf numFmtId="4" fontId="42" fillId="0" borderId="0" xfId="53" applyNumberFormat="1" applyFont="1" applyFill="1" applyBorder="1" applyAlignment="1" applyProtection="1">
      <alignment horizontal="right" vertical="center"/>
      <protection locked="0"/>
    </xf>
    <xf numFmtId="173" fontId="42" fillId="2" borderId="0" xfId="53" applyNumberFormat="1" applyFont="1" applyFill="1" applyBorder="1" applyAlignment="1" applyProtection="1">
      <alignment horizontal="right" vertical="center"/>
      <protection locked="0"/>
    </xf>
    <xf numFmtId="43" fontId="42" fillId="2" borderId="0" xfId="0" applyNumberFormat="1" applyFont="1" applyFill="1" applyBorder="1" applyAlignment="1" applyProtection="1">
      <alignment vertical="center"/>
      <protection locked="0"/>
    </xf>
    <xf numFmtId="3" fontId="42" fillId="2" borderId="0" xfId="53" applyNumberFormat="1" applyFont="1" applyFill="1" applyBorder="1" applyAlignment="1" applyProtection="1">
      <alignment horizontal="right" vertical="center"/>
      <protection locked="0"/>
    </xf>
    <xf numFmtId="167" fontId="42" fillId="2" borderId="0" xfId="0" applyNumberFormat="1" applyFont="1" applyFill="1" applyBorder="1" applyAlignment="1" applyProtection="1">
      <alignment vertical="center"/>
      <protection locked="0"/>
    </xf>
    <xf numFmtId="173" fontId="42" fillId="2" borderId="0" xfId="53"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center" vertical="center"/>
      <protection locked="0"/>
    </xf>
    <xf numFmtId="0" fontId="42" fillId="0" borderId="0" xfId="0" applyFont="1" applyFill="1" applyBorder="1" applyAlignment="1" applyProtection="1">
      <alignment horizontal="justify" vertical="center"/>
      <protection locked="0"/>
    </xf>
    <xf numFmtId="0" fontId="49" fillId="0" borderId="0" xfId="0" applyNumberFormat="1" applyFont="1" applyFill="1" applyBorder="1" applyAlignment="1" applyProtection="1">
      <alignment horizontal="center" vertical="center"/>
      <protection locked="0"/>
    </xf>
    <xf numFmtId="173" fontId="42" fillId="0" borderId="0" xfId="53" applyNumberFormat="1" applyFont="1" applyFill="1" applyBorder="1" applyAlignment="1" applyProtection="1">
      <alignment horizontal="right" vertical="center"/>
      <protection locked="0"/>
    </xf>
    <xf numFmtId="173" fontId="52" fillId="0" borderId="0" xfId="53" applyNumberFormat="1" applyFont="1" applyFill="1" applyBorder="1" applyAlignment="1" applyProtection="1">
      <alignment horizontal="right" vertical="center"/>
      <protection locked="0"/>
    </xf>
    <xf numFmtId="3" fontId="42" fillId="0" borderId="0" xfId="53" applyNumberFormat="1" applyFont="1" applyFill="1" applyBorder="1" applyAlignment="1" applyProtection="1">
      <alignment horizontal="right" vertical="center"/>
      <protection locked="0"/>
    </xf>
    <xf numFmtId="43" fontId="52" fillId="0" borderId="0" xfId="53" applyFont="1" applyFill="1" applyBorder="1" applyAlignment="1" applyProtection="1">
      <alignment horizontal="right" vertical="center"/>
      <protection locked="0"/>
    </xf>
    <xf numFmtId="0" fontId="42" fillId="2" borderId="0" xfId="0" applyFont="1" applyFill="1" applyBorder="1" applyAlignment="1" applyProtection="1">
      <alignment horizontal="justify"/>
      <protection locked="0"/>
    </xf>
    <xf numFmtId="0" fontId="42" fillId="2" borderId="0" xfId="0" applyFont="1" applyFill="1" applyBorder="1" applyAlignment="1" applyProtection="1">
      <alignment horizontal="center" wrapText="1"/>
      <protection locked="0"/>
    </xf>
    <xf numFmtId="0" fontId="42" fillId="2" borderId="0" xfId="0" applyFont="1" applyFill="1" applyBorder="1" applyAlignment="1" applyProtection="1">
      <alignment horizontal="center"/>
      <protection locked="0"/>
    </xf>
    <xf numFmtId="0" fontId="52" fillId="0" borderId="0" xfId="0" applyFont="1" applyFill="1" applyBorder="1" applyAlignment="1" applyProtection="1">
      <alignment horizontal="right" vertical="center"/>
      <protection locked="0"/>
    </xf>
    <xf numFmtId="3" fontId="45" fillId="7" borderId="11" xfId="53" applyNumberFormat="1" applyFont="1" applyFill="1" applyBorder="1" applyAlignment="1" applyProtection="1">
      <alignment horizontal="center" vertical="center"/>
    </xf>
    <xf numFmtId="3" fontId="45" fillId="7" borderId="11" xfId="0" applyNumberFormat="1" applyFont="1" applyFill="1" applyBorder="1" applyAlignment="1" applyProtection="1">
      <alignment horizontal="center" vertical="center" wrapText="1"/>
    </xf>
    <xf numFmtId="3" fontId="45" fillId="11" borderId="11" xfId="53" applyNumberFormat="1" applyFont="1" applyFill="1" applyBorder="1" applyAlignment="1" applyProtection="1">
      <alignment horizontal="center" vertical="center"/>
    </xf>
    <xf numFmtId="3" fontId="45" fillId="11" borderId="11" xfId="0" applyNumberFormat="1" applyFont="1" applyFill="1" applyBorder="1" applyAlignment="1" applyProtection="1">
      <alignment horizontal="center" vertical="center" wrapText="1"/>
    </xf>
    <xf numFmtId="43" fontId="43" fillId="5" borderId="9" xfId="53" applyFont="1" applyFill="1" applyBorder="1" applyAlignment="1" applyProtection="1">
      <alignment horizontal="right" vertical="center"/>
    </xf>
    <xf numFmtId="43" fontId="43" fillId="4" borderId="9" xfId="53" applyFont="1" applyFill="1" applyBorder="1" applyAlignment="1" applyProtection="1">
      <alignment horizontal="right" vertical="center"/>
    </xf>
    <xf numFmtId="43" fontId="43" fillId="6" borderId="9" xfId="53" applyFont="1" applyFill="1" applyBorder="1" applyAlignment="1" applyProtection="1">
      <alignment horizontal="right" vertical="center"/>
    </xf>
    <xf numFmtId="43" fontId="42" fillId="2" borderId="8" xfId="53" applyFont="1" applyFill="1" applyBorder="1" applyAlignment="1" applyProtection="1">
      <alignment horizontal="right" vertical="center" wrapText="1"/>
    </xf>
    <xf numFmtId="43" fontId="42" fillId="2" borderId="35" xfId="53" applyFont="1" applyFill="1" applyBorder="1" applyAlignment="1" applyProtection="1">
      <alignment horizontal="center" vertical="center"/>
    </xf>
    <xf numFmtId="43" fontId="42" fillId="2" borderId="35" xfId="53" applyFont="1" applyFill="1" applyBorder="1" applyAlignment="1" applyProtection="1">
      <alignment horizontal="right" vertical="center" wrapText="1"/>
    </xf>
    <xf numFmtId="43" fontId="42" fillId="2" borderId="35" xfId="53" applyFont="1" applyFill="1" applyBorder="1" applyAlignment="1" applyProtection="1">
      <alignment horizontal="center" vertical="center" wrapText="1"/>
    </xf>
    <xf numFmtId="43" fontId="43" fillId="6" borderId="9" xfId="53" applyFont="1" applyFill="1" applyBorder="1" applyAlignment="1" applyProtection="1">
      <alignment horizontal="right" vertical="center" wrapText="1"/>
    </xf>
    <xf numFmtId="43" fontId="42" fillId="0" borderId="8" xfId="53" applyFont="1" applyBorder="1" applyAlignment="1" applyProtection="1">
      <alignment horizontal="right" vertical="center"/>
    </xf>
    <xf numFmtId="43" fontId="42" fillId="2" borderId="8" xfId="53" applyFont="1" applyFill="1" applyBorder="1" applyAlignment="1" applyProtection="1">
      <alignment horizontal="right" vertical="center"/>
    </xf>
    <xf numFmtId="43" fontId="42" fillId="0" borderId="2" xfId="53" applyFont="1" applyBorder="1" applyAlignment="1" applyProtection="1">
      <alignment horizontal="right" vertical="center"/>
    </xf>
    <xf numFmtId="43" fontId="43" fillId="6" borderId="2" xfId="53" applyFont="1" applyFill="1" applyBorder="1" applyAlignment="1" applyProtection="1">
      <alignment horizontal="right" vertical="center"/>
    </xf>
    <xf numFmtId="43" fontId="42" fillId="2" borderId="2" xfId="53" applyFont="1" applyFill="1" applyBorder="1" applyAlignment="1" applyProtection="1">
      <alignment horizontal="right" vertical="center"/>
    </xf>
    <xf numFmtId="43" fontId="42" fillId="0" borderId="8" xfId="53" applyFont="1" applyFill="1" applyBorder="1" applyAlignment="1" applyProtection="1">
      <alignment horizontal="right" vertical="center"/>
    </xf>
    <xf numFmtId="43" fontId="43" fillId="5" borderId="2" xfId="53" applyFont="1" applyFill="1" applyBorder="1" applyAlignment="1" applyProtection="1">
      <alignment horizontal="right" vertical="center" wrapText="1"/>
    </xf>
    <xf numFmtId="43" fontId="42" fillId="0" borderId="2" xfId="53" applyFont="1" applyFill="1" applyBorder="1" applyAlignment="1" applyProtection="1">
      <alignment horizontal="right" vertical="center" wrapText="1"/>
    </xf>
    <xf numFmtId="0" fontId="43" fillId="6" borderId="9" xfId="0" applyFont="1" applyFill="1" applyBorder="1" applyAlignment="1" applyProtection="1">
      <alignment vertical="center" wrapText="1"/>
    </xf>
    <xf numFmtId="43" fontId="42" fillId="2" borderId="2" xfId="53" applyFont="1" applyFill="1" applyBorder="1" applyAlignment="1" applyProtection="1">
      <alignment horizontal="right" vertical="center" wrapText="1"/>
    </xf>
    <xf numFmtId="0" fontId="44" fillId="6" borderId="9" xfId="0" applyFont="1" applyFill="1" applyBorder="1" applyAlignment="1" applyProtection="1">
      <alignment vertical="center"/>
    </xf>
    <xf numFmtId="43" fontId="42" fillId="0" borderId="35" xfId="53" applyFont="1" applyFill="1" applyBorder="1" applyAlignment="1" applyProtection="1">
      <alignment horizontal="right" vertical="center" wrapText="1"/>
    </xf>
    <xf numFmtId="184" fontId="54" fillId="6" borderId="9" xfId="62889" applyNumberFormat="1" applyFont="1" applyFill="1" applyBorder="1" applyAlignment="1" applyProtection="1">
      <alignment vertical="center"/>
    </xf>
    <xf numFmtId="0" fontId="54" fillId="4" borderId="9" xfId="0" applyFont="1" applyFill="1" applyBorder="1" applyAlignment="1" applyProtection="1">
      <alignment vertical="center"/>
    </xf>
    <xf numFmtId="0" fontId="54" fillId="6" borderId="9" xfId="0" applyFont="1" applyFill="1" applyBorder="1" applyAlignment="1" applyProtection="1">
      <alignment vertical="center" wrapText="1"/>
    </xf>
    <xf numFmtId="0" fontId="44" fillId="4" borderId="9" xfId="0" applyFont="1" applyFill="1" applyBorder="1" applyAlignment="1" applyProtection="1">
      <alignment vertical="center"/>
    </xf>
    <xf numFmtId="43" fontId="42" fillId="2" borderId="35" xfId="53" applyFont="1" applyFill="1" applyBorder="1" applyAlignment="1" applyProtection="1">
      <alignment horizontal="right" vertical="center"/>
    </xf>
    <xf numFmtId="0" fontId="44" fillId="6" borderId="34" xfId="0" applyFont="1" applyFill="1" applyBorder="1" applyAlignment="1" applyProtection="1">
      <alignment vertical="center" wrapText="1"/>
    </xf>
    <xf numFmtId="43" fontId="42" fillId="0" borderId="12" xfId="53" applyFont="1" applyFill="1" applyBorder="1" applyAlignment="1" applyProtection="1">
      <alignment horizontal="right"/>
    </xf>
    <xf numFmtId="43" fontId="42" fillId="2" borderId="8" xfId="53" applyFont="1" applyFill="1" applyBorder="1" applyAlignment="1" applyProtection="1">
      <alignment horizontal="center" vertical="center" wrapText="1"/>
    </xf>
    <xf numFmtId="43" fontId="42" fillId="2" borderId="8" xfId="53" applyFont="1" applyFill="1" applyBorder="1" applyAlignment="1" applyProtection="1">
      <alignment horizontal="center" vertical="center"/>
    </xf>
    <xf numFmtId="43" fontId="42" fillId="2" borderId="1" xfId="53" applyFont="1" applyFill="1" applyBorder="1" applyAlignment="1" applyProtection="1">
      <alignment horizontal="right" vertical="center"/>
    </xf>
    <xf numFmtId="43" fontId="42" fillId="0" borderId="1" xfId="53" applyFont="1" applyFill="1" applyBorder="1" applyAlignment="1" applyProtection="1">
      <alignment horizontal="right" vertical="center"/>
    </xf>
    <xf numFmtId="43" fontId="42" fillId="2" borderId="4" xfId="53" applyFont="1" applyFill="1" applyBorder="1" applyAlignment="1" applyProtection="1">
      <alignment horizontal="right" vertical="center"/>
    </xf>
    <xf numFmtId="0" fontId="44" fillId="6" borderId="34" xfId="0" applyFont="1" applyFill="1" applyBorder="1" applyAlignment="1" applyProtection="1">
      <alignment vertical="center"/>
    </xf>
    <xf numFmtId="43" fontId="42" fillId="0" borderId="0" xfId="53" applyFont="1" applyBorder="1" applyAlignment="1" applyProtection="1">
      <alignment horizontal="right" vertical="center"/>
    </xf>
    <xf numFmtId="43" fontId="43" fillId="2" borderId="9" xfId="53" applyFont="1" applyFill="1" applyBorder="1" applyAlignment="1" applyProtection="1">
      <alignment horizontal="right" vertical="center"/>
    </xf>
    <xf numFmtId="43" fontId="42" fillId="2" borderId="3" xfId="53" applyFont="1" applyFill="1" applyBorder="1" applyAlignment="1" applyProtection="1">
      <alignment horizontal="right" vertical="center"/>
    </xf>
    <xf numFmtId="43" fontId="43" fillId="8" borderId="2" xfId="53" applyFont="1" applyFill="1" applyBorder="1" applyAlignment="1" applyProtection="1">
      <alignment horizontal="right" vertical="center"/>
    </xf>
    <xf numFmtId="43" fontId="43" fillId="12" borderId="2" xfId="53" applyFont="1" applyFill="1" applyBorder="1" applyAlignment="1" applyProtection="1">
      <alignment horizontal="right" vertical="center" wrapText="1"/>
    </xf>
    <xf numFmtId="43" fontId="42" fillId="0" borderId="8" xfId="53" applyFont="1" applyFill="1" applyBorder="1" applyAlignment="1" applyProtection="1">
      <alignment horizontal="right" vertical="center" wrapText="1"/>
    </xf>
    <xf numFmtId="43" fontId="42" fillId="2" borderId="4" xfId="53" applyFont="1" applyFill="1" applyBorder="1" applyAlignment="1" applyProtection="1">
      <alignment horizontal="right" vertical="center" wrapText="1"/>
    </xf>
    <xf numFmtId="43" fontId="42" fillId="2" borderId="10" xfId="53" applyFont="1" applyFill="1" applyBorder="1" applyAlignment="1" applyProtection="1">
      <alignment horizontal="right" vertical="center"/>
    </xf>
    <xf numFmtId="43" fontId="42" fillId="2" borderId="33" xfId="53" applyFont="1" applyFill="1" applyBorder="1" applyAlignment="1" applyProtection="1">
      <alignment horizontal="right" vertical="center"/>
    </xf>
    <xf numFmtId="173" fontId="42" fillId="2" borderId="2" xfId="53" applyNumberFormat="1" applyFont="1" applyFill="1" applyBorder="1" applyAlignment="1" applyProtection="1">
      <alignment horizontal="right" vertical="center"/>
    </xf>
    <xf numFmtId="3" fontId="45" fillId="10" borderId="2" xfId="53" applyNumberFormat="1" applyFont="1" applyFill="1" applyBorder="1" applyAlignment="1" applyProtection="1">
      <alignment horizontal="center" vertical="center"/>
    </xf>
    <xf numFmtId="3" fontId="45" fillId="10" borderId="11" xfId="0" applyNumberFormat="1" applyFont="1" applyFill="1" applyBorder="1" applyAlignment="1" applyProtection="1">
      <alignment horizontal="center" vertical="center" wrapText="1"/>
    </xf>
    <xf numFmtId="3" fontId="45" fillId="10" borderId="11" xfId="53" applyNumberFormat="1" applyFont="1" applyFill="1" applyBorder="1" applyAlignment="1" applyProtection="1">
      <alignment horizontal="center" vertical="center"/>
    </xf>
    <xf numFmtId="43" fontId="42" fillId="0" borderId="4" xfId="53" applyFont="1" applyFill="1" applyBorder="1" applyAlignment="1" applyProtection="1">
      <alignment horizontal="right" vertical="center" wrapText="1"/>
    </xf>
    <xf numFmtId="43" fontId="47" fillId="0" borderId="8" xfId="53" applyFont="1" applyFill="1" applyBorder="1" applyAlignment="1" applyProtection="1">
      <alignment horizontal="right" vertical="center" wrapText="1"/>
    </xf>
    <xf numFmtId="0" fontId="42" fillId="0" borderId="0" xfId="0" applyFont="1" applyFill="1" applyBorder="1" applyAlignment="1" applyProtection="1">
      <alignment horizontal="right" vertical="center"/>
      <protection locked="0"/>
    </xf>
    <xf numFmtId="4" fontId="41" fillId="2" borderId="2" xfId="0" applyNumberFormat="1" applyFont="1" applyFill="1" applyBorder="1" applyAlignment="1" applyProtection="1">
      <alignment horizontal="right" vertical="center"/>
      <protection locked="0"/>
    </xf>
    <xf numFmtId="3" fontId="41" fillId="2" borderId="2" xfId="0" applyNumberFormat="1" applyFont="1" applyFill="1" applyBorder="1" applyAlignment="1" applyProtection="1">
      <alignment horizontal="right" vertical="center"/>
      <protection locked="0"/>
    </xf>
    <xf numFmtId="0" fontId="42" fillId="2" borderId="1" xfId="0" applyFont="1" applyFill="1" applyBorder="1" applyAlignment="1" applyProtection="1">
      <alignment horizontal="center" vertical="center" wrapText="1"/>
      <protection locked="0"/>
    </xf>
    <xf numFmtId="186" fontId="47" fillId="0" borderId="2" xfId="59496" applyNumberFormat="1" applyFont="1" applyFill="1" applyBorder="1" applyAlignment="1" applyProtection="1">
      <alignment horizontal="center" vertical="center" wrapText="1"/>
      <protection locked="0"/>
    </xf>
    <xf numFmtId="173" fontId="55" fillId="0" borderId="0" xfId="53" applyNumberFormat="1" applyFont="1" applyFill="1" applyBorder="1" applyAlignment="1" applyProtection="1">
      <alignment horizontal="right" vertical="center"/>
      <protection locked="0"/>
    </xf>
    <xf numFmtId="43" fontId="41" fillId="0" borderId="1" xfId="53" applyNumberFormat="1" applyFont="1" applyFill="1" applyBorder="1" applyAlignment="1" applyProtection="1">
      <alignment horizontal="center" vertical="center" wrapText="1"/>
      <protection locked="0"/>
    </xf>
    <xf numFmtId="173" fontId="47" fillId="0" borderId="1" xfId="53" applyNumberFormat="1" applyFont="1" applyFill="1" applyBorder="1" applyAlignment="1" applyProtection="1">
      <alignment horizontal="center" vertical="center" wrapText="1"/>
      <protection locked="0"/>
    </xf>
    <xf numFmtId="43" fontId="55" fillId="0" borderId="0" xfId="53" applyFont="1" applyFill="1" applyBorder="1" applyAlignment="1" applyProtection="1">
      <alignment horizontal="right" vertical="center"/>
      <protection locked="0"/>
    </xf>
    <xf numFmtId="4" fontId="55" fillId="0" borderId="0" xfId="53" applyNumberFormat="1" applyFont="1" applyFill="1" applyBorder="1" applyAlignment="1" applyProtection="1">
      <alignment horizontal="right" vertical="center"/>
      <protection locked="0"/>
    </xf>
    <xf numFmtId="43" fontId="55" fillId="2" borderId="0" xfId="53" applyFont="1" applyFill="1" applyBorder="1" applyAlignment="1" applyProtection="1">
      <alignment vertical="center"/>
      <protection locked="0"/>
    </xf>
    <xf numFmtId="43" fontId="55" fillId="0" borderId="0" xfId="53" applyFont="1" applyFill="1" applyBorder="1" applyAlignment="1" applyProtection="1">
      <alignment vertical="center"/>
      <protection locked="0"/>
    </xf>
    <xf numFmtId="173" fontId="55" fillId="0" borderId="0" xfId="59491" applyNumberFormat="1" applyFont="1" applyFill="1" applyBorder="1" applyAlignment="1" applyProtection="1">
      <alignment vertical="center"/>
      <protection locked="0"/>
    </xf>
    <xf numFmtId="0" fontId="55" fillId="0" borderId="2" xfId="0" applyFont="1" applyFill="1" applyBorder="1" applyAlignment="1" applyProtection="1">
      <alignment horizontal="justify" vertical="center" wrapText="1"/>
      <protection locked="0"/>
    </xf>
    <xf numFmtId="0" fontId="55" fillId="0" borderId="35" xfId="0" applyFont="1" applyFill="1" applyBorder="1" applyAlignment="1" applyProtection="1">
      <alignment vertical="center" wrapText="1"/>
      <protection locked="0"/>
    </xf>
    <xf numFmtId="3" fontId="47" fillId="2" borderId="2" xfId="0" applyNumberFormat="1" applyFont="1" applyFill="1" applyBorder="1" applyAlignment="1" applyProtection="1">
      <alignment horizontal="right" vertical="center"/>
      <protection locked="0"/>
    </xf>
    <xf numFmtId="173" fontId="47" fillId="0" borderId="1" xfId="59495" applyNumberFormat="1" applyFont="1" applyFill="1" applyBorder="1" applyAlignment="1" applyProtection="1">
      <alignment horizontal="right" vertical="center" wrapText="1"/>
      <protection locked="0"/>
    </xf>
    <xf numFmtId="43" fontId="47" fillId="0" borderId="1" xfId="53" applyFont="1" applyFill="1" applyBorder="1" applyAlignment="1">
      <alignment horizontal="right" vertical="center" wrapText="1"/>
    </xf>
    <xf numFmtId="188" fontId="47" fillId="0" borderId="43" xfId="62889" applyNumberFormat="1" applyFont="1" applyFill="1" applyBorder="1" applyAlignment="1" applyProtection="1">
      <alignment horizontal="center" vertical="center"/>
      <protection locked="0"/>
    </xf>
    <xf numFmtId="173" fontId="55" fillId="0" borderId="0" xfId="59491" applyNumberFormat="1" applyFont="1" applyFill="1" applyBorder="1" applyAlignment="1">
      <alignment horizontal="justify" vertical="center"/>
    </xf>
    <xf numFmtId="173" fontId="56" fillId="0" borderId="0" xfId="59498" applyNumberFormat="1" applyFont="1" applyFill="1" applyBorder="1"/>
    <xf numFmtId="43" fontId="0" fillId="0" borderId="0" xfId="59639" applyFont="1"/>
    <xf numFmtId="43" fontId="47" fillId="0" borderId="1" xfId="53" applyNumberFormat="1" applyFont="1" applyFill="1" applyBorder="1" applyAlignment="1" applyProtection="1">
      <alignment horizontal="center" vertical="center" wrapText="1"/>
      <protection locked="0"/>
    </xf>
    <xf numFmtId="43" fontId="42" fillId="0" borderId="8" xfId="53" applyFont="1" applyFill="1" applyBorder="1" applyAlignment="1" applyProtection="1">
      <alignment vertical="center"/>
      <protection locked="0"/>
    </xf>
    <xf numFmtId="43" fontId="42" fillId="0" borderId="2" xfId="53" applyFont="1" applyFill="1" applyBorder="1" applyAlignment="1" applyProtection="1">
      <alignment horizontal="center" vertical="center"/>
      <protection locked="0"/>
    </xf>
    <xf numFmtId="43" fontId="42" fillId="0" borderId="4" xfId="53" applyFont="1" applyFill="1" applyBorder="1" applyAlignment="1" applyProtection="1">
      <alignment horizontal="right" vertical="center"/>
      <protection locked="0"/>
    </xf>
    <xf numFmtId="187" fontId="56" fillId="0" borderId="0" xfId="59498" applyNumberFormat="1" applyFont="1" applyFill="1" applyBorder="1" applyProtection="1">
      <protection locked="0"/>
    </xf>
    <xf numFmtId="173" fontId="55" fillId="2" borderId="0" xfId="53" applyNumberFormat="1" applyFont="1" applyFill="1" applyBorder="1" applyAlignment="1" applyProtection="1">
      <alignment horizontal="right" vertical="center"/>
      <protection locked="0"/>
    </xf>
    <xf numFmtId="43" fontId="56" fillId="0" borderId="0" xfId="53" applyFont="1" applyFill="1" applyBorder="1" applyProtection="1">
      <protection locked="0"/>
    </xf>
    <xf numFmtId="43" fontId="56" fillId="0" borderId="0" xfId="53" applyFont="1" applyFill="1" applyBorder="1"/>
    <xf numFmtId="173" fontId="4" fillId="0" borderId="0" xfId="59491" applyNumberFormat="1" applyFont="1" applyFill="1" applyBorder="1" applyAlignment="1">
      <alignment horizontal="justify" vertical="center"/>
    </xf>
    <xf numFmtId="43" fontId="4" fillId="0" borderId="0" xfId="53" applyFont="1" applyFill="1" applyBorder="1" applyAlignment="1" applyProtection="1">
      <alignment horizontal="right" vertical="center"/>
      <protection locked="0"/>
    </xf>
    <xf numFmtId="0" fontId="57" fillId="2" borderId="3" xfId="0" applyFont="1" applyFill="1" applyBorder="1" applyAlignment="1" applyProtection="1">
      <alignment vertical="center"/>
      <protection locked="0"/>
    </xf>
    <xf numFmtId="43" fontId="42" fillId="2" borderId="43" xfId="53" applyFont="1" applyFill="1" applyBorder="1" applyAlignment="1" applyProtection="1">
      <alignment horizontal="center" vertical="center"/>
    </xf>
    <xf numFmtId="43" fontId="42" fillId="2" borderId="43" xfId="53" applyFont="1" applyFill="1" applyBorder="1" applyAlignment="1" applyProtection="1">
      <alignment vertical="center" wrapText="1"/>
    </xf>
    <xf numFmtId="43" fontId="42" fillId="2" borderId="43" xfId="53" applyFont="1" applyFill="1" applyBorder="1" applyAlignment="1" applyProtection="1">
      <alignment horizontal="right" vertical="center" wrapText="1"/>
    </xf>
    <xf numFmtId="43" fontId="42" fillId="0" borderId="43" xfId="53" applyFont="1" applyFill="1" applyBorder="1" applyAlignment="1" applyProtection="1">
      <alignment horizontal="right" vertical="center" wrapText="1"/>
    </xf>
    <xf numFmtId="43" fontId="42" fillId="2" borderId="43" xfId="53" applyFont="1" applyFill="1" applyBorder="1" applyAlignment="1" applyProtection="1">
      <alignment horizontal="right" vertical="center"/>
    </xf>
    <xf numFmtId="0" fontId="44" fillId="6" borderId="45" xfId="0" applyFont="1" applyFill="1" applyBorder="1" applyAlignment="1" applyProtection="1">
      <alignment vertical="center" wrapText="1"/>
    </xf>
    <xf numFmtId="0" fontId="44" fillId="6" borderId="45" xfId="0" applyFont="1" applyFill="1" applyBorder="1" applyAlignment="1" applyProtection="1">
      <alignment vertical="center"/>
    </xf>
    <xf numFmtId="43" fontId="42" fillId="2" borderId="43" xfId="53" applyFont="1" applyFill="1" applyBorder="1" applyAlignment="1" applyProtection="1">
      <alignment vertical="center"/>
    </xf>
    <xf numFmtId="43" fontId="42" fillId="0" borderId="8" xfId="53" applyFont="1" applyFill="1" applyBorder="1" applyAlignment="1" applyProtection="1">
      <alignment horizontal="right"/>
    </xf>
    <xf numFmtId="43" fontId="42" fillId="2" borderId="44" xfId="53" applyFont="1" applyFill="1" applyBorder="1" applyAlignment="1" applyProtection="1">
      <alignment horizontal="center" vertical="center"/>
    </xf>
    <xf numFmtId="43" fontId="42" fillId="2" borderId="44" xfId="53" applyFont="1" applyFill="1" applyBorder="1" applyAlignment="1" applyProtection="1">
      <alignment vertical="center" wrapText="1"/>
    </xf>
    <xf numFmtId="43" fontId="42" fillId="2" borderId="44" xfId="53" applyFont="1" applyFill="1" applyBorder="1" applyAlignment="1" applyProtection="1">
      <alignment horizontal="right" vertical="center" wrapText="1"/>
    </xf>
    <xf numFmtId="43" fontId="42" fillId="0" borderId="44" xfId="53" applyFont="1" applyFill="1" applyBorder="1" applyAlignment="1" applyProtection="1">
      <alignment horizontal="right" vertical="center" wrapText="1"/>
    </xf>
    <xf numFmtId="43" fontId="42" fillId="2" borderId="44" xfId="53" applyFont="1" applyFill="1" applyBorder="1" applyAlignment="1" applyProtection="1">
      <alignment horizontal="right" vertical="center"/>
    </xf>
    <xf numFmtId="43" fontId="42" fillId="2" borderId="44" xfId="53" applyFont="1" applyFill="1" applyBorder="1" applyAlignment="1" applyProtection="1">
      <alignment vertical="center"/>
    </xf>
    <xf numFmtId="3" fontId="45" fillId="7" borderId="2" xfId="53" applyNumberFormat="1" applyFont="1" applyFill="1" applyBorder="1" applyAlignment="1" applyProtection="1">
      <alignment horizontal="center" vertical="center"/>
    </xf>
    <xf numFmtId="173" fontId="42" fillId="0" borderId="8" xfId="59491" applyNumberFormat="1" applyFont="1" applyFill="1" applyBorder="1" applyAlignment="1">
      <alignment horizontal="justify" vertical="center"/>
    </xf>
    <xf numFmtId="43" fontId="41" fillId="0" borderId="1" xfId="59509" applyNumberFormat="1" applyFont="1" applyFill="1" applyBorder="1" applyAlignment="1" applyProtection="1">
      <alignment horizontal="right" vertical="center" wrapText="1"/>
      <protection locked="0"/>
    </xf>
    <xf numFmtId="173" fontId="42" fillId="0" borderId="2" xfId="59498" applyNumberFormat="1" applyFont="1" applyFill="1" applyBorder="1" applyAlignment="1">
      <alignment horizontal="center" vertical="center"/>
    </xf>
    <xf numFmtId="173" fontId="42" fillId="0" borderId="8" xfId="59498" applyNumberFormat="1" applyFont="1" applyFill="1" applyBorder="1" applyAlignment="1">
      <alignment horizontal="center" vertical="center"/>
    </xf>
    <xf numFmtId="167" fontId="42" fillId="0" borderId="0" xfId="0" applyNumberFormat="1" applyFont="1" applyFill="1" applyBorder="1" applyAlignment="1" applyProtection="1">
      <alignment vertical="center"/>
      <protection locked="0"/>
    </xf>
    <xf numFmtId="166" fontId="42" fillId="0" borderId="0" xfId="62889" applyFont="1" applyFill="1" applyBorder="1" applyAlignment="1" applyProtection="1">
      <alignment horizontal="right" vertical="center"/>
      <protection locked="0"/>
    </xf>
    <xf numFmtId="166" fontId="55" fillId="0" borderId="0" xfId="62889" applyFont="1" applyFill="1" applyBorder="1" applyAlignment="1" applyProtection="1">
      <alignment horizontal="right" vertical="center"/>
      <protection locked="0"/>
    </xf>
    <xf numFmtId="168" fontId="0" fillId="0" borderId="0" xfId="0" applyNumberFormat="1"/>
    <xf numFmtId="43" fontId="42" fillId="0" borderId="35" xfId="53" applyFont="1" applyFill="1" applyBorder="1" applyAlignment="1" applyProtection="1">
      <alignment vertical="center" wrapText="1"/>
      <protection locked="0"/>
    </xf>
    <xf numFmtId="166" fontId="4" fillId="0" borderId="2" xfId="62889" applyFont="1" applyFill="1" applyBorder="1" applyAlignment="1" applyProtection="1">
      <alignment horizontal="right" vertical="center"/>
      <protection locked="0"/>
    </xf>
    <xf numFmtId="189" fontId="42" fillId="2" borderId="0" xfId="0" applyNumberFormat="1" applyFont="1" applyFill="1" applyBorder="1" applyAlignment="1" applyProtection="1">
      <alignment vertical="center"/>
      <protection locked="0"/>
    </xf>
    <xf numFmtId="184" fontId="42" fillId="0" borderId="0" xfId="62889" applyNumberFormat="1" applyFont="1" applyFill="1" applyBorder="1" applyAlignment="1" applyProtection="1">
      <alignment vertical="center"/>
      <protection locked="0"/>
    </xf>
    <xf numFmtId="43" fontId="42" fillId="0" borderId="8" xfId="53" applyNumberFormat="1" applyFont="1" applyFill="1" applyBorder="1" applyAlignment="1" applyProtection="1">
      <alignment horizontal="right" vertical="center" wrapText="1"/>
    </xf>
    <xf numFmtId="43" fontId="42" fillId="2" borderId="8" xfId="53" applyNumberFormat="1" applyFont="1" applyFill="1" applyBorder="1" applyAlignment="1" applyProtection="1">
      <alignment horizontal="right" vertical="center" wrapText="1"/>
    </xf>
    <xf numFmtId="43" fontId="42" fillId="0" borderId="35" xfId="53" applyNumberFormat="1" applyFont="1" applyFill="1" applyBorder="1" applyAlignment="1" applyProtection="1">
      <alignment vertical="center" wrapText="1"/>
    </xf>
    <xf numFmtId="190" fontId="42" fillId="0" borderId="2" xfId="0" applyNumberFormat="1" applyFont="1" applyFill="1" applyBorder="1" applyAlignment="1" applyProtection="1">
      <alignment horizontal="center" vertical="center"/>
      <protection locked="0"/>
    </xf>
    <xf numFmtId="190" fontId="42" fillId="0" borderId="35" xfId="0" applyNumberFormat="1" applyFont="1" applyFill="1" applyBorder="1" applyAlignment="1" applyProtection="1">
      <alignment horizontal="center" vertical="center"/>
      <protection locked="0"/>
    </xf>
    <xf numFmtId="190" fontId="42" fillId="2" borderId="2" xfId="0" applyNumberFormat="1" applyFont="1" applyFill="1" applyBorder="1" applyAlignment="1" applyProtection="1">
      <alignment horizontal="center" vertical="center"/>
      <protection locked="0"/>
    </xf>
    <xf numFmtId="182" fontId="42" fillId="2" borderId="2" xfId="53" applyNumberFormat="1" applyFont="1" applyFill="1" applyBorder="1" applyAlignment="1" applyProtection="1">
      <alignment horizontal="left" vertical="center" indent="2"/>
      <protection locked="0"/>
    </xf>
    <xf numFmtId="182" fontId="42" fillId="2" borderId="2" xfId="53" applyNumberFormat="1" applyFont="1" applyFill="1" applyBorder="1" applyAlignment="1" applyProtection="1">
      <alignment horizontal="center" vertical="center"/>
      <protection locked="0"/>
    </xf>
    <xf numFmtId="182" fontId="42" fillId="2" borderId="35" xfId="53" applyNumberFormat="1" applyFont="1" applyFill="1" applyBorder="1" applyAlignment="1" applyProtection="1">
      <alignment horizontal="center" vertical="center"/>
      <protection locked="0"/>
    </xf>
    <xf numFmtId="182" fontId="42" fillId="0" borderId="2" xfId="53" applyNumberFormat="1" applyFont="1" applyFill="1" applyBorder="1" applyAlignment="1" applyProtection="1">
      <alignment horizontal="center" vertical="center"/>
      <protection locked="0"/>
    </xf>
    <xf numFmtId="182" fontId="42" fillId="2" borderId="1" xfId="53" applyNumberFormat="1" applyFont="1" applyFill="1" applyBorder="1" applyAlignment="1" applyProtection="1">
      <alignment horizontal="center" vertical="center"/>
      <protection locked="0"/>
    </xf>
    <xf numFmtId="191" fontId="42" fillId="2" borderId="2" xfId="0" applyNumberFormat="1" applyFont="1" applyFill="1" applyBorder="1" applyAlignment="1" applyProtection="1">
      <alignment horizontal="center" vertical="center" wrapText="1"/>
      <protection locked="0"/>
    </xf>
    <xf numFmtId="191" fontId="42" fillId="2" borderId="2" xfId="0" applyNumberFormat="1" applyFont="1" applyFill="1" applyBorder="1" applyAlignment="1" applyProtection="1">
      <alignment horizontal="center" vertical="center"/>
      <protection locked="0"/>
    </xf>
    <xf numFmtId="191" fontId="42" fillId="0" borderId="2" xfId="0" applyNumberFormat="1" applyFont="1" applyFill="1" applyBorder="1" applyAlignment="1" applyProtection="1">
      <alignment horizontal="center" vertical="center"/>
      <protection locked="0"/>
    </xf>
    <xf numFmtId="191" fontId="42" fillId="2" borderId="35" xfId="0" applyNumberFormat="1" applyFont="1" applyFill="1" applyBorder="1" applyAlignment="1" applyProtection="1">
      <alignment horizontal="center" vertical="center" wrapText="1"/>
      <protection locked="0"/>
    </xf>
    <xf numFmtId="192" fontId="42" fillId="0" borderId="8" xfId="53" applyNumberFormat="1" applyFont="1" applyFill="1" applyBorder="1" applyAlignment="1" applyProtection="1">
      <alignment horizontal="right" vertical="center" wrapText="1"/>
    </xf>
    <xf numFmtId="166" fontId="42" fillId="2" borderId="8" xfId="62889" applyFont="1" applyFill="1" applyBorder="1" applyAlignment="1" applyProtection="1">
      <alignment horizontal="right" vertical="center" wrapText="1"/>
      <protection locked="0"/>
    </xf>
    <xf numFmtId="10" fontId="41" fillId="0" borderId="2" xfId="0" applyNumberFormat="1" applyFont="1" applyFill="1" applyBorder="1" applyAlignment="1">
      <alignment horizontal="center" vertical="center"/>
    </xf>
    <xf numFmtId="10" fontId="41" fillId="43" borderId="2" xfId="0" applyNumberFormat="1" applyFont="1" applyFill="1" applyBorder="1" applyAlignment="1">
      <alignment horizontal="center" vertical="center"/>
    </xf>
    <xf numFmtId="173" fontId="42" fillId="0" borderId="0" xfId="53" applyNumberFormat="1" applyFont="1" applyFill="1" applyBorder="1" applyAlignment="1" applyProtection="1">
      <alignment horizontal="center" vertical="center"/>
      <protection locked="0"/>
    </xf>
    <xf numFmtId="166" fontId="55" fillId="0" borderId="0" xfId="62889" applyFont="1" applyFill="1" applyBorder="1" applyAlignment="1" applyProtection="1">
      <alignment vertical="center"/>
      <protection locked="0"/>
    </xf>
    <xf numFmtId="43" fontId="43" fillId="5" borderId="8" xfId="53" applyFont="1" applyFill="1" applyBorder="1" applyAlignment="1" applyProtection="1">
      <alignment vertical="center"/>
    </xf>
    <xf numFmtId="43" fontId="43" fillId="4" borderId="8" xfId="53" applyFont="1" applyFill="1" applyBorder="1" applyAlignment="1" applyProtection="1">
      <alignment vertical="center"/>
    </xf>
    <xf numFmtId="43" fontId="43" fillId="6" borderId="8" xfId="53" applyFont="1" applyFill="1" applyBorder="1" applyAlignment="1" applyProtection="1">
      <alignment vertical="center" wrapText="1"/>
    </xf>
    <xf numFmtId="43" fontId="54" fillId="6" borderId="45" xfId="0" applyNumberFormat="1" applyFont="1" applyFill="1" applyBorder="1" applyAlignment="1" applyProtection="1">
      <alignment vertical="center"/>
    </xf>
    <xf numFmtId="43" fontId="42" fillId="2" borderId="43" xfId="53" applyFont="1" applyFill="1" applyBorder="1" applyAlignment="1" applyProtection="1">
      <alignment horizontal="center" vertical="center"/>
      <protection locked="0"/>
    </xf>
    <xf numFmtId="43" fontId="42" fillId="0" borderId="44" xfId="53" applyFont="1" applyFill="1" applyBorder="1" applyAlignment="1" applyProtection="1">
      <alignment vertical="center"/>
    </xf>
    <xf numFmtId="0" fontId="42" fillId="0" borderId="43" xfId="0" applyFont="1" applyFill="1" applyBorder="1" applyAlignment="1" applyProtection="1">
      <alignment horizontal="center" vertical="center" wrapText="1"/>
      <protection locked="0"/>
    </xf>
    <xf numFmtId="0" fontId="43" fillId="4" borderId="7" xfId="0" applyFont="1" applyFill="1" applyBorder="1" applyAlignment="1" applyProtection="1">
      <alignment horizontal="center" vertical="center"/>
      <protection locked="0"/>
    </xf>
    <xf numFmtId="0" fontId="7" fillId="48" borderId="2" xfId="0" applyFont="1" applyFill="1" applyBorder="1" applyAlignment="1">
      <alignment horizontal="center" vertical="center"/>
    </xf>
    <xf numFmtId="0" fontId="7" fillId="48" borderId="2" xfId="0" applyFont="1" applyFill="1" applyBorder="1" applyAlignment="1">
      <alignment horizontal="center" vertical="center" wrapText="1"/>
    </xf>
    <xf numFmtId="0" fontId="11" fillId="48" borderId="2" xfId="0" applyFont="1" applyFill="1" applyBorder="1" applyAlignment="1">
      <alignment horizontal="center" vertical="center" wrapText="1"/>
    </xf>
    <xf numFmtId="9" fontId="7" fillId="48" borderId="2" xfId="0" applyNumberFormat="1" applyFont="1" applyFill="1" applyBorder="1" applyAlignment="1">
      <alignment horizontal="center" vertical="center"/>
    </xf>
    <xf numFmtId="0" fontId="12" fillId="48" borderId="2" xfId="0" applyFont="1" applyFill="1" applyBorder="1" applyAlignment="1">
      <alignment horizontal="center" vertical="center"/>
    </xf>
    <xf numFmtId="0" fontId="7" fillId="48" borderId="2" xfId="0" applyFont="1" applyFill="1" applyBorder="1" applyAlignment="1">
      <alignment horizontal="justify" vertical="justify"/>
    </xf>
    <xf numFmtId="3" fontId="7" fillId="48" borderId="2" xfId="0" applyNumberFormat="1" applyFont="1" applyFill="1" applyBorder="1" applyAlignment="1" applyProtection="1">
      <alignment horizontal="right" vertical="center"/>
    </xf>
    <xf numFmtId="4" fontId="7" fillId="48" borderId="2" xfId="0" applyNumberFormat="1" applyFont="1" applyFill="1" applyBorder="1" applyAlignment="1">
      <alignment horizontal="center" vertical="center"/>
    </xf>
    <xf numFmtId="10" fontId="7" fillId="48" borderId="2" xfId="0" applyNumberFormat="1" applyFont="1" applyFill="1" applyBorder="1" applyAlignment="1">
      <alignment horizontal="center" vertical="center"/>
    </xf>
    <xf numFmtId="3" fontId="7" fillId="48" borderId="2" xfId="0" applyNumberFormat="1" applyFont="1" applyFill="1" applyBorder="1" applyAlignment="1">
      <alignment horizontal="right" vertical="center"/>
    </xf>
    <xf numFmtId="0" fontId="7" fillId="49" borderId="2" xfId="0" applyFont="1" applyFill="1" applyBorder="1" applyAlignment="1">
      <alignment horizontal="center" vertical="center"/>
    </xf>
    <xf numFmtId="0" fontId="7" fillId="49" borderId="2" xfId="0" applyFont="1" applyFill="1" applyBorder="1" applyAlignment="1">
      <alignment horizontal="center" vertical="center" wrapText="1"/>
    </xf>
    <xf numFmtId="0" fontId="11" fillId="49" borderId="2" xfId="0" applyFont="1" applyFill="1" applyBorder="1" applyAlignment="1">
      <alignment horizontal="center" vertical="center" wrapText="1"/>
    </xf>
    <xf numFmtId="0" fontId="7" fillId="49" borderId="2" xfId="0" applyFont="1" applyFill="1" applyBorder="1" applyAlignment="1">
      <alignment vertical="center"/>
    </xf>
    <xf numFmtId="3" fontId="7" fillId="49" borderId="2" xfId="0" applyNumberFormat="1" applyFont="1" applyFill="1" applyBorder="1" applyAlignment="1">
      <alignment vertical="center"/>
    </xf>
    <xf numFmtId="9" fontId="7" fillId="49" borderId="2" xfId="0" applyNumberFormat="1" applyFont="1" applyFill="1" applyBorder="1" applyAlignment="1">
      <alignment horizontal="center" vertical="center"/>
    </xf>
    <xf numFmtId="10" fontId="7" fillId="49" borderId="2" xfId="54" applyNumberFormat="1" applyFont="1" applyFill="1" applyBorder="1" applyAlignment="1">
      <alignment horizontal="center" vertical="center"/>
    </xf>
    <xf numFmtId="0" fontId="7" fillId="13" borderId="2" xfId="0" applyFont="1" applyFill="1" applyBorder="1" applyAlignment="1">
      <alignment horizontal="justify" vertical="center"/>
    </xf>
    <xf numFmtId="173" fontId="43" fillId="12" borderId="2" xfId="53" applyNumberFormat="1" applyFont="1" applyFill="1" applyBorder="1" applyAlignment="1" applyProtection="1">
      <alignment horizontal="right" vertical="center" wrapText="1"/>
    </xf>
    <xf numFmtId="43" fontId="47" fillId="0" borderId="1" xfId="53" applyFont="1" applyFill="1" applyBorder="1" applyAlignment="1">
      <alignment vertical="center" wrapText="1"/>
    </xf>
    <xf numFmtId="43" fontId="47" fillId="0" borderId="1" xfId="59509" applyNumberFormat="1" applyFont="1" applyFill="1" applyBorder="1" applyAlignment="1" applyProtection="1">
      <alignment horizontal="right" vertical="center" wrapText="1"/>
      <protection locked="0"/>
    </xf>
    <xf numFmtId="43" fontId="42" fillId="2" borderId="9" xfId="53" applyFont="1" applyFill="1" applyBorder="1" applyAlignment="1" applyProtection="1">
      <alignment horizontal="right" vertical="center" wrapText="1"/>
    </xf>
    <xf numFmtId="43" fontId="42" fillId="2" borderId="36" xfId="53" applyFont="1" applyFill="1" applyBorder="1" applyAlignment="1" applyProtection="1">
      <alignment horizontal="center" vertical="center" wrapText="1"/>
    </xf>
    <xf numFmtId="43" fontId="42" fillId="2" borderId="9" xfId="53" applyFont="1" applyFill="1" applyBorder="1" applyAlignment="1" applyProtection="1">
      <alignment horizontal="right" vertical="center"/>
    </xf>
    <xf numFmtId="43" fontId="43" fillId="6" borderId="7" xfId="53" applyFont="1" applyFill="1" applyBorder="1" applyAlignment="1" applyProtection="1">
      <alignment horizontal="right" vertical="center"/>
    </xf>
    <xf numFmtId="43" fontId="42" fillId="0" borderId="9" xfId="53" applyFont="1" applyFill="1" applyBorder="1" applyAlignment="1" applyProtection="1">
      <alignment horizontal="right" vertical="center"/>
    </xf>
    <xf numFmtId="43" fontId="43" fillId="5" borderId="7" xfId="53" applyFont="1" applyFill="1" applyBorder="1" applyAlignment="1" applyProtection="1">
      <alignment horizontal="right" vertical="center" wrapText="1"/>
    </xf>
    <xf numFmtId="43" fontId="42" fillId="2" borderId="36" xfId="53" applyFont="1" applyFill="1" applyBorder="1" applyAlignment="1" applyProtection="1">
      <alignment vertical="center" wrapText="1"/>
    </xf>
    <xf numFmtId="43" fontId="42" fillId="2" borderId="36" xfId="53" applyFont="1" applyFill="1" applyBorder="1" applyAlignment="1" applyProtection="1">
      <alignment horizontal="right" vertical="center" wrapText="1"/>
    </xf>
    <xf numFmtId="43" fontId="42" fillId="2" borderId="45" xfId="53" applyFont="1" applyFill="1" applyBorder="1" applyAlignment="1" applyProtection="1">
      <alignment horizontal="right" vertical="center" wrapText="1"/>
    </xf>
    <xf numFmtId="43" fontId="42" fillId="2" borderId="36" xfId="53" applyFont="1" applyFill="1" applyBorder="1" applyAlignment="1" applyProtection="1">
      <alignment horizontal="right" vertical="center"/>
    </xf>
    <xf numFmtId="43" fontId="42" fillId="2" borderId="9" xfId="53" applyFont="1" applyFill="1" applyBorder="1" applyAlignment="1" applyProtection="1">
      <alignment horizontal="center" vertical="center" wrapText="1"/>
    </xf>
    <xf numFmtId="43" fontId="42" fillId="2" borderId="11" xfId="53" applyFont="1" applyFill="1" applyBorder="1" applyAlignment="1" applyProtection="1">
      <alignment horizontal="right" vertical="center"/>
    </xf>
    <xf numFmtId="43" fontId="42" fillId="2" borderId="7" xfId="53" applyFont="1" applyFill="1" applyBorder="1" applyAlignment="1" applyProtection="1">
      <alignment horizontal="right" vertical="center"/>
    </xf>
    <xf numFmtId="43" fontId="42" fillId="2" borderId="36" xfId="53" applyFont="1" applyFill="1" applyBorder="1" applyAlignment="1" applyProtection="1">
      <alignment vertical="center"/>
    </xf>
    <xf numFmtId="43" fontId="43" fillId="8" borderId="7" xfId="53" applyFont="1" applyFill="1" applyBorder="1" applyAlignment="1" applyProtection="1">
      <alignment horizontal="right" vertical="center"/>
    </xf>
    <xf numFmtId="43" fontId="43" fillId="12" borderId="7" xfId="53" applyFont="1" applyFill="1" applyBorder="1" applyAlignment="1" applyProtection="1">
      <alignment horizontal="right" vertical="center" wrapText="1"/>
    </xf>
    <xf numFmtId="3" fontId="45" fillId="7" borderId="5" xfId="0" applyNumberFormat="1" applyFont="1" applyFill="1" applyBorder="1" applyAlignment="1" applyProtection="1">
      <alignment horizontal="center" vertical="center" wrapText="1"/>
    </xf>
    <xf numFmtId="43" fontId="43" fillId="6" borderId="7" xfId="53" applyFont="1" applyFill="1" applyBorder="1" applyAlignment="1" applyProtection="1">
      <alignment vertical="center" wrapText="1"/>
    </xf>
    <xf numFmtId="43" fontId="43" fillId="6" borderId="7" xfId="53" applyFont="1" applyFill="1" applyBorder="1" applyAlignment="1" applyProtection="1">
      <alignment vertical="center"/>
    </xf>
    <xf numFmtId="43" fontId="54" fillId="6" borderId="7" xfId="0" applyNumberFormat="1" applyFont="1" applyFill="1" applyBorder="1" applyAlignment="1" applyProtection="1">
      <alignment vertical="center"/>
    </xf>
    <xf numFmtId="184" fontId="54" fillId="6" borderId="7" xfId="62889" applyNumberFormat="1" applyFont="1" applyFill="1" applyBorder="1" applyAlignment="1" applyProtection="1">
      <alignment vertical="center"/>
    </xf>
    <xf numFmtId="172" fontId="54" fillId="4" borderId="7" xfId="0" applyNumberFormat="1" applyFont="1" applyFill="1" applyBorder="1" applyAlignment="1" applyProtection="1">
      <alignment vertical="center"/>
    </xf>
    <xf numFmtId="43" fontId="54" fillId="6" borderId="7" xfId="0" applyNumberFormat="1" applyFont="1" applyFill="1" applyBorder="1" applyAlignment="1" applyProtection="1">
      <alignment vertical="center" wrapText="1"/>
    </xf>
    <xf numFmtId="43" fontId="54" fillId="6" borderId="36" xfId="0" applyNumberFormat="1" applyFont="1" applyFill="1" applyBorder="1" applyAlignment="1" applyProtection="1">
      <alignment vertical="center"/>
    </xf>
    <xf numFmtId="43" fontId="54" fillId="6" borderId="2" xfId="0" applyNumberFormat="1" applyFont="1" applyFill="1" applyBorder="1" applyAlignment="1" applyProtection="1">
      <alignment vertical="center" wrapText="1"/>
    </xf>
    <xf numFmtId="43" fontId="54" fillId="6" borderId="2" xfId="0" applyNumberFormat="1" applyFont="1" applyFill="1" applyBorder="1" applyAlignment="1" applyProtection="1">
      <alignment vertical="center"/>
    </xf>
    <xf numFmtId="43" fontId="4" fillId="0" borderId="1" xfId="53" applyFont="1" applyFill="1" applyBorder="1" applyAlignment="1">
      <alignment horizontal="right" vertical="center" wrapText="1"/>
    </xf>
    <xf numFmtId="43" fontId="4" fillId="0" borderId="1" xfId="53" applyFont="1" applyFill="1" applyBorder="1" applyAlignment="1" applyProtection="1">
      <alignment horizontal="right" vertical="center" wrapText="1"/>
      <protection locked="0"/>
    </xf>
    <xf numFmtId="43" fontId="4" fillId="0" borderId="2" xfId="53" applyFont="1" applyFill="1" applyBorder="1" applyAlignment="1">
      <alignment horizontal="center" vertical="center" wrapText="1"/>
    </xf>
    <xf numFmtId="0" fontId="42" fillId="2" borderId="1" xfId="0" applyFont="1" applyFill="1" applyBorder="1" applyAlignment="1" applyProtection="1">
      <alignment horizontal="center" vertical="center" wrapText="1"/>
      <protection locked="0"/>
    </xf>
    <xf numFmtId="0" fontId="49" fillId="3" borderId="11" xfId="0" applyNumberFormat="1" applyFont="1" applyFill="1" applyBorder="1" applyAlignment="1" applyProtection="1">
      <alignment horizontal="center" vertical="center" wrapText="1"/>
      <protection locked="0"/>
    </xf>
    <xf numFmtId="0" fontId="49" fillId="5" borderId="11" xfId="0" applyFont="1" applyFill="1" applyBorder="1" applyAlignment="1" applyProtection="1">
      <alignment vertical="center"/>
      <protection locked="0"/>
    </xf>
    <xf numFmtId="0" fontId="49" fillId="4" borderId="9" xfId="0" applyFont="1" applyFill="1" applyBorder="1" applyAlignment="1" applyProtection="1">
      <alignment vertical="center"/>
      <protection locked="0"/>
    </xf>
    <xf numFmtId="0" fontId="49" fillId="6" borderId="9" xfId="0" applyFont="1" applyFill="1" applyBorder="1" applyAlignment="1" applyProtection="1">
      <alignment vertical="center"/>
      <protection locked="0"/>
    </xf>
    <xf numFmtId="1" fontId="49" fillId="0" borderId="2" xfId="53" applyNumberFormat="1" applyFont="1" applyFill="1" applyBorder="1" applyAlignment="1" applyProtection="1">
      <alignment horizontal="center" vertical="center" wrapText="1"/>
      <protection locked="0"/>
    </xf>
    <xf numFmtId="1" fontId="49" fillId="17" borderId="2" xfId="53" applyNumberFormat="1" applyFont="1" applyFill="1" applyBorder="1" applyAlignment="1" applyProtection="1">
      <alignment horizontal="center" vertical="center" wrapText="1"/>
      <protection locked="0"/>
    </xf>
    <xf numFmtId="1" fontId="49" fillId="17" borderId="2" xfId="0" applyNumberFormat="1" applyFont="1" applyFill="1" applyBorder="1" applyAlignment="1" applyProtection="1">
      <alignment horizontal="center" vertical="center" wrapText="1"/>
      <protection locked="0"/>
    </xf>
    <xf numFmtId="0" fontId="49" fillId="0" borderId="2" xfId="0" applyNumberFormat="1" applyFont="1" applyFill="1" applyBorder="1" applyAlignment="1" applyProtection="1">
      <alignment horizontal="center" vertical="center" wrapText="1"/>
      <protection locked="0"/>
    </xf>
    <xf numFmtId="0" fontId="49" fillId="0" borderId="2" xfId="0" applyFont="1" applyFill="1" applyBorder="1" applyAlignment="1" applyProtection="1">
      <alignment horizontal="center" vertical="center" wrapText="1"/>
      <protection locked="0"/>
    </xf>
    <xf numFmtId="0" fontId="49" fillId="6" borderId="9" xfId="0" applyFont="1" applyFill="1" applyBorder="1" applyAlignment="1" applyProtection="1">
      <alignment vertical="center" wrapText="1"/>
      <protection locked="0"/>
    </xf>
    <xf numFmtId="1" fontId="49" fillId="0" borderId="2" xfId="0" applyNumberFormat="1" applyFont="1" applyFill="1" applyBorder="1" applyAlignment="1" applyProtection="1">
      <alignment horizontal="center" vertical="center" wrapText="1"/>
      <protection locked="0"/>
    </xf>
    <xf numFmtId="1" fontId="49" fillId="2" borderId="2" xfId="0" applyNumberFormat="1" applyFont="1" applyFill="1" applyBorder="1" applyAlignment="1" applyProtection="1">
      <alignment horizontal="center" vertical="center" wrapText="1"/>
      <protection locked="0"/>
    </xf>
    <xf numFmtId="175" fontId="49" fillId="2" borderId="2" xfId="0" applyNumberFormat="1" applyFont="1" applyFill="1" applyBorder="1" applyAlignment="1" applyProtection="1">
      <alignment horizontal="center" vertical="center" wrapText="1"/>
      <protection locked="0"/>
    </xf>
    <xf numFmtId="0" fontId="49" fillId="5" borderId="9" xfId="0" applyFont="1" applyFill="1" applyBorder="1" applyAlignment="1" applyProtection="1">
      <alignment vertical="center"/>
      <protection locked="0"/>
    </xf>
    <xf numFmtId="1" fontId="49" fillId="0" borderId="2" xfId="59509" applyNumberFormat="1" applyFont="1" applyFill="1" applyBorder="1" applyAlignment="1" applyProtection="1">
      <alignment horizontal="center" vertical="center" wrapText="1"/>
      <protection locked="0"/>
    </xf>
    <xf numFmtId="0" fontId="49" fillId="6" borderId="34" xfId="0" applyFont="1" applyFill="1" applyBorder="1" applyAlignment="1" applyProtection="1">
      <alignment vertical="center"/>
      <protection locked="0"/>
    </xf>
    <xf numFmtId="0" fontId="49" fillId="6" borderId="11" xfId="0" applyFont="1" applyFill="1" applyBorder="1" applyAlignment="1" applyProtection="1">
      <alignment vertical="center" wrapText="1"/>
      <protection locked="0"/>
    </xf>
    <xf numFmtId="1" fontId="49" fillId="17" borderId="1" xfId="0" applyNumberFormat="1" applyFont="1" applyFill="1" applyBorder="1" applyAlignment="1" applyProtection="1">
      <alignment horizontal="center" vertical="center" wrapText="1"/>
      <protection locked="0"/>
    </xf>
    <xf numFmtId="2" fontId="49" fillId="2" borderId="2" xfId="0" applyNumberFormat="1" applyFont="1" applyFill="1" applyBorder="1" applyAlignment="1" applyProtection="1">
      <alignment horizontal="center" vertical="center" wrapText="1"/>
      <protection locked="0"/>
    </xf>
    <xf numFmtId="0" fontId="49" fillId="6" borderId="9" xfId="0" applyNumberFormat="1" applyFont="1" applyFill="1" applyBorder="1" applyAlignment="1" applyProtection="1">
      <alignment horizontal="center" vertical="center" wrapText="1"/>
      <protection locked="0"/>
    </xf>
    <xf numFmtId="1" fontId="49" fillId="2" borderId="35" xfId="0" applyNumberFormat="1" applyFont="1" applyFill="1" applyBorder="1" applyAlignment="1" applyProtection="1">
      <alignment horizontal="center" vertical="center" wrapText="1"/>
      <protection locked="0"/>
    </xf>
    <xf numFmtId="0" fontId="49" fillId="5" borderId="9" xfId="0" applyFont="1" applyFill="1" applyBorder="1" applyAlignment="1" applyProtection="1">
      <alignment vertical="center" wrapText="1"/>
      <protection locked="0"/>
    </xf>
    <xf numFmtId="1" fontId="49" fillId="2" borderId="2" xfId="0" applyNumberFormat="1" applyFont="1" applyFill="1" applyBorder="1" applyAlignment="1" applyProtection="1">
      <alignment horizontal="center" vertical="center"/>
      <protection locked="0"/>
    </xf>
    <xf numFmtId="1" fontId="49" fillId="0" borderId="2" xfId="0" applyNumberFormat="1" applyFont="1" applyFill="1" applyBorder="1" applyAlignment="1" applyProtection="1">
      <alignment horizontal="center" vertical="center"/>
      <protection locked="0"/>
    </xf>
    <xf numFmtId="39" fontId="49" fillId="2" borderId="2" xfId="53" applyNumberFormat="1" applyFont="1" applyFill="1" applyBorder="1" applyAlignment="1" applyProtection="1">
      <alignment horizontal="center" vertical="center"/>
      <protection locked="0"/>
    </xf>
    <xf numFmtId="39" fontId="49" fillId="2" borderId="35" xfId="53" applyNumberFormat="1" applyFont="1" applyFill="1" applyBorder="1" applyAlignment="1" applyProtection="1">
      <alignment horizontal="center" vertical="center"/>
      <protection locked="0"/>
    </xf>
    <xf numFmtId="0" fontId="49" fillId="6" borderId="34" xfId="0" applyFont="1" applyFill="1" applyBorder="1" applyAlignment="1" applyProtection="1">
      <alignment vertical="center" wrapText="1"/>
      <protection locked="0"/>
    </xf>
    <xf numFmtId="39" fontId="49" fillId="2" borderId="1" xfId="53" applyNumberFormat="1" applyFont="1" applyFill="1" applyBorder="1" applyAlignment="1" applyProtection="1">
      <alignment horizontal="center" vertical="center"/>
      <protection locked="0"/>
    </xf>
    <xf numFmtId="0" fontId="49" fillId="6" borderId="9" xfId="0" applyFont="1" applyFill="1" applyBorder="1" applyAlignment="1" applyProtection="1">
      <alignment horizontal="center" vertical="center"/>
      <protection locked="0"/>
    </xf>
    <xf numFmtId="0" fontId="49" fillId="6" borderId="0" xfId="0" applyFont="1" applyFill="1" applyBorder="1" applyAlignment="1" applyProtection="1">
      <alignment vertical="center"/>
      <protection locked="0"/>
    </xf>
    <xf numFmtId="0" fontId="49" fillId="6" borderId="11" xfId="0" applyFont="1" applyFill="1" applyBorder="1" applyAlignment="1" applyProtection="1">
      <alignment vertical="center"/>
      <protection locked="0"/>
    </xf>
    <xf numFmtId="0" fontId="49" fillId="6" borderId="34" xfId="0" applyFont="1" applyFill="1" applyBorder="1" applyAlignment="1" applyProtection="1">
      <alignment horizontal="center" vertical="center"/>
      <protection locked="0"/>
    </xf>
    <xf numFmtId="0" fontId="49" fillId="6" borderId="11" xfId="0" applyFont="1" applyFill="1" applyBorder="1" applyAlignment="1" applyProtection="1">
      <alignment horizontal="center" vertical="center"/>
      <protection locked="0"/>
    </xf>
    <xf numFmtId="0" fontId="49" fillId="4" borderId="11" xfId="0" applyFont="1" applyFill="1" applyBorder="1" applyAlignment="1" applyProtection="1">
      <alignment horizontal="center" vertical="center"/>
      <protection locked="0"/>
    </xf>
    <xf numFmtId="0" fontId="49" fillId="8" borderId="2" xfId="0" applyNumberFormat="1" applyFont="1" applyFill="1" applyBorder="1" applyAlignment="1" applyProtection="1">
      <alignment horizontal="center" vertical="center"/>
      <protection locked="0"/>
    </xf>
    <xf numFmtId="37" fontId="49" fillId="0" borderId="2" xfId="53" applyNumberFormat="1" applyFont="1" applyFill="1" applyBorder="1" applyAlignment="1" applyProtection="1">
      <alignment horizontal="center" vertical="center"/>
      <protection locked="0"/>
    </xf>
    <xf numFmtId="1" fontId="49" fillId="0" borderId="35" xfId="0" applyNumberFormat="1" applyFont="1" applyFill="1" applyBorder="1" applyAlignment="1" applyProtection="1">
      <alignment horizontal="center" vertical="center"/>
      <protection locked="0"/>
    </xf>
    <xf numFmtId="0" fontId="42" fillId="0" borderId="7" xfId="0" applyFont="1" applyFill="1" applyBorder="1" applyAlignment="1" applyProtection="1">
      <alignment horizontal="center" vertical="center"/>
      <protection locked="0"/>
    </xf>
    <xf numFmtId="3" fontId="42" fillId="0" borderId="7" xfId="0" applyNumberFormat="1" applyFont="1" applyFill="1" applyBorder="1" applyAlignment="1" applyProtection="1">
      <alignment horizontal="center" vertical="center"/>
      <protection locked="0"/>
    </xf>
    <xf numFmtId="3" fontId="42" fillId="2" borderId="36" xfId="0" applyNumberFormat="1" applyFont="1" applyFill="1" applyBorder="1" applyAlignment="1" applyProtection="1">
      <alignment horizontal="center" vertical="center"/>
      <protection locked="0"/>
    </xf>
    <xf numFmtId="3" fontId="47" fillId="0" borderId="43" xfId="62889" applyNumberFormat="1" applyFont="1" applyFill="1" applyBorder="1" applyAlignment="1" applyProtection="1">
      <alignment horizontal="center" vertical="center"/>
      <protection locked="0"/>
    </xf>
    <xf numFmtId="3" fontId="43" fillId="6" borderId="9" xfId="62889" applyNumberFormat="1" applyFont="1" applyFill="1" applyBorder="1" applyAlignment="1" applyProtection="1">
      <alignment vertical="center" wrapText="1"/>
      <protection locked="0"/>
    </xf>
    <xf numFmtId="1" fontId="42" fillId="0" borderId="2" xfId="0" applyNumberFormat="1" applyFont="1" applyFill="1" applyBorder="1" applyAlignment="1" applyProtection="1">
      <alignment horizontal="center" vertical="center" wrapText="1"/>
      <protection locked="0"/>
    </xf>
    <xf numFmtId="193" fontId="49" fillId="2" borderId="2" xfId="53" applyNumberFormat="1" applyFont="1" applyFill="1" applyBorder="1" applyAlignment="1" applyProtection="1">
      <alignment horizontal="center" vertical="center"/>
      <protection locked="0"/>
    </xf>
    <xf numFmtId="37" fontId="49" fillId="2" borderId="2" xfId="53" applyNumberFormat="1" applyFont="1" applyFill="1" applyBorder="1" applyAlignment="1" applyProtection="1">
      <alignment horizontal="center" vertical="center"/>
      <protection locked="0"/>
    </xf>
    <xf numFmtId="1" fontId="49" fillId="17" borderId="2" xfId="0" applyNumberFormat="1" applyFont="1" applyFill="1" applyBorder="1" applyAlignment="1" applyProtection="1">
      <alignment horizontal="center" vertical="center"/>
      <protection locked="0"/>
    </xf>
    <xf numFmtId="1" fontId="44" fillId="17" borderId="2" xfId="53" applyNumberFormat="1" applyFont="1" applyFill="1" applyBorder="1" applyAlignment="1" applyProtection="1">
      <alignment horizontal="center" vertical="center" wrapText="1"/>
      <protection locked="0"/>
    </xf>
    <xf numFmtId="1" fontId="44" fillId="17" borderId="2" xfId="0" applyNumberFormat="1" applyFont="1" applyFill="1" applyBorder="1" applyAlignment="1" applyProtection="1">
      <alignment horizontal="center" vertical="center" wrapText="1"/>
      <protection locked="0"/>
    </xf>
    <xf numFmtId="0" fontId="44" fillId="0" borderId="2" xfId="0" applyNumberFormat="1" applyFont="1" applyFill="1" applyBorder="1" applyAlignment="1" applyProtection="1">
      <alignment horizontal="center" vertical="center" wrapText="1"/>
      <protection locked="0"/>
    </xf>
    <xf numFmtId="0" fontId="44" fillId="0" borderId="2" xfId="53" applyNumberFormat="1" applyFont="1" applyFill="1" applyBorder="1" applyAlignment="1" applyProtection="1">
      <alignment horizontal="center" vertical="center" wrapText="1"/>
      <protection locked="0"/>
    </xf>
    <xf numFmtId="1" fontId="44" fillId="2" borderId="2" xfId="0" applyNumberFormat="1" applyFont="1" applyFill="1" applyBorder="1" applyAlignment="1" applyProtection="1">
      <alignment horizontal="center" vertical="center" wrapText="1"/>
      <protection locked="0"/>
    </xf>
    <xf numFmtId="175" fontId="44" fillId="2" borderId="2" xfId="0" applyNumberFormat="1" applyFont="1" applyFill="1" applyBorder="1" applyAlignment="1" applyProtection="1">
      <alignment horizontal="center" vertical="center" wrapText="1"/>
      <protection locked="0"/>
    </xf>
    <xf numFmtId="1" fontId="44" fillId="0" borderId="2" xfId="0" applyNumberFormat="1" applyFont="1" applyFill="1" applyBorder="1" applyAlignment="1" applyProtection="1">
      <alignment horizontal="center" vertical="center" wrapText="1"/>
      <protection locked="0"/>
    </xf>
    <xf numFmtId="175" fontId="44" fillId="0" borderId="2" xfId="0" applyNumberFormat="1" applyFont="1" applyFill="1" applyBorder="1" applyAlignment="1" applyProtection="1">
      <alignment horizontal="center" vertical="center" wrapText="1"/>
      <protection locked="0"/>
    </xf>
    <xf numFmtId="2" fontId="44" fillId="2" borderId="2" xfId="0" applyNumberFormat="1" applyFont="1" applyFill="1" applyBorder="1" applyAlignment="1" applyProtection="1">
      <alignment horizontal="center" vertical="center" wrapText="1"/>
      <protection locked="0"/>
    </xf>
    <xf numFmtId="1" fontId="44" fillId="2" borderId="35" xfId="0" applyNumberFormat="1" applyFont="1" applyFill="1" applyBorder="1" applyAlignment="1" applyProtection="1">
      <alignment horizontal="center" vertical="center" wrapText="1"/>
      <protection locked="0"/>
    </xf>
    <xf numFmtId="0" fontId="44" fillId="0" borderId="2" xfId="0" applyFont="1" applyFill="1" applyBorder="1" applyAlignment="1" applyProtection="1">
      <alignment horizontal="center" vertical="center" wrapText="1"/>
      <protection locked="0"/>
    </xf>
    <xf numFmtId="1" fontId="44" fillId="0" borderId="2" xfId="0" applyNumberFormat="1" applyFont="1" applyFill="1" applyBorder="1" applyAlignment="1" applyProtection="1">
      <alignment horizontal="center" vertical="center"/>
      <protection locked="0"/>
    </xf>
    <xf numFmtId="1" fontId="44" fillId="2" borderId="2" xfId="0" applyNumberFormat="1" applyFont="1" applyFill="1" applyBorder="1" applyAlignment="1" applyProtection="1">
      <alignment horizontal="center" vertical="center"/>
      <protection locked="0"/>
    </xf>
    <xf numFmtId="0" fontId="44" fillId="17" borderId="7" xfId="0" applyFont="1" applyFill="1" applyBorder="1" applyAlignment="1" applyProtection="1">
      <alignment horizontal="center" vertical="center"/>
      <protection locked="0"/>
    </xf>
    <xf numFmtId="0" fontId="44" fillId="2" borderId="6" xfId="0" applyFont="1" applyFill="1" applyBorder="1" applyAlignment="1" applyProtection="1">
      <alignment horizontal="center" vertical="center"/>
      <protection locked="0"/>
    </xf>
    <xf numFmtId="0" fontId="44" fillId="2" borderId="35" xfId="0" applyFont="1" applyFill="1" applyBorder="1" applyAlignment="1" applyProtection="1">
      <alignment horizontal="center" vertical="center"/>
      <protection locked="0"/>
    </xf>
    <xf numFmtId="0" fontId="44" fillId="2" borderId="2" xfId="0" applyFont="1" applyFill="1" applyBorder="1" applyAlignment="1" applyProtection="1">
      <alignment horizontal="center" vertical="center"/>
      <protection locked="0"/>
    </xf>
    <xf numFmtId="37" fontId="44" fillId="2" borderId="2" xfId="53" applyNumberFormat="1" applyFont="1" applyFill="1" applyBorder="1" applyAlignment="1" applyProtection="1">
      <alignment horizontal="center" vertical="center"/>
      <protection locked="0"/>
    </xf>
    <xf numFmtId="0" fontId="44" fillId="0" borderId="2" xfId="0" applyFont="1" applyFill="1" applyBorder="1" applyAlignment="1" applyProtection="1">
      <alignment horizontal="center" vertical="center"/>
      <protection locked="0"/>
    </xf>
    <xf numFmtId="0" fontId="44" fillId="2" borderId="1" xfId="0" applyFont="1" applyFill="1" applyBorder="1" applyAlignment="1" applyProtection="1">
      <alignment horizontal="center" vertical="center"/>
      <protection locked="0"/>
    </xf>
    <xf numFmtId="1" fontId="44" fillId="2" borderId="3" xfId="0" applyNumberFormat="1" applyFont="1" applyFill="1" applyBorder="1" applyAlignment="1" applyProtection="1">
      <alignment horizontal="center" vertical="center"/>
      <protection locked="0"/>
    </xf>
    <xf numFmtId="1" fontId="44" fillId="17" borderId="35" xfId="0" applyNumberFormat="1" applyFont="1" applyFill="1" applyBorder="1" applyAlignment="1" applyProtection="1">
      <alignment horizontal="center" vertical="center"/>
      <protection locked="0"/>
    </xf>
    <xf numFmtId="0" fontId="44" fillId="2" borderId="3" xfId="0" applyFont="1" applyFill="1" applyBorder="1" applyAlignment="1" applyProtection="1">
      <alignment horizontal="center" vertical="center"/>
      <protection locked="0"/>
    </xf>
    <xf numFmtId="0" fontId="44" fillId="2" borderId="2" xfId="0" applyNumberFormat="1" applyFont="1" applyFill="1" applyBorder="1" applyAlignment="1" applyProtection="1">
      <alignment horizontal="center" vertical="center"/>
      <protection locked="0"/>
    </xf>
    <xf numFmtId="0" fontId="44" fillId="0" borderId="2" xfId="0" applyNumberFormat="1" applyFont="1" applyFill="1" applyBorder="1" applyAlignment="1" applyProtection="1">
      <alignment horizontal="center" vertical="center"/>
      <protection locked="0"/>
    </xf>
    <xf numFmtId="2" fontId="44" fillId="0" borderId="1" xfId="0" applyNumberFormat="1" applyFont="1" applyFill="1" applyBorder="1" applyAlignment="1" applyProtection="1">
      <alignment horizontal="center" vertical="center"/>
      <protection locked="0"/>
    </xf>
    <xf numFmtId="0" fontId="44" fillId="2" borderId="2" xfId="0" applyFont="1" applyFill="1" applyBorder="1" applyAlignment="1" applyProtection="1">
      <alignment horizontal="center" vertical="center" wrapText="1"/>
      <protection locked="0"/>
    </xf>
    <xf numFmtId="3" fontId="44" fillId="0" borderId="2" xfId="0" applyNumberFormat="1" applyFont="1" applyFill="1" applyBorder="1" applyAlignment="1" applyProtection="1">
      <alignment horizontal="center" vertical="center"/>
      <protection locked="0"/>
    </xf>
    <xf numFmtId="3" fontId="44" fillId="2" borderId="2" xfId="0" applyNumberFormat="1" applyFont="1" applyFill="1" applyBorder="1" applyAlignment="1" applyProtection="1">
      <alignment horizontal="center" vertical="center" wrapText="1"/>
      <protection locked="0"/>
    </xf>
    <xf numFmtId="0" fontId="44" fillId="2" borderId="35" xfId="0" applyFont="1" applyFill="1" applyBorder="1" applyAlignment="1" applyProtection="1">
      <alignment horizontal="center" vertical="center" wrapText="1"/>
      <protection locked="0"/>
    </xf>
    <xf numFmtId="0" fontId="44" fillId="2" borderId="1" xfId="0" applyFont="1" applyFill="1" applyBorder="1" applyAlignment="1" applyProtection="1">
      <alignment horizontal="center" vertical="center" wrapText="1"/>
      <protection locked="0"/>
    </xf>
    <xf numFmtId="0" fontId="44" fillId="17" borderId="2" xfId="0" applyFont="1" applyFill="1" applyBorder="1" applyAlignment="1" applyProtection="1">
      <alignment horizontal="center" vertical="center" wrapText="1"/>
      <protection locked="0"/>
    </xf>
    <xf numFmtId="37" fontId="49" fillId="2" borderId="1" xfId="53" applyNumberFormat="1" applyFont="1" applyFill="1" applyBorder="1" applyAlignment="1" applyProtection="1">
      <alignment horizontal="center" vertical="center"/>
      <protection locked="0"/>
    </xf>
    <xf numFmtId="37" fontId="49" fillId="2" borderId="35" xfId="53" applyNumberFormat="1" applyFont="1" applyFill="1" applyBorder="1" applyAlignment="1" applyProtection="1">
      <alignment horizontal="center" vertical="center"/>
      <protection locked="0"/>
    </xf>
    <xf numFmtId="0" fontId="44" fillId="0" borderId="35" xfId="0" applyNumberFormat="1" applyFont="1" applyFill="1" applyBorder="1" applyAlignment="1" applyProtection="1">
      <alignment horizontal="center" vertical="center" wrapText="1"/>
      <protection locked="0"/>
    </xf>
    <xf numFmtId="0" fontId="44" fillId="17" borderId="2" xfId="0" applyNumberFormat="1" applyFont="1" applyFill="1" applyBorder="1" applyAlignment="1" applyProtection="1">
      <alignment horizontal="center" vertical="center" wrapText="1"/>
      <protection locked="0"/>
    </xf>
    <xf numFmtId="0" fontId="44" fillId="0" borderId="1" xfId="0" applyFont="1" applyFill="1" applyBorder="1" applyAlignment="1" applyProtection="1">
      <alignment horizontal="center" vertical="center" wrapText="1"/>
      <protection locked="0"/>
    </xf>
    <xf numFmtId="3" fontId="44" fillId="0" borderId="2" xfId="0" applyNumberFormat="1" applyFont="1" applyFill="1" applyBorder="1" applyAlignment="1" applyProtection="1">
      <alignment horizontal="center" vertical="center" wrapText="1"/>
      <protection locked="0"/>
    </xf>
    <xf numFmtId="0" fontId="44" fillId="0" borderId="35" xfId="0" applyFont="1" applyFill="1" applyBorder="1" applyAlignment="1" applyProtection="1">
      <alignment horizontal="center" vertical="center"/>
      <protection locked="0"/>
    </xf>
    <xf numFmtId="9" fontId="44" fillId="0" borderId="2" xfId="0" applyNumberFormat="1" applyFont="1" applyFill="1" applyBorder="1" applyAlignment="1" applyProtection="1">
      <alignment horizontal="center" vertical="center"/>
      <protection locked="0"/>
    </xf>
    <xf numFmtId="0" fontId="44" fillId="2" borderId="2" xfId="0" applyNumberFormat="1" applyFont="1" applyFill="1" applyBorder="1" applyAlignment="1" applyProtection="1">
      <alignment horizontal="center" vertical="center" wrapText="1"/>
      <protection locked="0"/>
    </xf>
    <xf numFmtId="0" fontId="44" fillId="0" borderId="2" xfId="53" applyNumberFormat="1" applyFont="1" applyFill="1" applyBorder="1" applyAlignment="1" applyProtection="1">
      <alignment horizontal="left" vertical="center" indent="2"/>
      <protection locked="0"/>
    </xf>
    <xf numFmtId="37" fontId="44" fillId="0" borderId="2" xfId="53" applyNumberFormat="1" applyFont="1" applyFill="1" applyBorder="1" applyAlignment="1" applyProtection="1">
      <alignment horizontal="center" vertical="center"/>
      <protection locked="0"/>
    </xf>
    <xf numFmtId="37" fontId="44" fillId="0" borderId="35" xfId="53" applyNumberFormat="1" applyFont="1" applyFill="1" applyBorder="1" applyAlignment="1" applyProtection="1">
      <alignment horizontal="center" vertical="center"/>
      <protection locked="0"/>
    </xf>
    <xf numFmtId="37" fontId="44" fillId="0" borderId="1" xfId="53" applyNumberFormat="1" applyFont="1" applyFill="1" applyBorder="1" applyAlignment="1" applyProtection="1">
      <alignment horizontal="center" vertical="center"/>
      <protection locked="0"/>
    </xf>
    <xf numFmtId="175" fontId="44" fillId="0" borderId="2" xfId="0" applyNumberFormat="1" applyFont="1" applyFill="1" applyBorder="1" applyAlignment="1" applyProtection="1">
      <alignment horizontal="center" vertical="center"/>
      <protection locked="0"/>
    </xf>
    <xf numFmtId="0" fontId="44" fillId="0" borderId="35" xfId="0" applyFont="1" applyFill="1" applyBorder="1" applyAlignment="1" applyProtection="1">
      <alignment horizontal="center" vertical="center" wrapText="1"/>
      <protection locked="0"/>
    </xf>
    <xf numFmtId="0" fontId="44" fillId="0" borderId="3" xfId="0" applyFont="1" applyFill="1" applyBorder="1" applyAlignment="1" applyProtection="1">
      <alignment horizontal="center" vertical="center"/>
      <protection locked="0"/>
    </xf>
    <xf numFmtId="1" fontId="44" fillId="0" borderId="2" xfId="54" applyNumberFormat="1" applyFont="1" applyFill="1" applyBorder="1" applyAlignment="1" applyProtection="1">
      <alignment horizontal="center" vertical="center"/>
      <protection locked="0"/>
    </xf>
    <xf numFmtId="175" fontId="44" fillId="0" borderId="2" xfId="54" applyNumberFormat="1" applyFont="1" applyFill="1" applyBorder="1" applyAlignment="1" applyProtection="1">
      <alignment horizontal="center" vertical="center"/>
      <protection locked="0"/>
    </xf>
    <xf numFmtId="2" fontId="44" fillId="0" borderId="2" xfId="0" applyNumberFormat="1" applyFont="1" applyFill="1" applyBorder="1" applyAlignment="1" applyProtection="1">
      <alignment horizontal="center" vertical="center"/>
      <protection locked="0"/>
    </xf>
    <xf numFmtId="39" fontId="44" fillId="2" borderId="2" xfId="53" applyNumberFormat="1" applyFont="1" applyFill="1" applyBorder="1" applyAlignment="1" applyProtection="1">
      <alignment horizontal="center" vertical="center"/>
      <protection locked="0"/>
    </xf>
    <xf numFmtId="37" fontId="44" fillId="2" borderId="1" xfId="53" applyNumberFormat="1" applyFont="1" applyFill="1" applyBorder="1" applyAlignment="1" applyProtection="1">
      <alignment horizontal="center" vertical="center"/>
      <protection locked="0"/>
    </xf>
    <xf numFmtId="37" fontId="44" fillId="0" borderId="2" xfId="59492" applyNumberFormat="1" applyFont="1" applyFill="1" applyBorder="1" applyAlignment="1" applyProtection="1">
      <alignment horizontal="center" vertical="center" wrapText="1"/>
      <protection locked="0"/>
    </xf>
    <xf numFmtId="37" fontId="44" fillId="0" borderId="2" xfId="0" applyNumberFormat="1" applyFont="1" applyFill="1" applyBorder="1" applyAlignment="1" applyProtection="1">
      <alignment horizontal="center" vertical="center" wrapText="1"/>
      <protection locked="0"/>
    </xf>
    <xf numFmtId="0" fontId="44" fillId="2" borderId="33" xfId="0" applyFont="1" applyFill="1" applyBorder="1" applyAlignment="1" applyProtection="1">
      <alignment horizontal="center" vertical="center" wrapText="1"/>
      <protection locked="0"/>
    </xf>
    <xf numFmtId="0" fontId="44" fillId="2" borderId="35" xfId="0" applyNumberFormat="1" applyFont="1" applyFill="1" applyBorder="1" applyAlignment="1" applyProtection="1">
      <alignment horizontal="center" vertical="center" wrapText="1"/>
      <protection locked="0"/>
    </xf>
    <xf numFmtId="0" fontId="44" fillId="17" borderId="2" xfId="0" applyNumberFormat="1" applyFont="1" applyFill="1" applyBorder="1" applyAlignment="1" applyProtection="1">
      <alignment horizontal="center" vertical="center"/>
      <protection locked="0"/>
    </xf>
    <xf numFmtId="2" fontId="44" fillId="0" borderId="1" xfId="0" applyNumberFormat="1" applyFont="1" applyFill="1" applyBorder="1" applyAlignment="1" applyProtection="1">
      <alignment horizontal="center" vertical="center" wrapText="1"/>
      <protection locked="0"/>
    </xf>
    <xf numFmtId="0" fontId="42" fillId="0" borderId="36" xfId="0" applyFont="1" applyFill="1" applyBorder="1" applyAlignment="1" applyProtection="1">
      <alignment horizontal="center" vertical="center" wrapText="1"/>
      <protection locked="0"/>
    </xf>
    <xf numFmtId="43" fontId="4" fillId="2" borderId="2" xfId="53" applyFont="1" applyFill="1" applyBorder="1" applyAlignment="1" applyProtection="1">
      <alignment horizontal="center" vertical="center" wrapText="1"/>
      <protection locked="0"/>
    </xf>
    <xf numFmtId="43" fontId="4" fillId="0" borderId="2" xfId="53" applyFont="1" applyFill="1" applyBorder="1" applyAlignment="1" applyProtection="1">
      <alignment horizontal="center" vertical="center" wrapText="1"/>
      <protection locked="0"/>
    </xf>
    <xf numFmtId="43" fontId="42" fillId="2" borderId="2" xfId="53" applyFont="1" applyFill="1" applyBorder="1" applyAlignment="1" applyProtection="1">
      <alignment horizontal="center" vertical="center" wrapText="1"/>
      <protection locked="0"/>
    </xf>
    <xf numFmtId="43" fontId="55" fillId="2" borderId="0" xfId="53" applyNumberFormat="1" applyFont="1" applyFill="1" applyBorder="1" applyAlignment="1" applyProtection="1">
      <alignment horizontal="right" vertical="center"/>
      <protection locked="0"/>
    </xf>
    <xf numFmtId="43" fontId="58" fillId="0" borderId="1" xfId="53" applyFont="1" applyFill="1" applyBorder="1" applyAlignment="1">
      <alignment horizontal="center" vertical="center" wrapText="1"/>
    </xf>
    <xf numFmtId="43" fontId="55" fillId="0" borderId="2" xfId="53" applyFont="1" applyFill="1" applyBorder="1" applyAlignment="1">
      <alignment horizontal="justify" vertical="center"/>
    </xf>
    <xf numFmtId="172" fontId="43" fillId="4" borderId="2" xfId="0" applyNumberFormat="1" applyFont="1" applyFill="1" applyBorder="1" applyAlignment="1" applyProtection="1">
      <alignment vertical="center"/>
    </xf>
    <xf numFmtId="172" fontId="54" fillId="4" borderId="2" xfId="0" applyNumberFormat="1" applyFont="1" applyFill="1" applyBorder="1" applyAlignment="1" applyProtection="1">
      <alignment vertical="center"/>
    </xf>
    <xf numFmtId="43" fontId="54" fillId="4" borderId="2" xfId="0" applyNumberFormat="1" applyFont="1" applyFill="1" applyBorder="1" applyAlignment="1" applyProtection="1">
      <alignment vertical="center"/>
    </xf>
    <xf numFmtId="43" fontId="54" fillId="4" borderId="8" xfId="0" applyNumberFormat="1" applyFont="1" applyFill="1" applyBorder="1" applyAlignment="1" applyProtection="1">
      <alignment vertical="center"/>
    </xf>
    <xf numFmtId="43" fontId="4" fillId="0" borderId="2" xfId="53" applyFont="1" applyFill="1" applyBorder="1" applyAlignment="1" applyProtection="1">
      <alignment vertical="center" wrapText="1"/>
      <protection locked="0"/>
    </xf>
    <xf numFmtId="0" fontId="42" fillId="2" borderId="1" xfId="0" applyFont="1" applyFill="1" applyBorder="1" applyAlignment="1" applyProtection="1">
      <alignment horizontal="justify" vertical="center" wrapText="1"/>
      <protection locked="0"/>
    </xf>
    <xf numFmtId="0" fontId="42" fillId="2" borderId="1" xfId="0" applyFont="1" applyFill="1" applyBorder="1" applyAlignment="1" applyProtection="1">
      <alignment horizontal="center" vertical="center" wrapText="1"/>
      <protection locked="0"/>
    </xf>
    <xf numFmtId="0" fontId="42" fillId="2" borderId="3" xfId="0" applyFont="1" applyFill="1" applyBorder="1" applyAlignment="1" applyProtection="1">
      <alignment horizontal="justify" vertical="center" wrapText="1"/>
      <protection locked="0"/>
    </xf>
    <xf numFmtId="173" fontId="42" fillId="0" borderId="0" xfId="53" applyNumberFormat="1" applyFont="1" applyFill="1" applyBorder="1" applyAlignment="1" applyProtection="1">
      <alignment vertical="center"/>
      <protection locked="0"/>
    </xf>
    <xf numFmtId="0" fontId="42" fillId="0" borderId="6" xfId="0" applyFont="1" applyFill="1" applyBorder="1" applyAlignment="1" applyProtection="1">
      <alignment horizontal="center" vertical="center" wrapText="1"/>
      <protection locked="0"/>
    </xf>
    <xf numFmtId="0" fontId="42" fillId="0" borderId="43" xfId="0" applyFont="1" applyFill="1" applyBorder="1" applyAlignment="1" applyProtection="1">
      <alignment horizontal="justify" vertical="center" wrapText="1"/>
      <protection locked="0"/>
    </xf>
    <xf numFmtId="3" fontId="42" fillId="2" borderId="43" xfId="0" applyNumberFormat="1" applyFont="1" applyFill="1" applyBorder="1" applyAlignment="1" applyProtection="1">
      <alignment horizontal="justify" vertical="center"/>
      <protection locked="0"/>
    </xf>
    <xf numFmtId="3" fontId="42" fillId="0" borderId="44" xfId="0" applyNumberFormat="1" applyFont="1" applyFill="1" applyBorder="1" applyAlignment="1" applyProtection="1">
      <alignment horizontal="center" vertical="center" wrapText="1"/>
      <protection locked="0"/>
    </xf>
    <xf numFmtId="3" fontId="42" fillId="0" borderId="43" xfId="0" applyNumberFormat="1" applyFont="1" applyFill="1" applyBorder="1" applyAlignment="1" applyProtection="1">
      <alignment horizontal="center" vertical="center" wrapText="1"/>
      <protection locked="0"/>
    </xf>
    <xf numFmtId="3" fontId="44" fillId="0" borderId="43" xfId="0" applyNumberFormat="1" applyFont="1" applyFill="1" applyBorder="1" applyAlignment="1" applyProtection="1">
      <alignment horizontal="center" vertical="center"/>
      <protection locked="0"/>
    </xf>
    <xf numFmtId="190" fontId="42" fillId="0" borderId="43" xfId="0" applyNumberFormat="1" applyFont="1" applyFill="1" applyBorder="1" applyAlignment="1" applyProtection="1">
      <alignment horizontal="center" vertical="center"/>
      <protection locked="0"/>
    </xf>
    <xf numFmtId="1" fontId="49" fillId="0" borderId="43" xfId="0" applyNumberFormat="1" applyFont="1" applyFill="1" applyBorder="1" applyAlignment="1" applyProtection="1">
      <alignment horizontal="center" vertical="center"/>
      <protection locked="0"/>
    </xf>
    <xf numFmtId="0" fontId="44" fillId="2" borderId="43" xfId="0" applyFont="1" applyFill="1" applyBorder="1" applyAlignment="1" applyProtection="1">
      <alignment horizontal="center" vertical="center" wrapText="1"/>
      <protection locked="0"/>
    </xf>
    <xf numFmtId="10" fontId="42" fillId="0" borderId="43" xfId="54" applyNumberFormat="1" applyFont="1" applyFill="1" applyBorder="1" applyAlignment="1" applyProtection="1">
      <alignment horizontal="center" vertical="center"/>
      <protection locked="0"/>
    </xf>
    <xf numFmtId="43" fontId="42" fillId="0" borderId="43" xfId="53" applyFont="1" applyFill="1" applyBorder="1" applyAlignment="1" applyProtection="1">
      <alignment vertical="center"/>
    </xf>
    <xf numFmtId="43" fontId="42" fillId="0" borderId="43" xfId="53" applyFont="1" applyFill="1" applyBorder="1" applyAlignment="1" applyProtection="1">
      <alignment vertical="center" wrapText="1"/>
    </xf>
    <xf numFmtId="43" fontId="42" fillId="0" borderId="43" xfId="53" applyFont="1" applyBorder="1" applyAlignment="1" applyProtection="1">
      <alignment vertical="center" wrapText="1"/>
    </xf>
    <xf numFmtId="43" fontId="42" fillId="0" borderId="44" xfId="53" applyFont="1" applyFill="1" applyBorder="1" applyAlignment="1" applyProtection="1">
      <alignment vertical="center" wrapText="1"/>
    </xf>
    <xf numFmtId="43" fontId="42" fillId="2" borderId="44" xfId="53" applyFont="1" applyFill="1" applyBorder="1" applyAlignment="1" applyProtection="1">
      <alignment horizontal="right" vertical="center" wrapText="1"/>
      <protection locked="0"/>
    </xf>
    <xf numFmtId="43" fontId="42" fillId="0" borderId="44" xfId="53" applyNumberFormat="1" applyFont="1" applyFill="1" applyBorder="1" applyAlignment="1" applyProtection="1">
      <alignment horizontal="right" vertical="center" wrapText="1"/>
    </xf>
    <xf numFmtId="0" fontId="42" fillId="0" borderId="3" xfId="0" applyFont="1" applyFill="1" applyBorder="1" applyAlignment="1" applyProtection="1">
      <alignment horizontal="center" vertical="center" wrapText="1"/>
      <protection locked="0"/>
    </xf>
    <xf numFmtId="3" fontId="42" fillId="2" borderId="3" xfId="0" applyNumberFormat="1" applyFont="1" applyFill="1" applyBorder="1" applyAlignment="1" applyProtection="1">
      <alignment horizontal="justify" vertical="center" wrapText="1"/>
      <protection locked="0"/>
    </xf>
    <xf numFmtId="3" fontId="42" fillId="0" borderId="3" xfId="0" applyNumberFormat="1" applyFont="1" applyFill="1" applyBorder="1" applyAlignment="1" applyProtection="1">
      <alignment horizontal="center" vertical="center" wrapText="1"/>
      <protection locked="0"/>
    </xf>
    <xf numFmtId="3" fontId="42" fillId="0" borderId="3" xfId="0" applyNumberFormat="1" applyFont="1" applyFill="1" applyBorder="1" applyAlignment="1" applyProtection="1">
      <alignment horizontal="center" vertical="center"/>
      <protection locked="0"/>
    </xf>
    <xf numFmtId="3" fontId="42" fillId="2" borderId="3" xfId="0" applyNumberFormat="1" applyFont="1" applyFill="1" applyBorder="1" applyAlignment="1" applyProtection="1">
      <alignment horizontal="center" vertical="center" wrapText="1"/>
      <protection locked="0"/>
    </xf>
    <xf numFmtId="3" fontId="42" fillId="2" borderId="3" xfId="0" applyNumberFormat="1" applyFont="1" applyFill="1" applyBorder="1" applyAlignment="1" applyProtection="1">
      <alignment horizontal="center" vertical="center"/>
      <protection locked="0"/>
    </xf>
    <xf numFmtId="3" fontId="44" fillId="0" borderId="3" xfId="0" applyNumberFormat="1" applyFont="1" applyFill="1" applyBorder="1" applyAlignment="1" applyProtection="1">
      <alignment horizontal="center" vertical="center"/>
      <protection locked="0"/>
    </xf>
    <xf numFmtId="190" fontId="42" fillId="2" borderId="3" xfId="0" applyNumberFormat="1" applyFont="1" applyFill="1" applyBorder="1" applyAlignment="1" applyProtection="1">
      <alignment horizontal="center" vertical="center"/>
      <protection locked="0"/>
    </xf>
    <xf numFmtId="1" fontId="49" fillId="2" borderId="3" xfId="0" applyNumberFormat="1" applyFont="1" applyFill="1" applyBorder="1" applyAlignment="1" applyProtection="1">
      <alignment horizontal="center" vertical="center"/>
      <protection locked="0"/>
    </xf>
    <xf numFmtId="10" fontId="42" fillId="0" borderId="3" xfId="54" applyNumberFormat="1" applyFont="1" applyFill="1" applyBorder="1" applyAlignment="1" applyProtection="1">
      <alignment horizontal="center" vertical="center"/>
      <protection locked="0"/>
    </xf>
    <xf numFmtId="43" fontId="42" fillId="0" borderId="3" xfId="53" applyFont="1" applyFill="1" applyBorder="1" applyAlignment="1" applyProtection="1">
      <alignment horizontal="right" vertical="center"/>
    </xf>
    <xf numFmtId="43" fontId="42" fillId="0" borderId="3" xfId="53" applyFont="1" applyFill="1" applyBorder="1" applyAlignment="1" applyProtection="1">
      <alignment horizontal="right" vertical="center"/>
      <protection locked="0"/>
    </xf>
    <xf numFmtId="43" fontId="42" fillId="2" borderId="3" xfId="53" applyFont="1" applyFill="1" applyBorder="1" applyAlignment="1" applyProtection="1">
      <alignment horizontal="right" vertical="center" wrapText="1"/>
    </xf>
    <xf numFmtId="43" fontId="42" fillId="2" borderId="3" xfId="53" applyFont="1" applyFill="1" applyBorder="1" applyAlignment="1" applyProtection="1">
      <alignment horizontal="right" vertical="center" wrapText="1"/>
      <protection locked="0"/>
    </xf>
    <xf numFmtId="43" fontId="42" fillId="0" borderId="4" xfId="53" applyNumberFormat="1" applyFont="1" applyFill="1" applyBorder="1" applyAlignment="1" applyProtection="1">
      <alignment horizontal="right" vertical="center" wrapText="1"/>
    </xf>
    <xf numFmtId="43" fontId="42" fillId="2" borderId="10" xfId="53" applyFont="1" applyFill="1" applyBorder="1" applyAlignment="1" applyProtection="1">
      <alignment horizontal="right" vertical="center" wrapText="1"/>
    </xf>
    <xf numFmtId="43" fontId="42" fillId="2" borderId="1" xfId="53" applyFont="1" applyFill="1" applyBorder="1" applyAlignment="1" applyProtection="1">
      <alignment horizontal="right" vertical="center" wrapText="1"/>
    </xf>
    <xf numFmtId="43" fontId="42" fillId="2" borderId="0" xfId="53" applyFont="1" applyFill="1" applyBorder="1" applyAlignment="1" applyProtection="1">
      <alignment horizontal="right" vertical="center" wrapText="1"/>
    </xf>
    <xf numFmtId="0" fontId="43" fillId="6" borderId="0" xfId="0" applyFont="1" applyFill="1" applyBorder="1" applyAlignment="1" applyProtection="1">
      <alignment horizontal="center" vertical="center" wrapText="1"/>
      <protection locked="0"/>
    </xf>
    <xf numFmtId="172" fontId="43" fillId="4" borderId="2" xfId="0" applyNumberFormat="1" applyFont="1" applyFill="1" applyBorder="1" applyAlignment="1" applyProtection="1">
      <alignment vertical="center"/>
      <protection locked="0"/>
    </xf>
    <xf numFmtId="0" fontId="43" fillId="4" borderId="2" xfId="0" applyFont="1" applyFill="1" applyBorder="1" applyAlignment="1" applyProtection="1">
      <alignment vertical="center"/>
    </xf>
    <xf numFmtId="0" fontId="44" fillId="2" borderId="8" xfId="0" applyFont="1" applyFill="1" applyBorder="1" applyAlignment="1" applyProtection="1">
      <alignment horizontal="center" vertical="center" wrapText="1"/>
      <protection locked="0"/>
    </xf>
    <xf numFmtId="0" fontId="44" fillId="2" borderId="8" xfId="0" applyNumberFormat="1" applyFont="1" applyFill="1" applyBorder="1" applyAlignment="1" applyProtection="1">
      <alignment horizontal="center" vertical="center" wrapText="1"/>
      <protection locked="0"/>
    </xf>
    <xf numFmtId="0" fontId="44" fillId="0" borderId="8" xfId="0" applyFont="1" applyFill="1" applyBorder="1" applyAlignment="1" applyProtection="1">
      <alignment horizontal="center" vertical="center" wrapText="1"/>
      <protection locked="0"/>
    </xf>
    <xf numFmtId="0" fontId="44" fillId="2" borderId="44" xfId="0" applyNumberFormat="1" applyFont="1" applyFill="1" applyBorder="1" applyAlignment="1" applyProtection="1">
      <alignment horizontal="center" vertical="center" wrapText="1"/>
      <protection locked="0"/>
    </xf>
    <xf numFmtId="0" fontId="44" fillId="2" borderId="43" xfId="0" applyNumberFormat="1" applyFont="1" applyFill="1" applyBorder="1" applyAlignment="1" applyProtection="1">
      <alignment horizontal="center" vertical="center" wrapText="1"/>
      <protection locked="0"/>
    </xf>
    <xf numFmtId="2" fontId="44" fillId="0" borderId="2" xfId="0" applyNumberFormat="1" applyFont="1" applyFill="1" applyBorder="1" applyAlignment="1" applyProtection="1">
      <alignment horizontal="center" vertical="center" wrapText="1"/>
      <protection locked="0"/>
    </xf>
    <xf numFmtId="190" fontId="44" fillId="0" borderId="2" xfId="0" applyNumberFormat="1" applyFont="1" applyFill="1" applyBorder="1" applyAlignment="1" applyProtection="1">
      <alignment horizontal="center" vertical="center"/>
      <protection locked="0"/>
    </xf>
    <xf numFmtId="3" fontId="44" fillId="2" borderId="2" xfId="0" applyNumberFormat="1" applyFont="1" applyFill="1" applyBorder="1" applyAlignment="1" applyProtection="1">
      <alignment horizontal="center" vertical="center"/>
      <protection locked="0"/>
    </xf>
    <xf numFmtId="3" fontId="44" fillId="2" borderId="43" xfId="0" applyNumberFormat="1" applyFont="1" applyFill="1" applyBorder="1" applyAlignment="1" applyProtection="1">
      <alignment horizontal="center" vertical="center"/>
      <protection locked="0"/>
    </xf>
    <xf numFmtId="4" fontId="44" fillId="0" borderId="2" xfId="0" applyNumberFormat="1" applyFont="1" applyFill="1" applyBorder="1" applyAlignment="1" applyProtection="1">
      <alignment horizontal="center" vertical="center"/>
      <protection locked="0"/>
    </xf>
    <xf numFmtId="0" fontId="44" fillId="0" borderId="43" xfId="0"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center" vertical="center"/>
      <protection locked="0"/>
    </xf>
    <xf numFmtId="9" fontId="44" fillId="2" borderId="2" xfId="0" applyNumberFormat="1" applyFont="1" applyFill="1" applyBorder="1" applyAlignment="1" applyProtection="1">
      <alignment horizontal="center" vertical="center"/>
      <protection locked="0"/>
    </xf>
    <xf numFmtId="0" fontId="44" fillId="2" borderId="7" xfId="0" applyFont="1" applyFill="1" applyBorder="1" applyAlignment="1" applyProtection="1">
      <alignment horizontal="center" vertical="center"/>
      <protection locked="0"/>
    </xf>
    <xf numFmtId="0" fontId="44" fillId="2" borderId="43" xfId="0" applyFont="1" applyFill="1" applyBorder="1" applyAlignment="1" applyProtection="1">
      <alignment horizontal="center" vertical="center"/>
      <protection locked="0"/>
    </xf>
    <xf numFmtId="39" fontId="44" fillId="2" borderId="2" xfId="53" applyNumberFormat="1" applyFont="1" applyFill="1" applyBorder="1" applyAlignment="1" applyProtection="1">
      <alignment horizontal="left" vertical="center" indent="2"/>
      <protection locked="0"/>
    </xf>
    <xf numFmtId="1" fontId="44" fillId="2" borderId="2" xfId="53" applyNumberFormat="1" applyFont="1" applyFill="1" applyBorder="1" applyAlignment="1" applyProtection="1">
      <alignment horizontal="center" vertical="center"/>
      <protection locked="0"/>
    </xf>
    <xf numFmtId="193" fontId="44" fillId="2" borderId="43" xfId="53" applyNumberFormat="1" applyFont="1" applyFill="1" applyBorder="1" applyAlignment="1" applyProtection="1">
      <alignment horizontal="center" vertical="center"/>
      <protection locked="0"/>
    </xf>
    <xf numFmtId="193" fontId="44" fillId="2" borderId="1" xfId="53" applyNumberFormat="1" applyFont="1" applyFill="1" applyBorder="1" applyAlignment="1" applyProtection="1">
      <alignment horizontal="center" vertical="center"/>
      <protection locked="0"/>
    </xf>
    <xf numFmtId="193" fontId="44" fillId="2" borderId="2" xfId="53" applyNumberFormat="1" applyFont="1" applyFill="1" applyBorder="1" applyAlignment="1" applyProtection="1">
      <alignment horizontal="center" vertical="center"/>
      <protection locked="0"/>
    </xf>
    <xf numFmtId="37" fontId="44" fillId="2" borderId="43" xfId="53" applyNumberFormat="1" applyFont="1" applyFill="1" applyBorder="1" applyAlignment="1" applyProtection="1">
      <alignment horizontal="center" vertical="center"/>
      <protection locked="0"/>
    </xf>
    <xf numFmtId="0" fontId="44" fillId="0" borderId="1" xfId="0" applyFont="1" applyFill="1" applyBorder="1" applyAlignment="1" applyProtection="1">
      <alignment horizontal="center" vertical="center"/>
      <protection locked="0"/>
    </xf>
    <xf numFmtId="1" fontId="44" fillId="0" borderId="43" xfId="0" applyNumberFormat="1" applyFont="1" applyFill="1" applyBorder="1" applyAlignment="1" applyProtection="1">
      <alignment horizontal="center" vertical="center"/>
      <protection locked="0"/>
    </xf>
    <xf numFmtId="2" fontId="44" fillId="2" borderId="2" xfId="0" applyNumberFormat="1" applyFont="1" applyFill="1" applyBorder="1" applyAlignment="1" applyProtection="1">
      <alignment horizontal="center" vertical="center"/>
      <protection locked="0"/>
    </xf>
    <xf numFmtId="0" fontId="44" fillId="12" borderId="2" xfId="0" applyNumberFormat="1" applyFont="1" applyFill="1" applyBorder="1" applyAlignment="1" applyProtection="1">
      <alignment horizontal="center" vertical="center"/>
      <protection locked="0"/>
    </xf>
    <xf numFmtId="0" fontId="44" fillId="2" borderId="0" xfId="0" applyNumberFormat="1" applyFont="1" applyFill="1" applyBorder="1" applyAlignment="1" applyProtection="1">
      <alignment horizontal="center" vertical="center"/>
      <protection locked="0"/>
    </xf>
    <xf numFmtId="0" fontId="61" fillId="49" borderId="2"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2" fontId="8" fillId="0" borderId="2" xfId="0" applyNumberFormat="1" applyFont="1" applyBorder="1" applyAlignment="1">
      <alignment horizontal="center" vertical="center" wrapText="1"/>
    </xf>
    <xf numFmtId="0" fontId="8" fillId="46" borderId="2" xfId="0" applyFont="1" applyFill="1" applyBorder="1" applyAlignment="1">
      <alignment horizontal="center" vertical="center" wrapText="1"/>
    </xf>
    <xf numFmtId="0" fontId="8" fillId="47" borderId="2" xfId="0" applyFont="1" applyFill="1" applyBorder="1" applyAlignment="1">
      <alignment horizontal="center" vertical="center" wrapText="1"/>
    </xf>
    <xf numFmtId="0" fontId="0" fillId="44" borderId="2" xfId="0" applyFill="1" applyBorder="1" applyAlignment="1">
      <alignment horizontal="center" vertical="center" wrapText="1"/>
    </xf>
    <xf numFmtId="2" fontId="0" fillId="0" borderId="2" xfId="0" applyNumberFormat="1" applyBorder="1" applyAlignment="1">
      <alignment horizontal="center" vertical="center" wrapText="1"/>
    </xf>
    <xf numFmtId="0" fontId="8" fillId="43" borderId="2" xfId="0" applyFont="1" applyFill="1" applyBorder="1" applyAlignment="1">
      <alignment horizontal="center" vertical="center" wrapText="1"/>
    </xf>
    <xf numFmtId="0" fontId="8" fillId="45" borderId="2" xfId="0" applyFont="1" applyFill="1" applyBorder="1" applyAlignment="1">
      <alignment horizontal="center" vertical="center" wrapText="1"/>
    </xf>
    <xf numFmtId="0" fontId="0" fillId="44" borderId="2" xfId="0" applyFill="1" applyBorder="1" applyAlignment="1">
      <alignment horizontal="center" vertical="center"/>
    </xf>
    <xf numFmtId="0" fontId="8" fillId="47" borderId="2" xfId="0" applyFont="1" applyFill="1" applyBorder="1" applyAlignment="1">
      <alignment vertical="center"/>
    </xf>
    <xf numFmtId="0" fontId="8" fillId="47" borderId="2" xfId="0" applyFont="1" applyFill="1" applyBorder="1" applyAlignment="1">
      <alignment horizontal="center" vertical="center"/>
    </xf>
    <xf numFmtId="0" fontId="59" fillId="49" borderId="2" xfId="0" applyFont="1" applyFill="1" applyBorder="1" applyAlignment="1">
      <alignment vertical="center"/>
    </xf>
    <xf numFmtId="0" fontId="59" fillId="49" borderId="2" xfId="0" applyFont="1" applyFill="1" applyBorder="1" applyAlignment="1">
      <alignment horizontal="center" vertical="center"/>
    </xf>
    <xf numFmtId="9" fontId="59" fillId="49" borderId="2" xfId="0" applyNumberFormat="1" applyFont="1" applyFill="1" applyBorder="1" applyAlignment="1">
      <alignment horizontal="center" vertical="center"/>
    </xf>
    <xf numFmtId="10" fontId="8" fillId="0" borderId="2" xfId="54" applyNumberFormat="1" applyFont="1" applyBorder="1" applyAlignment="1">
      <alignment horizontal="center" vertical="center" wrapText="1"/>
    </xf>
    <xf numFmtId="10" fontId="59" fillId="49" borderId="2" xfId="0" applyNumberFormat="1" applyFont="1" applyFill="1" applyBorder="1" applyAlignment="1">
      <alignment horizontal="center" vertical="center"/>
    </xf>
    <xf numFmtId="10" fontId="0" fillId="0" borderId="2" xfId="54" applyNumberFormat="1" applyFont="1" applyBorder="1" applyAlignment="1">
      <alignment horizontal="center" vertical="center" wrapText="1"/>
    </xf>
    <xf numFmtId="0" fontId="0" fillId="0" borderId="0" xfId="0" applyBorder="1"/>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43" fontId="47" fillId="0" borderId="1" xfId="62890" applyNumberFormat="1" applyFont="1" applyFill="1" applyBorder="1" applyAlignment="1" applyProtection="1">
      <alignment horizontal="center" vertical="center" wrapText="1"/>
      <protection locked="0"/>
    </xf>
    <xf numFmtId="0" fontId="43" fillId="4" borderId="7" xfId="0" applyFont="1" applyFill="1" applyBorder="1" applyAlignment="1" applyProtection="1">
      <alignment vertical="center"/>
    </xf>
    <xf numFmtId="43" fontId="47" fillId="0" borderId="4" xfId="53" applyFont="1" applyFill="1" applyBorder="1" applyAlignment="1">
      <alignment vertical="center" wrapText="1"/>
    </xf>
    <xf numFmtId="43" fontId="42" fillId="2" borderId="43" xfId="53" applyFont="1" applyFill="1" applyBorder="1" applyAlignment="1" applyProtection="1">
      <alignment vertical="center" wrapText="1"/>
      <protection locked="0"/>
    </xf>
    <xf numFmtId="43" fontId="42" fillId="2" borderId="43" xfId="53" applyFont="1" applyFill="1" applyBorder="1" applyAlignment="1" applyProtection="1">
      <alignment horizontal="right" vertical="center" wrapText="1"/>
      <protection locked="0"/>
    </xf>
    <xf numFmtId="43" fontId="42" fillId="0" borderId="43" xfId="53" applyFont="1" applyFill="1" applyBorder="1" applyAlignment="1" applyProtection="1">
      <alignment horizontal="center" vertical="center" wrapText="1"/>
      <protection locked="0"/>
    </xf>
    <xf numFmtId="43" fontId="42" fillId="2" borderId="43" xfId="53" applyFont="1" applyFill="1" applyBorder="1" applyAlignment="1" applyProtection="1">
      <alignment horizontal="right" vertical="center"/>
      <protection locked="0"/>
    </xf>
    <xf numFmtId="43" fontId="54" fillId="6" borderId="45" xfId="0" applyNumberFormat="1" applyFont="1" applyFill="1" applyBorder="1" applyAlignment="1" applyProtection="1">
      <alignment vertical="center"/>
      <protection locked="0"/>
    </xf>
    <xf numFmtId="43" fontId="42" fillId="2" borderId="44" xfId="53" applyFont="1" applyFill="1" applyBorder="1" applyAlignment="1" applyProtection="1">
      <alignment horizontal="right" vertical="center"/>
      <protection locked="0"/>
    </xf>
    <xf numFmtId="3" fontId="41" fillId="2" borderId="8" xfId="0" applyNumberFormat="1" applyFont="1" applyFill="1" applyBorder="1" applyAlignment="1" applyProtection="1">
      <alignment horizontal="right" vertical="center"/>
      <protection locked="0"/>
    </xf>
    <xf numFmtId="43" fontId="42" fillId="2" borderId="43" xfId="53" applyFont="1" applyFill="1" applyBorder="1" applyAlignment="1" applyProtection="1">
      <alignment vertical="center"/>
      <protection locked="0"/>
    </xf>
    <xf numFmtId="43" fontId="41" fillId="0" borderId="10" xfId="53" applyNumberFormat="1" applyFont="1" applyFill="1" applyBorder="1" applyAlignment="1" applyProtection="1">
      <alignment horizontal="center" vertical="center" wrapText="1"/>
      <protection locked="0"/>
    </xf>
    <xf numFmtId="43" fontId="47" fillId="0" borderId="4" xfId="59509" applyNumberFormat="1" applyFont="1" applyFill="1" applyBorder="1" applyAlignment="1" applyProtection="1">
      <alignment horizontal="right" vertical="center" wrapText="1"/>
      <protection locked="0"/>
    </xf>
    <xf numFmtId="3" fontId="45" fillId="10" borderId="45" xfId="0" applyNumberFormat="1" applyFont="1" applyFill="1" applyBorder="1" applyAlignment="1" applyProtection="1">
      <alignment horizontal="center" vertical="center" wrapText="1"/>
      <protection locked="0"/>
    </xf>
    <xf numFmtId="43" fontId="42" fillId="0" borderId="43" xfId="53" applyFont="1" applyFill="1" applyBorder="1" applyAlignment="1" applyProtection="1">
      <alignment horizontal="center" vertical="center" wrapText="1"/>
    </xf>
    <xf numFmtId="43" fontId="42" fillId="0" borderId="10" xfId="53" applyFont="1" applyFill="1" applyBorder="1" applyAlignment="1" applyProtection="1">
      <alignment horizontal="right" vertical="center" wrapText="1"/>
    </xf>
    <xf numFmtId="43" fontId="43" fillId="12" borderId="2" xfId="53" applyNumberFormat="1" applyFont="1" applyFill="1" applyBorder="1" applyAlignment="1" applyProtection="1">
      <alignment horizontal="right" vertical="center" wrapText="1"/>
    </xf>
    <xf numFmtId="43" fontId="42" fillId="0" borderId="2" xfId="53" applyFont="1" applyFill="1" applyBorder="1" applyAlignment="1">
      <alignment horizontal="justify" vertical="center"/>
    </xf>
    <xf numFmtId="3" fontId="44" fillId="0" borderId="35" xfId="0" applyNumberFormat="1" applyFont="1" applyFill="1" applyBorder="1" applyAlignment="1" applyProtection="1">
      <alignment horizontal="center" vertical="center" wrapText="1"/>
      <protection locked="0"/>
    </xf>
    <xf numFmtId="0" fontId="44" fillId="0" borderId="7" xfId="0" applyFont="1" applyFill="1" applyBorder="1" applyAlignment="1" applyProtection="1">
      <alignment horizontal="center" vertical="center"/>
      <protection locked="0"/>
    </xf>
    <xf numFmtId="0" fontId="44" fillId="0" borderId="6" xfId="0" applyFont="1" applyFill="1" applyBorder="1" applyAlignment="1" applyProtection="1">
      <alignment horizontal="center" vertical="center"/>
      <protection locked="0"/>
    </xf>
    <xf numFmtId="1" fontId="44" fillId="0" borderId="3" xfId="0" applyNumberFormat="1" applyFont="1" applyFill="1" applyBorder="1" applyAlignment="1" applyProtection="1">
      <alignment horizontal="center" vertical="center"/>
      <protection locked="0"/>
    </xf>
    <xf numFmtId="1" fontId="44" fillId="0" borderId="35" xfId="0" applyNumberFormat="1" applyFont="1" applyFill="1" applyBorder="1" applyAlignment="1" applyProtection="1">
      <alignment horizontal="center" vertical="center"/>
      <protection locked="0"/>
    </xf>
    <xf numFmtId="1" fontId="44" fillId="0" borderId="1" xfId="0" applyNumberFormat="1" applyFont="1" applyFill="1" applyBorder="1" applyAlignment="1" applyProtection="1">
      <alignment horizontal="center" vertical="center"/>
      <protection locked="0"/>
    </xf>
    <xf numFmtId="1" fontId="44" fillId="2" borderId="8" xfId="0" applyNumberFormat="1" applyFont="1" applyFill="1" applyBorder="1" applyAlignment="1" applyProtection="1">
      <alignment horizontal="center" vertical="center"/>
      <protection locked="0"/>
    </xf>
    <xf numFmtId="0" fontId="42" fillId="2" borderId="43" xfId="0" applyFont="1" applyFill="1" applyBorder="1" applyAlignment="1" applyProtection="1">
      <alignment horizontal="center" vertical="center" wrapText="1"/>
      <protection locked="0"/>
    </xf>
    <xf numFmtId="0" fontId="42" fillId="0" borderId="35" xfId="0" applyFont="1" applyFill="1" applyBorder="1" applyAlignment="1" applyProtection="1">
      <alignment horizontal="center" vertical="center" wrapText="1"/>
      <protection locked="0"/>
    </xf>
    <xf numFmtId="43" fontId="42" fillId="0" borderId="43" xfId="53" applyFont="1" applyFill="1" applyBorder="1" applyAlignment="1" applyProtection="1">
      <alignment horizontal="center" vertical="center"/>
    </xf>
    <xf numFmtId="43" fontId="4" fillId="0" borderId="2" xfId="53" applyFont="1" applyFill="1" applyBorder="1" applyAlignment="1" applyProtection="1">
      <alignment horizontal="center" vertical="center"/>
    </xf>
    <xf numFmtId="43" fontId="42" fillId="0" borderId="3" xfId="53" applyFont="1" applyFill="1" applyBorder="1" applyAlignment="1" applyProtection="1">
      <alignment horizontal="right" vertical="center" wrapText="1"/>
    </xf>
    <xf numFmtId="43" fontId="42" fillId="0" borderId="43" xfId="53" applyFont="1" applyFill="1" applyBorder="1" applyAlignment="1" applyProtection="1">
      <alignment horizontal="right" vertical="center"/>
    </xf>
    <xf numFmtId="43" fontId="42" fillId="0" borderId="2" xfId="53" applyFont="1" applyFill="1" applyBorder="1" applyAlignment="1" applyProtection="1">
      <alignment horizontal="center" vertical="center"/>
    </xf>
    <xf numFmtId="43" fontId="55" fillId="0" borderId="2" xfId="53" applyFont="1" applyFill="1" applyBorder="1" applyAlignment="1">
      <alignment horizontal="right" vertical="center"/>
    </xf>
    <xf numFmtId="3" fontId="42" fillId="0" borderId="2" xfId="0" applyNumberFormat="1" applyFont="1" applyFill="1" applyBorder="1" applyAlignment="1" applyProtection="1">
      <alignment horizontal="justify" vertical="center" wrapText="1"/>
      <protection locked="0"/>
    </xf>
    <xf numFmtId="3" fontId="49" fillId="0" borderId="8" xfId="0" applyNumberFormat="1" applyFont="1" applyFill="1" applyBorder="1" applyAlignment="1" applyProtection="1">
      <alignment horizontal="center" vertical="center"/>
      <protection locked="0"/>
    </xf>
    <xf numFmtId="3" fontId="42" fillId="0" borderId="2" xfId="0" applyNumberFormat="1" applyFont="1" applyFill="1" applyBorder="1" applyAlignment="1" applyProtection="1">
      <alignment horizontal="justify" vertical="center"/>
      <protection locked="0"/>
    </xf>
    <xf numFmtId="3" fontId="53" fillId="0" borderId="2" xfId="0" applyNumberFormat="1" applyFont="1" applyFill="1" applyBorder="1" applyAlignment="1" applyProtection="1">
      <alignment horizontal="center" vertical="center"/>
      <protection locked="0"/>
    </xf>
    <xf numFmtId="37" fontId="47" fillId="0" borderId="43" xfId="62889" applyNumberFormat="1" applyFont="1" applyFill="1" applyBorder="1" applyAlignment="1" applyProtection="1">
      <alignment horizontal="center" vertical="center"/>
      <protection locked="0"/>
    </xf>
    <xf numFmtId="37" fontId="42" fillId="0" borderId="43" xfId="53" applyNumberFormat="1" applyFont="1" applyFill="1" applyBorder="1" applyAlignment="1" applyProtection="1">
      <alignment horizontal="center" vertical="center"/>
      <protection locked="0"/>
    </xf>
    <xf numFmtId="0" fontId="47" fillId="0" borderId="2" xfId="62889" applyNumberFormat="1" applyFont="1" applyFill="1" applyBorder="1" applyAlignment="1" applyProtection="1">
      <alignment horizontal="center" vertical="center"/>
      <protection locked="0"/>
    </xf>
    <xf numFmtId="185" fontId="47" fillId="0" borderId="43" xfId="62889" applyNumberFormat="1" applyFont="1" applyFill="1" applyBorder="1" applyAlignment="1" applyProtection="1">
      <alignment horizontal="center" vertical="center"/>
      <protection locked="0"/>
    </xf>
    <xf numFmtId="2" fontId="42" fillId="0" borderId="8" xfId="0" applyNumberFormat="1" applyFont="1" applyFill="1" applyBorder="1" applyAlignment="1" applyProtection="1">
      <alignment horizontal="center" vertical="center"/>
      <protection locked="0"/>
    </xf>
    <xf numFmtId="0" fontId="44" fillId="0" borderId="0" xfId="0" applyNumberFormat="1" applyFont="1" applyFill="1" applyBorder="1" applyAlignment="1" applyProtection="1">
      <alignment horizontal="center" vertical="center"/>
      <protection locked="0"/>
    </xf>
    <xf numFmtId="166" fontId="43" fillId="0" borderId="0" xfId="62889" applyFont="1" applyFill="1" applyBorder="1" applyAlignment="1" applyProtection="1">
      <alignment horizontal="center" vertical="center"/>
      <protection locked="0"/>
    </xf>
    <xf numFmtId="0" fontId="43" fillId="0" borderId="0" xfId="0" applyNumberFormat="1" applyFont="1" applyFill="1" applyBorder="1" applyAlignment="1">
      <alignment horizontal="center" vertical="center"/>
    </xf>
    <xf numFmtId="10" fontId="44" fillId="0" borderId="0" xfId="0" applyNumberFormat="1" applyFont="1" applyFill="1" applyBorder="1" applyAlignment="1">
      <alignment horizontal="center" vertical="center"/>
    </xf>
    <xf numFmtId="0" fontId="42" fillId="0" borderId="0" xfId="0" applyNumberFormat="1" applyFont="1" applyFill="1" applyBorder="1" applyAlignment="1">
      <alignment horizontal="center" vertical="center"/>
    </xf>
    <xf numFmtId="0" fontId="48" fillId="0" borderId="0" xfId="0" applyNumberFormat="1" applyFont="1" applyFill="1" applyBorder="1" applyAlignment="1">
      <alignment horizontal="center" vertical="center" wrapText="1"/>
    </xf>
    <xf numFmtId="0" fontId="44" fillId="0" borderId="0" xfId="0" applyNumberFormat="1" applyFont="1" applyFill="1" applyBorder="1" applyAlignment="1">
      <alignment horizontal="center" vertical="center"/>
    </xf>
    <xf numFmtId="9" fontId="54" fillId="0" borderId="0" xfId="0" applyNumberFormat="1" applyFont="1" applyFill="1" applyBorder="1" applyAlignment="1">
      <alignment horizontal="left" vertical="center"/>
    </xf>
    <xf numFmtId="9" fontId="44" fillId="0" borderId="0" xfId="0" applyNumberFormat="1" applyFont="1" applyFill="1" applyBorder="1" applyAlignment="1">
      <alignment horizontal="center" vertical="center"/>
    </xf>
    <xf numFmtId="10" fontId="49" fillId="0" borderId="0" xfId="0" applyNumberFormat="1" applyFont="1" applyFill="1" applyBorder="1" applyAlignment="1">
      <alignment horizontal="center" vertical="center"/>
    </xf>
    <xf numFmtId="9" fontId="44" fillId="0" borderId="0" xfId="0" applyNumberFormat="1" applyFont="1" applyFill="1" applyBorder="1" applyAlignment="1">
      <alignment horizontal="left" vertical="center"/>
    </xf>
    <xf numFmtId="0" fontId="54" fillId="0" borderId="0" xfId="0" applyNumberFormat="1" applyFont="1" applyFill="1" applyBorder="1" applyAlignment="1">
      <alignment horizontal="center" vertical="center"/>
    </xf>
    <xf numFmtId="9" fontId="49" fillId="0" borderId="0" xfId="0" applyNumberFormat="1" applyFont="1" applyFill="1" applyBorder="1" applyAlignment="1">
      <alignment horizontal="center" vertical="center"/>
    </xf>
    <xf numFmtId="0" fontId="44" fillId="0" borderId="0" xfId="0" applyNumberFormat="1" applyFont="1" applyFill="1" applyBorder="1" applyAlignment="1">
      <alignment horizontal="right" vertical="center"/>
    </xf>
    <xf numFmtId="0" fontId="49" fillId="0" borderId="0" xfId="0" applyNumberFormat="1" applyFont="1" applyFill="1" applyBorder="1" applyAlignment="1">
      <alignment horizontal="center" vertical="center"/>
    </xf>
    <xf numFmtId="0" fontId="43" fillId="0" borderId="0" xfId="0" applyNumberFormat="1" applyFont="1" applyFill="1" applyBorder="1" applyAlignment="1">
      <alignment horizontal="center" vertical="center" wrapText="1"/>
    </xf>
    <xf numFmtId="0" fontId="45" fillId="0" borderId="0" xfId="0" applyNumberFormat="1" applyFont="1" applyFill="1" applyBorder="1" applyAlignment="1">
      <alignment horizontal="center" vertical="center" wrapText="1"/>
    </xf>
    <xf numFmtId="0" fontId="43" fillId="14" borderId="8" xfId="0" applyFont="1" applyFill="1" applyBorder="1" applyAlignment="1" applyProtection="1">
      <protection locked="0"/>
    </xf>
    <xf numFmtId="0" fontId="43" fillId="14" borderId="9" xfId="0" applyFont="1" applyFill="1" applyBorder="1" applyAlignment="1" applyProtection="1">
      <protection locked="0"/>
    </xf>
    <xf numFmtId="0" fontId="43" fillId="14" borderId="7" xfId="0" applyFont="1" applyFill="1" applyBorder="1" applyAlignment="1" applyProtection="1">
      <protection locked="0"/>
    </xf>
    <xf numFmtId="0" fontId="42" fillId="2" borderId="43" xfId="0" applyFont="1" applyFill="1" applyBorder="1" applyAlignment="1" applyProtection="1">
      <alignment vertical="center" wrapText="1"/>
      <protection locked="0"/>
    </xf>
    <xf numFmtId="172" fontId="43" fillId="4" borderId="8" xfId="0" applyNumberFormat="1" applyFont="1" applyFill="1" applyBorder="1" applyAlignment="1" applyProtection="1">
      <alignment vertical="center"/>
    </xf>
    <xf numFmtId="43" fontId="43" fillId="8" borderId="8" xfId="53" applyFont="1" applyFill="1" applyBorder="1" applyAlignment="1" applyProtection="1">
      <alignment horizontal="right" vertical="center"/>
    </xf>
    <xf numFmtId="43" fontId="43" fillId="12" borderId="8" xfId="53" applyFont="1" applyFill="1" applyBorder="1" applyAlignment="1" applyProtection="1">
      <alignment horizontal="right" vertical="center" wrapText="1"/>
    </xf>
    <xf numFmtId="3" fontId="45" fillId="7" borderId="1" xfId="0" applyNumberFormat="1" applyFont="1" applyFill="1" applyBorder="1" applyAlignment="1" applyProtection="1">
      <alignment horizontal="center" vertical="center" wrapText="1"/>
    </xf>
    <xf numFmtId="43" fontId="43" fillId="2" borderId="2" xfId="53" applyFont="1" applyFill="1" applyBorder="1" applyAlignment="1" applyProtection="1">
      <alignment horizontal="center" vertical="center"/>
    </xf>
    <xf numFmtId="43" fontId="43" fillId="6" borderId="2" xfId="0" applyNumberFormat="1" applyFont="1" applyFill="1" applyBorder="1" applyAlignment="1" applyProtection="1">
      <alignment vertical="center" wrapText="1"/>
    </xf>
    <xf numFmtId="43" fontId="42" fillId="2" borderId="1" xfId="53" applyFont="1" applyFill="1" applyBorder="1" applyAlignment="1" applyProtection="1">
      <alignment horizontal="center" vertical="center"/>
    </xf>
    <xf numFmtId="184" fontId="54" fillId="6" borderId="2" xfId="62889" applyNumberFormat="1" applyFont="1" applyFill="1" applyBorder="1" applyAlignment="1" applyProtection="1">
      <alignment vertical="center"/>
    </xf>
    <xf numFmtId="43" fontId="54" fillId="6" borderId="43" xfId="0" applyNumberFormat="1" applyFont="1" applyFill="1" applyBorder="1" applyAlignment="1" applyProtection="1">
      <alignment vertical="center"/>
    </xf>
    <xf numFmtId="43" fontId="43" fillId="12" borderId="2" xfId="53" applyFont="1" applyFill="1" applyBorder="1" applyAlignment="1" applyProtection="1">
      <alignment vertical="center"/>
    </xf>
    <xf numFmtId="43" fontId="55" fillId="0" borderId="0" xfId="53" applyNumberFormat="1" applyFont="1" applyFill="1" applyBorder="1" applyAlignment="1" applyProtection="1">
      <alignment horizontal="right" vertical="center"/>
      <protection locked="0"/>
    </xf>
    <xf numFmtId="173" fontId="42" fillId="0" borderId="0" xfId="53" applyNumberFormat="1" applyFont="1" applyFill="1" applyBorder="1" applyAlignment="1" applyProtection="1">
      <alignment horizontal="left" vertical="center"/>
      <protection locked="0"/>
    </xf>
    <xf numFmtId="43" fontId="55" fillId="0" borderId="0" xfId="62892" applyNumberFormat="1" applyFont="1" applyFill="1" applyBorder="1" applyAlignment="1">
      <alignment horizontal="right" vertical="center"/>
    </xf>
    <xf numFmtId="43" fontId="55" fillId="0" borderId="0" xfId="53" applyNumberFormat="1" applyFont="1" applyFill="1" applyBorder="1" applyAlignment="1">
      <alignment horizontal="right" vertical="center"/>
    </xf>
    <xf numFmtId="3" fontId="55" fillId="0" borderId="0" xfId="53" applyNumberFormat="1" applyFont="1" applyFill="1" applyBorder="1" applyAlignment="1" applyProtection="1">
      <alignment horizontal="right" vertical="center"/>
      <protection locked="0"/>
    </xf>
    <xf numFmtId="43" fontId="41" fillId="0" borderId="1" xfId="53" applyFont="1" applyFill="1" applyBorder="1" applyAlignment="1">
      <alignment horizontal="right" vertical="center" wrapText="1"/>
    </xf>
    <xf numFmtId="0" fontId="48" fillId="0" borderId="0" xfId="0" applyNumberFormat="1" applyFont="1" applyFill="1" applyBorder="1" applyAlignment="1">
      <alignment horizontal="center" vertical="center" wrapText="1"/>
    </xf>
    <xf numFmtId="0" fontId="44" fillId="0" borderId="0" xfId="0" applyNumberFormat="1" applyFont="1" applyFill="1" applyBorder="1" applyAlignment="1">
      <alignment horizontal="right" vertical="center"/>
    </xf>
    <xf numFmtId="9" fontId="54" fillId="0" borderId="0" xfId="0" applyNumberFormat="1" applyFont="1" applyFill="1" applyBorder="1" applyAlignment="1">
      <alignment horizontal="left" vertical="center"/>
    </xf>
    <xf numFmtId="173" fontId="42" fillId="0" borderId="0" xfId="53" applyNumberFormat="1" applyFont="1" applyFill="1" applyBorder="1" applyAlignment="1" applyProtection="1">
      <alignment horizontal="center" vertical="center" wrapText="1"/>
      <protection locked="0"/>
    </xf>
    <xf numFmtId="0" fontId="42" fillId="2" borderId="43" xfId="0" applyFont="1" applyFill="1" applyBorder="1" applyAlignment="1" applyProtection="1">
      <alignment horizontal="justify" vertical="center" wrapText="1"/>
      <protection locked="0"/>
    </xf>
    <xf numFmtId="0" fontId="42" fillId="2" borderId="3" xfId="0" applyFont="1" applyFill="1" applyBorder="1" applyAlignment="1" applyProtection="1">
      <alignment horizontal="justify" vertical="center" wrapText="1"/>
      <protection locked="0"/>
    </xf>
    <xf numFmtId="0" fontId="42" fillId="2" borderId="1" xfId="0" applyFont="1" applyFill="1" applyBorder="1" applyAlignment="1" applyProtection="1">
      <alignment horizontal="justify" vertical="center" wrapText="1"/>
      <protection locked="0"/>
    </xf>
    <xf numFmtId="0" fontId="42" fillId="2" borderId="43" xfId="0" applyNumberFormat="1" applyFont="1" applyFill="1" applyBorder="1" applyAlignment="1" applyProtection="1">
      <alignment horizontal="justify" vertical="center" wrapText="1"/>
      <protection locked="0"/>
    </xf>
    <xf numFmtId="0" fontId="42" fillId="2" borderId="1" xfId="0" applyNumberFormat="1" applyFont="1" applyFill="1" applyBorder="1" applyAlignment="1" applyProtection="1">
      <alignment horizontal="justify" vertical="center" wrapText="1"/>
      <protection locked="0"/>
    </xf>
    <xf numFmtId="0" fontId="42" fillId="0" borderId="35" xfId="0" applyFont="1" applyFill="1" applyBorder="1" applyAlignment="1" applyProtection="1">
      <alignment horizontal="justify" vertical="center" wrapText="1"/>
      <protection locked="0"/>
    </xf>
    <xf numFmtId="0" fontId="42" fillId="0" borderId="1" xfId="0" applyFont="1" applyFill="1" applyBorder="1" applyAlignment="1" applyProtection="1">
      <alignment horizontal="justify" vertical="center" wrapText="1"/>
      <protection locked="0"/>
    </xf>
    <xf numFmtId="0" fontId="42" fillId="0" borderId="35" xfId="0" applyFont="1" applyFill="1" applyBorder="1" applyAlignment="1" applyProtection="1">
      <alignment horizontal="center" vertical="center" wrapText="1"/>
      <protection locked="0"/>
    </xf>
    <xf numFmtId="0" fontId="42" fillId="0" borderId="1" xfId="0" applyFont="1" applyFill="1" applyBorder="1" applyAlignment="1" applyProtection="1">
      <alignment horizontal="center" vertical="center" wrapText="1"/>
      <protection locked="0"/>
    </xf>
    <xf numFmtId="0" fontId="42" fillId="2" borderId="35" xfId="0" applyFont="1" applyFill="1" applyBorder="1" applyAlignment="1" applyProtection="1">
      <alignment horizontal="center" vertical="center" wrapText="1"/>
      <protection locked="0"/>
    </xf>
    <xf numFmtId="0" fontId="42" fillId="2" borderId="1" xfId="0" applyFont="1" applyFill="1" applyBorder="1" applyAlignment="1" applyProtection="1">
      <alignment horizontal="center" vertical="center" wrapText="1"/>
      <protection locked="0"/>
    </xf>
    <xf numFmtId="9" fontId="42" fillId="0" borderId="35" xfId="0" applyNumberFormat="1" applyFont="1" applyFill="1" applyBorder="1" applyAlignment="1" applyProtection="1">
      <alignment horizontal="center" vertical="center" wrapText="1"/>
      <protection locked="0"/>
    </xf>
    <xf numFmtId="9" fontId="42" fillId="0" borderId="1" xfId="0" applyNumberFormat="1" applyFont="1" applyFill="1" applyBorder="1" applyAlignment="1" applyProtection="1">
      <alignment horizontal="center" vertical="center" wrapText="1"/>
      <protection locked="0"/>
    </xf>
    <xf numFmtId="0" fontId="43" fillId="0" borderId="0" xfId="0" applyNumberFormat="1" applyFont="1" applyFill="1" applyBorder="1" applyAlignment="1">
      <alignment horizontal="center" vertical="center"/>
    </xf>
    <xf numFmtId="0" fontId="43" fillId="16" borderId="2" xfId="0" applyFont="1" applyFill="1" applyBorder="1" applyAlignment="1" applyProtection="1">
      <alignment horizontal="center"/>
      <protection locked="0"/>
    </xf>
    <xf numFmtId="0" fontId="43" fillId="16" borderId="8" xfId="0" applyFont="1" applyFill="1" applyBorder="1" applyAlignment="1" applyProtection="1">
      <alignment horizontal="center"/>
      <protection locked="0"/>
    </xf>
    <xf numFmtId="3" fontId="45" fillId="10" borderId="8" xfId="53" applyNumberFormat="1" applyFont="1" applyFill="1" applyBorder="1" applyAlignment="1" applyProtection="1">
      <alignment horizontal="center" vertical="center"/>
      <protection locked="0"/>
    </xf>
    <xf numFmtId="3" fontId="45" fillId="10" borderId="9" xfId="53" applyNumberFormat="1" applyFont="1" applyFill="1" applyBorder="1" applyAlignment="1" applyProtection="1">
      <alignment horizontal="center" vertical="center"/>
      <protection locked="0"/>
    </xf>
    <xf numFmtId="3" fontId="45" fillId="10" borderId="7" xfId="53" applyNumberFormat="1" applyFont="1" applyFill="1" applyBorder="1" applyAlignment="1" applyProtection="1">
      <alignment horizontal="center" vertical="center"/>
      <protection locked="0"/>
    </xf>
    <xf numFmtId="0" fontId="42" fillId="2" borderId="35" xfId="0" applyFont="1" applyFill="1" applyBorder="1" applyAlignment="1" applyProtection="1">
      <alignment horizontal="justify" vertical="center" wrapText="1"/>
      <protection locked="0"/>
    </xf>
    <xf numFmtId="0" fontId="45" fillId="3" borderId="2" xfId="0" applyFont="1" applyFill="1" applyBorder="1" applyAlignment="1" applyProtection="1">
      <alignment horizontal="justify" vertical="center"/>
      <protection locked="0"/>
    </xf>
    <xf numFmtId="0" fontId="45" fillId="3" borderId="2" xfId="0" applyFont="1" applyFill="1" applyBorder="1" applyAlignment="1" applyProtection="1">
      <alignment horizontal="center" vertical="center" wrapText="1"/>
      <protection locked="0"/>
    </xf>
    <xf numFmtId="3" fontId="45" fillId="11" borderId="7" xfId="53" applyNumberFormat="1" applyFont="1" applyFill="1" applyBorder="1" applyAlignment="1" applyProtection="1">
      <alignment horizontal="center" vertical="center"/>
      <protection locked="0"/>
    </xf>
    <xf numFmtId="3" fontId="45" fillId="3" borderId="8" xfId="53" applyNumberFormat="1" applyFont="1" applyFill="1" applyBorder="1" applyAlignment="1" applyProtection="1">
      <alignment horizontal="center" vertical="center"/>
      <protection locked="0"/>
    </xf>
    <xf numFmtId="3" fontId="45" fillId="3" borderId="9" xfId="53" applyNumberFormat="1" applyFont="1" applyFill="1" applyBorder="1" applyAlignment="1" applyProtection="1">
      <alignment horizontal="center" vertical="center"/>
      <protection locked="0"/>
    </xf>
    <xf numFmtId="3" fontId="45" fillId="3" borderId="7" xfId="53" applyNumberFormat="1" applyFont="1" applyFill="1" applyBorder="1" applyAlignment="1" applyProtection="1">
      <alignment horizontal="center" vertical="center"/>
      <protection locked="0"/>
    </xf>
    <xf numFmtId="3" fontId="45" fillId="7" borderId="8" xfId="53" applyNumberFormat="1" applyFont="1" applyFill="1" applyBorder="1" applyAlignment="1" applyProtection="1">
      <alignment horizontal="center" vertical="center"/>
    </xf>
    <xf numFmtId="3" fontId="45" fillId="7" borderId="9" xfId="53" applyNumberFormat="1" applyFont="1" applyFill="1" applyBorder="1" applyAlignment="1" applyProtection="1">
      <alignment horizontal="center" vertical="center"/>
    </xf>
    <xf numFmtId="3" fontId="45" fillId="7" borderId="7" xfId="53" applyNumberFormat="1" applyFont="1" applyFill="1" applyBorder="1" applyAlignment="1" applyProtection="1">
      <alignment horizontal="center" vertical="center"/>
    </xf>
    <xf numFmtId="3" fontId="45" fillId="10" borderId="33" xfId="0" applyNumberFormat="1" applyFont="1" applyFill="1" applyBorder="1" applyAlignment="1" applyProtection="1">
      <alignment horizontal="center" vertical="center" wrapText="1"/>
      <protection locked="0"/>
    </xf>
    <xf numFmtId="3" fontId="45" fillId="10" borderId="34" xfId="0" applyNumberFormat="1" applyFont="1" applyFill="1" applyBorder="1" applyAlignment="1" applyProtection="1">
      <alignment horizontal="center" vertical="center" wrapText="1"/>
      <protection locked="0"/>
    </xf>
    <xf numFmtId="3" fontId="45" fillId="10" borderId="36" xfId="0" applyNumberFormat="1" applyFont="1" applyFill="1" applyBorder="1" applyAlignment="1" applyProtection="1">
      <alignment horizontal="center" vertical="center" wrapText="1"/>
      <protection locked="0"/>
    </xf>
    <xf numFmtId="3" fontId="45" fillId="11" borderId="8" xfId="0" applyNumberFormat="1" applyFont="1" applyFill="1" applyBorder="1" applyAlignment="1" applyProtection="1">
      <alignment horizontal="center" vertical="center" wrapText="1"/>
      <protection locked="0"/>
    </xf>
    <xf numFmtId="3" fontId="45" fillId="11" borderId="2" xfId="0" applyNumberFormat="1" applyFont="1" applyFill="1" applyBorder="1" applyAlignment="1" applyProtection="1">
      <alignment horizontal="center" vertical="center" wrapText="1"/>
      <protection locked="0"/>
    </xf>
    <xf numFmtId="3" fontId="45" fillId="10" borderId="8" xfId="0" applyNumberFormat="1" applyFont="1" applyFill="1" applyBorder="1" applyAlignment="1" applyProtection="1">
      <alignment horizontal="center" vertical="center" wrapText="1"/>
      <protection locked="0"/>
    </xf>
    <xf numFmtId="3" fontId="45" fillId="10" borderId="9" xfId="0" applyNumberFormat="1" applyFont="1" applyFill="1" applyBorder="1" applyAlignment="1" applyProtection="1">
      <alignment horizontal="center" vertical="center" wrapText="1"/>
      <protection locked="0"/>
    </xf>
    <xf numFmtId="3" fontId="45" fillId="10" borderId="7" xfId="0" applyNumberFormat="1" applyFont="1" applyFill="1" applyBorder="1" applyAlignment="1" applyProtection="1">
      <alignment horizontal="center" vertical="center" wrapText="1"/>
      <protection locked="0"/>
    </xf>
    <xf numFmtId="0" fontId="42" fillId="2" borderId="43" xfId="0" applyFont="1" applyFill="1" applyBorder="1" applyAlignment="1" applyProtection="1">
      <alignment horizontal="center" vertical="center" wrapText="1"/>
      <protection locked="0"/>
    </xf>
    <xf numFmtId="0" fontId="63" fillId="2" borderId="0" xfId="0" applyFont="1" applyFill="1" applyBorder="1" applyAlignment="1" applyProtection="1">
      <alignment horizontal="center"/>
      <protection locked="0"/>
    </xf>
    <xf numFmtId="0" fontId="64" fillId="2" borderId="0" xfId="0" applyFont="1" applyFill="1" applyBorder="1" applyAlignment="1" applyProtection="1">
      <alignment horizontal="center"/>
      <protection locked="0"/>
    </xf>
    <xf numFmtId="0" fontId="63" fillId="2" borderId="0" xfId="0" applyFont="1" applyFill="1" applyBorder="1" applyAlignment="1" applyProtection="1">
      <alignment horizontal="center" vertical="center" wrapText="1"/>
      <protection locked="0"/>
    </xf>
    <xf numFmtId="0" fontId="64" fillId="2" borderId="0" xfId="0" applyFont="1" applyFill="1" applyBorder="1" applyAlignment="1" applyProtection="1">
      <alignment horizontal="center" vertical="center" wrapText="1"/>
      <protection locked="0"/>
    </xf>
    <xf numFmtId="0" fontId="43" fillId="14" borderId="8" xfId="0" applyFont="1" applyFill="1" applyBorder="1" applyAlignment="1" applyProtection="1">
      <alignment horizontal="center"/>
      <protection locked="0"/>
    </xf>
    <xf numFmtId="0" fontId="43" fillId="14" borderId="9" xfId="0" applyFont="1" applyFill="1" applyBorder="1" applyAlignment="1" applyProtection="1">
      <alignment horizontal="center"/>
      <protection locked="0"/>
    </xf>
    <xf numFmtId="0" fontId="44" fillId="14" borderId="9" xfId="0" applyFont="1" applyFill="1" applyBorder="1" applyAlignment="1" applyProtection="1">
      <alignment horizontal="center"/>
      <protection locked="0"/>
    </xf>
    <xf numFmtId="0" fontId="43" fillId="14" borderId="7" xfId="0" applyFont="1" applyFill="1" applyBorder="1" applyAlignment="1" applyProtection="1">
      <alignment horizontal="center"/>
      <protection locked="0"/>
    </xf>
    <xf numFmtId="3" fontId="45" fillId="11" borderId="2" xfId="53" applyNumberFormat="1" applyFont="1" applyFill="1" applyBorder="1" applyAlignment="1" applyProtection="1">
      <alignment horizontal="center" vertical="center"/>
      <protection locked="0"/>
    </xf>
    <xf numFmtId="0" fontId="43" fillId="3" borderId="8" xfId="0" applyFont="1" applyFill="1" applyBorder="1" applyAlignment="1" applyProtection="1">
      <alignment horizontal="center" vertical="center"/>
      <protection locked="0"/>
    </xf>
    <xf numFmtId="0" fontId="43" fillId="3" borderId="9" xfId="0" applyFont="1" applyFill="1" applyBorder="1" applyAlignment="1" applyProtection="1">
      <alignment horizontal="center" vertical="center"/>
      <protection locked="0"/>
    </xf>
    <xf numFmtId="0" fontId="43" fillId="3" borderId="7" xfId="0" applyFont="1" applyFill="1" applyBorder="1" applyAlignment="1" applyProtection="1">
      <alignment horizontal="center" vertical="center"/>
      <protection locked="0"/>
    </xf>
    <xf numFmtId="0" fontId="45" fillId="3" borderId="2" xfId="0" applyNumberFormat="1" applyFont="1" applyFill="1" applyBorder="1" applyAlignment="1" applyProtection="1">
      <alignment horizontal="center" vertical="center" wrapText="1"/>
      <protection locked="0"/>
    </xf>
    <xf numFmtId="0" fontId="45" fillId="3" borderId="8" xfId="0" applyNumberFormat="1" applyFont="1" applyFill="1" applyBorder="1" applyAlignment="1" applyProtection="1">
      <alignment horizontal="center" vertical="center" wrapText="1"/>
      <protection locked="0"/>
    </xf>
    <xf numFmtId="0" fontId="45" fillId="3" borderId="7" xfId="0" applyNumberFormat="1" applyFont="1" applyFill="1" applyBorder="1" applyAlignment="1" applyProtection="1">
      <alignment horizontal="center" vertical="center" wrapText="1"/>
      <protection locked="0"/>
    </xf>
    <xf numFmtId="10" fontId="45" fillId="3" borderId="2" xfId="0" applyNumberFormat="1" applyFont="1" applyFill="1" applyBorder="1" applyAlignment="1" applyProtection="1">
      <alignment horizontal="center" vertical="center" wrapText="1"/>
      <protection locked="0"/>
    </xf>
    <xf numFmtId="0" fontId="45" fillId="3" borderId="9" xfId="0" applyNumberFormat="1" applyFont="1" applyFill="1" applyBorder="1" applyAlignment="1" applyProtection="1">
      <alignment horizontal="center" vertical="center" wrapText="1"/>
      <protection locked="0"/>
    </xf>
    <xf numFmtId="0" fontId="46" fillId="3" borderId="9" xfId="0" applyNumberFormat="1" applyFont="1" applyFill="1" applyBorder="1" applyAlignment="1" applyProtection="1">
      <alignment horizontal="center" vertical="center" wrapText="1"/>
      <protection locked="0"/>
    </xf>
    <xf numFmtId="3" fontId="45" fillId="7" borderId="2" xfId="0" applyNumberFormat="1" applyFont="1" applyFill="1" applyBorder="1" applyAlignment="1" applyProtection="1">
      <alignment horizontal="center" vertical="center" wrapText="1"/>
      <protection locked="0"/>
    </xf>
    <xf numFmtId="0" fontId="43" fillId="15" borderId="8" xfId="0" applyFont="1" applyFill="1" applyBorder="1" applyAlignment="1" applyProtection="1">
      <alignment horizontal="center" vertical="center"/>
    </xf>
    <xf numFmtId="0" fontId="43" fillId="15" borderId="9" xfId="0" applyFont="1" applyFill="1" applyBorder="1" applyAlignment="1" applyProtection="1">
      <alignment horizontal="center" vertical="center"/>
    </xf>
    <xf numFmtId="3" fontId="45" fillId="6" borderId="8" xfId="53" applyNumberFormat="1" applyFont="1" applyFill="1" applyBorder="1" applyAlignment="1" applyProtection="1">
      <alignment horizontal="center" vertical="center"/>
      <protection locked="0"/>
    </xf>
    <xf numFmtId="3" fontId="45" fillId="6" borderId="9" xfId="53" applyNumberFormat="1" applyFont="1" applyFill="1" applyBorder="1" applyAlignment="1" applyProtection="1">
      <alignment horizontal="center" vertical="center"/>
      <protection locked="0"/>
    </xf>
    <xf numFmtId="3" fontId="45" fillId="6" borderId="7" xfId="53" applyNumberFormat="1" applyFont="1" applyFill="1" applyBorder="1" applyAlignment="1" applyProtection="1">
      <alignment horizontal="center" vertical="center"/>
      <protection locked="0"/>
    </xf>
    <xf numFmtId="0" fontId="45" fillId="3" borderId="35" xfId="0" applyFont="1" applyFill="1" applyBorder="1" applyAlignment="1" applyProtection="1">
      <alignment horizontal="center" vertical="center" wrapText="1"/>
      <protection locked="0"/>
    </xf>
    <xf numFmtId="0" fontId="45" fillId="3" borderId="1" xfId="0" applyFont="1" applyFill="1" applyBorder="1" applyAlignment="1" applyProtection="1">
      <alignment horizontal="center" vertical="center" wrapText="1"/>
      <protection locked="0"/>
    </xf>
    <xf numFmtId="0" fontId="43" fillId="14" borderId="8" xfId="0" applyFont="1" applyFill="1" applyBorder="1" applyAlignment="1" applyProtection="1">
      <alignment horizontal="center" vertical="center"/>
      <protection locked="0"/>
    </xf>
    <xf numFmtId="0" fontId="43" fillId="14" borderId="9" xfId="0" applyFont="1" applyFill="1" applyBorder="1" applyAlignment="1" applyProtection="1">
      <alignment horizontal="center" vertical="center"/>
      <protection locked="0"/>
    </xf>
    <xf numFmtId="0" fontId="43" fillId="14" borderId="7" xfId="0" applyFont="1" applyFill="1" applyBorder="1" applyAlignment="1" applyProtection="1">
      <alignment horizontal="center" vertical="center"/>
      <protection locked="0"/>
    </xf>
    <xf numFmtId="3" fontId="45" fillId="3" borderId="8" xfId="0" applyNumberFormat="1" applyFont="1" applyFill="1" applyBorder="1" applyAlignment="1" applyProtection="1">
      <alignment horizontal="center" vertical="center" wrapText="1"/>
      <protection locked="0"/>
    </xf>
    <xf numFmtId="3" fontId="45" fillId="3" borderId="9" xfId="0" applyNumberFormat="1" applyFont="1" applyFill="1" applyBorder="1" applyAlignment="1" applyProtection="1">
      <alignment horizontal="center" vertical="center" wrapText="1"/>
      <protection locked="0"/>
    </xf>
    <xf numFmtId="3" fontId="45" fillId="3" borderId="7" xfId="0" applyNumberFormat="1" applyFont="1" applyFill="1" applyBorder="1" applyAlignment="1" applyProtection="1">
      <alignment horizontal="center" vertical="center" wrapText="1"/>
      <protection locked="0"/>
    </xf>
    <xf numFmtId="0" fontId="5" fillId="0" borderId="0" xfId="0" applyFont="1" applyAlignment="1">
      <alignment horizontal="center" vertical="center"/>
    </xf>
    <xf numFmtId="0" fontId="0" fillId="0" borderId="0" xfId="0" applyAlignment="1">
      <alignment horizontal="center"/>
    </xf>
    <xf numFmtId="0" fontId="10" fillId="0" borderId="0" xfId="0" applyFont="1" applyAlignment="1">
      <alignment horizontal="center" vertical="center"/>
    </xf>
    <xf numFmtId="0" fontId="5" fillId="0" borderId="37" xfId="0" applyFont="1" applyBorder="1" applyAlignment="1">
      <alignment horizontal="center"/>
    </xf>
    <xf numFmtId="0" fontId="5" fillId="0" borderId="38" xfId="0" applyFont="1" applyBorder="1" applyAlignment="1">
      <alignment horizontal="center"/>
    </xf>
    <xf numFmtId="0" fontId="5" fillId="0" borderId="39" xfId="0" applyFont="1" applyBorder="1" applyAlignment="1">
      <alignment horizontal="center"/>
    </xf>
    <xf numFmtId="0" fontId="5" fillId="0" borderId="40" xfId="0" applyFont="1" applyBorder="1" applyAlignment="1">
      <alignment horizontal="center"/>
    </xf>
    <xf numFmtId="0" fontId="5" fillId="0" borderId="41" xfId="0" applyFont="1" applyBorder="1" applyAlignment="1">
      <alignment horizontal="center"/>
    </xf>
    <xf numFmtId="0" fontId="5" fillId="0" borderId="42" xfId="0" applyFont="1" applyBorder="1" applyAlignment="1">
      <alignment horizontal="center"/>
    </xf>
    <xf numFmtId="0" fontId="59" fillId="49" borderId="2" xfId="0" applyFont="1" applyFill="1" applyBorder="1" applyAlignment="1">
      <alignment horizontal="center" vertical="center" wrapText="1"/>
    </xf>
    <xf numFmtId="0" fontId="60" fillId="49" borderId="2" xfId="0" applyFont="1" applyFill="1" applyBorder="1" applyAlignment="1">
      <alignment horizontal="center" vertical="center" wrapText="1"/>
    </xf>
    <xf numFmtId="0" fontId="60" fillId="49" borderId="43" xfId="0" applyFont="1" applyFill="1" applyBorder="1" applyAlignment="1">
      <alignment horizontal="center" vertical="center" wrapText="1"/>
    </xf>
    <xf numFmtId="0" fontId="60" fillId="49" borderId="3" xfId="0" applyFont="1" applyFill="1" applyBorder="1" applyAlignment="1">
      <alignment horizontal="center" vertical="center" wrapText="1"/>
    </xf>
    <xf numFmtId="0" fontId="60" fillId="49" borderId="1" xfId="0" applyFont="1" applyFill="1" applyBorder="1" applyAlignment="1">
      <alignment horizontal="center" vertical="center" wrapText="1"/>
    </xf>
    <xf numFmtId="0" fontId="59" fillId="49" borderId="8" xfId="0" applyFont="1" applyFill="1" applyBorder="1" applyAlignment="1">
      <alignment horizontal="center" vertical="center" wrapText="1"/>
    </xf>
    <xf numFmtId="0" fontId="59" fillId="49" borderId="9" xfId="0" applyFont="1" applyFill="1" applyBorder="1" applyAlignment="1">
      <alignment horizontal="center" vertical="center" wrapText="1"/>
    </xf>
    <xf numFmtId="0" fontId="59" fillId="49" borderId="7" xfId="0" applyFont="1" applyFill="1" applyBorder="1" applyAlignment="1">
      <alignment horizontal="center" vertical="center" wrapText="1"/>
    </xf>
    <xf numFmtId="0" fontId="61" fillId="49" borderId="2" xfId="0" applyFont="1" applyFill="1" applyBorder="1" applyAlignment="1">
      <alignment horizontal="center" vertical="center" wrapText="1"/>
    </xf>
    <xf numFmtId="0" fontId="62" fillId="49" borderId="2" xfId="0" applyFont="1" applyFill="1" applyBorder="1" applyAlignment="1">
      <alignment horizontal="center" vertical="center" wrapText="1"/>
    </xf>
    <xf numFmtId="0" fontId="62" fillId="49" borderId="8" xfId="0" applyFont="1" applyFill="1" applyBorder="1" applyAlignment="1">
      <alignment horizontal="center" vertical="center" wrapText="1"/>
    </xf>
    <xf numFmtId="0" fontId="62" fillId="49" borderId="7" xfId="0" applyFont="1" applyFill="1" applyBorder="1" applyAlignment="1">
      <alignment horizontal="center" vertical="center" wrapText="1"/>
    </xf>
  </cellXfs>
  <cellStyles count="62893">
    <cellStyle name="‡" xfId="59515"/>
    <cellStyle name="20% - Accent1" xfId="59516"/>
    <cellStyle name="20% - Accent1 2" xfId="59517"/>
    <cellStyle name="20% - Accent2" xfId="59518"/>
    <cellStyle name="20% - Accent2 2" xfId="59519"/>
    <cellStyle name="20% - Accent3" xfId="59520"/>
    <cellStyle name="20% - Accent3 2" xfId="59521"/>
    <cellStyle name="20% - Accent4" xfId="59522"/>
    <cellStyle name="20% - Accent4 2" xfId="59523"/>
    <cellStyle name="20% - Accent5" xfId="59524"/>
    <cellStyle name="20% - Accent5 2" xfId="59525"/>
    <cellStyle name="20% - Accent6" xfId="59526"/>
    <cellStyle name="20% - Accent6 2" xfId="59527"/>
    <cellStyle name="20% - Énfasis1 2" xfId="59528"/>
    <cellStyle name="20% - Énfasis1 3" xfId="59529"/>
    <cellStyle name="20% - Énfasis2 2" xfId="59530"/>
    <cellStyle name="20% - Énfasis2 3" xfId="59531"/>
    <cellStyle name="20% - Énfasis3 2" xfId="59532"/>
    <cellStyle name="20% - Énfasis3 3" xfId="59533"/>
    <cellStyle name="20% - Énfasis4 2" xfId="59534"/>
    <cellStyle name="20% - Énfasis4 3" xfId="59535"/>
    <cellStyle name="20% - Énfasis5 2" xfId="59536"/>
    <cellStyle name="20% - Énfasis5 3" xfId="59537"/>
    <cellStyle name="20% - Énfasis6 2" xfId="59538"/>
    <cellStyle name="20% - Énfasis6 3" xfId="59539"/>
    <cellStyle name="40% - Accent1" xfId="59540"/>
    <cellStyle name="40% - Accent1 2" xfId="59541"/>
    <cellStyle name="40% - Accent2" xfId="59542"/>
    <cellStyle name="40% - Accent2 2" xfId="59543"/>
    <cellStyle name="40% - Accent3" xfId="59544"/>
    <cellStyle name="40% - Accent3 2" xfId="59545"/>
    <cellStyle name="40% - Accent4" xfId="59546"/>
    <cellStyle name="40% - Accent4 2" xfId="59547"/>
    <cellStyle name="40% - Accent5" xfId="59548"/>
    <cellStyle name="40% - Accent5 2" xfId="59549"/>
    <cellStyle name="40% - Accent6" xfId="59550"/>
    <cellStyle name="40% - Accent6 2" xfId="59551"/>
    <cellStyle name="40% - Énfasis1 2" xfId="59552"/>
    <cellStyle name="40% - Énfasis1 3" xfId="59553"/>
    <cellStyle name="40% - Énfasis2 2" xfId="59554"/>
    <cellStyle name="40% - Énfasis2 3" xfId="59555"/>
    <cellStyle name="40% - Énfasis3 2" xfId="59556"/>
    <cellStyle name="40% - Énfasis3 3" xfId="59557"/>
    <cellStyle name="40% - Énfasis4 2" xfId="59558"/>
    <cellStyle name="40% - Énfasis4 3" xfId="59559"/>
    <cellStyle name="40% - Énfasis5 2" xfId="59560"/>
    <cellStyle name="40% - Énfasis5 3" xfId="59561"/>
    <cellStyle name="40% - Énfasis6 2" xfId="59562"/>
    <cellStyle name="40% - Énfasis6 3" xfId="59563"/>
    <cellStyle name="60% - Accent1" xfId="59564"/>
    <cellStyle name="60% - Accent2" xfId="59565"/>
    <cellStyle name="60% - Accent3" xfId="59566"/>
    <cellStyle name="60% - Accent4" xfId="59567"/>
    <cellStyle name="60% - Accent5" xfId="59568"/>
    <cellStyle name="60% - Accent6" xfId="59569"/>
    <cellStyle name="60% - Énfasis1 2" xfId="59570"/>
    <cellStyle name="60% - Énfasis1 3" xfId="59571"/>
    <cellStyle name="60% - Énfasis2 2" xfId="59572"/>
    <cellStyle name="60% - Énfasis2 3" xfId="59573"/>
    <cellStyle name="60% - Énfasis3 2" xfId="59574"/>
    <cellStyle name="60% - Énfasis3 3" xfId="59575"/>
    <cellStyle name="60% - Énfasis4 2" xfId="59576"/>
    <cellStyle name="60% - Énfasis4 3" xfId="59577"/>
    <cellStyle name="60% - Énfasis5 2" xfId="59578"/>
    <cellStyle name="60% - Énfasis5 3" xfId="59579"/>
    <cellStyle name="60% - Énfasis6 2" xfId="59580"/>
    <cellStyle name="60% - Énfasis6 3" xfId="59581"/>
    <cellStyle name="Accent1" xfId="59582"/>
    <cellStyle name="Accent2" xfId="59583"/>
    <cellStyle name="Accent3" xfId="59584"/>
    <cellStyle name="Accent4" xfId="59585"/>
    <cellStyle name="Accent5" xfId="59586"/>
    <cellStyle name="Accent6" xfId="59587"/>
    <cellStyle name="Bad" xfId="59588"/>
    <cellStyle name="Buena 2" xfId="59589"/>
    <cellStyle name="Buena 3" xfId="59590"/>
    <cellStyle name="Calculation" xfId="59591"/>
    <cellStyle name="Calculation 10" xfId="60003"/>
    <cellStyle name="Calculation 10 2" xfId="61270"/>
    <cellStyle name="Calculation 10 3" xfId="61714"/>
    <cellStyle name="Calculation 10 4" xfId="62158"/>
    <cellStyle name="Calculation 10 5" xfId="62596"/>
    <cellStyle name="Calculation 10 6" xfId="60582"/>
    <cellStyle name="Calculation 11" xfId="60119"/>
    <cellStyle name="Calculation 11 2" xfId="61371"/>
    <cellStyle name="Calculation 11 3" xfId="61815"/>
    <cellStyle name="Calculation 11 4" xfId="62258"/>
    <cellStyle name="Calculation 11 5" xfId="62696"/>
    <cellStyle name="Calculation 11 6" xfId="60682"/>
    <cellStyle name="Calculation 12" xfId="60131"/>
    <cellStyle name="Calculation 12 2" xfId="61382"/>
    <cellStyle name="Calculation 12 3" xfId="61826"/>
    <cellStyle name="Calculation 12 4" xfId="62269"/>
    <cellStyle name="Calculation 12 5" xfId="62707"/>
    <cellStyle name="Calculation 12 6" xfId="60693"/>
    <cellStyle name="Calculation 13" xfId="60065"/>
    <cellStyle name="Calculation 13 2" xfId="61326"/>
    <cellStyle name="Calculation 13 3" xfId="61770"/>
    <cellStyle name="Calculation 13 4" xfId="62213"/>
    <cellStyle name="Calculation 13 5" xfId="62651"/>
    <cellStyle name="Calculation 13 6" xfId="60637"/>
    <cellStyle name="Calculation 14" xfId="60163"/>
    <cellStyle name="Calculation 14 2" xfId="61410"/>
    <cellStyle name="Calculation 14 3" xfId="61854"/>
    <cellStyle name="Calculation 14 4" xfId="62297"/>
    <cellStyle name="Calculation 14 5" xfId="62735"/>
    <cellStyle name="Calculation 14 6" xfId="60721"/>
    <cellStyle name="Calculation 15" xfId="60174"/>
    <cellStyle name="Calculation 15 2" xfId="61419"/>
    <cellStyle name="Calculation 15 3" xfId="61863"/>
    <cellStyle name="Calculation 15 4" xfId="62306"/>
    <cellStyle name="Calculation 15 5" xfId="62744"/>
    <cellStyle name="Calculation 15 6" xfId="60730"/>
    <cellStyle name="Calculation 16" xfId="60184"/>
    <cellStyle name="Calculation 16 2" xfId="61427"/>
    <cellStyle name="Calculation 16 3" xfId="61871"/>
    <cellStyle name="Calculation 16 4" xfId="62314"/>
    <cellStyle name="Calculation 16 5" xfId="62752"/>
    <cellStyle name="Calculation 16 6" xfId="60738"/>
    <cellStyle name="Calculation 17" xfId="60195"/>
    <cellStyle name="Calculation 17 2" xfId="61436"/>
    <cellStyle name="Calculation 17 3" xfId="61880"/>
    <cellStyle name="Calculation 17 4" xfId="62323"/>
    <cellStyle name="Calculation 17 5" xfId="62761"/>
    <cellStyle name="Calculation 17 6" xfId="60747"/>
    <cellStyle name="Calculation 18" xfId="60132"/>
    <cellStyle name="Calculation 18 2" xfId="61383"/>
    <cellStyle name="Calculation 18 3" xfId="61827"/>
    <cellStyle name="Calculation 18 4" xfId="62270"/>
    <cellStyle name="Calculation 18 5" xfId="62708"/>
    <cellStyle name="Calculation 18 6" xfId="60694"/>
    <cellStyle name="Calculation 19" xfId="60224"/>
    <cellStyle name="Calculation 19 2" xfId="61460"/>
    <cellStyle name="Calculation 19 3" xfId="61904"/>
    <cellStyle name="Calculation 19 4" xfId="62347"/>
    <cellStyle name="Calculation 19 5" xfId="62785"/>
    <cellStyle name="Calculation 19 6" xfId="60771"/>
    <cellStyle name="Calculation 2" xfId="59863"/>
    <cellStyle name="Calculation 2 2" xfId="61139"/>
    <cellStyle name="Calculation 2 3" xfId="61583"/>
    <cellStyle name="Calculation 2 4" xfId="62027"/>
    <cellStyle name="Calculation 2 5" xfId="62465"/>
    <cellStyle name="Calculation 2 6" xfId="60451"/>
    <cellStyle name="Calculation 20" xfId="60234"/>
    <cellStyle name="Calculation 20 2" xfId="61469"/>
    <cellStyle name="Calculation 20 3" xfId="61913"/>
    <cellStyle name="Calculation 20 4" xfId="62356"/>
    <cellStyle name="Calculation 20 5" xfId="62794"/>
    <cellStyle name="Calculation 20 6" xfId="60780"/>
    <cellStyle name="Calculation 21" xfId="60243"/>
    <cellStyle name="Calculation 21 2" xfId="61477"/>
    <cellStyle name="Calculation 21 3" xfId="61921"/>
    <cellStyle name="Calculation 21 4" xfId="62364"/>
    <cellStyle name="Calculation 21 5" xfId="62802"/>
    <cellStyle name="Calculation 21 6" xfId="60788"/>
    <cellStyle name="Calculation 22" xfId="60209"/>
    <cellStyle name="Calculation 22 2" xfId="61447"/>
    <cellStyle name="Calculation 22 3" xfId="61891"/>
    <cellStyle name="Calculation 22 4" xfId="62334"/>
    <cellStyle name="Calculation 22 5" xfId="62772"/>
    <cellStyle name="Calculation 22 6" xfId="60758"/>
    <cellStyle name="Calculation 23" xfId="60266"/>
    <cellStyle name="Calculation 23 2" xfId="61496"/>
    <cellStyle name="Calculation 23 3" xfId="61940"/>
    <cellStyle name="Calculation 23 4" xfId="62383"/>
    <cellStyle name="Calculation 23 5" xfId="62821"/>
    <cellStyle name="Calculation 23 6" xfId="60807"/>
    <cellStyle name="Calculation 24" xfId="60225"/>
    <cellStyle name="Calculation 24 2" xfId="61461"/>
    <cellStyle name="Calculation 24 3" xfId="61905"/>
    <cellStyle name="Calculation 24 4" xfId="62348"/>
    <cellStyle name="Calculation 24 5" xfId="62786"/>
    <cellStyle name="Calculation 24 6" xfId="60772"/>
    <cellStyle name="Calculation 25" xfId="60294"/>
    <cellStyle name="Calculation 25 2" xfId="61520"/>
    <cellStyle name="Calculation 25 3" xfId="61964"/>
    <cellStyle name="Calculation 25 4" xfId="62407"/>
    <cellStyle name="Calculation 25 5" xfId="62845"/>
    <cellStyle name="Calculation 25 6" xfId="60831"/>
    <cellStyle name="Calculation 26" xfId="60303"/>
    <cellStyle name="Calculation 26 2" xfId="61527"/>
    <cellStyle name="Calculation 26 3" xfId="61971"/>
    <cellStyle name="Calculation 26 4" xfId="62414"/>
    <cellStyle name="Calculation 26 5" xfId="62852"/>
    <cellStyle name="Calculation 26 6" xfId="60838"/>
    <cellStyle name="Calculation 27" xfId="60310"/>
    <cellStyle name="Calculation 27 2" xfId="61532"/>
    <cellStyle name="Calculation 27 3" xfId="61976"/>
    <cellStyle name="Calculation 27 4" xfId="62419"/>
    <cellStyle name="Calculation 27 5" xfId="62857"/>
    <cellStyle name="Calculation 27 6" xfId="60843"/>
    <cellStyle name="Calculation 28" xfId="60317"/>
    <cellStyle name="Calculation 28 2" xfId="61537"/>
    <cellStyle name="Calculation 28 3" xfId="61981"/>
    <cellStyle name="Calculation 28 4" xfId="62424"/>
    <cellStyle name="Calculation 28 5" xfId="62862"/>
    <cellStyle name="Calculation 28 6" xfId="60848"/>
    <cellStyle name="Calculation 29" xfId="60323"/>
    <cellStyle name="Calculation 29 2" xfId="61542"/>
    <cellStyle name="Calculation 29 3" xfId="61986"/>
    <cellStyle name="Calculation 29 4" xfId="62429"/>
    <cellStyle name="Calculation 29 5" xfId="62867"/>
    <cellStyle name="Calculation 29 6" xfId="60853"/>
    <cellStyle name="Calculation 3" xfId="60000"/>
    <cellStyle name="Calculation 3 2" xfId="61267"/>
    <cellStyle name="Calculation 3 3" xfId="61711"/>
    <cellStyle name="Calculation 3 4" xfId="62155"/>
    <cellStyle name="Calculation 3 5" xfId="62593"/>
    <cellStyle name="Calculation 3 6" xfId="60579"/>
    <cellStyle name="Calculation 30" xfId="60329"/>
    <cellStyle name="Calculation 30 2" xfId="61548"/>
    <cellStyle name="Calculation 30 3" xfId="61992"/>
    <cellStyle name="Calculation 30 4" xfId="62434"/>
    <cellStyle name="Calculation 30 5" xfId="62872"/>
    <cellStyle name="Calculation 30 6" xfId="60858"/>
    <cellStyle name="Calculation 31" xfId="60334"/>
    <cellStyle name="Calculation 31 2" xfId="61552"/>
    <cellStyle name="Calculation 31 3" xfId="61996"/>
    <cellStyle name="Calculation 31 4" xfId="62438"/>
    <cellStyle name="Calculation 31 5" xfId="62876"/>
    <cellStyle name="Calculation 31 6" xfId="60862"/>
    <cellStyle name="Calculation 32" xfId="60339"/>
    <cellStyle name="Calculation 32 2" xfId="61556"/>
    <cellStyle name="Calculation 32 3" xfId="62000"/>
    <cellStyle name="Calculation 32 4" xfId="62442"/>
    <cellStyle name="Calculation 32 5" xfId="62880"/>
    <cellStyle name="Calculation 32 6" xfId="60866"/>
    <cellStyle name="Calculation 33" xfId="60343"/>
    <cellStyle name="Calculation 33 2" xfId="61560"/>
    <cellStyle name="Calculation 33 3" xfId="62004"/>
    <cellStyle name="Calculation 33 4" xfId="62445"/>
    <cellStyle name="Calculation 33 5" xfId="62883"/>
    <cellStyle name="Calculation 33 6" xfId="60869"/>
    <cellStyle name="Calculation 34" xfId="60346"/>
    <cellStyle name="Calculation 34 2" xfId="61563"/>
    <cellStyle name="Calculation 34 3" xfId="62007"/>
    <cellStyle name="Calculation 34 4" xfId="62447"/>
    <cellStyle name="Calculation 34 5" xfId="62885"/>
    <cellStyle name="Calculation 34 6" xfId="60871"/>
    <cellStyle name="Calculation 35" xfId="60349"/>
    <cellStyle name="Calculation 35 2" xfId="61565"/>
    <cellStyle name="Calculation 35 3" xfId="62009"/>
    <cellStyle name="Calculation 35 4" xfId="62449"/>
    <cellStyle name="Calculation 35 5" xfId="62887"/>
    <cellStyle name="Calculation 35 6" xfId="60873"/>
    <cellStyle name="Calculation 36" xfId="60351"/>
    <cellStyle name="Calculation 36 2" xfId="61567"/>
    <cellStyle name="Calculation 36 3" xfId="62011"/>
    <cellStyle name="Calculation 36 4" xfId="62450"/>
    <cellStyle name="Calculation 36 5" xfId="62888"/>
    <cellStyle name="Calculation 36 6" xfId="60874"/>
    <cellStyle name="Calculation 37" xfId="59782"/>
    <cellStyle name="Calculation 37 2" xfId="61062"/>
    <cellStyle name="Calculation 37 3" xfId="60940"/>
    <cellStyle name="Calculation 37 4" xfId="61037"/>
    <cellStyle name="Calculation 37 5" xfId="60964"/>
    <cellStyle name="Calculation 37 6" xfId="60376"/>
    <cellStyle name="Calculation 4" xfId="60016"/>
    <cellStyle name="Calculation 4 2" xfId="61283"/>
    <cellStyle name="Calculation 4 3" xfId="61727"/>
    <cellStyle name="Calculation 4 4" xfId="62170"/>
    <cellStyle name="Calculation 4 5" xfId="62608"/>
    <cellStyle name="Calculation 4 6" xfId="60594"/>
    <cellStyle name="Calculation 5" xfId="60029"/>
    <cellStyle name="Calculation 5 2" xfId="61294"/>
    <cellStyle name="Calculation 5 3" xfId="61738"/>
    <cellStyle name="Calculation 5 4" xfId="62181"/>
    <cellStyle name="Calculation 5 5" xfId="62619"/>
    <cellStyle name="Calculation 5 6" xfId="60605"/>
    <cellStyle name="Calculation 6" xfId="59945"/>
    <cellStyle name="Calculation 6 2" xfId="61216"/>
    <cellStyle name="Calculation 6 3" xfId="61660"/>
    <cellStyle name="Calculation 6 4" xfId="62104"/>
    <cellStyle name="Calculation 6 5" xfId="62542"/>
    <cellStyle name="Calculation 6 6" xfId="60528"/>
    <cellStyle name="Calculation 7" xfId="59922"/>
    <cellStyle name="Calculation 7 2" xfId="61194"/>
    <cellStyle name="Calculation 7 3" xfId="61638"/>
    <cellStyle name="Calculation 7 4" xfId="62082"/>
    <cellStyle name="Calculation 7 5" xfId="62520"/>
    <cellStyle name="Calculation 7 6" xfId="60506"/>
    <cellStyle name="Calculation 8" xfId="59833"/>
    <cellStyle name="Calculation 8 2" xfId="61110"/>
    <cellStyle name="Calculation 8 3" xfId="60892"/>
    <cellStyle name="Calculation 8 4" xfId="61020"/>
    <cellStyle name="Calculation 8 5" xfId="60972"/>
    <cellStyle name="Calculation 8 6" xfId="60422"/>
    <cellStyle name="Calculation 9" xfId="60092"/>
    <cellStyle name="Calculation 9 2" xfId="61348"/>
    <cellStyle name="Calculation 9 3" xfId="61792"/>
    <cellStyle name="Calculation 9 4" xfId="62235"/>
    <cellStyle name="Calculation 9 5" xfId="62673"/>
    <cellStyle name="Calculation 9 6" xfId="60659"/>
    <cellStyle name="Cálculo 2" xfId="59592"/>
    <cellStyle name="Cálculo 2 10" xfId="59807"/>
    <cellStyle name="Cálculo 2 10 2" xfId="61085"/>
    <cellStyle name="Cálculo 2 10 3" xfId="60917"/>
    <cellStyle name="Cálculo 2 10 4" xfId="61003"/>
    <cellStyle name="Cálculo 2 10 5" xfId="60985"/>
    <cellStyle name="Cálculo 2 10 6" xfId="60397"/>
    <cellStyle name="Cálculo 2 11" xfId="59910"/>
    <cellStyle name="Cálculo 2 11 2" xfId="61183"/>
    <cellStyle name="Cálculo 2 11 3" xfId="61627"/>
    <cellStyle name="Cálculo 2 11 4" xfId="62071"/>
    <cellStyle name="Cálculo 2 11 5" xfId="62509"/>
    <cellStyle name="Cálculo 2 11 6" xfId="60495"/>
    <cellStyle name="Cálculo 2 12" xfId="59897"/>
    <cellStyle name="Cálculo 2 12 2" xfId="61172"/>
    <cellStyle name="Cálculo 2 12 3" xfId="61616"/>
    <cellStyle name="Cálculo 2 12 4" xfId="62060"/>
    <cellStyle name="Cálculo 2 12 5" xfId="62498"/>
    <cellStyle name="Cálculo 2 12 6" xfId="60484"/>
    <cellStyle name="Cálculo 2 13" xfId="59884"/>
    <cellStyle name="Cálculo 2 13 2" xfId="61160"/>
    <cellStyle name="Cálculo 2 13 3" xfId="61604"/>
    <cellStyle name="Cálculo 2 13 4" xfId="62048"/>
    <cellStyle name="Cálculo 2 13 5" xfId="62486"/>
    <cellStyle name="Cálculo 2 13 6" xfId="60472"/>
    <cellStyle name="Cálculo 2 14" xfId="59973"/>
    <cellStyle name="Cálculo 2 14 2" xfId="61240"/>
    <cellStyle name="Cálculo 2 14 3" xfId="61684"/>
    <cellStyle name="Cálculo 2 14 4" xfId="62128"/>
    <cellStyle name="Cálculo 2 14 5" xfId="62566"/>
    <cellStyle name="Cálculo 2 14 6" xfId="60552"/>
    <cellStyle name="Cálculo 2 15" xfId="59931"/>
    <cellStyle name="Cálculo 2 15 2" xfId="61203"/>
    <cellStyle name="Cálculo 2 15 3" xfId="61647"/>
    <cellStyle name="Cálculo 2 15 4" xfId="62091"/>
    <cellStyle name="Cálculo 2 15 5" xfId="62529"/>
    <cellStyle name="Cálculo 2 15 6" xfId="60515"/>
    <cellStyle name="Cálculo 2 16" xfId="60142"/>
    <cellStyle name="Cálculo 2 16 2" xfId="61390"/>
    <cellStyle name="Cálculo 2 16 3" xfId="61834"/>
    <cellStyle name="Cálculo 2 16 4" xfId="62277"/>
    <cellStyle name="Cálculo 2 16 5" xfId="62715"/>
    <cellStyle name="Cálculo 2 16 6" xfId="60701"/>
    <cellStyle name="Cálculo 2 17" xfId="60047"/>
    <cellStyle name="Cálculo 2 17 2" xfId="61310"/>
    <cellStyle name="Cálculo 2 17 3" xfId="61754"/>
    <cellStyle name="Cálculo 2 17 4" xfId="62197"/>
    <cellStyle name="Cálculo 2 17 5" xfId="62635"/>
    <cellStyle name="Cálculo 2 17 6" xfId="60621"/>
    <cellStyle name="Cálculo 2 18" xfId="60148"/>
    <cellStyle name="Cálculo 2 18 2" xfId="61396"/>
    <cellStyle name="Cálculo 2 18 3" xfId="61840"/>
    <cellStyle name="Cálculo 2 18 4" xfId="62283"/>
    <cellStyle name="Cálculo 2 18 5" xfId="62721"/>
    <cellStyle name="Cálculo 2 18 6" xfId="60707"/>
    <cellStyle name="Cálculo 2 19" xfId="60011"/>
    <cellStyle name="Cálculo 2 19 2" xfId="61278"/>
    <cellStyle name="Cálculo 2 19 3" xfId="61722"/>
    <cellStyle name="Cálculo 2 19 4" xfId="62165"/>
    <cellStyle name="Cálculo 2 19 5" xfId="62603"/>
    <cellStyle name="Cálculo 2 19 6" xfId="60589"/>
    <cellStyle name="Cálculo 2 2" xfId="59864"/>
    <cellStyle name="Cálculo 2 2 2" xfId="61140"/>
    <cellStyle name="Cálculo 2 2 3" xfId="61584"/>
    <cellStyle name="Cálculo 2 2 4" xfId="62028"/>
    <cellStyle name="Cálculo 2 2 5" xfId="62466"/>
    <cellStyle name="Cálculo 2 2 6" xfId="60452"/>
    <cellStyle name="Cálculo 2 20" xfId="59829"/>
    <cellStyle name="Cálculo 2 20 2" xfId="61107"/>
    <cellStyle name="Cálculo 2 20 3" xfId="60895"/>
    <cellStyle name="Cálculo 2 20 4" xfId="61017"/>
    <cellStyle name="Cálculo 2 20 5" xfId="60974"/>
    <cellStyle name="Cálculo 2 20 6" xfId="60419"/>
    <cellStyle name="Cálculo 2 21" xfId="60204"/>
    <cellStyle name="Cálculo 2 21 2" xfId="61442"/>
    <cellStyle name="Cálculo 2 21 3" xfId="61886"/>
    <cellStyle name="Cálculo 2 21 4" xfId="62329"/>
    <cellStyle name="Cálculo 2 21 5" xfId="62767"/>
    <cellStyle name="Cálculo 2 21 6" xfId="60753"/>
    <cellStyle name="Cálculo 2 22" xfId="59780"/>
    <cellStyle name="Cálculo 2 22 2" xfId="61060"/>
    <cellStyle name="Cálculo 2 22 3" xfId="60942"/>
    <cellStyle name="Cálculo 2 22 4" xfId="60994"/>
    <cellStyle name="Cálculo 2 22 5" xfId="60993"/>
    <cellStyle name="Cálculo 2 22 6" xfId="60374"/>
    <cellStyle name="Cálculo 2 23" xfId="60135"/>
    <cellStyle name="Cálculo 2 23 2" xfId="61386"/>
    <cellStyle name="Cálculo 2 23 3" xfId="61830"/>
    <cellStyle name="Cálculo 2 23 4" xfId="62273"/>
    <cellStyle name="Cálculo 2 23 5" xfId="62711"/>
    <cellStyle name="Cálculo 2 23 6" xfId="60697"/>
    <cellStyle name="Cálculo 2 24" xfId="60069"/>
    <cellStyle name="Cálculo 2 24 2" xfId="61330"/>
    <cellStyle name="Cálculo 2 24 3" xfId="61774"/>
    <cellStyle name="Cálculo 2 24 4" xfId="62217"/>
    <cellStyle name="Cálculo 2 24 5" xfId="62655"/>
    <cellStyle name="Cálculo 2 24 6" xfId="60641"/>
    <cellStyle name="Cálculo 2 25" xfId="60191"/>
    <cellStyle name="Cálculo 2 25 2" xfId="61433"/>
    <cellStyle name="Cálculo 2 25 3" xfId="61877"/>
    <cellStyle name="Cálculo 2 25 4" xfId="62320"/>
    <cellStyle name="Cálculo 2 25 5" xfId="62758"/>
    <cellStyle name="Cálculo 2 25 6" xfId="60744"/>
    <cellStyle name="Cálculo 2 26" xfId="59977"/>
    <cellStyle name="Cálculo 2 26 2" xfId="61244"/>
    <cellStyle name="Cálculo 2 26 3" xfId="61688"/>
    <cellStyle name="Cálculo 2 26 4" xfId="62132"/>
    <cellStyle name="Cálculo 2 26 5" xfId="62570"/>
    <cellStyle name="Cálculo 2 26 6" xfId="60556"/>
    <cellStyle name="Cálculo 2 27" xfId="59937"/>
    <cellStyle name="Cálculo 2 27 2" xfId="61209"/>
    <cellStyle name="Cálculo 2 27 3" xfId="61653"/>
    <cellStyle name="Cálculo 2 27 4" xfId="62097"/>
    <cellStyle name="Cálculo 2 27 5" xfId="62535"/>
    <cellStyle name="Cálculo 2 27 6" xfId="60521"/>
    <cellStyle name="Cálculo 2 28" xfId="60222"/>
    <cellStyle name="Cálculo 2 28 2" xfId="61458"/>
    <cellStyle name="Cálculo 2 28 3" xfId="61902"/>
    <cellStyle name="Cálculo 2 28 4" xfId="62345"/>
    <cellStyle name="Cálculo 2 28 5" xfId="62783"/>
    <cellStyle name="Cálculo 2 28 6" xfId="60769"/>
    <cellStyle name="Cálculo 2 29" xfId="59893"/>
    <cellStyle name="Cálculo 2 29 2" xfId="61168"/>
    <cellStyle name="Cálculo 2 29 3" xfId="61612"/>
    <cellStyle name="Cálculo 2 29 4" xfId="62056"/>
    <cellStyle name="Cálculo 2 29 5" xfId="62494"/>
    <cellStyle name="Cálculo 2 29 6" xfId="60480"/>
    <cellStyle name="Cálculo 2 3" xfId="59929"/>
    <cellStyle name="Cálculo 2 3 2" xfId="61201"/>
    <cellStyle name="Cálculo 2 3 3" xfId="61645"/>
    <cellStyle name="Cálculo 2 3 4" xfId="62089"/>
    <cellStyle name="Cálculo 2 3 5" xfId="62527"/>
    <cellStyle name="Cálculo 2 3 6" xfId="60513"/>
    <cellStyle name="Cálculo 2 30" xfId="60214"/>
    <cellStyle name="Cálculo 2 30 2" xfId="61450"/>
    <cellStyle name="Cálculo 2 30 3" xfId="61894"/>
    <cellStyle name="Cálculo 2 30 4" xfId="62337"/>
    <cellStyle name="Cálculo 2 30 5" xfId="62775"/>
    <cellStyle name="Cálculo 2 30 6" xfId="60761"/>
    <cellStyle name="Cálculo 2 31" xfId="60215"/>
    <cellStyle name="Cálculo 2 31 2" xfId="61451"/>
    <cellStyle name="Cálculo 2 31 3" xfId="61895"/>
    <cellStyle name="Cálculo 2 31 4" xfId="62338"/>
    <cellStyle name="Cálculo 2 31 5" xfId="62776"/>
    <cellStyle name="Cálculo 2 31 6" xfId="60762"/>
    <cellStyle name="Cálculo 2 32" xfId="60295"/>
    <cellStyle name="Cálculo 2 32 2" xfId="61521"/>
    <cellStyle name="Cálculo 2 32 3" xfId="61965"/>
    <cellStyle name="Cálculo 2 32 4" xfId="62408"/>
    <cellStyle name="Cálculo 2 32 5" xfId="62846"/>
    <cellStyle name="Cálculo 2 32 6" xfId="60832"/>
    <cellStyle name="Cálculo 2 33" xfId="60304"/>
    <cellStyle name="Cálculo 2 33 2" xfId="61528"/>
    <cellStyle name="Cálculo 2 33 3" xfId="61972"/>
    <cellStyle name="Cálculo 2 33 4" xfId="62415"/>
    <cellStyle name="Cálculo 2 33 5" xfId="62853"/>
    <cellStyle name="Cálculo 2 33 6" xfId="60839"/>
    <cellStyle name="Cálculo 2 34" xfId="60311"/>
    <cellStyle name="Cálculo 2 34 2" xfId="61533"/>
    <cellStyle name="Cálculo 2 34 3" xfId="61977"/>
    <cellStyle name="Cálculo 2 34 4" xfId="62420"/>
    <cellStyle name="Cálculo 2 34 5" xfId="62858"/>
    <cellStyle name="Cálculo 2 34 6" xfId="60844"/>
    <cellStyle name="Cálculo 2 35" xfId="60318"/>
    <cellStyle name="Cálculo 2 35 2" xfId="61538"/>
    <cellStyle name="Cálculo 2 35 3" xfId="61982"/>
    <cellStyle name="Cálculo 2 35 4" xfId="62425"/>
    <cellStyle name="Cálculo 2 35 5" xfId="62863"/>
    <cellStyle name="Cálculo 2 35 6" xfId="60849"/>
    <cellStyle name="Cálculo 2 36" xfId="60324"/>
    <cellStyle name="Cálculo 2 36 2" xfId="61543"/>
    <cellStyle name="Cálculo 2 36 3" xfId="61987"/>
    <cellStyle name="Cálculo 2 36 4" xfId="62430"/>
    <cellStyle name="Cálculo 2 36 5" xfId="62868"/>
    <cellStyle name="Cálculo 2 36 6" xfId="60854"/>
    <cellStyle name="Cálculo 2 37" xfId="59783"/>
    <cellStyle name="Cálculo 2 37 2" xfId="61063"/>
    <cellStyle name="Cálculo 2 37 3" xfId="60939"/>
    <cellStyle name="Cálculo 2 37 4" xfId="61038"/>
    <cellStyle name="Cálculo 2 37 5" xfId="60963"/>
    <cellStyle name="Cálculo 2 37 6" xfId="60377"/>
    <cellStyle name="Cálculo 2 4" xfId="59872"/>
    <cellStyle name="Cálculo 2 4 2" xfId="61148"/>
    <cellStyle name="Cálculo 2 4 3" xfId="61592"/>
    <cellStyle name="Cálculo 2 4 4" xfId="62036"/>
    <cellStyle name="Cálculo 2 4 5" xfId="62474"/>
    <cellStyle name="Cálculo 2 4 6" xfId="60460"/>
    <cellStyle name="Cálculo 2 5" xfId="59805"/>
    <cellStyle name="Cálculo 2 5 2" xfId="61084"/>
    <cellStyle name="Cálculo 2 5 3" xfId="60918"/>
    <cellStyle name="Cálculo 2 5 4" xfId="61042"/>
    <cellStyle name="Cálculo 2 5 5" xfId="60959"/>
    <cellStyle name="Cálculo 2 5 6" xfId="60396"/>
    <cellStyle name="Cálculo 2 6" xfId="59886"/>
    <cellStyle name="Cálculo 2 6 2" xfId="61162"/>
    <cellStyle name="Cálculo 2 6 3" xfId="61606"/>
    <cellStyle name="Cálculo 2 6 4" xfId="62050"/>
    <cellStyle name="Cálculo 2 6 5" xfId="62488"/>
    <cellStyle name="Cálculo 2 6 6" xfId="60474"/>
    <cellStyle name="Cálculo 2 7" xfId="60037"/>
    <cellStyle name="Cálculo 2 7 2" xfId="61300"/>
    <cellStyle name="Cálculo 2 7 3" xfId="61744"/>
    <cellStyle name="Cálculo 2 7 4" xfId="62187"/>
    <cellStyle name="Cálculo 2 7 5" xfId="62625"/>
    <cellStyle name="Cálculo 2 7 6" xfId="60611"/>
    <cellStyle name="Cálculo 2 8" xfId="59989"/>
    <cellStyle name="Cálculo 2 8 2" xfId="61256"/>
    <cellStyle name="Cálculo 2 8 3" xfId="61700"/>
    <cellStyle name="Cálculo 2 8 4" xfId="62144"/>
    <cellStyle name="Cálculo 2 8 5" xfId="62582"/>
    <cellStyle name="Cálculo 2 8 6" xfId="60568"/>
    <cellStyle name="Cálculo 2 9" xfId="60020"/>
    <cellStyle name="Cálculo 2 9 2" xfId="61286"/>
    <cellStyle name="Cálculo 2 9 3" xfId="61730"/>
    <cellStyle name="Cálculo 2 9 4" xfId="62173"/>
    <cellStyle name="Cálculo 2 9 5" xfId="62611"/>
    <cellStyle name="Cálculo 2 9 6" xfId="60597"/>
    <cellStyle name="Cálculo 3" xfId="59593"/>
    <cellStyle name="Cálculo 3 10" xfId="59978"/>
    <cellStyle name="Cálculo 3 10 2" xfId="61245"/>
    <cellStyle name="Cálculo 3 10 3" xfId="61689"/>
    <cellStyle name="Cálculo 3 10 4" xfId="62133"/>
    <cellStyle name="Cálculo 3 10 5" xfId="62571"/>
    <cellStyle name="Cálculo 3 10 6" xfId="60557"/>
    <cellStyle name="Cálculo 3 11" xfId="59909"/>
    <cellStyle name="Cálculo 3 11 2" xfId="61182"/>
    <cellStyle name="Cálculo 3 11 3" xfId="61626"/>
    <cellStyle name="Cálculo 3 11 4" xfId="62070"/>
    <cellStyle name="Cálculo 3 11 5" xfId="62508"/>
    <cellStyle name="Cálculo 3 11 6" xfId="60494"/>
    <cellStyle name="Cálculo 3 12" xfId="60082"/>
    <cellStyle name="Cálculo 3 12 2" xfId="61339"/>
    <cellStyle name="Cálculo 3 12 3" xfId="61783"/>
    <cellStyle name="Cálculo 3 12 4" xfId="62226"/>
    <cellStyle name="Cálculo 3 12 5" xfId="62664"/>
    <cellStyle name="Cálculo 3 12 6" xfId="60650"/>
    <cellStyle name="Cálculo 3 13" xfId="60028"/>
    <cellStyle name="Cálculo 3 13 2" xfId="61293"/>
    <cellStyle name="Cálculo 3 13 3" xfId="61737"/>
    <cellStyle name="Cálculo 3 13 4" xfId="62180"/>
    <cellStyle name="Cálculo 3 13 5" xfId="62618"/>
    <cellStyle name="Cálculo 3 13 6" xfId="60604"/>
    <cellStyle name="Cálculo 3 14" xfId="59842"/>
    <cellStyle name="Cálculo 3 14 2" xfId="61118"/>
    <cellStyle name="Cálculo 3 14 3" xfId="60884"/>
    <cellStyle name="Cálculo 3 14 4" xfId="61049"/>
    <cellStyle name="Cálculo 3 14 5" xfId="60952"/>
    <cellStyle name="Cálculo 3 14 6" xfId="60430"/>
    <cellStyle name="Cálculo 3 15" xfId="59951"/>
    <cellStyle name="Cálculo 3 15 2" xfId="61221"/>
    <cellStyle name="Cálculo 3 15 3" xfId="61665"/>
    <cellStyle name="Cálculo 3 15 4" xfId="62109"/>
    <cellStyle name="Cálculo 3 15 5" xfId="62547"/>
    <cellStyle name="Cálculo 3 15 6" xfId="60533"/>
    <cellStyle name="Cálculo 3 16" xfId="60072"/>
    <cellStyle name="Cálculo 3 16 2" xfId="61331"/>
    <cellStyle name="Cálculo 3 16 3" xfId="61775"/>
    <cellStyle name="Cálculo 3 16 4" xfId="62218"/>
    <cellStyle name="Cálculo 3 16 5" xfId="62656"/>
    <cellStyle name="Cálculo 3 16 6" xfId="60642"/>
    <cellStyle name="Cálculo 3 17" xfId="60053"/>
    <cellStyle name="Cálculo 3 17 2" xfId="61315"/>
    <cellStyle name="Cálculo 3 17 3" xfId="61759"/>
    <cellStyle name="Cálculo 3 17 4" xfId="62202"/>
    <cellStyle name="Cálculo 3 17 5" xfId="62640"/>
    <cellStyle name="Cálculo 3 17 6" xfId="60626"/>
    <cellStyle name="Cálculo 3 18" xfId="59820"/>
    <cellStyle name="Cálculo 3 18 2" xfId="61098"/>
    <cellStyle name="Cálculo 3 18 3" xfId="60904"/>
    <cellStyle name="Cálculo 3 18 4" xfId="61046"/>
    <cellStyle name="Cálculo 3 18 5" xfId="60955"/>
    <cellStyle name="Cálculo 3 18 6" xfId="60410"/>
    <cellStyle name="Cálculo 3 19" xfId="59994"/>
    <cellStyle name="Cálculo 3 19 2" xfId="61261"/>
    <cellStyle name="Cálculo 3 19 3" xfId="61705"/>
    <cellStyle name="Cálculo 3 19 4" xfId="62149"/>
    <cellStyle name="Cálculo 3 19 5" xfId="62587"/>
    <cellStyle name="Cálculo 3 19 6" xfId="60573"/>
    <cellStyle name="Cálculo 3 2" xfId="59865"/>
    <cellStyle name="Cálculo 3 2 2" xfId="61141"/>
    <cellStyle name="Cálculo 3 2 3" xfId="61585"/>
    <cellStyle name="Cálculo 3 2 4" xfId="62029"/>
    <cellStyle name="Cálculo 3 2 5" xfId="62467"/>
    <cellStyle name="Cálculo 3 2 6" xfId="60453"/>
    <cellStyle name="Cálculo 3 20" xfId="60074"/>
    <cellStyle name="Cálculo 3 20 2" xfId="61333"/>
    <cellStyle name="Cálculo 3 20 3" xfId="61777"/>
    <cellStyle name="Cálculo 3 20 4" xfId="62220"/>
    <cellStyle name="Cálculo 3 20 5" xfId="62658"/>
    <cellStyle name="Cálculo 3 20 6" xfId="60644"/>
    <cellStyle name="Cálculo 3 21" xfId="60134"/>
    <cellStyle name="Cálculo 3 21 2" xfId="61385"/>
    <cellStyle name="Cálculo 3 21 3" xfId="61829"/>
    <cellStyle name="Cálculo 3 21 4" xfId="62272"/>
    <cellStyle name="Cálculo 3 21 5" xfId="62710"/>
    <cellStyle name="Cálculo 3 21 6" xfId="60696"/>
    <cellStyle name="Cálculo 3 22" xfId="60035"/>
    <cellStyle name="Cálculo 3 22 2" xfId="61299"/>
    <cellStyle name="Cálculo 3 22 3" xfId="61743"/>
    <cellStyle name="Cálculo 3 22 4" xfId="62186"/>
    <cellStyle name="Cálculo 3 22 5" xfId="62624"/>
    <cellStyle name="Cálculo 3 22 6" xfId="60610"/>
    <cellStyle name="Cálculo 3 23" xfId="60115"/>
    <cellStyle name="Cálculo 3 23 2" xfId="61367"/>
    <cellStyle name="Cálculo 3 23 3" xfId="61811"/>
    <cellStyle name="Cálculo 3 23 4" xfId="62254"/>
    <cellStyle name="Cálculo 3 23 5" xfId="62692"/>
    <cellStyle name="Cálculo 3 23 6" xfId="60678"/>
    <cellStyle name="Cálculo 3 24" xfId="60024"/>
    <cellStyle name="Cálculo 3 24 2" xfId="61289"/>
    <cellStyle name="Cálculo 3 24 3" xfId="61733"/>
    <cellStyle name="Cálculo 3 24 4" xfId="62176"/>
    <cellStyle name="Cálculo 3 24 5" xfId="62614"/>
    <cellStyle name="Cálculo 3 24 6" xfId="60600"/>
    <cellStyle name="Cálculo 3 25" xfId="60231"/>
    <cellStyle name="Cálculo 3 25 2" xfId="61466"/>
    <cellStyle name="Cálculo 3 25 3" xfId="61910"/>
    <cellStyle name="Cálculo 3 25 4" xfId="62353"/>
    <cellStyle name="Cálculo 3 25 5" xfId="62791"/>
    <cellStyle name="Cálculo 3 25 6" xfId="60777"/>
    <cellStyle name="Cálculo 3 26" xfId="60180"/>
    <cellStyle name="Cálculo 3 26 2" xfId="61423"/>
    <cellStyle name="Cálculo 3 26 3" xfId="61867"/>
    <cellStyle name="Cálculo 3 26 4" xfId="62310"/>
    <cellStyle name="Cálculo 3 26 5" xfId="62748"/>
    <cellStyle name="Cálculo 3 26 6" xfId="60734"/>
    <cellStyle name="Cálculo 3 27" xfId="60189"/>
    <cellStyle name="Cálculo 3 27 2" xfId="61432"/>
    <cellStyle name="Cálculo 3 27 3" xfId="61876"/>
    <cellStyle name="Cálculo 3 27 4" xfId="62319"/>
    <cellStyle name="Cálculo 3 27 5" xfId="62757"/>
    <cellStyle name="Cálculo 3 27 6" xfId="60743"/>
    <cellStyle name="Cálculo 3 28" xfId="60269"/>
    <cellStyle name="Cálculo 3 28 2" xfId="61499"/>
    <cellStyle name="Cálculo 3 28 3" xfId="61943"/>
    <cellStyle name="Cálculo 3 28 4" xfId="62386"/>
    <cellStyle name="Cálculo 3 28 5" xfId="62824"/>
    <cellStyle name="Cálculo 3 28 6" xfId="60810"/>
    <cellStyle name="Cálculo 3 29" xfId="60196"/>
    <cellStyle name="Cálculo 3 29 2" xfId="61437"/>
    <cellStyle name="Cálculo 3 29 3" xfId="61881"/>
    <cellStyle name="Cálculo 3 29 4" xfId="62324"/>
    <cellStyle name="Cálculo 3 29 5" xfId="62762"/>
    <cellStyle name="Cálculo 3 29 6" xfId="60748"/>
    <cellStyle name="Cálculo 3 3" xfId="59928"/>
    <cellStyle name="Cálculo 3 3 2" xfId="61200"/>
    <cellStyle name="Cálculo 3 3 3" xfId="61644"/>
    <cellStyle name="Cálculo 3 3 4" xfId="62088"/>
    <cellStyle name="Cálculo 3 3 5" xfId="62526"/>
    <cellStyle name="Cálculo 3 3 6" xfId="60512"/>
    <cellStyle name="Cálculo 3 30" xfId="60271"/>
    <cellStyle name="Cálculo 3 30 2" xfId="61500"/>
    <cellStyle name="Cálculo 3 30 3" xfId="61944"/>
    <cellStyle name="Cálculo 3 30 4" xfId="62387"/>
    <cellStyle name="Cálculo 3 30 5" xfId="62825"/>
    <cellStyle name="Cálculo 3 30 6" xfId="60811"/>
    <cellStyle name="Cálculo 3 31" xfId="60279"/>
    <cellStyle name="Cálculo 3 31 2" xfId="61507"/>
    <cellStyle name="Cálculo 3 31 3" xfId="61951"/>
    <cellStyle name="Cálculo 3 31 4" xfId="62394"/>
    <cellStyle name="Cálculo 3 31 5" xfId="62832"/>
    <cellStyle name="Cálculo 3 31 6" xfId="60818"/>
    <cellStyle name="Cálculo 3 32" xfId="60241"/>
    <cellStyle name="Cálculo 3 32 2" xfId="61475"/>
    <cellStyle name="Cálculo 3 32 3" xfId="61919"/>
    <cellStyle name="Cálculo 3 32 4" xfId="62362"/>
    <cellStyle name="Cálculo 3 32 5" xfId="62800"/>
    <cellStyle name="Cálculo 3 32 6" xfId="60786"/>
    <cellStyle name="Cálculo 3 33" xfId="60216"/>
    <cellStyle name="Cálculo 3 33 2" xfId="61452"/>
    <cellStyle name="Cálculo 3 33 3" xfId="61896"/>
    <cellStyle name="Cálculo 3 33 4" xfId="62339"/>
    <cellStyle name="Cálculo 3 33 5" xfId="62777"/>
    <cellStyle name="Cálculo 3 33 6" xfId="60763"/>
    <cellStyle name="Cálculo 3 34" xfId="60264"/>
    <cellStyle name="Cálculo 3 34 2" xfId="61494"/>
    <cellStyle name="Cálculo 3 34 3" xfId="61938"/>
    <cellStyle name="Cálculo 3 34 4" xfId="62381"/>
    <cellStyle name="Cálculo 3 34 5" xfId="62819"/>
    <cellStyle name="Cálculo 3 34 6" xfId="60805"/>
    <cellStyle name="Cálculo 3 35" xfId="60282"/>
    <cellStyle name="Cálculo 3 35 2" xfId="61510"/>
    <cellStyle name="Cálculo 3 35 3" xfId="61954"/>
    <cellStyle name="Cálculo 3 35 4" xfId="62397"/>
    <cellStyle name="Cálculo 3 35 5" xfId="62835"/>
    <cellStyle name="Cálculo 3 35 6" xfId="60821"/>
    <cellStyle name="Cálculo 3 36" xfId="60012"/>
    <cellStyle name="Cálculo 3 36 2" xfId="61279"/>
    <cellStyle name="Cálculo 3 36 3" xfId="61723"/>
    <cellStyle name="Cálculo 3 36 4" xfId="62166"/>
    <cellStyle name="Cálculo 3 36 5" xfId="62604"/>
    <cellStyle name="Cálculo 3 36 6" xfId="60590"/>
    <cellStyle name="Cálculo 3 37" xfId="59784"/>
    <cellStyle name="Cálculo 3 37 2" xfId="61064"/>
    <cellStyle name="Cálculo 3 37 3" xfId="60938"/>
    <cellStyle name="Cálculo 3 37 4" xfId="61039"/>
    <cellStyle name="Cálculo 3 37 5" xfId="60962"/>
    <cellStyle name="Cálculo 3 37 6" xfId="60378"/>
    <cellStyle name="Cálculo 3 4" xfId="59873"/>
    <cellStyle name="Cálculo 3 4 2" xfId="61149"/>
    <cellStyle name="Cálculo 3 4 3" xfId="61593"/>
    <cellStyle name="Cálculo 3 4 4" xfId="62037"/>
    <cellStyle name="Cálculo 3 4 5" xfId="62475"/>
    <cellStyle name="Cálculo 3 4 6" xfId="60461"/>
    <cellStyle name="Cálculo 3 5" xfId="59921"/>
    <cellStyle name="Cálculo 3 5 2" xfId="61193"/>
    <cellStyle name="Cálculo 3 5 3" xfId="61637"/>
    <cellStyle name="Cálculo 3 5 4" xfId="62081"/>
    <cellStyle name="Cálculo 3 5 5" xfId="62519"/>
    <cellStyle name="Cálculo 3 5 6" xfId="60505"/>
    <cellStyle name="Cálculo 3 6" xfId="59779"/>
    <cellStyle name="Cálculo 3 6 2" xfId="61059"/>
    <cellStyle name="Cálculo 3 6 3" xfId="60943"/>
    <cellStyle name="Cálculo 3 6 4" xfId="61568"/>
    <cellStyle name="Cálculo 3 6 5" xfId="62012"/>
    <cellStyle name="Cálculo 3 6 6" xfId="60373"/>
    <cellStyle name="Cálculo 3 7" xfId="59920"/>
    <cellStyle name="Cálculo 3 7 2" xfId="61192"/>
    <cellStyle name="Cálculo 3 7 3" xfId="61636"/>
    <cellStyle name="Cálculo 3 7 4" xfId="62080"/>
    <cellStyle name="Cálculo 3 7 5" xfId="62518"/>
    <cellStyle name="Cálculo 3 7 6" xfId="60504"/>
    <cellStyle name="Cálculo 3 8" xfId="59995"/>
    <cellStyle name="Cálculo 3 8 2" xfId="61262"/>
    <cellStyle name="Cálculo 3 8 3" xfId="61706"/>
    <cellStyle name="Cálculo 3 8 4" xfId="62150"/>
    <cellStyle name="Cálculo 3 8 5" xfId="62588"/>
    <cellStyle name="Cálculo 3 8 6" xfId="60574"/>
    <cellStyle name="Cálculo 3 9" xfId="59916"/>
    <cellStyle name="Cálculo 3 9 2" xfId="61188"/>
    <cellStyle name="Cálculo 3 9 3" xfId="61632"/>
    <cellStyle name="Cálculo 3 9 4" xfId="62076"/>
    <cellStyle name="Cálculo 3 9 5" xfId="62514"/>
    <cellStyle name="Cálculo 3 9 6" xfId="60500"/>
    <cellStyle name="Celda de comprobación 2" xfId="59594"/>
    <cellStyle name="Celda de comprobación 3" xfId="59595"/>
    <cellStyle name="Celda vinculada 2" xfId="59596"/>
    <cellStyle name="Celda vinculada 3" xfId="59597"/>
    <cellStyle name="Check Cell" xfId="59598"/>
    <cellStyle name="Encabezado 4 2" xfId="59599"/>
    <cellStyle name="Encabezado 4 3" xfId="59600"/>
    <cellStyle name="Énfasis1 2" xfId="59601"/>
    <cellStyle name="Énfasis1 3" xfId="59602"/>
    <cellStyle name="Énfasis2 2" xfId="59603"/>
    <cellStyle name="Énfasis2 3" xfId="59604"/>
    <cellStyle name="Énfasis3 2" xfId="59605"/>
    <cellStyle name="Énfasis3 3" xfId="59606"/>
    <cellStyle name="Énfasis4 2" xfId="59607"/>
    <cellStyle name="Énfasis4 3" xfId="59608"/>
    <cellStyle name="Énfasis5 2" xfId="59609"/>
    <cellStyle name="Énfasis5 3" xfId="59610"/>
    <cellStyle name="Énfasis6 2" xfId="59611"/>
    <cellStyle name="Énfasis6 3" xfId="59612"/>
    <cellStyle name="Entrada 2" xfId="59613"/>
    <cellStyle name="Entrada 2 10" xfId="60040"/>
    <cellStyle name="Entrada 2 10 2" xfId="61303"/>
    <cellStyle name="Entrada 2 10 3" xfId="61747"/>
    <cellStyle name="Entrada 2 10 4" xfId="62190"/>
    <cellStyle name="Entrada 2 10 5" xfId="62628"/>
    <cellStyle name="Entrada 2 10 6" xfId="60614"/>
    <cellStyle name="Entrada 2 11" xfId="59955"/>
    <cellStyle name="Entrada 2 11 2" xfId="61225"/>
    <cellStyle name="Entrada 2 11 3" xfId="61669"/>
    <cellStyle name="Entrada 2 11 4" xfId="62113"/>
    <cellStyle name="Entrada 2 11 5" xfId="62551"/>
    <cellStyle name="Entrada 2 11 6" xfId="60537"/>
    <cellStyle name="Entrada 2 12" xfId="60087"/>
    <cellStyle name="Entrada 2 12 2" xfId="61343"/>
    <cellStyle name="Entrada 2 12 3" xfId="61787"/>
    <cellStyle name="Entrada 2 12 4" xfId="62230"/>
    <cellStyle name="Entrada 2 12 5" xfId="62668"/>
    <cellStyle name="Entrada 2 12 6" xfId="60654"/>
    <cellStyle name="Entrada 2 13" xfId="60050"/>
    <cellStyle name="Entrada 2 13 2" xfId="61312"/>
    <cellStyle name="Entrada 2 13 3" xfId="61756"/>
    <cellStyle name="Entrada 2 13 4" xfId="62199"/>
    <cellStyle name="Entrada 2 13 5" xfId="62637"/>
    <cellStyle name="Entrada 2 13 6" xfId="60623"/>
    <cellStyle name="Entrada 2 14" xfId="60095"/>
    <cellStyle name="Entrada 2 14 2" xfId="61350"/>
    <cellStyle name="Entrada 2 14 3" xfId="61794"/>
    <cellStyle name="Entrada 2 14 4" xfId="62237"/>
    <cellStyle name="Entrada 2 14 5" xfId="62675"/>
    <cellStyle name="Entrada 2 14 6" xfId="60661"/>
    <cellStyle name="Entrada 2 15" xfId="60084"/>
    <cellStyle name="Entrada 2 15 2" xfId="61341"/>
    <cellStyle name="Entrada 2 15 3" xfId="61785"/>
    <cellStyle name="Entrada 2 15 4" xfId="62228"/>
    <cellStyle name="Entrada 2 15 5" xfId="62666"/>
    <cellStyle name="Entrada 2 15 6" xfId="60652"/>
    <cellStyle name="Entrada 2 16" xfId="60014"/>
    <cellStyle name="Entrada 2 16 2" xfId="61281"/>
    <cellStyle name="Entrada 2 16 3" xfId="61725"/>
    <cellStyle name="Entrada 2 16 4" xfId="62168"/>
    <cellStyle name="Entrada 2 16 5" xfId="62606"/>
    <cellStyle name="Entrada 2 16 6" xfId="60592"/>
    <cellStyle name="Entrada 2 17" xfId="60156"/>
    <cellStyle name="Entrada 2 17 2" xfId="61403"/>
    <cellStyle name="Entrada 2 17 3" xfId="61847"/>
    <cellStyle name="Entrada 2 17 4" xfId="62290"/>
    <cellStyle name="Entrada 2 17 5" xfId="62728"/>
    <cellStyle name="Entrada 2 17 6" xfId="60714"/>
    <cellStyle name="Entrada 2 18" xfId="59825"/>
    <cellStyle name="Entrada 2 18 2" xfId="61103"/>
    <cellStyle name="Entrada 2 18 3" xfId="60899"/>
    <cellStyle name="Entrada 2 18 4" xfId="61014"/>
    <cellStyle name="Entrada 2 18 5" xfId="61054"/>
    <cellStyle name="Entrada 2 18 6" xfId="60415"/>
    <cellStyle name="Entrada 2 19" xfId="60101"/>
    <cellStyle name="Entrada 2 19 2" xfId="61354"/>
    <cellStyle name="Entrada 2 19 3" xfId="61798"/>
    <cellStyle name="Entrada 2 19 4" xfId="62241"/>
    <cellStyle name="Entrada 2 19 5" xfId="62679"/>
    <cellStyle name="Entrada 2 19 6" xfId="60665"/>
    <cellStyle name="Entrada 2 2" xfId="59878"/>
    <cellStyle name="Entrada 2 2 2" xfId="61154"/>
    <cellStyle name="Entrada 2 2 3" xfId="61598"/>
    <cellStyle name="Entrada 2 2 4" xfId="62042"/>
    <cellStyle name="Entrada 2 2 5" xfId="62480"/>
    <cellStyle name="Entrada 2 2 6" xfId="60466"/>
    <cellStyle name="Entrada 2 20" xfId="60169"/>
    <cellStyle name="Entrada 2 20 2" xfId="61415"/>
    <cellStyle name="Entrada 2 20 3" xfId="61859"/>
    <cellStyle name="Entrada 2 20 4" xfId="62302"/>
    <cellStyle name="Entrada 2 20 5" xfId="62740"/>
    <cellStyle name="Entrada 2 20 6" xfId="60726"/>
    <cellStyle name="Entrada 2 21" xfId="59895"/>
    <cellStyle name="Entrada 2 21 2" xfId="61170"/>
    <cellStyle name="Entrada 2 21 3" xfId="61614"/>
    <cellStyle name="Entrada 2 21 4" xfId="62058"/>
    <cellStyle name="Entrada 2 21 5" xfId="62496"/>
    <cellStyle name="Entrada 2 21 6" xfId="60482"/>
    <cellStyle name="Entrada 2 22" xfId="60253"/>
    <cellStyle name="Entrada 2 22 2" xfId="61486"/>
    <cellStyle name="Entrada 2 22 3" xfId="61930"/>
    <cellStyle name="Entrada 2 22 4" xfId="62373"/>
    <cellStyle name="Entrada 2 22 5" xfId="62811"/>
    <cellStyle name="Entrada 2 22 6" xfId="60797"/>
    <cellStyle name="Entrada 2 23" xfId="60242"/>
    <cellStyle name="Entrada 2 23 2" xfId="61476"/>
    <cellStyle name="Entrada 2 23 3" xfId="61920"/>
    <cellStyle name="Entrada 2 23 4" xfId="62363"/>
    <cellStyle name="Entrada 2 23 5" xfId="62801"/>
    <cellStyle name="Entrada 2 23 6" xfId="60787"/>
    <cellStyle name="Entrada 2 24" xfId="59855"/>
    <cellStyle name="Entrada 2 24 2" xfId="61131"/>
    <cellStyle name="Entrada 2 24 3" xfId="61575"/>
    <cellStyle name="Entrada 2 24 4" xfId="62019"/>
    <cellStyle name="Entrada 2 24 5" xfId="62457"/>
    <cellStyle name="Entrada 2 24 6" xfId="60443"/>
    <cellStyle name="Entrada 2 25" xfId="60153"/>
    <cellStyle name="Entrada 2 25 2" xfId="61401"/>
    <cellStyle name="Entrada 2 25 3" xfId="61845"/>
    <cellStyle name="Entrada 2 25 4" xfId="62288"/>
    <cellStyle name="Entrada 2 25 5" xfId="62726"/>
    <cellStyle name="Entrada 2 25 6" xfId="60712"/>
    <cellStyle name="Entrada 2 26" xfId="60227"/>
    <cellStyle name="Entrada 2 26 2" xfId="61463"/>
    <cellStyle name="Entrada 2 26 3" xfId="61907"/>
    <cellStyle name="Entrada 2 26 4" xfId="62350"/>
    <cellStyle name="Entrada 2 26 5" xfId="62788"/>
    <cellStyle name="Entrada 2 26 6" xfId="60774"/>
    <cellStyle name="Entrada 2 27" xfId="59852"/>
    <cellStyle name="Entrada 2 27 2" xfId="61128"/>
    <cellStyle name="Entrada 2 27 3" xfId="61572"/>
    <cellStyle name="Entrada 2 27 4" xfId="62016"/>
    <cellStyle name="Entrada 2 27 5" xfId="62454"/>
    <cellStyle name="Entrada 2 27 6" xfId="60440"/>
    <cellStyle name="Entrada 2 28" xfId="60288"/>
    <cellStyle name="Entrada 2 28 2" xfId="61515"/>
    <cellStyle name="Entrada 2 28 3" xfId="61959"/>
    <cellStyle name="Entrada 2 28 4" xfId="62402"/>
    <cellStyle name="Entrada 2 28 5" xfId="62840"/>
    <cellStyle name="Entrada 2 28 6" xfId="60826"/>
    <cellStyle name="Entrada 2 29" xfId="60238"/>
    <cellStyle name="Entrada 2 29 2" xfId="61473"/>
    <cellStyle name="Entrada 2 29 3" xfId="61917"/>
    <cellStyle name="Entrada 2 29 4" xfId="62360"/>
    <cellStyle name="Entrada 2 29 5" xfId="62798"/>
    <cellStyle name="Entrada 2 29 6" xfId="60784"/>
    <cellStyle name="Entrada 2 3" xfId="59912"/>
    <cellStyle name="Entrada 2 3 2" xfId="61185"/>
    <cellStyle name="Entrada 2 3 3" xfId="61629"/>
    <cellStyle name="Entrada 2 3 4" xfId="62073"/>
    <cellStyle name="Entrada 2 3 5" xfId="62511"/>
    <cellStyle name="Entrada 2 3 6" xfId="60497"/>
    <cellStyle name="Entrada 2 30" xfId="60259"/>
    <cellStyle name="Entrada 2 30 2" xfId="61490"/>
    <cellStyle name="Entrada 2 30 3" xfId="61934"/>
    <cellStyle name="Entrada 2 30 4" xfId="62377"/>
    <cellStyle name="Entrada 2 30 5" xfId="62815"/>
    <cellStyle name="Entrada 2 30 6" xfId="60801"/>
    <cellStyle name="Entrada 2 31" xfId="60229"/>
    <cellStyle name="Entrada 2 31 2" xfId="61464"/>
    <cellStyle name="Entrada 2 31 3" xfId="61908"/>
    <cellStyle name="Entrada 2 31 4" xfId="62351"/>
    <cellStyle name="Entrada 2 31 5" xfId="62789"/>
    <cellStyle name="Entrada 2 31 6" xfId="60775"/>
    <cellStyle name="Entrada 2 32" xfId="59907"/>
    <cellStyle name="Entrada 2 32 2" xfId="61181"/>
    <cellStyle name="Entrada 2 32 3" xfId="61625"/>
    <cellStyle name="Entrada 2 32 4" xfId="62069"/>
    <cellStyle name="Entrada 2 32 5" xfId="62507"/>
    <cellStyle name="Entrada 2 32 6" xfId="60493"/>
    <cellStyle name="Entrada 2 33" xfId="60054"/>
    <cellStyle name="Entrada 2 33 2" xfId="61316"/>
    <cellStyle name="Entrada 2 33 3" xfId="61760"/>
    <cellStyle name="Entrada 2 33 4" xfId="62203"/>
    <cellStyle name="Entrada 2 33 5" xfId="62641"/>
    <cellStyle name="Entrada 2 33 6" xfId="60627"/>
    <cellStyle name="Entrada 2 34" xfId="59933"/>
    <cellStyle name="Entrada 2 34 2" xfId="61205"/>
    <cellStyle name="Entrada 2 34 3" xfId="61649"/>
    <cellStyle name="Entrada 2 34 4" xfId="62093"/>
    <cellStyle name="Entrada 2 34 5" xfId="62531"/>
    <cellStyle name="Entrada 2 34 6" xfId="60517"/>
    <cellStyle name="Entrada 2 35" xfId="60247"/>
    <cellStyle name="Entrada 2 35 2" xfId="61481"/>
    <cellStyle name="Entrada 2 35 3" xfId="61925"/>
    <cellStyle name="Entrada 2 35 4" xfId="62368"/>
    <cellStyle name="Entrada 2 35 5" xfId="62806"/>
    <cellStyle name="Entrada 2 35 6" xfId="60792"/>
    <cellStyle name="Entrada 2 36" xfId="59991"/>
    <cellStyle name="Entrada 2 36 2" xfId="61258"/>
    <cellStyle name="Entrada 2 36 3" xfId="61702"/>
    <cellStyle name="Entrada 2 36 4" xfId="62146"/>
    <cellStyle name="Entrada 2 36 5" xfId="62584"/>
    <cellStyle name="Entrada 2 36 6" xfId="60570"/>
    <cellStyle name="Entrada 2 37" xfId="59785"/>
    <cellStyle name="Entrada 2 37 2" xfId="61065"/>
    <cellStyle name="Entrada 2 37 3" xfId="60937"/>
    <cellStyle name="Entrada 2 37 4" xfId="61040"/>
    <cellStyle name="Entrada 2 37 5" xfId="60961"/>
    <cellStyle name="Entrada 2 37 6" xfId="60379"/>
    <cellStyle name="Entrada 2 4" xfId="59984"/>
    <cellStyle name="Entrada 2 4 2" xfId="61251"/>
    <cellStyle name="Entrada 2 4 3" xfId="61695"/>
    <cellStyle name="Entrada 2 4 4" xfId="62139"/>
    <cellStyle name="Entrada 2 4 5" xfId="62577"/>
    <cellStyle name="Entrada 2 4 6" xfId="60563"/>
    <cellStyle name="Entrada 2 5" xfId="59823"/>
    <cellStyle name="Entrada 2 5 2" xfId="61101"/>
    <cellStyle name="Entrada 2 5 3" xfId="60901"/>
    <cellStyle name="Entrada 2 5 4" xfId="61013"/>
    <cellStyle name="Entrada 2 5 5" xfId="60976"/>
    <cellStyle name="Entrada 2 5 6" xfId="60413"/>
    <cellStyle name="Entrada 2 6" xfId="59811"/>
    <cellStyle name="Entrada 2 6 2" xfId="61089"/>
    <cellStyle name="Entrada 2 6 3" xfId="60913"/>
    <cellStyle name="Entrada 2 6 4" xfId="61005"/>
    <cellStyle name="Entrada 2 6 5" xfId="60983"/>
    <cellStyle name="Entrada 2 6 6" xfId="60401"/>
    <cellStyle name="Entrada 2 7" xfId="59905"/>
    <cellStyle name="Entrada 2 7 2" xfId="61179"/>
    <cellStyle name="Entrada 2 7 3" xfId="61623"/>
    <cellStyle name="Entrada 2 7 4" xfId="62067"/>
    <cellStyle name="Entrada 2 7 5" xfId="62505"/>
    <cellStyle name="Entrada 2 7 6" xfId="60491"/>
    <cellStyle name="Entrada 2 8" xfId="59831"/>
    <cellStyle name="Entrada 2 8 2" xfId="61108"/>
    <cellStyle name="Entrada 2 8 3" xfId="60894"/>
    <cellStyle name="Entrada 2 8 4" xfId="61018"/>
    <cellStyle name="Entrada 2 8 5" xfId="61034"/>
    <cellStyle name="Entrada 2 8 6" xfId="60420"/>
    <cellStyle name="Entrada 2 9" xfId="60030"/>
    <cellStyle name="Entrada 2 9 2" xfId="61295"/>
    <cellStyle name="Entrada 2 9 3" xfId="61739"/>
    <cellStyle name="Entrada 2 9 4" xfId="62182"/>
    <cellStyle name="Entrada 2 9 5" xfId="62620"/>
    <cellStyle name="Entrada 2 9 6" xfId="60606"/>
    <cellStyle name="Entrada 3" xfId="59614"/>
    <cellStyle name="Entrada 3 10" xfId="60103"/>
    <cellStyle name="Entrada 3 10 2" xfId="61356"/>
    <cellStyle name="Entrada 3 10 3" xfId="61800"/>
    <cellStyle name="Entrada 3 10 4" xfId="62243"/>
    <cellStyle name="Entrada 3 10 5" xfId="62681"/>
    <cellStyle name="Entrada 3 10 6" xfId="60667"/>
    <cellStyle name="Entrada 3 11" xfId="59781"/>
    <cellStyle name="Entrada 3 11 2" xfId="61061"/>
    <cellStyle name="Entrada 3 11 3" xfId="60941"/>
    <cellStyle name="Entrada 3 11 4" xfId="61036"/>
    <cellStyle name="Entrada 3 11 5" xfId="60365"/>
    <cellStyle name="Entrada 3 11 6" xfId="60375"/>
    <cellStyle name="Entrada 3 12" xfId="60067"/>
    <cellStyle name="Entrada 3 12 2" xfId="61328"/>
    <cellStyle name="Entrada 3 12 3" xfId="61772"/>
    <cellStyle name="Entrada 3 12 4" xfId="62215"/>
    <cellStyle name="Entrada 3 12 5" xfId="62653"/>
    <cellStyle name="Entrada 3 12 6" xfId="60639"/>
    <cellStyle name="Entrada 3 13" xfId="60145"/>
    <cellStyle name="Entrada 3 13 2" xfId="61393"/>
    <cellStyle name="Entrada 3 13 3" xfId="61837"/>
    <cellStyle name="Entrada 3 13 4" xfId="62280"/>
    <cellStyle name="Entrada 3 13 5" xfId="62718"/>
    <cellStyle name="Entrada 3 13 6" xfId="60704"/>
    <cellStyle name="Entrada 3 14" xfId="59988"/>
    <cellStyle name="Entrada 3 14 2" xfId="61255"/>
    <cellStyle name="Entrada 3 14 3" xfId="61699"/>
    <cellStyle name="Entrada 3 14 4" xfId="62143"/>
    <cellStyle name="Entrada 3 14 5" xfId="62581"/>
    <cellStyle name="Entrada 3 14 6" xfId="60567"/>
    <cellStyle name="Entrada 3 15" xfId="59824"/>
    <cellStyle name="Entrada 3 15 2" xfId="61102"/>
    <cellStyle name="Entrada 3 15 3" xfId="60900"/>
    <cellStyle name="Entrada 3 15 4" xfId="61048"/>
    <cellStyle name="Entrada 3 15 5" xfId="60953"/>
    <cellStyle name="Entrada 3 15 6" xfId="60414"/>
    <cellStyle name="Entrada 3 16" xfId="59870"/>
    <cellStyle name="Entrada 3 16 2" xfId="61146"/>
    <cellStyle name="Entrada 3 16 3" xfId="61590"/>
    <cellStyle name="Entrada 3 16 4" xfId="62034"/>
    <cellStyle name="Entrada 3 16 5" xfId="62472"/>
    <cellStyle name="Entrada 3 16 6" xfId="60458"/>
    <cellStyle name="Entrada 3 17" xfId="60128"/>
    <cellStyle name="Entrada 3 17 2" xfId="61379"/>
    <cellStyle name="Entrada 3 17 3" xfId="61823"/>
    <cellStyle name="Entrada 3 17 4" xfId="62266"/>
    <cellStyle name="Entrada 3 17 5" xfId="62704"/>
    <cellStyle name="Entrada 3 17 6" xfId="60690"/>
    <cellStyle name="Entrada 3 18" xfId="60207"/>
    <cellStyle name="Entrada 3 18 2" xfId="61445"/>
    <cellStyle name="Entrada 3 18 3" xfId="61889"/>
    <cellStyle name="Entrada 3 18 4" xfId="62332"/>
    <cellStyle name="Entrada 3 18 5" xfId="62770"/>
    <cellStyle name="Entrada 3 18 6" xfId="60756"/>
    <cellStyle name="Entrada 3 19" xfId="59913"/>
    <cellStyle name="Entrada 3 19 2" xfId="61186"/>
    <cellStyle name="Entrada 3 19 3" xfId="61630"/>
    <cellStyle name="Entrada 3 19 4" xfId="62074"/>
    <cellStyle name="Entrada 3 19 5" xfId="62512"/>
    <cellStyle name="Entrada 3 19 6" xfId="60498"/>
    <cellStyle name="Entrada 3 2" xfId="59879"/>
    <cellStyle name="Entrada 3 2 2" xfId="61155"/>
    <cellStyle name="Entrada 3 2 3" xfId="61599"/>
    <cellStyle name="Entrada 3 2 4" xfId="62043"/>
    <cellStyle name="Entrada 3 2 5" xfId="62481"/>
    <cellStyle name="Entrada 3 2 6" xfId="60467"/>
    <cellStyle name="Entrada 3 20" xfId="60177"/>
    <cellStyle name="Entrada 3 20 2" xfId="61422"/>
    <cellStyle name="Entrada 3 20 3" xfId="61866"/>
    <cellStyle name="Entrada 3 20 4" xfId="62309"/>
    <cellStyle name="Entrada 3 20 5" xfId="62747"/>
    <cellStyle name="Entrada 3 20 6" xfId="60733"/>
    <cellStyle name="Entrada 3 21" xfId="60123"/>
    <cellStyle name="Entrada 3 21 2" xfId="61375"/>
    <cellStyle name="Entrada 3 21 3" xfId="61819"/>
    <cellStyle name="Entrada 3 21 4" xfId="62262"/>
    <cellStyle name="Entrada 3 21 5" xfId="62700"/>
    <cellStyle name="Entrada 3 21 6" xfId="60686"/>
    <cellStyle name="Entrada 3 22" xfId="60144"/>
    <cellStyle name="Entrada 3 22 2" xfId="61392"/>
    <cellStyle name="Entrada 3 22 3" xfId="61836"/>
    <cellStyle name="Entrada 3 22 4" xfId="62279"/>
    <cellStyle name="Entrada 3 22 5" xfId="62717"/>
    <cellStyle name="Entrada 3 22 6" xfId="60703"/>
    <cellStyle name="Entrada 3 23" xfId="59874"/>
    <cellStyle name="Entrada 3 23 2" xfId="61150"/>
    <cellStyle name="Entrada 3 23 3" xfId="61594"/>
    <cellStyle name="Entrada 3 23 4" xfId="62038"/>
    <cellStyle name="Entrada 3 23 5" xfId="62476"/>
    <cellStyle name="Entrada 3 23 6" xfId="60462"/>
    <cellStyle name="Entrada 3 24" xfId="60211"/>
    <cellStyle name="Entrada 3 24 2" xfId="61448"/>
    <cellStyle name="Entrada 3 24 3" xfId="61892"/>
    <cellStyle name="Entrada 3 24 4" xfId="62335"/>
    <cellStyle name="Entrada 3 24 5" xfId="62773"/>
    <cellStyle name="Entrada 3 24 6" xfId="60759"/>
    <cellStyle name="Entrada 3 25" xfId="60041"/>
    <cellStyle name="Entrada 3 25 2" xfId="61304"/>
    <cellStyle name="Entrada 3 25 3" xfId="61748"/>
    <cellStyle name="Entrada 3 25 4" xfId="62191"/>
    <cellStyle name="Entrada 3 25 5" xfId="62629"/>
    <cellStyle name="Entrada 3 25 6" xfId="60615"/>
    <cellStyle name="Entrada 3 26" xfId="60275"/>
    <cellStyle name="Entrada 3 26 2" xfId="61504"/>
    <cellStyle name="Entrada 3 26 3" xfId="61948"/>
    <cellStyle name="Entrada 3 26 4" xfId="62391"/>
    <cellStyle name="Entrada 3 26 5" xfId="62829"/>
    <cellStyle name="Entrada 3 26 6" xfId="60815"/>
    <cellStyle name="Entrada 3 27" xfId="59998"/>
    <cellStyle name="Entrada 3 27 2" xfId="61265"/>
    <cellStyle name="Entrada 3 27 3" xfId="61709"/>
    <cellStyle name="Entrada 3 27 4" xfId="62153"/>
    <cellStyle name="Entrada 3 27 5" xfId="62591"/>
    <cellStyle name="Entrada 3 27 6" xfId="60577"/>
    <cellStyle name="Entrada 3 28" xfId="59866"/>
    <cellStyle name="Entrada 3 28 2" xfId="61142"/>
    <cellStyle name="Entrada 3 28 3" xfId="61586"/>
    <cellStyle name="Entrada 3 28 4" xfId="62030"/>
    <cellStyle name="Entrada 3 28 5" xfId="62468"/>
    <cellStyle name="Entrada 3 28 6" xfId="60454"/>
    <cellStyle name="Entrada 3 29" xfId="60244"/>
    <cellStyle name="Entrada 3 29 2" xfId="61478"/>
    <cellStyle name="Entrada 3 29 3" xfId="61922"/>
    <cellStyle name="Entrada 3 29 4" xfId="62365"/>
    <cellStyle name="Entrada 3 29 5" xfId="62803"/>
    <cellStyle name="Entrada 3 29 6" xfId="60789"/>
    <cellStyle name="Entrada 3 3" xfId="59911"/>
    <cellStyle name="Entrada 3 3 2" xfId="61184"/>
    <cellStyle name="Entrada 3 3 3" xfId="61628"/>
    <cellStyle name="Entrada 3 3 4" xfId="62072"/>
    <cellStyle name="Entrada 3 3 5" xfId="62510"/>
    <cellStyle name="Entrada 3 3 6" xfId="60496"/>
    <cellStyle name="Entrada 3 30" xfId="60077"/>
    <cellStyle name="Entrada 3 30 2" xfId="61335"/>
    <cellStyle name="Entrada 3 30 3" xfId="61779"/>
    <cellStyle name="Entrada 3 30 4" xfId="62222"/>
    <cellStyle name="Entrada 3 30 5" xfId="62660"/>
    <cellStyle name="Entrada 3 30 6" xfId="60646"/>
    <cellStyle name="Entrada 3 31" xfId="60046"/>
    <cellStyle name="Entrada 3 31 2" xfId="61309"/>
    <cellStyle name="Entrada 3 31 3" xfId="61753"/>
    <cellStyle name="Entrada 3 31 4" xfId="62196"/>
    <cellStyle name="Entrada 3 31 5" xfId="62634"/>
    <cellStyle name="Entrada 3 31 6" xfId="60620"/>
    <cellStyle name="Entrada 3 32" xfId="60146"/>
    <cellStyle name="Entrada 3 32 2" xfId="61394"/>
    <cellStyle name="Entrada 3 32 3" xfId="61838"/>
    <cellStyle name="Entrada 3 32 4" xfId="62281"/>
    <cellStyle name="Entrada 3 32 5" xfId="62719"/>
    <cellStyle name="Entrada 3 32 6" xfId="60705"/>
    <cellStyle name="Entrada 3 33" xfId="60240"/>
    <cellStyle name="Entrada 3 33 2" xfId="61474"/>
    <cellStyle name="Entrada 3 33 3" xfId="61918"/>
    <cellStyle name="Entrada 3 33 4" xfId="62361"/>
    <cellStyle name="Entrada 3 33 5" xfId="62799"/>
    <cellStyle name="Entrada 3 33 6" xfId="60785"/>
    <cellStyle name="Entrada 3 34" xfId="60235"/>
    <cellStyle name="Entrada 3 34 2" xfId="61470"/>
    <cellStyle name="Entrada 3 34 3" xfId="61914"/>
    <cellStyle name="Entrada 3 34 4" xfId="62357"/>
    <cellStyle name="Entrada 3 34 5" xfId="62795"/>
    <cellStyle name="Entrada 3 34 6" xfId="60781"/>
    <cellStyle name="Entrada 3 35" xfId="60280"/>
    <cellStyle name="Entrada 3 35 2" xfId="61508"/>
    <cellStyle name="Entrada 3 35 3" xfId="61952"/>
    <cellStyle name="Entrada 3 35 4" xfId="62395"/>
    <cellStyle name="Entrada 3 35 5" xfId="62833"/>
    <cellStyle name="Entrada 3 35 6" xfId="60819"/>
    <cellStyle name="Entrada 3 36" xfId="59810"/>
    <cellStyle name="Entrada 3 36 2" xfId="61088"/>
    <cellStyle name="Entrada 3 36 3" xfId="60914"/>
    <cellStyle name="Entrada 3 36 4" xfId="61004"/>
    <cellStyle name="Entrada 3 36 5" xfId="60984"/>
    <cellStyle name="Entrada 3 36 6" xfId="60400"/>
    <cellStyle name="Entrada 3 37" xfId="59786"/>
    <cellStyle name="Entrada 3 37 2" xfId="61066"/>
    <cellStyle name="Entrada 3 37 3" xfId="60936"/>
    <cellStyle name="Entrada 3 37 4" xfId="61078"/>
    <cellStyle name="Entrada 3 37 5" xfId="60924"/>
    <cellStyle name="Entrada 3 37 6" xfId="60380"/>
    <cellStyle name="Entrada 3 4" xfId="59887"/>
    <cellStyle name="Entrada 3 4 2" xfId="61163"/>
    <cellStyle name="Entrada 3 4 3" xfId="61607"/>
    <cellStyle name="Entrada 3 4 4" xfId="62051"/>
    <cellStyle name="Entrada 3 4 5" xfId="62489"/>
    <cellStyle name="Entrada 3 4 6" xfId="60475"/>
    <cellStyle name="Entrada 3 5" xfId="59906"/>
    <cellStyle name="Entrada 3 5 2" xfId="61180"/>
    <cellStyle name="Entrada 3 5 3" xfId="61624"/>
    <cellStyle name="Entrada 3 5 4" xfId="62068"/>
    <cellStyle name="Entrada 3 5 5" xfId="62506"/>
    <cellStyle name="Entrada 3 5 6" xfId="60492"/>
    <cellStyle name="Entrada 3 6" xfId="60004"/>
    <cellStyle name="Entrada 3 6 2" xfId="61271"/>
    <cellStyle name="Entrada 3 6 3" xfId="61715"/>
    <cellStyle name="Entrada 3 6 4" xfId="62159"/>
    <cellStyle name="Entrada 3 6 5" xfId="62597"/>
    <cellStyle name="Entrada 3 6 6" xfId="60583"/>
    <cellStyle name="Entrada 3 7" xfId="60063"/>
    <cellStyle name="Entrada 3 7 2" xfId="61324"/>
    <cellStyle name="Entrada 3 7 3" xfId="61768"/>
    <cellStyle name="Entrada 3 7 4" xfId="62211"/>
    <cellStyle name="Entrada 3 7 5" xfId="62649"/>
    <cellStyle name="Entrada 3 7 6" xfId="60635"/>
    <cellStyle name="Entrada 3 8" xfId="60080"/>
    <cellStyle name="Entrada 3 8 2" xfId="61337"/>
    <cellStyle name="Entrada 3 8 3" xfId="61781"/>
    <cellStyle name="Entrada 3 8 4" xfId="62224"/>
    <cellStyle name="Entrada 3 8 5" xfId="62662"/>
    <cellStyle name="Entrada 3 8 6" xfId="60648"/>
    <cellStyle name="Entrada 3 9" xfId="60005"/>
    <cellStyle name="Entrada 3 9 2" xfId="61272"/>
    <cellStyle name="Entrada 3 9 3" xfId="61716"/>
    <cellStyle name="Entrada 3 9 4" xfId="62160"/>
    <cellStyle name="Entrada 3 9 5" xfId="62598"/>
    <cellStyle name="Entrada 3 9 6" xfId="60584"/>
    <cellStyle name="Estilo 1" xfId="59615"/>
    <cellStyle name="Estilo 1 2" xfId="59616"/>
    <cellStyle name="Euro" xfId="59617"/>
    <cellStyle name="Euro 2" xfId="59618"/>
    <cellStyle name="Euro 2 2" xfId="59619"/>
    <cellStyle name="Euro 2 3" xfId="59620"/>
    <cellStyle name="Euro 3" xfId="59621"/>
    <cellStyle name="Excel Built-in Normal" xfId="59512"/>
    <cellStyle name="Excel Built-in Normal 2" xfId="59735"/>
    <cellStyle name="Explanatory Text" xfId="59622"/>
    <cellStyle name="Good" xfId="59623"/>
    <cellStyle name="Heading 1" xfId="59624"/>
    <cellStyle name="Heading 2" xfId="59625"/>
    <cellStyle name="Heading 3" xfId="59626"/>
    <cellStyle name="Heading 4" xfId="59627"/>
    <cellStyle name="Hipervínculo" xfId="9040" builtinId="8" hidden="1"/>
    <cellStyle name="Hipervínculo" xfId="31009" builtinId="8" hidden="1"/>
    <cellStyle name="Hipervínculo" xfId="52737" builtinId="8" hidden="1"/>
    <cellStyle name="Hipervínculo" xfId="59164" builtinId="8" hidden="1"/>
    <cellStyle name="Hipervínculo" xfId="34750" builtinId="8" hidden="1"/>
    <cellStyle name="Hipervínculo" xfId="13020" builtinId="8" hidden="1"/>
    <cellStyle name="Hipervínculo" xfId="708" builtinId="8" hidden="1"/>
    <cellStyle name="Hipervínculo" xfId="15840" builtinId="8" hidden="1"/>
    <cellStyle name="Hipervínculo" xfId="37934" builtinId="8" hidden="1"/>
    <cellStyle name="Hipervínculo" xfId="47550" builtinId="8" hidden="1"/>
    <cellStyle name="Hipervínculo" xfId="45576" builtinId="8" hidden="1"/>
    <cellStyle name="Hipervínculo" xfId="54817" builtinId="8" hidden="1"/>
    <cellStyle name="Hipervínculo" xfId="36545" builtinId="8" hidden="1"/>
    <cellStyle name="Hipervínculo" xfId="30661" builtinId="8" hidden="1"/>
    <cellStyle name="Hipervínculo" xfId="4505" builtinId="8" hidden="1"/>
    <cellStyle name="Hipervínculo" xfId="44863" builtinId="8" hidden="1"/>
    <cellStyle name="Hipervínculo" xfId="18794" builtinId="8" hidden="1"/>
    <cellStyle name="Hipervínculo" xfId="46618" builtinId="8" hidden="1"/>
    <cellStyle name="Hipervínculo" xfId="20894" builtinId="8" hidden="1"/>
    <cellStyle name="Hipervínculo" xfId="630" builtinId="8" hidden="1"/>
    <cellStyle name="Hipervínculo" xfId="4644" builtinId="8" hidden="1"/>
    <cellStyle name="Hipervínculo" xfId="29438" builtinId="8" hidden="1"/>
    <cellStyle name="Hipervínculo" xfId="15" builtinId="8" hidden="1"/>
    <cellStyle name="Hipervínculo" xfId="59419" builtinId="8" hidden="1"/>
    <cellStyle name="Hipervínculo" xfId="21794" builtinId="8" hidden="1"/>
    <cellStyle name="Hipervínculo" xfId="13964" builtinId="8" hidden="1"/>
    <cellStyle name="Hipervínculo" xfId="8123" builtinId="8" hidden="1"/>
    <cellStyle name="Hipervínculo" xfId="21020" builtinId="8" hidden="1"/>
    <cellStyle name="Hipervínculo" xfId="36242" builtinId="8" hidden="1"/>
    <cellStyle name="Hipervínculo" xfId="58704" builtinId="8" hidden="1"/>
    <cellStyle name="Hipervínculo" xfId="45353" builtinId="8" hidden="1"/>
    <cellStyle name="Hipervínculo" xfId="21658" builtinId="8" hidden="1"/>
    <cellStyle name="Hipervínculo" xfId="7039" builtinId="8" hidden="1"/>
    <cellStyle name="Hipervínculo" xfId="14921" builtinId="8" hidden="1"/>
    <cellStyle name="Hipervínculo" xfId="19015" builtinId="8" hidden="1"/>
    <cellStyle name="Hipervínculo" xfId="45782" builtinId="8" hidden="1"/>
    <cellStyle name="Hipervínculo" xfId="54336" builtinId="8" hidden="1"/>
    <cellStyle name="Hipervínculo" xfId="30597" builtinId="8" hidden="1"/>
    <cellStyle name="Hipervínculo" xfId="26214" builtinId="8" hidden="1"/>
    <cellStyle name="Hipervínculo" xfId="2890" builtinId="8" hidden="1"/>
    <cellStyle name="Hipervínculo" xfId="41373" builtinId="8" hidden="1"/>
    <cellStyle name="Hipervínculo" xfId="7639" builtinId="8" hidden="1"/>
    <cellStyle name="Hipervínculo" xfId="9148" builtinId="8" hidden="1"/>
    <cellStyle name="Hipervínculo" xfId="24965" builtinId="8" hidden="1"/>
    <cellStyle name="Hipervínculo" xfId="29274" builtinId="8" hidden="1"/>
    <cellStyle name="Hipervínculo" xfId="19419" builtinId="8" hidden="1"/>
    <cellStyle name="Hipervínculo" xfId="38657" builtinId="8" hidden="1"/>
    <cellStyle name="Hipervínculo" xfId="28518" builtinId="8" hidden="1"/>
    <cellStyle name="Hipervínculo" xfId="40317" builtinId="8" hidden="1"/>
    <cellStyle name="Hipervínculo" xfId="56640" builtinId="8" hidden="1"/>
    <cellStyle name="Hipervínculo" xfId="26288" builtinId="8" hidden="1"/>
    <cellStyle name="Hipervínculo" xfId="36483" builtinId="8" hidden="1"/>
    <cellStyle name="Hipervínculo" xfId="15069" builtinId="8" hidden="1"/>
    <cellStyle name="Hipervínculo" xfId="9310" builtinId="8" hidden="1"/>
    <cellStyle name="Hipervínculo" xfId="35321" builtinId="8" hidden="1"/>
    <cellStyle name="Hipervínculo" xfId="39414" builtinId="8" hidden="1"/>
    <cellStyle name="Hipervínculo" xfId="56444" builtinId="8" hidden="1"/>
    <cellStyle name="Hipervínculo" xfId="28154" builtinId="8" hidden="1"/>
    <cellStyle name="Hipervínculo" xfId="4353" builtinId="8" hidden="1"/>
    <cellStyle name="Hipervínculo" xfId="5817" builtinId="8" hidden="1"/>
    <cellStyle name="Hipervínculo" xfId="16238" builtinId="8" hidden="1"/>
    <cellStyle name="Hipervínculo" xfId="42121" builtinId="8" hidden="1"/>
    <cellStyle name="Hipervínculo" xfId="46212" builtinId="8" hidden="1"/>
    <cellStyle name="Hipervínculo" xfId="49519" builtinId="8" hidden="1"/>
    <cellStyle name="Hipervínculo" xfId="27136" builtinId="8" hidden="1"/>
    <cellStyle name="Hipervínculo" xfId="48546" builtinId="8" hidden="1"/>
    <cellStyle name="Hipervínculo" xfId="1544" builtinId="8" hidden="1"/>
    <cellStyle name="Hipervínculo" xfId="23164" builtinId="8" hidden="1"/>
    <cellStyle name="Hipervínculo" xfId="48921" builtinId="8" hidden="1"/>
    <cellStyle name="Hipervínculo" xfId="53014" builtinId="8" hidden="1"/>
    <cellStyle name="Hipervínculo" xfId="42591" builtinId="8" hidden="1"/>
    <cellStyle name="Hipervínculo" xfId="20337" builtinId="8" hidden="1"/>
    <cellStyle name="Hipervínculo" xfId="34500" builtinId="8" hidden="1"/>
    <cellStyle name="Hipervínculo" xfId="10895" builtinId="8" hidden="1"/>
    <cellStyle name="Hipervínculo" xfId="30097" builtinId="8" hidden="1"/>
    <cellStyle name="Hipervínculo" xfId="55720" builtinId="8" hidden="1"/>
    <cellStyle name="Hipervínculo" xfId="59363" builtinId="8" hidden="1"/>
    <cellStyle name="Hipervínculo" xfId="35664" builtinId="8" hidden="1"/>
    <cellStyle name="Hipervínculo" xfId="35068" builtinId="8" hidden="1"/>
    <cellStyle name="Hipervínculo" xfId="31972" builtinId="8" hidden="1"/>
    <cellStyle name="Hipervínculo" xfId="24090" builtinId="8" hidden="1"/>
    <cellStyle name="Hipervínculo" xfId="37022" builtinId="8" hidden="1"/>
    <cellStyle name="Hipervínculo" xfId="54873" builtinId="8" hidden="1"/>
    <cellStyle name="Hipervínculo" xfId="50466" builtinId="8" hidden="1"/>
    <cellStyle name="Hipervínculo" xfId="53940" builtinId="8" hidden="1"/>
    <cellStyle name="Hipervínculo" xfId="6736" builtinId="8" hidden="1"/>
    <cellStyle name="Hipervínculo" xfId="14485" builtinId="8" hidden="1"/>
    <cellStyle name="Hipervínculo" xfId="22220" builtinId="8" hidden="1"/>
    <cellStyle name="Hipervínculo" xfId="21163" builtinId="8" hidden="1"/>
    <cellStyle name="Hipervínculo" xfId="48598" builtinId="8" hidden="1"/>
    <cellStyle name="Hipervínculo" xfId="43498" builtinId="8" hidden="1"/>
    <cellStyle name="Hipervínculo" xfId="36246" builtinId="8" hidden="1"/>
    <cellStyle name="Hipervínculo" xfId="1084" builtinId="8" hidden="1"/>
    <cellStyle name="Hipervínculo" xfId="39363" builtinId="8" hidden="1"/>
    <cellStyle name="Hipervínculo" xfId="29144" builtinId="8" hidden="1"/>
    <cellStyle name="Hipervínculo" xfId="37722" builtinId="8" hidden="1"/>
    <cellStyle name="Hipervínculo" xfId="41672" builtinId="8" hidden="1"/>
    <cellStyle name="Hipervínculo" xfId="36671" builtinId="8" hidden="1"/>
    <cellStyle name="Hipervínculo" xfId="14879" builtinId="8" hidden="1"/>
    <cellStyle name="Hipervínculo" xfId="57241" builtinId="8" hidden="1"/>
    <cellStyle name="Hipervínculo" xfId="16425" builtinId="8" hidden="1"/>
    <cellStyle name="Hipervínculo" xfId="27525" builtinId="8" hidden="1"/>
    <cellStyle name="Hipervínculo" xfId="34379" builtinId="8" hidden="1"/>
    <cellStyle name="Hipervínculo" xfId="27423" builtinId="8" hidden="1"/>
    <cellStyle name="Hipervínculo" xfId="52824" builtinId="8" hidden="1"/>
    <cellStyle name="Hipervínculo" xfId="45863" builtinId="8" hidden="1"/>
    <cellStyle name="Hipervínculo" xfId="58132" builtinId="8" hidden="1"/>
    <cellStyle name="Hipervínculo" xfId="12592" builtinId="8" hidden="1"/>
    <cellStyle name="Hipervínculo" xfId="14311" builtinId="8" hidden="1"/>
    <cellStyle name="Hipervínculo" xfId="53426" builtinId="8" hidden="1"/>
    <cellStyle name="Hipervínculo" xfId="27814" builtinId="8" hidden="1"/>
    <cellStyle name="Hipervínculo" xfId="25301" builtinId="8" hidden="1"/>
    <cellStyle name="Hipervínculo" xfId="1752" builtinId="8" hidden="1"/>
    <cellStyle name="Hipervínculo" xfId="22633" builtinId="8" hidden="1"/>
    <cellStyle name="Hipervínculo" xfId="35544" builtinId="8" hidden="1"/>
    <cellStyle name="Hipervínculo" xfId="49931" builtinId="8" hidden="1"/>
    <cellStyle name="Hipervínculo" xfId="1444" builtinId="8" hidden="1"/>
    <cellStyle name="Hipervínculo" xfId="56244" builtinId="8" hidden="1"/>
    <cellStyle name="Hipervínculo" xfId="44741" builtinId="8" hidden="1"/>
    <cellStyle name="Hipervínculo" xfId="5407" builtinId="8" hidden="1"/>
    <cellStyle name="Hipervínculo" xfId="29432" builtinId="8" hidden="1"/>
    <cellStyle name="Hipervínculo" xfId="41004" builtinId="8" hidden="1"/>
    <cellStyle name="Hipervínculo" xfId="56858" builtinId="8" hidden="1"/>
    <cellStyle name="Hipervínculo" xfId="39825" builtinId="8" hidden="1"/>
    <cellStyle name="Hipervínculo" xfId="13956" builtinId="8" hidden="1"/>
    <cellStyle name="Hipervínculo" xfId="56038" builtinId="8" hidden="1"/>
    <cellStyle name="Hipervínculo" xfId="12204" builtinId="8" hidden="1"/>
    <cellStyle name="Hipervínculo" xfId="36234" builtinId="8" hidden="1"/>
    <cellStyle name="Hipervínculo" xfId="40327" builtinId="8" hidden="1"/>
    <cellStyle name="Hipervínculo" xfId="57049" builtinId="8" hidden="1"/>
    <cellStyle name="Hipervínculo" xfId="33026" builtinId="8" hidden="1"/>
    <cellStyle name="Hipervínculo" xfId="4114" builtinId="8" hidden="1"/>
    <cellStyle name="Hipervínculo" xfId="18627" builtinId="8" hidden="1"/>
    <cellStyle name="Hipervínculo" xfId="38438" builtinId="8" hidden="1"/>
    <cellStyle name="Hipervínculo" xfId="25610" builtinId="8" hidden="1"/>
    <cellStyle name="Hipervínculo" xfId="45291" builtinId="8" hidden="1"/>
    <cellStyle name="Hipervínculo" xfId="50250" builtinId="8" hidden="1"/>
    <cellStyle name="Hipervínculo" xfId="26222" builtinId="8" hidden="1"/>
    <cellStyle name="Hipervínculo" xfId="7783" builtinId="8" hidden="1"/>
    <cellStyle name="Hipervínculo" xfId="2000" builtinId="8" hidden="1"/>
    <cellStyle name="Hipervínculo" xfId="25804" builtinId="8" hidden="1"/>
    <cellStyle name="Hipervínculo" xfId="49833" builtinId="8" hidden="1"/>
    <cellStyle name="Hipervínculo" xfId="53926" builtinId="8" hidden="1"/>
    <cellStyle name="Hipervínculo" xfId="43452" builtinId="8" hidden="1"/>
    <cellStyle name="Hipervínculo" xfId="19427" builtinId="8" hidden="1"/>
    <cellStyle name="Hipervínculo" xfId="2482" builtinId="8" hidden="1"/>
    <cellStyle name="Hipervínculo" xfId="7451" builtinId="8" hidden="1"/>
    <cellStyle name="Hipervínculo" xfId="25291" builtinId="8" hidden="1"/>
    <cellStyle name="Hipervínculo" xfId="6525" builtinId="8" hidden="1"/>
    <cellStyle name="Hipervínculo" xfId="10523" builtinId="8" hidden="1"/>
    <cellStyle name="Hipervínculo" xfId="35114" builtinId="8" hidden="1"/>
    <cellStyle name="Hipervínculo" xfId="9359" builtinId="8" hidden="1"/>
    <cellStyle name="Hipervínculo" xfId="14965" builtinId="8" hidden="1"/>
    <cellStyle name="Hipervínculo" xfId="14379" builtinId="8" hidden="1"/>
    <cellStyle name="Hipervínculo" xfId="39406" builtinId="8" hidden="1"/>
    <cellStyle name="Hipervínculo" xfId="56436" builtinId="8" hidden="1"/>
    <cellStyle name="Hipervínculo" xfId="54801" builtinId="8" hidden="1"/>
    <cellStyle name="Hipervínculo" xfId="29643" builtinId="8" hidden="1"/>
    <cellStyle name="Hipervínculo" xfId="5825" builtinId="8" hidden="1"/>
    <cellStyle name="Hipervínculo" xfId="8631" builtinId="8" hidden="1"/>
    <cellStyle name="Hipervínculo" xfId="13921" builtinId="8" hidden="1"/>
    <cellStyle name="Hipervínculo" xfId="31611" builtinId="8" hidden="1"/>
    <cellStyle name="Hipervínculo" xfId="18248" builtinId="8" hidden="1"/>
    <cellStyle name="Hipervínculo" xfId="15547" builtinId="8" hidden="1"/>
    <cellStyle name="Hipervínculo" xfId="12662" builtinId="8" hidden="1"/>
    <cellStyle name="Hipervínculo" xfId="12684" builtinId="8" hidden="1"/>
    <cellStyle name="Hipervínculo" xfId="5799" builtinId="8" hidden="1"/>
    <cellStyle name="Hipervínculo" xfId="11494" builtinId="8" hidden="1"/>
    <cellStyle name="Hipervínculo" xfId="23127" builtinId="8" hidden="1"/>
    <cellStyle name="Hipervínculo" xfId="20651" builtinId="8" hidden="1"/>
    <cellStyle name="Hipervínculo" xfId="37520" builtinId="8" hidden="1"/>
    <cellStyle name="Hipervínculo" xfId="24134" builtinId="8" hidden="1"/>
    <cellStyle name="Hipervínculo" xfId="8373" builtinId="8" hidden="1"/>
    <cellStyle name="Hipervínculo" xfId="13430" builtinId="8" hidden="1"/>
    <cellStyle name="Hipervínculo" xfId="35164" builtinId="8" hidden="1"/>
    <cellStyle name="Hipervínculo" xfId="59367" builtinId="8" hidden="1"/>
    <cellStyle name="Hipervínculo" xfId="53924" builtinId="8" hidden="1"/>
    <cellStyle name="Hipervínculo" xfId="22450" builtinId="8" hidden="1"/>
    <cellStyle name="Hipervínculo" xfId="46598" builtinId="8" hidden="1"/>
    <cellStyle name="Hipervínculo" xfId="51703" builtinId="8" hidden="1"/>
    <cellStyle name="Hipervínculo" xfId="20360" builtinId="8" hidden="1"/>
    <cellStyle name="Hipervínculo" xfId="42091" builtinId="8" hidden="1"/>
    <cellStyle name="Hipervínculo" xfId="50458" builtinId="8" hidden="1"/>
    <cellStyle name="Hipervínculo" xfId="17927" builtinId="8" hidden="1"/>
    <cellStyle name="Hipervínculo" xfId="23666" builtinId="8" hidden="1"/>
    <cellStyle name="Hipervínculo" xfId="12481" builtinId="8" hidden="1"/>
    <cellStyle name="Hipervínculo" xfId="15647" builtinId="8" hidden="1"/>
    <cellStyle name="Hipervínculo" xfId="27285" builtinId="8" hidden="1"/>
    <cellStyle name="Hipervínculo" xfId="49018" builtinId="8" hidden="1"/>
    <cellStyle name="Hipervínculo" xfId="43502" builtinId="8" hidden="1"/>
    <cellStyle name="Hipervínculo" xfId="43520" builtinId="8" hidden="1"/>
    <cellStyle name="Hipervínculo" xfId="16741" builtinId="8" hidden="1"/>
    <cellStyle name="Hipervínculo" xfId="6319" builtinId="8" hidden="1"/>
    <cellStyle name="Hipervínculo" xfId="53674" builtinId="8" hidden="1"/>
    <cellStyle name="Hipervínculo" xfId="28244" builtinId="8" hidden="1"/>
    <cellStyle name="Hipervínculo" xfId="55945" builtinId="8" hidden="1"/>
    <cellStyle name="Hipervínculo" xfId="36655" builtinId="8" hidden="1"/>
    <cellStyle name="Hipervínculo" xfId="26980" builtinId="8" hidden="1"/>
    <cellStyle name="Hipervínculo" xfId="9813" builtinId="8" hidden="1"/>
    <cellStyle name="Hipervínculo" xfId="13116" builtinId="8" hidden="1"/>
    <cellStyle name="Hipervínculo" xfId="36084" builtinId="8" hidden="1"/>
    <cellStyle name="Hipervínculo" xfId="25285" builtinId="8" hidden="1"/>
    <cellStyle name="Hipervínculo" xfId="56138" builtinId="8" hidden="1"/>
    <cellStyle name="Hipervínculo" xfId="58448" builtinId="8" hidden="1"/>
    <cellStyle name="Hipervínculo" xfId="40807" builtinId="8" hidden="1"/>
    <cellStyle name="Hipervínculo" xfId="38244" builtinId="8" hidden="1"/>
    <cellStyle name="Hipervínculo" xfId="16283" builtinId="8" hidden="1"/>
    <cellStyle name="Hipervínculo" xfId="51693" builtinId="8" hidden="1"/>
    <cellStyle name="Hipervínculo" xfId="18282" builtinId="8" hidden="1"/>
    <cellStyle name="Hipervínculo" xfId="55800" builtinId="8" hidden="1"/>
    <cellStyle name="Hipervínculo" xfId="24896" builtinId="8" hidden="1"/>
    <cellStyle name="Hipervínculo" xfId="6109" builtinId="8" hidden="1"/>
    <cellStyle name="Hipervínculo" xfId="11360" builtinId="8" hidden="1"/>
    <cellStyle name="Hipervínculo" xfId="20996" builtinId="8" hidden="1"/>
    <cellStyle name="Hipervínculo" xfId="47308" builtinId="8" hidden="1"/>
    <cellStyle name="Hipervínculo" xfId="22610" builtinId="8" hidden="1"/>
    <cellStyle name="Hipervínculo" xfId="41993" builtinId="8" hidden="1"/>
    <cellStyle name="Hipervínculo" xfId="25570" builtinId="8" hidden="1"/>
    <cellStyle name="Hipervínculo" xfId="11816" builtinId="8" hidden="1"/>
    <cellStyle name="Hipervínculo" xfId="52436" builtinId="8" hidden="1"/>
    <cellStyle name="Hipervínculo" xfId="20490" builtinId="8" hidden="1"/>
    <cellStyle name="Hipervínculo" xfId="531" builtinId="8" hidden="1"/>
    <cellStyle name="Hipervínculo" xfId="30403" builtinId="8" hidden="1"/>
    <cellStyle name="Hipervínculo" xfId="47626" builtinId="8" hidden="1"/>
    <cellStyle name="Hipervínculo" xfId="10102" builtinId="8" hidden="1"/>
    <cellStyle name="Hipervínculo" xfId="28862" builtinId="8" hidden="1"/>
    <cellStyle name="Hipervínculo" xfId="4064" builtinId="8" hidden="1"/>
    <cellStyle name="Hipervínculo" xfId="29190" builtinId="8" hidden="1"/>
    <cellStyle name="Hipervínculo" xfId="21184" builtinId="8" hidden="1"/>
    <cellStyle name="Hipervínculo" xfId="27662" builtinId="8" hidden="1"/>
    <cellStyle name="Hipervínculo" xfId="24836" builtinId="8" hidden="1"/>
    <cellStyle name="Hipervínculo" xfId="24898" builtinId="8" hidden="1"/>
    <cellStyle name="Hipervínculo" xfId="3806" builtinId="8" hidden="1"/>
    <cellStyle name="Hipervínculo" xfId="43149" builtinId="8" hidden="1"/>
    <cellStyle name="Hipervínculo" xfId="17046" builtinId="8" hidden="1"/>
    <cellStyle name="Hipervínculo" xfId="45594" builtinId="8" hidden="1"/>
    <cellStyle name="Hipervínculo" xfId="32176" builtinId="8" hidden="1"/>
    <cellStyle name="Hipervínculo" xfId="15998" builtinId="8" hidden="1"/>
    <cellStyle name="Hipervínculo" xfId="21352" builtinId="8" hidden="1"/>
    <cellStyle name="Hipervínculo" xfId="7118" builtinId="8" hidden="1"/>
    <cellStyle name="Hipervínculo" xfId="55352" builtinId="8" hidden="1"/>
    <cellStyle name="Hipervínculo" xfId="30467" builtinId="8" hidden="1"/>
    <cellStyle name="Hipervínculo" xfId="43077" builtinId="8" hidden="1"/>
    <cellStyle name="Hipervínculo" xfId="38173" builtinId="8" hidden="1"/>
    <cellStyle name="Hipervínculo" xfId="15341" builtinId="8" hidden="1"/>
    <cellStyle name="Hipervínculo" xfId="7459" builtinId="8" hidden="1"/>
    <cellStyle name="Hipervínculo" xfId="34017" builtinId="8" hidden="1"/>
    <cellStyle name="Hipervínculo" xfId="36685" builtinId="8" hidden="1"/>
    <cellStyle name="Hipervínculo" xfId="58912" builtinId="8" hidden="1"/>
    <cellStyle name="Hipervínculo" xfId="36565" builtinId="8" hidden="1"/>
    <cellStyle name="Hipervínculo" xfId="31509" builtinId="8" hidden="1"/>
    <cellStyle name="Hipervínculo" xfId="8541" builtinId="8" hidden="1"/>
    <cellStyle name="Hipervínculo" xfId="14387" builtinId="8" hidden="1"/>
    <cellStyle name="Hipervínculo" xfId="14288" builtinId="8" hidden="1"/>
    <cellStyle name="Hipervínculo" xfId="32685" builtinId="8" hidden="1"/>
    <cellStyle name="Hipervínculo" xfId="41967" builtinId="8" hidden="1"/>
    <cellStyle name="Hipervínculo" xfId="29635" builtinId="8" hidden="1"/>
    <cellStyle name="Hipervínculo" xfId="24576" builtinId="8" hidden="1"/>
    <cellStyle name="Hipervínculo" xfId="840" builtinId="8" hidden="1"/>
    <cellStyle name="Hipervínculo" xfId="36459" builtinId="8" hidden="1"/>
    <cellStyle name="Hipervínculo" xfId="56504" builtinId="8" hidden="1"/>
    <cellStyle name="Hipervínculo" xfId="48077" builtinId="8" hidden="1"/>
    <cellStyle name="Hipervínculo" xfId="44444" builtinId="8" hidden="1"/>
    <cellStyle name="Hipervínculo" xfId="23618" builtinId="8" hidden="1"/>
    <cellStyle name="Hipervínculo" xfId="17653" builtinId="8" hidden="1"/>
    <cellStyle name="Hipervínculo" xfId="6513" builtinId="8" hidden="1"/>
    <cellStyle name="Hipervínculo" xfId="28242" builtinId="8" hidden="1"/>
    <cellStyle name="Hipervínculo" xfId="33305" builtinId="8" hidden="1"/>
    <cellStyle name="Hipervínculo" xfId="55031" builtinId="8" hidden="1"/>
    <cellStyle name="Hipervínculo" xfId="35090" builtinId="8" hidden="1"/>
    <cellStyle name="Hipervínculo" xfId="15782" builtinId="8" hidden="1"/>
    <cellStyle name="Hipervínculo" xfId="52606" builtinId="8" hidden="1"/>
    <cellStyle name="Hipervínculo" xfId="39299" builtinId="8" hidden="1"/>
    <cellStyle name="Hipervínculo" xfId="58217" builtinId="8" hidden="1"/>
    <cellStyle name="Hipervínculo" xfId="38647" builtinId="8" hidden="1"/>
    <cellStyle name="Hipervínculo" xfId="55226" builtinId="8" hidden="1"/>
    <cellStyle name="Hipervínculo" xfId="30589" builtinId="8" hidden="1"/>
    <cellStyle name="Hipervínculo" xfId="48831" builtinId="8" hidden="1"/>
    <cellStyle name="Hipervínculo" xfId="3798" builtinId="8" hidden="1"/>
    <cellStyle name="Hipervínculo" xfId="20368" builtinId="8" hidden="1"/>
    <cellStyle name="Hipervínculo" xfId="42099" builtinId="8" hidden="1"/>
    <cellStyle name="Hipervínculo" xfId="47158" builtinId="8" hidden="1"/>
    <cellStyle name="Hipervínculo" xfId="14925" builtinId="8" hidden="1"/>
    <cellStyle name="Hipervínculo" xfId="32865" builtinId="8" hidden="1"/>
    <cellStyle name="Hipervínculo" xfId="43" builtinId="8" hidden="1"/>
    <cellStyle name="Hipervínculo" xfId="481" builtinId="8" hidden="1"/>
    <cellStyle name="Hipervínculo" xfId="4736" builtinId="8" hidden="1"/>
    <cellStyle name="Hipervínculo" xfId="29006" builtinId="8" hidden="1"/>
    <cellStyle name="Hipervínculo" xfId="6682" builtinId="8" hidden="1"/>
    <cellStyle name="Hipervínculo" xfId="36521" builtinId="8" hidden="1"/>
    <cellStyle name="Hipervínculo" xfId="29802" builtinId="8" hidden="1"/>
    <cellStyle name="Hipervínculo" xfId="3004" builtinId="8" hidden="1"/>
    <cellStyle name="Hipervínculo" xfId="56568" builtinId="8" hidden="1"/>
    <cellStyle name="Hipervínculo" xfId="34222" builtinId="8" hidden="1"/>
    <cellStyle name="Hipervínculo" xfId="55953" builtinId="8" hidden="1"/>
    <cellStyle name="Hipervínculo" xfId="57998" builtinId="8" hidden="1"/>
    <cellStyle name="Hipervínculo" xfId="34829" builtinId="8" hidden="1"/>
    <cellStyle name="Hipervínculo" xfId="9805" builtinId="8" hidden="1"/>
    <cellStyle name="Hipervínculo" xfId="8135" builtinId="8" hidden="1"/>
    <cellStyle name="Hipervínculo" xfId="55029" builtinId="8" hidden="1"/>
    <cellStyle name="Hipervínculo" xfId="55200" builtinId="8" hidden="1"/>
    <cellStyle name="Hipervínculo" xfId="52153" builtinId="8" hidden="1"/>
    <cellStyle name="Hipervínculo" xfId="52715" builtinId="8" hidden="1"/>
    <cellStyle name="Hipervínculo" xfId="28027" builtinId="8" hidden="1"/>
    <cellStyle name="Hipervínculo" xfId="4258" builtinId="8" hidden="1"/>
    <cellStyle name="Hipervínculo" xfId="42222" builtinId="8" hidden="1"/>
    <cellStyle name="Hipervínculo" xfId="4943" builtinId="8" hidden="1"/>
    <cellStyle name="Hipervínculo" xfId="28674" builtinId="8" hidden="1"/>
    <cellStyle name="Hipervínculo" xfId="49349" builtinId="8" hidden="1"/>
    <cellStyle name="Hipervínculo" xfId="45259" builtinId="8" hidden="1"/>
    <cellStyle name="Hipervínculo" xfId="21230" builtinId="8" hidden="1"/>
    <cellStyle name="Hipervínculo" xfId="2452" builtinId="8" hidden="1"/>
    <cellStyle name="Hipervínculo" xfId="6724" builtinId="8" hidden="1"/>
    <cellStyle name="Hipervínculo" xfId="30801" builtinId="8" hidden="1"/>
    <cellStyle name="Hipervínculo" xfId="4907" builtinId="8" hidden="1"/>
    <cellStyle name="Hipervínculo" xfId="41485" builtinId="8" hidden="1"/>
    <cellStyle name="Hipervínculo" xfId="38454" builtinId="8" hidden="1"/>
    <cellStyle name="Hipervínculo" xfId="14429" builtinId="8" hidden="1"/>
    <cellStyle name="Hipervínculo" xfId="9483" builtinId="8" hidden="1"/>
    <cellStyle name="Hipervínculo" xfId="11606" builtinId="8" hidden="1"/>
    <cellStyle name="Hipervínculo" xfId="37599" builtinId="8" hidden="1"/>
    <cellStyle name="Hipervínculo" xfId="58458" builtinId="8" hidden="1"/>
    <cellStyle name="Hipervínculo" xfId="53672" builtinId="8" hidden="1"/>
    <cellStyle name="Hipervínculo" xfId="32469" builtinId="8" hidden="1"/>
    <cellStyle name="Hipervínculo" xfId="762" builtinId="8" hidden="1"/>
    <cellStyle name="Hipervínculo" xfId="16280" builtinId="8" hidden="1"/>
    <cellStyle name="Hipervínculo" xfId="31361" builtinId="8" hidden="1"/>
    <cellStyle name="Hipervínculo" xfId="44401" builtinId="8" hidden="1"/>
    <cellStyle name="Hipervínculo" xfId="51310" builtinId="8" hidden="1"/>
    <cellStyle name="Hipervínculo" xfId="53418" builtinId="8" hidden="1"/>
    <cellStyle name="Hipervínculo" xfId="9619" builtinId="8" hidden="1"/>
    <cellStyle name="Hipervínculo" xfId="384" builtinId="8" hidden="1"/>
    <cellStyle name="Hipervínculo" xfId="47018" builtinId="8" hidden="1"/>
    <cellStyle name="Hipervínculo" xfId="25460" builtinId="8" hidden="1"/>
    <cellStyle name="Hipervínculo" xfId="51203" builtinId="8" hidden="1"/>
    <cellStyle name="Hipervínculo" xfId="45357" builtinId="8" hidden="1"/>
    <cellStyle name="Hipervínculo" xfId="22118" builtinId="8" hidden="1"/>
    <cellStyle name="Hipervínculo" xfId="29919" builtinId="8" hidden="1"/>
    <cellStyle name="Hipervínculo" xfId="5600" builtinId="8" hidden="1"/>
    <cellStyle name="Hipervínculo" xfId="29880" builtinId="8" hidden="1"/>
    <cellStyle name="Hipervínculo" xfId="40319" builtinId="8" hidden="1"/>
    <cellStyle name="Hipervínculo" xfId="40954" builtinId="8" hidden="1"/>
    <cellStyle name="Hipervínculo" xfId="55469" builtinId="8" hidden="1"/>
    <cellStyle name="Hipervínculo" xfId="36226" builtinId="8" hidden="1"/>
    <cellStyle name="Hipervínculo" xfId="46434" builtinId="8" hidden="1"/>
    <cellStyle name="Hipervínculo" xfId="51983" builtinId="8" hidden="1"/>
    <cellStyle name="Hipervínculo" xfId="19322" builtinId="8" hidden="1"/>
    <cellStyle name="Hipervínculo" xfId="19767" builtinId="8" hidden="1"/>
    <cellStyle name="Hipervínculo" xfId="1644" builtinId="8" hidden="1"/>
    <cellStyle name="Hipervínculo" xfId="47670" builtinId="8" hidden="1"/>
    <cellStyle name="Hipervínculo" xfId="23188" builtinId="8" hidden="1"/>
    <cellStyle name="Hipervínculo" xfId="3340" builtinId="8" hidden="1"/>
    <cellStyle name="Hipervínculo" xfId="19457" builtinId="8" hidden="1"/>
    <cellStyle name="Hipervínculo" xfId="41250" builtinId="8" hidden="1"/>
    <cellStyle name="Hipervínculo" xfId="46247" builtinId="8" hidden="1"/>
    <cellStyle name="Hipervínculo" xfId="46303" builtinId="8" hidden="1"/>
    <cellStyle name="Hipervínculo" xfId="50781" builtinId="8" hidden="1"/>
    <cellStyle name="Hipervínculo" xfId="33335" builtinId="8" hidden="1"/>
    <cellStyle name="Hipervínculo" xfId="41901" builtinId="8" hidden="1"/>
    <cellStyle name="Hipervínculo" xfId="26380" builtinId="8" hidden="1"/>
    <cellStyle name="Hipervínculo" xfId="34803" builtinId="8" hidden="1"/>
    <cellStyle name="Hipervínculo" xfId="53175" builtinId="8" hidden="1"/>
    <cellStyle name="Hipervínculo" xfId="39376" builtinId="8" hidden="1"/>
    <cellStyle name="Hipervínculo" xfId="17645" builtinId="8" hidden="1"/>
    <cellStyle name="Hipervínculo" xfId="13350" builtinId="8" hidden="1"/>
    <cellStyle name="Hipervínculo" xfId="11312" builtinId="8" hidden="1"/>
    <cellStyle name="Hipervínculo" xfId="33313" builtinId="8" hidden="1"/>
    <cellStyle name="Hipervínculo" xfId="27186" builtinId="8" hidden="1"/>
    <cellStyle name="Hipervínculo" xfId="57542" builtinId="8" hidden="1"/>
    <cellStyle name="Hipervínculo" xfId="32449" builtinId="8" hidden="1"/>
    <cellStyle name="Hipervínculo" xfId="10715" builtinId="8" hidden="1"/>
    <cellStyle name="Hipervínculo" xfId="31075" builtinId="8" hidden="1"/>
    <cellStyle name="Hipervínculo" xfId="18114" builtinId="8" hidden="1"/>
    <cellStyle name="Hipervínculo" xfId="40241" builtinId="8" hidden="1"/>
    <cellStyle name="Hipervínculo" xfId="9240" builtinId="8" hidden="1"/>
    <cellStyle name="Hipervínculo" xfId="24580" builtinId="8" hidden="1"/>
    <cellStyle name="Hipervínculo" xfId="27561" builtinId="8" hidden="1"/>
    <cellStyle name="Hipervínculo" xfId="3541" builtinId="8" hidden="1"/>
    <cellStyle name="Hipervínculo" xfId="15477" builtinId="8" hidden="1"/>
    <cellStyle name="Hipervínculo" xfId="24910" builtinId="8" hidden="1"/>
    <cellStyle name="Hipervínculo" xfId="47166" builtinId="8" hidden="1"/>
    <cellStyle name="Hipervínculo" xfId="48437" builtinId="8" hidden="1"/>
    <cellStyle name="Hipervínculo" xfId="44347" builtinId="8" hidden="1"/>
    <cellStyle name="Hipervínculo" xfId="18591" builtinId="8" hidden="1"/>
    <cellStyle name="Hipervínculo" xfId="40859" builtinId="8" hidden="1"/>
    <cellStyle name="Hipervínculo" xfId="40041" builtinId="8" hidden="1"/>
    <cellStyle name="Hipervínculo" xfId="31715" builtinId="8" hidden="1"/>
    <cellStyle name="Hipervínculo" xfId="54096" builtinId="8" hidden="1"/>
    <cellStyle name="Hipervínculo" xfId="41637" builtinId="8" hidden="1"/>
    <cellStyle name="Hipervínculo" xfId="37542" builtinId="8" hidden="1"/>
    <cellStyle name="Hipervínculo" xfId="4248" builtinId="8" hidden="1"/>
    <cellStyle name="Hipervínculo" xfId="10393" builtinId="8" hidden="1"/>
    <cellStyle name="Hipervínculo" xfId="56945" builtinId="8" hidden="1"/>
    <cellStyle name="Hipervínculo" xfId="6609" builtinId="8" hidden="1"/>
    <cellStyle name="Hipervínculo" xfId="20837" builtinId="8" hidden="1"/>
    <cellStyle name="Hipervínculo" xfId="34837" builtinId="8" hidden="1"/>
    <cellStyle name="Hipervínculo" xfId="30746" builtinId="8" hidden="1"/>
    <cellStyle name="Hipervínculo" xfId="1256" builtinId="8" hidden="1"/>
    <cellStyle name="Hipervínculo" xfId="30495" builtinId="8" hidden="1"/>
    <cellStyle name="Hipervínculo" xfId="27233" builtinId="8" hidden="1"/>
    <cellStyle name="Hipervínculo" xfId="45313" builtinId="8" hidden="1"/>
    <cellStyle name="Hipervínculo" xfId="2930" builtinId="8" hidden="1"/>
    <cellStyle name="Hipervínculo" xfId="28034" builtinId="8" hidden="1"/>
    <cellStyle name="Hipervínculo" xfId="2359" builtinId="8" hidden="1"/>
    <cellStyle name="Hipervínculo" xfId="2674" builtinId="8" hidden="1"/>
    <cellStyle name="Hipervínculo" xfId="49595" builtinId="8" hidden="1"/>
    <cellStyle name="Hipervínculo" xfId="30937" builtinId="8" hidden="1"/>
    <cellStyle name="Hipervínculo" xfId="22184" builtinId="8" hidden="1"/>
    <cellStyle name="Hipervínculo" xfId="45267" builtinId="8" hidden="1"/>
    <cellStyle name="Hipervínculo" xfId="27010" builtinId="8" hidden="1"/>
    <cellStyle name="Hipervínculo" xfId="5391" builtinId="8" hidden="1"/>
    <cellStyle name="Hipervínculo" xfId="15249" builtinId="8" hidden="1"/>
    <cellStyle name="Hipervínculo" xfId="15417" builtinId="8" hidden="1"/>
    <cellStyle name="Hipervínculo" xfId="44953" builtinId="8" hidden="1"/>
    <cellStyle name="Hipervínculo" xfId="47436" builtinId="8" hidden="1"/>
    <cellStyle name="Hipervínculo" xfId="38462" builtinId="8" hidden="1"/>
    <cellStyle name="Hipervínculo" xfId="14437" builtinId="8" hidden="1"/>
    <cellStyle name="Hipervínculo" xfId="10347" builtinId="8" hidden="1"/>
    <cellStyle name="Hipervínculo" xfId="11614" builtinId="8" hidden="1"/>
    <cellStyle name="Hipervínculo" xfId="37591" builtinId="8" hidden="1"/>
    <cellStyle name="Hipervínculo" xfId="19117" builtinId="8" hidden="1"/>
    <cellStyle name="Hipervínculo" xfId="54142" builtinId="8" hidden="1"/>
    <cellStyle name="Hipervínculo" xfId="31667" builtinId="8" hidden="1"/>
    <cellStyle name="Hipervínculo" xfId="6151" builtinId="8" hidden="1"/>
    <cellStyle name="Hipervínculo" xfId="2884" builtinId="8" hidden="1"/>
    <cellStyle name="Hipervínculo" xfId="18542" builtinId="8" hidden="1"/>
    <cellStyle name="Hipervínculo" xfId="23377" builtinId="8" hidden="1"/>
    <cellStyle name="Hipervínculo" xfId="37920" builtinId="8" hidden="1"/>
    <cellStyle name="Hipervínculo" xfId="48333" builtinId="8" hidden="1"/>
    <cellStyle name="Hipervínculo" xfId="24862" builtinId="8" hidden="1"/>
    <cellStyle name="Hipervínculo" xfId="10677" builtinId="8" hidden="1"/>
    <cellStyle name="Hipervínculo" xfId="3824" builtinId="8" hidden="1"/>
    <cellStyle name="Hipervínculo" xfId="25468" builtinId="8" hidden="1"/>
    <cellStyle name="Hipervínculo" xfId="51195" builtinId="8" hidden="1"/>
    <cellStyle name="Hipervínculo" xfId="55284" builtinId="8" hidden="1"/>
    <cellStyle name="Hipervínculo" xfId="55236" builtinId="8" hidden="1"/>
    <cellStyle name="Hipervínculo" xfId="58962" builtinId="8" hidden="1"/>
    <cellStyle name="Hipervínculo" xfId="3108" builtinId="8" hidden="1"/>
    <cellStyle name="Hipervínculo" xfId="10408" builtinId="8" hidden="1"/>
    <cellStyle name="Hipervínculo" xfId="32401" builtinId="8" hidden="1"/>
    <cellStyle name="Hipervínculo" xfId="49869" builtinId="8" hidden="1"/>
    <cellStyle name="Hipervínculo" xfId="46998" builtinId="8" hidden="1"/>
    <cellStyle name="Hipervínculo" xfId="33361" builtinId="8" hidden="1"/>
    <cellStyle name="Hipervínculo" xfId="10469" builtinId="8" hidden="1"/>
    <cellStyle name="Hipervínculo" xfId="14071" builtinId="8" hidden="1"/>
    <cellStyle name="Hipervínculo" xfId="10983" builtinId="8" hidden="1"/>
    <cellStyle name="Hipervínculo" xfId="39327" builtinId="8" hidden="1"/>
    <cellStyle name="Hipervínculo" xfId="15177" builtinId="8" hidden="1"/>
    <cellStyle name="Hipervínculo" xfId="48160" builtinId="8" hidden="1"/>
    <cellStyle name="Hipervínculo" xfId="26430" builtinId="8" hidden="1"/>
    <cellStyle name="Hipervínculo" xfId="3344" builtinId="8" hidden="1"/>
    <cellStyle name="Hipervínculo" xfId="28522" builtinId="8" hidden="1"/>
    <cellStyle name="Hipervínculo" xfId="24522" builtinId="8" hidden="1"/>
    <cellStyle name="Hipervínculo" xfId="2271" builtinId="8" hidden="1"/>
    <cellStyle name="Hipervínculo" xfId="55574" builtinId="8" hidden="1"/>
    <cellStyle name="Hipervínculo" xfId="25007" builtinId="8" hidden="1"/>
    <cellStyle name="Hipervínculo" xfId="19505" builtinId="8" hidden="1"/>
    <cellStyle name="Hipervínculo" xfId="11842" builtinId="8" hidden="1"/>
    <cellStyle name="Hipervínculo" xfId="26074" builtinId="8" hidden="1"/>
    <cellStyle name="Hipervínculo" xfId="1060" builtinId="8" hidden="1"/>
    <cellStyle name="Hipervínculo" xfId="16160" builtinId="8" hidden="1"/>
    <cellStyle name="Hipervínculo" xfId="45063" builtinId="8" hidden="1"/>
    <cellStyle name="Hipervínculo" xfId="9325" builtinId="8" hidden="1"/>
    <cellStyle name="Hipervínculo" xfId="48321" builtinId="8" hidden="1"/>
    <cellStyle name="Hipervínculo" xfId="49819" builtinId="8" hidden="1"/>
    <cellStyle name="Hipervínculo" xfId="21806" builtinId="8" hidden="1"/>
    <cellStyle name="Hipervínculo" xfId="27792" builtinId="8" hidden="1"/>
    <cellStyle name="Hipervínculo" xfId="17153" builtinId="8" hidden="1"/>
    <cellStyle name="Hipervínculo" xfId="46382" builtinId="8" hidden="1"/>
    <cellStyle name="Hipervínculo" xfId="4656" builtinId="8" hidden="1"/>
    <cellStyle name="Hipervínculo" xfId="13150" builtinId="8" hidden="1"/>
    <cellStyle name="Hipervínculo" xfId="11370" builtinId="8" hidden="1"/>
    <cellStyle name="Hipervínculo" xfId="5550" builtinId="8" hidden="1"/>
    <cellStyle name="Hipervínculo" xfId="12798" builtinId="8" hidden="1"/>
    <cellStyle name="Hipervínculo" xfId="40958" builtinId="8" hidden="1"/>
    <cellStyle name="Hipervínculo" xfId="17020" builtinId="8" hidden="1"/>
    <cellStyle name="Hipervínculo" xfId="23029" builtinId="8" hidden="1"/>
    <cellStyle name="Hipervínculo" xfId="33123" builtinId="8" hidden="1"/>
    <cellStyle name="Hipervínculo" xfId="24902" builtinId="8" hidden="1"/>
    <cellStyle name="Hipervínculo" xfId="38208" builtinId="8" hidden="1"/>
    <cellStyle name="Hipervínculo" xfId="52237" builtinId="8" hidden="1"/>
    <cellStyle name="Hipervínculo" xfId="57786" builtinId="8" hidden="1"/>
    <cellStyle name="Hipervínculo" xfId="50743" builtinId="8" hidden="1"/>
    <cellStyle name="Hipervínculo" xfId="21182" builtinId="8" hidden="1"/>
    <cellStyle name="Hipervínculo" xfId="7679" builtinId="8" hidden="1"/>
    <cellStyle name="Hipervínculo" xfId="31707" builtinId="8" hidden="1"/>
    <cellStyle name="Hipervínculo" xfId="35798" builtinId="8" hidden="1"/>
    <cellStyle name="Hipervínculo" xfId="58482" builtinId="8" hidden="1"/>
    <cellStyle name="Hipervínculo" xfId="37551" builtinId="8" hidden="1"/>
    <cellStyle name="Hipervínculo" xfId="25510" builtinId="8" hidden="1"/>
    <cellStyle name="Hipervínculo" xfId="9433" builtinId="8" hidden="1"/>
    <cellStyle name="Hipervínculo" xfId="14475" builtinId="8" hidden="1"/>
    <cellStyle name="Hipervínculo" xfId="38504" builtinId="8" hidden="1"/>
    <cellStyle name="Hipervínculo" xfId="42599" builtinId="8" hidden="1"/>
    <cellStyle name="Hipervínculo" xfId="54779" builtinId="8" hidden="1"/>
    <cellStyle name="Hipervínculo" xfId="46938" builtinId="8" hidden="1"/>
    <cellStyle name="Hipervínculo" xfId="48751" builtinId="8" hidden="1"/>
    <cellStyle name="Hipervínculo" xfId="24979" builtinId="8" hidden="1"/>
    <cellStyle name="Hipervínculo" xfId="21278" builtinId="8" hidden="1"/>
    <cellStyle name="Hipervínculo" xfId="45305" builtinId="8" hidden="1"/>
    <cellStyle name="Hipervínculo" xfId="49397" builtinId="8" hidden="1"/>
    <cellStyle name="Hipervínculo" xfId="47979" builtinId="8" hidden="1"/>
    <cellStyle name="Hipervínculo" xfId="23950" builtinId="8" hidden="1"/>
    <cellStyle name="Hipervínculo" xfId="16018" builtinId="8" hidden="1"/>
    <cellStyle name="Hipervínculo" xfId="4280" builtinId="8" hidden="1"/>
    <cellStyle name="Hipervínculo" xfId="28074" builtinId="8" hidden="1"/>
    <cellStyle name="Hipervínculo" xfId="52107" builtinId="8" hidden="1"/>
    <cellStyle name="Hipervínculo" xfId="56196" builtinId="8" hidden="1"/>
    <cellStyle name="Hipervínculo" xfId="41180" builtinId="8" hidden="1"/>
    <cellStyle name="Hipervínculo" xfId="42369" builtinId="8" hidden="1"/>
    <cellStyle name="Hipervínculo" xfId="32375" builtinId="8" hidden="1"/>
    <cellStyle name="Hipervínculo" xfId="36693" builtinId="8" hidden="1"/>
    <cellStyle name="Hipervínculo" xfId="34877" builtinId="8" hidden="1"/>
    <cellStyle name="Hipervínculo" xfId="55594" builtinId="8" hidden="1"/>
    <cellStyle name="Hipervínculo" xfId="56000" builtinId="8" hidden="1"/>
    <cellStyle name="Hipervínculo" xfId="56706" builtinId="8" hidden="1"/>
    <cellStyle name="Hipervínculo" xfId="10355" builtinId="8" hidden="1"/>
    <cellStyle name="Hipervínculo" xfId="12836" builtinId="8" hidden="1"/>
    <cellStyle name="Hipervínculo" xfId="16685" builtinId="8" hidden="1"/>
    <cellStyle name="Hipervínculo" xfId="41678" builtinId="8" hidden="1"/>
    <cellStyle name="Hipervínculo" xfId="54136" builtinId="8" hidden="1"/>
    <cellStyle name="Hipervínculo" xfId="49074" builtinId="8" hidden="1"/>
    <cellStyle name="Hipervínculo" xfId="41252" builtinId="8" hidden="1"/>
    <cellStyle name="Hipervínculo" xfId="2888" builtinId="8" hidden="1"/>
    <cellStyle name="Hipervínculo" xfId="20039" builtinId="8" hidden="1"/>
    <cellStyle name="Hipervínculo" xfId="23048" builtinId="8" hidden="1"/>
    <cellStyle name="Hipervínculo" xfId="22248" builtinId="8" hidden="1"/>
    <cellStyle name="Hipervínculo" xfId="35200" builtinId="8" hidden="1"/>
    <cellStyle name="Hipervínculo" xfId="57299" builtinId="8" hidden="1"/>
    <cellStyle name="Hipervínculo" xfId="20416" builtinId="8" hidden="1"/>
    <cellStyle name="Hipervínculo" xfId="6381" builtinId="8" hidden="1"/>
    <cellStyle name="Hipervínculo" xfId="19927" builtinId="8" hidden="1"/>
    <cellStyle name="Hipervínculo" xfId="30541" builtinId="8" hidden="1"/>
    <cellStyle name="Hipervínculo" xfId="55276" builtinId="8" hidden="1"/>
    <cellStyle name="Hipervínculo" xfId="29040" builtinId="8" hidden="1"/>
    <cellStyle name="Hipervínculo" xfId="35218" builtinId="8" hidden="1"/>
    <cellStyle name="Hipervínculo" xfId="13487" builtinId="8" hidden="1"/>
    <cellStyle name="Hipervínculo" xfId="2089" builtinId="8" hidden="1"/>
    <cellStyle name="Hipervínculo" xfId="35208" builtinId="8" hidden="1"/>
    <cellStyle name="Hipervínculo" xfId="16633" builtinId="8" hidden="1"/>
    <cellStyle name="Hipervínculo" xfId="55080" builtinId="8" hidden="1"/>
    <cellStyle name="Hipervínculo" xfId="3382" builtinId="8" hidden="1"/>
    <cellStyle name="Hipervínculo" xfId="28290" builtinId="8" hidden="1"/>
    <cellStyle name="Hipervínculo" xfId="6300" builtinId="8" hidden="1"/>
    <cellStyle name="Hipervínculo" xfId="17605" builtinId="8" hidden="1"/>
    <cellStyle name="Hipervínculo" xfId="37350" builtinId="8" hidden="1"/>
    <cellStyle name="Hipervínculo" xfId="44395" builtinId="8" hidden="1"/>
    <cellStyle name="Hipervínculo" xfId="1508" builtinId="8" hidden="1"/>
    <cellStyle name="Hipervínculo" xfId="55640" builtinId="8" hidden="1"/>
    <cellStyle name="Hipervínculo" xfId="10114" builtinId="8" hidden="1"/>
    <cellStyle name="Hipervínculo" xfId="864" builtinId="8" hidden="1"/>
    <cellStyle name="Hipervínculo" xfId="24530" builtinId="8" hidden="1"/>
    <cellStyle name="Hipervínculo" xfId="43440" builtinId="8" hidden="1"/>
    <cellStyle name="Hipervínculo" xfId="51324" builtinId="8" hidden="1"/>
    <cellStyle name="Hipervínculo" xfId="41226" builtinId="8" hidden="1"/>
    <cellStyle name="Hipervínculo" xfId="19497" builtinId="8" hidden="1"/>
    <cellStyle name="Hipervínculo" xfId="9650" builtinId="8" hidden="1"/>
    <cellStyle name="Hipervínculo" xfId="732" builtinId="8" hidden="1"/>
    <cellStyle name="Hipervínculo" xfId="31459" builtinId="8" hidden="1"/>
    <cellStyle name="Hipervínculo" xfId="36517" builtinId="8" hidden="1"/>
    <cellStyle name="Hipervínculo" xfId="58938" builtinId="8" hidden="1"/>
    <cellStyle name="Hipervínculo" xfId="34332" builtinId="8" hidden="1"/>
    <cellStyle name="Hipervínculo" xfId="12568" builtinId="8" hidden="1"/>
    <cellStyle name="Hipervínculo" xfId="7509" builtinId="8" hidden="1"/>
    <cellStyle name="Hipervínculo" xfId="27483" builtinId="8" hidden="1"/>
    <cellStyle name="Hipervínculo" xfId="26780" builtinId="8" hidden="1"/>
    <cellStyle name="Hipervínculo" xfId="47098" builtinId="8" hidden="1"/>
    <cellStyle name="Hipervínculo" xfId="53868" builtinId="8" hidden="1"/>
    <cellStyle name="Hipervínculo" xfId="29840" builtinId="8" hidden="1"/>
    <cellStyle name="Hipervínculo" xfId="6377" builtinId="8" hidden="1"/>
    <cellStyle name="Hipervínculo" xfId="1974" builtinId="8" hidden="1"/>
    <cellStyle name="Hipervínculo" xfId="22190" builtinId="8" hidden="1"/>
    <cellStyle name="Hipervínculo" xfId="45467" builtinId="8" hidden="1"/>
    <cellStyle name="Hipervínculo" xfId="50306" builtinId="8" hidden="1"/>
    <cellStyle name="Hipervínculo" xfId="47070" builtinId="8" hidden="1"/>
    <cellStyle name="Hipervínculo" xfId="23037" builtinId="8" hidden="1"/>
    <cellStyle name="Hipervínculo" xfId="7959" builtinId="8" hidden="1"/>
    <cellStyle name="Hipervínculo" xfId="4963" builtinId="8" hidden="1"/>
    <cellStyle name="Hipervínculo" xfId="23804" builtinId="8" hidden="1"/>
    <cellStyle name="Hipervínculo" xfId="54456" builtinId="8" hidden="1"/>
    <cellStyle name="Hipervínculo" xfId="2535" builtinId="8" hidden="1"/>
    <cellStyle name="Hipervínculo" xfId="36918" builtinId="8" hidden="1"/>
    <cellStyle name="Hipervínculo" xfId="3346" builtinId="8" hidden="1"/>
    <cellStyle name="Hipervínculo" xfId="7908" builtinId="8" hidden="1"/>
    <cellStyle name="Hipervínculo" xfId="29669" builtinId="8" hidden="1"/>
    <cellStyle name="Hipervínculo" xfId="7153" builtinId="8" hidden="1"/>
    <cellStyle name="Hipervínculo" xfId="23674" builtinId="8" hidden="1"/>
    <cellStyle name="Hipervínculo" xfId="42017" builtinId="8" hidden="1"/>
    <cellStyle name="Hipervínculo" xfId="57562" builtinId="8" hidden="1"/>
    <cellStyle name="Hipervínculo" xfId="25488" builtinId="8" hidden="1"/>
    <cellStyle name="Hipervínculo" xfId="51853" builtinId="8" hidden="1"/>
    <cellStyle name="Hipervínculo" xfId="50013" builtinId="8" hidden="1"/>
    <cellStyle name="Hipervínculo" xfId="42589" builtinId="8" hidden="1"/>
    <cellStyle name="Hipervínculo" xfId="1950" builtinId="8" hidden="1"/>
    <cellStyle name="Hipervínculo" xfId="51312" builtinId="8" hidden="1"/>
    <cellStyle name="Hipervínculo" xfId="23466" builtinId="8" hidden="1"/>
    <cellStyle name="Hipervínculo" xfId="2431" builtinId="8" hidden="1"/>
    <cellStyle name="Hipervínculo" xfId="7209" builtinId="8" hidden="1"/>
    <cellStyle name="Hipervínculo" xfId="16100" builtinId="8" hidden="1"/>
    <cellStyle name="Hipervínculo" xfId="27758" builtinId="8" hidden="1"/>
    <cellStyle name="Hipervínculo" xfId="15641" builtinId="8" hidden="1"/>
    <cellStyle name="Hipervínculo" xfId="43059" builtinId="8" hidden="1"/>
    <cellStyle name="Hipervínculo" xfId="20731" builtinId="8" hidden="1"/>
    <cellStyle name="Hipervínculo" xfId="4276" builtinId="8" hidden="1"/>
    <cellStyle name="Hipervínculo" xfId="4403" builtinId="8" hidden="1"/>
    <cellStyle name="Hipervínculo" xfId="32160" builtinId="8" hidden="1"/>
    <cellStyle name="Hipervínculo" xfId="56188" builtinId="8" hidden="1"/>
    <cellStyle name="Hipervínculo" xfId="55282" builtinId="8" hidden="1"/>
    <cellStyle name="Hipervínculo" xfId="6569" builtinId="8" hidden="1"/>
    <cellStyle name="Hipervínculo" xfId="13070" builtinId="8" hidden="1"/>
    <cellStyle name="Hipervínculo" xfId="9763" builtinId="8" hidden="1"/>
    <cellStyle name="Hipervínculo" xfId="14821" builtinId="8" hidden="1"/>
    <cellStyle name="Hipervínculo" xfId="36613" builtinId="8" hidden="1"/>
    <cellStyle name="Hipervínculo" xfId="55992" builtinId="8" hidden="1"/>
    <cellStyle name="Hipervínculo" xfId="34262" builtinId="8" hidden="1"/>
    <cellStyle name="Hipervínculo" xfId="29202" builtinId="8" hidden="1"/>
    <cellStyle name="Hipervínculo" xfId="36092" builtinId="8" hidden="1"/>
    <cellStyle name="Hipervínculo" xfId="39864" builtinId="8" hidden="1"/>
    <cellStyle name="Hipervínculo" xfId="31397" builtinId="8" hidden="1"/>
    <cellStyle name="Hipervínculo" xfId="43536" builtinId="8" hidden="1"/>
    <cellStyle name="Hipervínculo" xfId="49066" builtinId="8" hidden="1"/>
    <cellStyle name="Hipervínculo" xfId="43712" builtinId="8" hidden="1"/>
    <cellStyle name="Hipervínculo" xfId="22274" builtinId="8" hidden="1"/>
    <cellStyle name="Hipervínculo" xfId="1320" builtinId="8" hidden="1"/>
    <cellStyle name="Hipervínculo" xfId="23616" builtinId="8" hidden="1"/>
    <cellStyle name="Hipervínculo" xfId="7637" builtinId="8" hidden="1"/>
    <cellStyle name="Hipervínculo" xfId="50410" builtinId="8" hidden="1"/>
    <cellStyle name="Hipervínculo" xfId="42140" builtinId="8" hidden="1"/>
    <cellStyle name="Hipervínculo" xfId="23794" builtinId="8" hidden="1"/>
    <cellStyle name="Hipervínculo" xfId="15347" builtinId="8" hidden="1"/>
    <cellStyle name="Hipervínculo" xfId="8817" builtinId="8" hidden="1"/>
    <cellStyle name="Hipervínculo" xfId="30549" builtinId="8" hidden="1"/>
    <cellStyle name="Hipervínculo" xfId="14835" builtinId="8" hidden="1"/>
    <cellStyle name="Hipervínculo" xfId="38432" builtinId="8" hidden="1"/>
    <cellStyle name="Hipervínculo" xfId="13601" builtinId="8" hidden="1"/>
    <cellStyle name="Hipervínculo" xfId="41627" builtinId="8" hidden="1"/>
    <cellStyle name="Hipervínculo" xfId="34916" builtinId="8" hidden="1"/>
    <cellStyle name="Hipervínculo" xfId="49937" builtinId="8" hidden="1"/>
    <cellStyle name="Hipervínculo" xfId="52025" builtinId="8" hidden="1"/>
    <cellStyle name="Hipervínculo" xfId="4654" builtinId="8" hidden="1"/>
    <cellStyle name="Hipervínculo" xfId="56914" builtinId="8" hidden="1"/>
    <cellStyle name="Hipervínculo" xfId="1062" builtinId="8" hidden="1"/>
    <cellStyle name="Hipervínculo" xfId="48229" builtinId="8" hidden="1"/>
    <cellStyle name="Hipervínculo" xfId="3474" builtinId="8" hidden="1"/>
    <cellStyle name="Hipervínculo" xfId="21308" builtinId="8" hidden="1"/>
    <cellStyle name="Hipervínculo" xfId="36677" builtinId="8" hidden="1"/>
    <cellStyle name="Hipervínculo" xfId="51237" builtinId="8" hidden="1"/>
    <cellStyle name="Hipervínculo" xfId="43592" builtinId="8" hidden="1"/>
    <cellStyle name="Hipervínculo" xfId="29543" builtinId="8" hidden="1"/>
    <cellStyle name="Hipervínculo" xfId="40643" builtinId="8" hidden="1"/>
    <cellStyle name="Hipervínculo" xfId="50503" builtinId="8" hidden="1"/>
    <cellStyle name="Hipervínculo" xfId="23911" builtinId="8" hidden="1"/>
    <cellStyle name="Hipervínculo" xfId="12520" builtinId="8" hidden="1"/>
    <cellStyle name="Hipervínculo" xfId="28688" builtinId="8" hidden="1"/>
    <cellStyle name="Hipervínculo" xfId="52033" builtinId="8" hidden="1"/>
    <cellStyle name="Hipervínculo" xfId="59321" builtinId="8" hidden="1"/>
    <cellStyle name="Hipervínculo" xfId="25456" builtinId="8" hidden="1"/>
    <cellStyle name="Hipervínculo" xfId="21543" builtinId="8" hidden="1"/>
    <cellStyle name="Hipervínculo" xfId="56542" builtinId="8" hidden="1"/>
    <cellStyle name="Hipervínculo" xfId="15335" builtinId="8" hidden="1"/>
    <cellStyle name="Hipervínculo" xfId="4767" builtinId="8" hidden="1"/>
    <cellStyle name="Hipervínculo" xfId="32186" builtinId="8" hidden="1"/>
    <cellStyle name="Hipervínculo" xfId="17559" builtinId="8" hidden="1"/>
    <cellStyle name="Hipervínculo" xfId="34805" builtinId="8" hidden="1"/>
    <cellStyle name="Hipervínculo" xfId="16142" builtinId="8" hidden="1"/>
    <cellStyle name="Hipervínculo" xfId="48905" builtinId="8" hidden="1"/>
    <cellStyle name="Hipervínculo" xfId="58850" builtinId="8" hidden="1"/>
    <cellStyle name="Hipervínculo" xfId="42123" builtinId="8" hidden="1"/>
    <cellStyle name="Hipervínculo" xfId="34015" builtinId="8" hidden="1"/>
    <cellStyle name="Hipervínculo" xfId="1450" builtinId="8" hidden="1"/>
    <cellStyle name="Hipervínculo" xfId="16913" builtinId="8" hidden="1"/>
    <cellStyle name="Hipervínculo" xfId="497" builtinId="8" hidden="1"/>
    <cellStyle name="Hipervínculo" xfId="25689" builtinId="8" hidden="1"/>
    <cellStyle name="Hipervínculo" xfId="12796" builtinId="8" hidden="1"/>
    <cellStyle name="Hipervínculo" xfId="18284" builtinId="8" hidden="1"/>
    <cellStyle name="Hipervínculo" xfId="10889" builtinId="8" hidden="1"/>
    <cellStyle name="Hipervínculo" xfId="57453" builtinId="8" hidden="1"/>
    <cellStyle name="Hipervínculo" xfId="27638" builtinId="8" hidden="1"/>
    <cellStyle name="Hipervínculo" xfId="16156" builtinId="8" hidden="1"/>
    <cellStyle name="Hipervínculo" xfId="39549" builtinId="8" hidden="1"/>
    <cellStyle name="Hipervínculo" xfId="51995" builtinId="8" hidden="1"/>
    <cellStyle name="Hipervínculo" xfId="3456" builtinId="8" hidden="1"/>
    <cellStyle name="Hipervínculo" xfId="24740" builtinId="8" hidden="1"/>
    <cellStyle name="Hipervínculo" xfId="934" builtinId="8" hidden="1"/>
    <cellStyle name="Hipervínculo" xfId="31699" builtinId="8" hidden="1"/>
    <cellStyle name="Hipervínculo" xfId="13288" builtinId="8" hidden="1"/>
    <cellStyle name="Hipervínculo" xfId="49173" builtinId="8" hidden="1"/>
    <cellStyle name="Hipervínculo" xfId="6980" builtinId="8" hidden="1"/>
    <cellStyle name="Hipervínculo" xfId="20295" builtinId="8" hidden="1"/>
    <cellStyle name="Hipervínculo" xfId="54266" builtinId="8" hidden="1"/>
    <cellStyle name="Hipervínculo" xfId="44251" builtinId="8" hidden="1"/>
    <cellStyle name="Hipervínculo" xfId="30205" builtinId="8" hidden="1"/>
    <cellStyle name="Hipervínculo" xfId="11581" builtinId="8" hidden="1"/>
    <cellStyle name="Hipervínculo" xfId="4170" builtinId="8" hidden="1"/>
    <cellStyle name="Hipervínculo" xfId="39977" builtinId="8" hidden="1"/>
    <cellStyle name="Hipervínculo" xfId="35758" builtinId="8" hidden="1"/>
    <cellStyle name="Hipervínculo" xfId="51889" builtinId="8" hidden="1"/>
    <cellStyle name="Hipervínculo" xfId="30977" builtinId="8" hidden="1"/>
    <cellStyle name="Hipervínculo" xfId="5795" builtinId="8" hidden="1"/>
    <cellStyle name="Hipervínculo" xfId="2744" builtinId="8" hidden="1"/>
    <cellStyle name="Hipervínculo" xfId="10132" builtinId="8" hidden="1"/>
    <cellStyle name="Hipervínculo" xfId="23730" builtinId="8" hidden="1"/>
    <cellStyle name="Hipervínculo" xfId="37330" builtinId="8" hidden="1"/>
    <cellStyle name="Hipervínculo" xfId="55340" builtinId="8" hidden="1"/>
    <cellStyle name="Hipervínculo" xfId="16287" builtinId="8" hidden="1"/>
    <cellStyle name="Hipervínculo" xfId="53470" builtinId="8" hidden="1"/>
    <cellStyle name="Hipervínculo" xfId="23284" builtinId="8" hidden="1"/>
    <cellStyle name="Hipervínculo" xfId="24472" builtinId="8" hidden="1"/>
    <cellStyle name="Hipervínculo" xfId="55818" builtinId="8" hidden="1"/>
    <cellStyle name="Hipervínculo" xfId="6341" builtinId="8" hidden="1"/>
    <cellStyle name="Hipervínculo" xfId="42375" builtinId="8" hidden="1"/>
    <cellStyle name="Hipervínculo" xfId="44833" builtinId="8" hidden="1"/>
    <cellStyle name="Hipervínculo" xfId="3584" builtinId="8" hidden="1"/>
    <cellStyle name="Hipervínculo" xfId="39146" builtinId="8" hidden="1"/>
    <cellStyle name="Hipervínculo" xfId="9686" builtinId="8" hidden="1"/>
    <cellStyle name="Hipervínculo" xfId="15846" builtinId="8" hidden="1"/>
    <cellStyle name="Hipervínculo" xfId="29444" builtinId="8" hidden="1"/>
    <cellStyle name="Hipervínculo" xfId="43047" builtinId="8" hidden="1"/>
    <cellStyle name="Hipervínculo" xfId="56646" builtinId="8" hidden="1"/>
    <cellStyle name="Hipervínculo" xfId="54677" builtinId="8" hidden="1"/>
    <cellStyle name="Hipervínculo" xfId="29764" builtinId="8" hidden="1"/>
    <cellStyle name="Hipervínculo" xfId="3766" builtinId="8" hidden="1"/>
    <cellStyle name="Hipervínculo" xfId="40787" builtinId="8" hidden="1"/>
    <cellStyle name="Hipervínculo" xfId="22528" builtinId="8" hidden="1"/>
    <cellStyle name="Hipervínculo" xfId="21246" builtinId="8" hidden="1"/>
    <cellStyle name="Hipervínculo" xfId="11591" builtinId="8" hidden="1"/>
    <cellStyle name="Hipervínculo" xfId="32885" builtinId="8" hidden="1"/>
    <cellStyle name="Hipervínculo" xfId="16485" builtinId="8" hidden="1"/>
    <cellStyle name="Hipervínculo" xfId="57307" builtinId="8" hidden="1"/>
    <cellStyle name="Hipervínculo" xfId="17831" builtinId="8" hidden="1"/>
    <cellStyle name="Hipervínculo" xfId="21512" builtinId="8" hidden="1"/>
    <cellStyle name="Hipervínculo" xfId="4220" builtinId="8" hidden="1"/>
    <cellStyle name="Hipervínculo" xfId="34908" builtinId="8" hidden="1"/>
    <cellStyle name="Hipervínculo" xfId="39803" builtinId="8" hidden="1"/>
    <cellStyle name="Hipervínculo" xfId="7961" builtinId="8" hidden="1"/>
    <cellStyle name="Hipervínculo" xfId="36082" builtinId="8" hidden="1"/>
    <cellStyle name="Hipervínculo" xfId="2845" builtinId="8" hidden="1"/>
    <cellStyle name="Hipervínculo" xfId="19143" builtinId="8" hidden="1"/>
    <cellStyle name="Hipervínculo" xfId="20930" builtinId="8" hidden="1"/>
    <cellStyle name="Hipervínculo" xfId="11460" builtinId="8" hidden="1"/>
    <cellStyle name="Hipervínculo" xfId="26374" builtinId="8" hidden="1"/>
    <cellStyle name="Hipervínculo" xfId="21561" builtinId="8" hidden="1"/>
    <cellStyle name="Hipervínculo" xfId="49681" builtinId="8" hidden="1"/>
    <cellStyle name="Hipervínculo" xfId="56981" builtinId="8" hidden="1"/>
    <cellStyle name="Hipervínculo" xfId="4423" builtinId="8" hidden="1"/>
    <cellStyle name="Hipervínculo" xfId="32455" builtinId="8" hidden="1"/>
    <cellStyle name="Hipervínculo" xfId="40491" builtinId="8" hidden="1"/>
    <cellStyle name="Hipervínculo" xfId="57323" builtinId="8" hidden="1"/>
    <cellStyle name="Hipervínculo" xfId="45764" builtinId="8" hidden="1"/>
    <cellStyle name="Hipervínculo" xfId="2103" builtinId="8" hidden="1"/>
    <cellStyle name="Hipervínculo" xfId="18597" builtinId="8" hidden="1"/>
    <cellStyle name="Hipervínculo" xfId="3510" builtinId="8" hidden="1"/>
    <cellStyle name="Hipervínculo" xfId="38707" builtinId="8" hidden="1"/>
    <cellStyle name="Hipervínculo" xfId="12638" builtinId="8" hidden="1"/>
    <cellStyle name="Hipervínculo" xfId="31161" builtinId="8" hidden="1"/>
    <cellStyle name="Hipervínculo" xfId="47330" builtinId="8" hidden="1"/>
    <cellStyle name="Hipervínculo" xfId="36260" builtinId="8" hidden="1"/>
    <cellStyle name="Hipervínculo" xfId="39659" builtinId="8" hidden="1"/>
    <cellStyle name="Hipervínculo" xfId="19209" builtinId="8" hidden="1"/>
    <cellStyle name="Hipervínculo" xfId="36122" builtinId="8" hidden="1"/>
    <cellStyle name="Hipervínculo" xfId="12868" builtinId="8" hidden="1"/>
    <cellStyle name="Hipervínculo" xfId="11470" builtinId="8" hidden="1"/>
    <cellStyle name="Hipervínculo" xfId="7707" builtinId="8" hidden="1"/>
    <cellStyle name="Hipervínculo" xfId="33028" builtinId="8" hidden="1"/>
    <cellStyle name="Hipervínculo" xfId="5635" builtinId="8" hidden="1"/>
    <cellStyle name="Hipervínculo" xfId="40235" builtinId="8" hidden="1"/>
    <cellStyle name="Hipervínculo" xfId="57398" builtinId="8" hidden="1"/>
    <cellStyle name="Hipervínculo" xfId="51901" builtinId="8" hidden="1"/>
    <cellStyle name="Hipervínculo" xfId="12606" builtinId="8" hidden="1"/>
    <cellStyle name="Hipervínculo" xfId="51411" builtinId="8" hidden="1"/>
    <cellStyle name="Hipervínculo" xfId="17295" builtinId="8" hidden="1"/>
    <cellStyle name="Hipervínculo" xfId="18885" builtinId="8" hidden="1"/>
    <cellStyle name="Hipervínculo" xfId="1436" builtinId="8" hidden="1"/>
    <cellStyle name="Hipervínculo" xfId="32120" builtinId="8" hidden="1"/>
    <cellStyle name="Hipervínculo" xfId="23001" builtinId="8" hidden="1"/>
    <cellStyle name="Hipervínculo" xfId="45015" builtinId="8" hidden="1"/>
    <cellStyle name="Hipervínculo" xfId="30057" builtinId="8" hidden="1"/>
    <cellStyle name="Hipervínculo" xfId="52664" builtinId="8" hidden="1"/>
    <cellStyle name="Hipervínculo" xfId="23318" builtinId="8" hidden="1"/>
    <cellStyle name="Hipervínculo" xfId="47216" builtinId="8" hidden="1"/>
    <cellStyle name="Hipervínculo" xfId="22226" builtinId="8" hidden="1"/>
    <cellStyle name="Hipervínculo" xfId="38751" builtinId="8" hidden="1"/>
    <cellStyle name="Hipervínculo" xfId="26644" builtinId="8" hidden="1"/>
    <cellStyle name="Hipervínculo" xfId="5677" builtinId="8" hidden="1"/>
    <cellStyle name="Hipervínculo" xfId="46884" builtinId="8" hidden="1"/>
    <cellStyle name="Hipervínculo" xfId="43958" builtinId="8" hidden="1"/>
    <cellStyle name="Hipervínculo" xfId="51841" builtinId="8" hidden="1"/>
    <cellStyle name="Hipervínculo" xfId="48971" builtinId="8" hidden="1"/>
    <cellStyle name="Hipervínculo" xfId="42679" builtinId="8" hidden="1"/>
    <cellStyle name="Hipervínculo" xfId="39130" builtinId="8" hidden="1"/>
    <cellStyle name="Hipervínculo" xfId="20845" builtinId="8" hidden="1"/>
    <cellStyle name="Hipervínculo" xfId="40781" builtinId="8" hidden="1"/>
    <cellStyle name="Hipervínculo" xfId="50759" builtinId="8" hidden="1"/>
    <cellStyle name="Hipervínculo" xfId="44913" builtinId="8" hidden="1"/>
    <cellStyle name="Hipervínculo" xfId="22592" builtinId="8" hidden="1"/>
    <cellStyle name="Hipervínculo" xfId="13888" builtinId="8" hidden="1"/>
    <cellStyle name="Hipervínculo" xfId="6045" builtinId="8" hidden="1"/>
    <cellStyle name="Hipervínculo" xfId="27774" builtinId="8" hidden="1"/>
    <cellStyle name="Hipervínculo" xfId="55668" builtinId="8" hidden="1"/>
    <cellStyle name="Hipervínculo" xfId="9877" builtinId="8" hidden="1"/>
    <cellStyle name="Hipervínculo" xfId="37980" builtinId="8" hidden="1"/>
    <cellStyle name="Hipervínculo" xfId="15792" builtinId="8" hidden="1"/>
    <cellStyle name="Hipervínculo" xfId="29464" builtinId="8" hidden="1"/>
    <cellStyle name="Hipervínculo" xfId="12970" builtinId="8" hidden="1"/>
    <cellStyle name="Hipervínculo" xfId="34704" builtinId="8" hidden="1"/>
    <cellStyle name="Hipervínculo" xfId="59140" builtinId="8" hidden="1"/>
    <cellStyle name="Hipervínculo" xfId="30929" builtinId="8" hidden="1"/>
    <cellStyle name="Hipervínculo" xfId="31057" builtinId="8" hidden="1"/>
    <cellStyle name="Hipervínculo" xfId="8994" builtinId="8" hidden="1"/>
    <cellStyle name="Hipervínculo" xfId="14676" builtinId="8" hidden="1"/>
    <cellStyle name="Hipervínculo" xfId="19901" builtinId="8" hidden="1"/>
    <cellStyle name="Hipervínculo" xfId="41631" builtinId="8" hidden="1"/>
    <cellStyle name="Hipervínculo" xfId="50919" builtinId="8" hidden="1"/>
    <cellStyle name="Hipervínculo" xfId="35654" builtinId="8" hidden="1"/>
    <cellStyle name="Hipervínculo" xfId="22612" builtinId="8" hidden="1"/>
    <cellStyle name="Hipervínculo" xfId="38536" builtinId="8" hidden="1"/>
    <cellStyle name="Hipervínculo" xfId="41975" builtinId="8" hidden="1"/>
    <cellStyle name="Hipervínculo" xfId="20802" builtinId="8" hidden="1"/>
    <cellStyle name="Hipervínculo" xfId="48558" builtinId="8" hidden="1"/>
    <cellStyle name="Hipervínculo" xfId="43992" builtinId="8" hidden="1"/>
    <cellStyle name="Hipervínculo" xfId="38942" builtinId="8" hidden="1"/>
    <cellStyle name="Hipervínculo" xfId="22741" builtinId="8" hidden="1"/>
    <cellStyle name="Hipervínculo" xfId="6776" builtinId="8" hidden="1"/>
    <cellStyle name="Hipervínculo" xfId="51163" builtinId="8" hidden="1"/>
    <cellStyle name="Hipervínculo" xfId="47374" builtinId="8" hidden="1"/>
    <cellStyle name="Hipervínculo" xfId="22677" builtinId="8" hidden="1"/>
    <cellStyle name="Hipervínculo" xfId="25119" builtinId="8" hidden="1"/>
    <cellStyle name="Hipervínculo" xfId="5663" builtinId="8" hidden="1"/>
    <cellStyle name="Hipervínculo" xfId="2605" builtinId="8" hidden="1"/>
    <cellStyle name="Hipervínculo" xfId="34920" builtinId="8" hidden="1"/>
    <cellStyle name="Hipervínculo" xfId="17751" builtinId="8" hidden="1"/>
    <cellStyle name="Hipervínculo" xfId="23932" builtinId="8" hidden="1"/>
    <cellStyle name="Hipervínculo" xfId="34471" builtinId="8" hidden="1"/>
    <cellStyle name="Hipervínculo" xfId="13950" builtinId="8" hidden="1"/>
    <cellStyle name="Hipervínculo" xfId="27557" builtinId="8" hidden="1"/>
    <cellStyle name="Hipervínculo" xfId="4024" builtinId="8" hidden="1"/>
    <cellStyle name="Hipervínculo" xfId="33989" builtinId="8" hidden="1"/>
    <cellStyle name="Hipervínculo" xfId="18358" builtinId="8" hidden="1"/>
    <cellStyle name="Hipervínculo" xfId="47610" builtinId="8" hidden="1"/>
    <cellStyle name="Hipervínculo" xfId="48881" builtinId="8" hidden="1"/>
    <cellStyle name="Hipervínculo" xfId="23766" builtinId="8" hidden="1"/>
    <cellStyle name="Hipervínculo" xfId="8223" builtinId="8" hidden="1"/>
    <cellStyle name="Hipervínculo" xfId="12938" builtinId="8" hidden="1"/>
    <cellStyle name="Hipervínculo" xfId="13410" builtinId="8" hidden="1"/>
    <cellStyle name="Hipervínculo" xfId="38386" builtinId="8" hidden="1"/>
    <cellStyle name="Hipervínculo" xfId="50158" builtinId="8" hidden="1"/>
    <cellStyle name="Hipervínculo" xfId="42081" builtinId="8" hidden="1"/>
    <cellStyle name="Hipervínculo" xfId="16278" builtinId="8" hidden="1"/>
    <cellStyle name="Hipervínculo" xfId="13958" builtinId="8" hidden="1"/>
    <cellStyle name="Hipervínculo" xfId="9951" builtinId="8" hidden="1"/>
    <cellStyle name="Hipervínculo" xfId="33979" builtinId="8" hidden="1"/>
    <cellStyle name="Hipervínculo" xfId="38068" builtinId="8" hidden="1"/>
    <cellStyle name="Hipervínculo" xfId="58223" builtinId="8" hidden="1"/>
    <cellStyle name="Hipervínculo" xfId="35281" builtinId="8" hidden="1"/>
    <cellStyle name="Hipervínculo" xfId="9351" builtinId="8" hidden="1"/>
    <cellStyle name="Hipervínculo" xfId="7161" builtinId="8" hidden="1"/>
    <cellStyle name="Hipervínculo" xfId="16751" builtinId="8" hidden="1"/>
    <cellStyle name="Hipervínculo" xfId="22659" builtinId="8" hidden="1"/>
    <cellStyle name="Hipervínculo" xfId="48027" builtinId="8" hidden="1"/>
    <cellStyle name="Hipervínculo" xfId="21688" builtinId="8" hidden="1"/>
    <cellStyle name="Hipervínculo" xfId="52131" builtinId="8" hidden="1"/>
    <cellStyle name="Hipervínculo" xfId="7511" builtinId="8" hidden="1"/>
    <cellStyle name="Hipervínculo" xfId="147" builtinId="8" hidden="1"/>
    <cellStyle name="Hipervínculo" xfId="23548" builtinId="8" hidden="1"/>
    <cellStyle name="Hipervínculo" xfId="47578" builtinId="8" hidden="1"/>
    <cellStyle name="Hipervínculo" xfId="51671" builtinId="8" hidden="1"/>
    <cellStyle name="Hipervínculo" xfId="45708" builtinId="8" hidden="1"/>
    <cellStyle name="Hipervínculo" xfId="21680" builtinId="8" hidden="1"/>
    <cellStyle name="Hipervínculo" xfId="5349" builtinId="8" hidden="1"/>
    <cellStyle name="Hipervínculo" xfId="5132" builtinId="8" hidden="1"/>
    <cellStyle name="Hipervínculo" xfId="30349" builtinId="8" hidden="1"/>
    <cellStyle name="Hipervínculo" xfId="52446" builtinId="8" hidden="1"/>
    <cellStyle name="Hipervínculo" xfId="48357" builtinId="8" hidden="1"/>
    <cellStyle name="Hipervínculo" xfId="38891" builtinId="8" hidden="1"/>
    <cellStyle name="Hipervínculo" xfId="18386" builtinId="8" hidden="1"/>
    <cellStyle name="Hipervínculo" xfId="11414" builtinId="8" hidden="1"/>
    <cellStyle name="Hipervínculo" xfId="11701" builtinId="8" hidden="1"/>
    <cellStyle name="Hipervínculo" xfId="37147" builtinId="8" hidden="1"/>
    <cellStyle name="Hipervínculo" xfId="13370" builtinId="8" hidden="1"/>
    <cellStyle name="Hipervínculo" xfId="53698" builtinId="8" hidden="1"/>
    <cellStyle name="Hipervínculo" xfId="31966" builtinId="8" hidden="1"/>
    <cellStyle name="Hipervínculo" xfId="8081" builtinId="8" hidden="1"/>
    <cellStyle name="Hipervínculo" xfId="1682" builtinId="8" hidden="1"/>
    <cellStyle name="Hipervínculo" xfId="18989" builtinId="8" hidden="1"/>
    <cellStyle name="Hipervínculo" xfId="5154" builtinId="8" hidden="1"/>
    <cellStyle name="Hipervínculo" xfId="54150" builtinId="8" hidden="1"/>
    <cellStyle name="Hipervínculo" xfId="26696" builtinId="8" hidden="1"/>
    <cellStyle name="Hipervínculo" xfId="31103" builtinId="8" hidden="1"/>
    <cellStyle name="Hipervínculo" xfId="22687" builtinId="8" hidden="1"/>
    <cellStyle name="Hipervínculo" xfId="51029" builtinId="8" hidden="1"/>
    <cellStyle name="Hipervínculo" xfId="31824" builtinId="8" hidden="1"/>
    <cellStyle name="Hipervínculo" xfId="9282" builtinId="8" hidden="1"/>
    <cellStyle name="Hipervínculo" xfId="50580" builtinId="8" hidden="1"/>
    <cellStyle name="Hipervínculo" xfId="27192" builtinId="8" hidden="1"/>
    <cellStyle name="Hipervínculo" xfId="18112" builtinId="8" hidden="1"/>
    <cellStyle name="Hipervínculo" xfId="6053" builtinId="8" hidden="1"/>
    <cellStyle name="Hipervínculo" xfId="11113" builtinId="8" hidden="1"/>
    <cellStyle name="Hipervínculo" xfId="46032" builtinId="8" hidden="1"/>
    <cellStyle name="Hipervínculo" xfId="57341" builtinId="8" hidden="1"/>
    <cellStyle name="Hipervínculo" xfId="34980" builtinId="8" hidden="1"/>
    <cellStyle name="Hipervínculo" xfId="32917" builtinId="8" hidden="1"/>
    <cellStyle name="Hipervínculo" xfId="9895" builtinId="8" hidden="1"/>
    <cellStyle name="Hipervínculo" xfId="12978" builtinId="8" hidden="1"/>
    <cellStyle name="Hipervínculo" xfId="18039" builtinId="8" hidden="1"/>
    <cellStyle name="Hipervínculo" xfId="3229" builtinId="8" hidden="1"/>
    <cellStyle name="Hipervínculo" xfId="52777" builtinId="8" hidden="1"/>
    <cellStyle name="Hipervínculo" xfId="31049" builtinId="8" hidden="1"/>
    <cellStyle name="Hipervínculo" xfId="25986" builtinId="8" hidden="1"/>
    <cellStyle name="Hipervínculo" xfId="30355" builtinId="8" hidden="1"/>
    <cellStyle name="Hipervínculo" xfId="19909" builtinId="8" hidden="1"/>
    <cellStyle name="Hipervínculo" xfId="36401" builtinId="8" hidden="1"/>
    <cellStyle name="Hipervínculo" xfId="46698" builtinId="8" hidden="1"/>
    <cellStyle name="Hipervínculo" xfId="9539" builtinId="8" hidden="1"/>
    <cellStyle name="Hipervínculo" xfId="58700" builtinId="8" hidden="1"/>
    <cellStyle name="Hipervínculo" xfId="31822" builtinId="8" hidden="1"/>
    <cellStyle name="Hipervínculo" xfId="3144" builtinId="8" hidden="1"/>
    <cellStyle name="Hipervínculo" xfId="26834" builtinId="8" hidden="1"/>
    <cellStyle name="Hipervínculo" xfId="31894" builtinId="8" hidden="1"/>
    <cellStyle name="Hipervínculo" xfId="53627" builtinId="8" hidden="1"/>
    <cellStyle name="Hipervínculo" xfId="41196" builtinId="8" hidden="1"/>
    <cellStyle name="Hipervínculo" xfId="46295" builtinId="8" hidden="1"/>
    <cellStyle name="Hipervínculo" xfId="12132" builtinId="8" hidden="1"/>
    <cellStyle name="Hipervínculo" xfId="10861" builtinId="8" hidden="1"/>
    <cellStyle name="Hipervínculo" xfId="33765" builtinId="8" hidden="1"/>
    <cellStyle name="Hipervínculo" xfId="38819" builtinId="8" hidden="1"/>
    <cellStyle name="Hipervínculo" xfId="57767" builtinId="8" hidden="1"/>
    <cellStyle name="Hipervínculo" xfId="32054" builtinId="8" hidden="1"/>
    <cellStyle name="Hipervínculo" xfId="42619" builtinId="8" hidden="1"/>
    <cellStyle name="Hipervínculo" xfId="5203" builtinId="8" hidden="1"/>
    <cellStyle name="Hipervínculo" xfId="17663" builtinId="8" hidden="1"/>
    <cellStyle name="Hipervínculo" xfId="40693" builtinId="8" hidden="1"/>
    <cellStyle name="Hipervínculo" xfId="45750" builtinId="8" hidden="1"/>
    <cellStyle name="Hipervínculo" xfId="51599" builtinId="8" hidden="1"/>
    <cellStyle name="Hipervínculo" xfId="27565" builtinId="8" hidden="1"/>
    <cellStyle name="Hipervínculo" xfId="19235" builtinId="8" hidden="1"/>
    <cellStyle name="Hipervínculo" xfId="5074" builtinId="8" hidden="1"/>
    <cellStyle name="Hipervínculo" xfId="24460" builtinId="8" hidden="1"/>
    <cellStyle name="Hipervínculo" xfId="47618" builtinId="8" hidden="1"/>
    <cellStyle name="Hipervínculo" xfId="52580" builtinId="8" hidden="1"/>
    <cellStyle name="Hipervínculo" xfId="44799" builtinId="8" hidden="1"/>
    <cellStyle name="Hipervínculo" xfId="51823" builtinId="8" hidden="1"/>
    <cellStyle name="Hipervínculo" xfId="21758" builtinId="8" hidden="1"/>
    <cellStyle name="Hipervínculo" xfId="50995" builtinId="8" hidden="1"/>
    <cellStyle name="Hipervínculo" xfId="52568" builtinId="8" hidden="1"/>
    <cellStyle name="Hipervínculo" xfId="38940" builtinId="8" hidden="1"/>
    <cellStyle name="Hipervínculo" xfId="19759" builtinId="8" hidden="1"/>
    <cellStyle name="Hipervínculo" xfId="21742" builtinId="8" hidden="1"/>
    <cellStyle name="Hipervínculo" xfId="36220" builtinId="8" hidden="1"/>
    <cellStyle name="Hipervínculo" xfId="23726" builtinId="8" hidden="1"/>
    <cellStyle name="Hipervínculo" xfId="45491" builtinId="8" hidden="1"/>
    <cellStyle name="Hipervínculo" xfId="21320" builtinId="8" hidden="1"/>
    <cellStyle name="Hipervínculo" xfId="52498" builtinId="8" hidden="1"/>
    <cellStyle name="Hipervínculo" xfId="15267" builtinId="8" hidden="1"/>
    <cellStyle name="Hipervínculo" xfId="22749" builtinId="8" hidden="1"/>
    <cellStyle name="Hipervínculo" xfId="36371" builtinId="8" hidden="1"/>
    <cellStyle name="Hipervínculo" xfId="21408" builtinId="8" hidden="1"/>
    <cellStyle name="Hipervínculo" xfId="28046" builtinId="8" hidden="1"/>
    <cellStyle name="Hipervínculo" xfId="45019" builtinId="8" hidden="1"/>
    <cellStyle name="Hipervínculo" xfId="48196" builtinId="8" hidden="1"/>
    <cellStyle name="Hipervínculo" xfId="45301" builtinId="8" hidden="1"/>
    <cellStyle name="Hipervínculo" xfId="24394" builtinId="8" hidden="1"/>
    <cellStyle name="Hipervínculo" xfId="3890" builtinId="8" hidden="1"/>
    <cellStyle name="Hipervínculo" xfId="21060" builtinId="8" hidden="1"/>
    <cellStyle name="Hipervínculo" xfId="27630" builtinId="8" hidden="1"/>
    <cellStyle name="Hipervínculo" xfId="51663" builtinId="8" hidden="1"/>
    <cellStyle name="Hipervínculo" xfId="37772" builtinId="8" hidden="1"/>
    <cellStyle name="Hipervínculo" xfId="40755" builtinId="8" hidden="1"/>
    <cellStyle name="Hipervínculo" xfId="17599" builtinId="8" hidden="1"/>
    <cellStyle name="Hipervínculo" xfId="541" builtinId="8" hidden="1"/>
    <cellStyle name="Hipervínculo" xfId="37334" builtinId="8" hidden="1"/>
    <cellStyle name="Hipervínculo" xfId="18955" builtinId="8" hidden="1"/>
    <cellStyle name="Hipervínculo" xfId="57798" builtinId="8" hidden="1"/>
    <cellStyle name="Hipervínculo" xfId="38883" builtinId="8" hidden="1"/>
    <cellStyle name="Hipervínculo" xfId="33829" builtinId="8" hidden="1"/>
    <cellStyle name="Hipervínculo" xfId="10799" builtinId="8" hidden="1"/>
    <cellStyle name="Hipervínculo" xfId="12066" builtinId="8" hidden="1"/>
    <cellStyle name="Hipervínculo" xfId="39160" builtinId="8" hidden="1"/>
    <cellStyle name="Hipervínculo" xfId="38918" builtinId="8" hidden="1"/>
    <cellStyle name="Hipervínculo" xfId="2795" builtinId="8" hidden="1"/>
    <cellStyle name="Hipervínculo" xfId="52183" builtinId="8" hidden="1"/>
    <cellStyle name="Hipervínculo" xfId="51829" builtinId="8" hidden="1"/>
    <cellStyle name="Hipervínculo" xfId="41334" builtinId="8" hidden="1"/>
    <cellStyle name="Hipervínculo" xfId="18997" builtinId="8" hidden="1"/>
    <cellStyle name="Hipervínculo" xfId="45505" builtinId="8" hidden="1"/>
    <cellStyle name="Hipervínculo" xfId="45812" builtinId="8" hidden="1"/>
    <cellStyle name="Hipervínculo" xfId="46763" builtinId="8" hidden="1"/>
    <cellStyle name="Hipervínculo" xfId="25027" builtinId="8" hidden="1"/>
    <cellStyle name="Hipervínculo" xfId="52197" builtinId="8" hidden="1"/>
    <cellStyle name="Hipervínculo" xfId="3600" builtinId="8" hidden="1"/>
    <cellStyle name="Hipervínculo" xfId="25920" builtinId="8" hidden="1"/>
    <cellStyle name="Hipervínculo" xfId="30983" builtinId="8" hidden="1"/>
    <cellStyle name="Hipervínculo" xfId="52713" builtinId="8" hidden="1"/>
    <cellStyle name="Hipervínculo" xfId="39835" builtinId="8" hidden="1"/>
    <cellStyle name="Hipervínculo" xfId="18104" builtinId="8" hidden="1"/>
    <cellStyle name="Hipervínculo" xfId="13044" builtinId="8" hidden="1"/>
    <cellStyle name="Hipervínculo" xfId="50661" builtinId="8" hidden="1"/>
    <cellStyle name="Hipervínculo" xfId="28588" builtinId="8" hidden="1"/>
    <cellStyle name="Hipervínculo" xfId="49729" builtinId="8" hidden="1"/>
    <cellStyle name="Hipervínculo" xfId="57309" builtinId="8" hidden="1"/>
    <cellStyle name="Hipervínculo" xfId="32909" builtinId="8" hidden="1"/>
    <cellStyle name="Hipervínculo" xfId="11175" builtinId="8" hidden="1"/>
    <cellStyle name="Hipervínculo" xfId="6115" builtinId="8" hidden="1"/>
    <cellStyle name="Hipervínculo" xfId="18047" builtinId="8" hidden="1"/>
    <cellStyle name="Hipervínculo" xfId="39781" builtinId="8" hidden="1"/>
    <cellStyle name="Hipervínculo" xfId="44839" builtinId="8" hidden="1"/>
    <cellStyle name="Hipervínculo" xfId="50687" builtinId="8" hidden="1"/>
    <cellStyle name="Hipervínculo" xfId="25978" builtinId="8" hidden="1"/>
    <cellStyle name="Hipervínculo" xfId="8725" builtinId="8" hidden="1"/>
    <cellStyle name="Hipervínculo" xfId="11618" builtinId="8" hidden="1"/>
    <cellStyle name="Hipervínculo" xfId="56772" builtinId="8" hidden="1"/>
    <cellStyle name="Hipervínculo" xfId="38092" builtinId="8" hidden="1"/>
    <cellStyle name="Hipervínculo" xfId="59048" builtinId="8" hidden="1"/>
    <cellStyle name="Hipervínculo" xfId="18937" builtinId="8" hidden="1"/>
    <cellStyle name="Hipervínculo" xfId="13868" builtinId="8" hidden="1"/>
    <cellStyle name="Hipervínculo" xfId="10585" builtinId="8" hidden="1"/>
    <cellStyle name="Hipervínculo" xfId="8147" builtinId="8" hidden="1"/>
    <cellStyle name="Hipervínculo" xfId="31902" builtinId="8" hidden="1"/>
    <cellStyle name="Hipervínculo" xfId="53635" builtinId="8" hidden="1"/>
    <cellStyle name="Hipervínculo" xfId="57894" builtinId="8" hidden="1"/>
    <cellStyle name="Hipervínculo" xfId="37083" builtinId="8" hidden="1"/>
    <cellStyle name="Hipervínculo" xfId="12124" builtinId="8" hidden="1"/>
    <cellStyle name="Hipervínculo" xfId="426" builtinId="8" hidden="1"/>
    <cellStyle name="Hipervínculo" xfId="22522" builtinId="8" hidden="1"/>
    <cellStyle name="Hipervínculo" xfId="38827" builtinId="8" hidden="1"/>
    <cellStyle name="Hipervínculo" xfId="6013" builtinId="8" hidden="1"/>
    <cellStyle name="Hipervínculo" xfId="29921" builtinId="8" hidden="1"/>
    <cellStyle name="Hipervínculo" xfId="26554" builtinId="8" hidden="1"/>
    <cellStyle name="Hipervínculo" xfId="5195" builtinId="8" hidden="1"/>
    <cellStyle name="Hipervínculo" xfId="5477" builtinId="8" hidden="1"/>
    <cellStyle name="Hipervínculo" xfId="9192" builtinId="8" hidden="1"/>
    <cellStyle name="Hipervínculo" xfId="30595" builtinId="8" hidden="1"/>
    <cellStyle name="Hipervínculo" xfId="5331" builtinId="8" hidden="1"/>
    <cellStyle name="Hipervínculo" xfId="47514" builtinId="8" hidden="1"/>
    <cellStyle name="Hipervínculo" xfId="39416" builtinId="8" hidden="1"/>
    <cellStyle name="Hipervínculo" xfId="180" builtinId="8" hidden="1"/>
    <cellStyle name="Hipervínculo" xfId="7461" builtinId="8" hidden="1"/>
    <cellStyle name="Hipervínculo" xfId="28542" builtinId="8" hidden="1"/>
    <cellStyle name="Hipervínculo" xfId="52572" builtinId="8" hidden="1"/>
    <cellStyle name="Hipervínculo" xfId="59275" builtinId="8" hidden="1"/>
    <cellStyle name="Hipervínculo" xfId="30845" builtinId="8" hidden="1"/>
    <cellStyle name="Hipervínculo" xfId="6772" builtinId="8" hidden="1"/>
    <cellStyle name="Hipervínculo" xfId="12094" builtinId="8" hidden="1"/>
    <cellStyle name="Hipervínculo" xfId="9286" builtinId="8" hidden="1"/>
    <cellStyle name="Hipervínculo" xfId="35345" builtinId="8" hidden="1"/>
    <cellStyle name="Hipervínculo" xfId="58254" builtinId="8" hidden="1"/>
    <cellStyle name="Hipervínculo" xfId="38002" builtinId="8" hidden="1"/>
    <cellStyle name="Hipervínculo" xfId="33915" builtinId="8" hidden="1"/>
    <cellStyle name="Hipervínculo" xfId="5659" builtinId="8" hidden="1"/>
    <cellStyle name="Hipervínculo" xfId="10112" builtinId="8" hidden="1"/>
    <cellStyle name="Hipervínculo" xfId="16215" builtinId="8" hidden="1"/>
    <cellStyle name="Hipervínculo" xfId="42146" builtinId="8" hidden="1"/>
    <cellStyle name="Hipervínculo" xfId="54604" builtinId="8" hidden="1"/>
    <cellStyle name="Hipervínculo" xfId="41649" builtinId="8" hidden="1"/>
    <cellStyle name="Hipervínculo" xfId="27112" builtinId="8" hidden="1"/>
    <cellStyle name="Hipervínculo" xfId="2656" builtinId="8" hidden="1"/>
    <cellStyle name="Hipervínculo" xfId="37210" builtinId="8" hidden="1"/>
    <cellStyle name="Hipervínculo" xfId="12348" builtinId="8" hidden="1"/>
    <cellStyle name="Hipervínculo" xfId="48943" builtinId="8" hidden="1"/>
    <cellStyle name="Hipervínculo" xfId="47676" builtinId="8" hidden="1"/>
    <cellStyle name="Hipervínculo" xfId="18320" builtinId="8" hidden="1"/>
    <cellStyle name="Hipervínculo" xfId="20313" builtinId="8" hidden="1"/>
    <cellStyle name="Hipervínculo" xfId="4056" builtinId="8" hidden="1"/>
    <cellStyle name="Hipervínculo" xfId="27622" builtinId="8" hidden="1"/>
    <cellStyle name="Hipervínculo" xfId="42043" builtinId="8" hidden="1"/>
    <cellStyle name="Hipervínculo" xfId="55744" builtinId="8" hidden="1"/>
    <cellStyle name="Hipervínculo" xfId="822" builtinId="8" hidden="1"/>
    <cellStyle name="Hipervínculo" xfId="36615" builtinId="8" hidden="1"/>
    <cellStyle name="Hipervínculo" xfId="9475" builtinId="8" hidden="1"/>
    <cellStyle name="Hipervínculo" xfId="57578" builtinId="8" hidden="1"/>
    <cellStyle name="Hipervínculo" xfId="6714" builtinId="8" hidden="1"/>
    <cellStyle name="Hipervínculo" xfId="16052" builtinId="8" hidden="1"/>
    <cellStyle name="Hipervínculo" xfId="52339" builtinId="8" hidden="1"/>
    <cellStyle name="Hipervínculo" xfId="4720" builtinId="8" hidden="1"/>
    <cellStyle name="Hipervínculo" xfId="25045" builtinId="8" hidden="1"/>
    <cellStyle name="Hipervínculo" xfId="16195" builtinId="8" hidden="1"/>
    <cellStyle name="Hipervínculo" xfId="50535" builtinId="8" hidden="1"/>
    <cellStyle name="Hipervínculo" xfId="38914" builtinId="8" hidden="1"/>
    <cellStyle name="Hipervínculo" xfId="43927" builtinId="8" hidden="1"/>
    <cellStyle name="Hipervínculo" xfId="20235" builtinId="8" hidden="1"/>
    <cellStyle name="Hipervínculo" xfId="26890" builtinId="8" hidden="1"/>
    <cellStyle name="Hipervínculo" xfId="40585" builtinId="8" hidden="1"/>
    <cellStyle name="Hipervínculo" xfId="1098" builtinId="8" hidden="1"/>
    <cellStyle name="Hipervínculo" xfId="19939" builtinId="8" hidden="1"/>
    <cellStyle name="Hipervínculo" xfId="45806" builtinId="8" hidden="1"/>
    <cellStyle name="Hipervínculo" xfId="50856" builtinId="8" hidden="1"/>
    <cellStyle name="Hipervínculo" xfId="41696" builtinId="8" hidden="1"/>
    <cellStyle name="Hipervínculo" xfId="57285" builtinId="8" hidden="1"/>
    <cellStyle name="Hipervínculo" xfId="14421" builtinId="8" hidden="1"/>
    <cellStyle name="Hipervínculo" xfId="9056" builtinId="8" hidden="1"/>
    <cellStyle name="Hipervínculo" xfId="30991" builtinId="8" hidden="1"/>
    <cellStyle name="Hipervínculo" xfId="52721" builtinId="8" hidden="1"/>
    <cellStyle name="Hipervínculo" xfId="41241" builtinId="8" hidden="1"/>
    <cellStyle name="Hipervínculo" xfId="34766" builtinId="8" hidden="1"/>
    <cellStyle name="Hipervínculo" xfId="11650" builtinId="8" hidden="1"/>
    <cellStyle name="Hipervínculo" xfId="30501" builtinId="8" hidden="1"/>
    <cellStyle name="Hipervínculo" xfId="39711" builtinId="8" hidden="1"/>
    <cellStyle name="Hipervínculo" xfId="37918" builtinId="8" hidden="1"/>
    <cellStyle name="Hipervínculo" xfId="56700" builtinId="8" hidden="1"/>
    <cellStyle name="Hipervínculo" xfId="53400" builtinId="8" hidden="1"/>
    <cellStyle name="Hipervínculo" xfId="9833" builtinId="8" hidden="1"/>
    <cellStyle name="Hipervínculo" xfId="14341" builtinId="8" hidden="1"/>
    <cellStyle name="Hipervínculo" xfId="2411" builtinId="8" hidden="1"/>
    <cellStyle name="Hipervínculo" xfId="15495" builtinId="8" hidden="1"/>
    <cellStyle name="Hipervínculo" xfId="44847" builtinId="8" hidden="1"/>
    <cellStyle name="Hipervínculo" xfId="50695" builtinId="8" hidden="1"/>
    <cellStyle name="Hipervínculo" xfId="46602" builtinId="8" hidden="1"/>
    <cellStyle name="Hipervínculo" xfId="20912" builtinId="8" hidden="1"/>
    <cellStyle name="Hipervínculo" xfId="638" builtinId="8" hidden="1"/>
    <cellStyle name="Hipervínculo" xfId="44893" builtinId="8" hidden="1"/>
    <cellStyle name="Hipervínculo" xfId="29454" builtinId="8" hidden="1"/>
    <cellStyle name="Hipervínculo" xfId="51777" builtinId="8" hidden="1"/>
    <cellStyle name="Hipervínculo" xfId="43895" builtinId="8" hidden="1"/>
    <cellStyle name="Hipervínculo" xfId="39801" builtinId="8" hidden="1"/>
    <cellStyle name="Hipervínculo" xfId="13980" builtinId="8" hidden="1"/>
    <cellStyle name="Hipervínculo" xfId="8139" builtinId="8" hidden="1"/>
    <cellStyle name="Hipervínculo" xfId="29523" builtinId="8" hidden="1"/>
    <cellStyle name="Hipervínculo" xfId="44665" builtinId="8" hidden="1"/>
    <cellStyle name="Hipervínculo" xfId="19983" builtinId="8" hidden="1"/>
    <cellStyle name="Hipervínculo" xfId="37091" builtinId="8" hidden="1"/>
    <cellStyle name="Hipervínculo" xfId="33002" builtinId="8" hidden="1"/>
    <cellStyle name="Hipervínculo" xfId="7055" builtinId="8" hidden="1"/>
    <cellStyle name="Hipervínculo" xfId="19709" builtinId="8" hidden="1"/>
    <cellStyle name="Hipervínculo" xfId="47957" builtinId="8" hidden="1"/>
    <cellStyle name="Hipervínculo" xfId="43057" builtinId="8" hidden="1"/>
    <cellStyle name="Hipervínculo" xfId="54320" builtinId="8" hidden="1"/>
    <cellStyle name="Hipervínculo" xfId="29699" builtinId="8" hidden="1"/>
    <cellStyle name="Hipervínculo" xfId="26199" builtinId="8" hidden="1"/>
    <cellStyle name="Hipervínculo" xfId="2197" builtinId="8" hidden="1"/>
    <cellStyle name="Hipervínculo" xfId="21738" builtinId="8" hidden="1"/>
    <cellStyle name="Hipervínculo" xfId="8887" builtinId="8" hidden="1"/>
    <cellStyle name="Hipervínculo" xfId="21722" builtinId="8" hidden="1"/>
    <cellStyle name="Hipervínculo" xfId="19092" builtinId="8" hidden="1"/>
    <cellStyle name="Hipervínculo" xfId="30891" builtinId="8" hidden="1"/>
    <cellStyle name="Hipervínculo" xfId="41288" builtinId="8" hidden="1"/>
    <cellStyle name="Hipervínculo" xfId="44963" builtinId="8" hidden="1"/>
    <cellStyle name="Hipervínculo" xfId="45359" builtinId="8" hidden="1"/>
    <cellStyle name="Hipervínculo" xfId="33753" builtinId="8" hidden="1"/>
    <cellStyle name="Hipervínculo" xfId="56656" builtinId="8" hidden="1"/>
    <cellStyle name="Hipervínculo" xfId="40723" builtinId="8" hidden="1"/>
    <cellStyle name="Hipervínculo" xfId="45219" builtinId="8" hidden="1"/>
    <cellStyle name="Hipervínculo" xfId="12602" builtinId="8" hidden="1"/>
    <cellStyle name="Hipervínculo" xfId="9294" builtinId="8" hidden="1"/>
    <cellStyle name="Hipervínculo" xfId="35337" builtinId="8" hidden="1"/>
    <cellStyle name="Hipervínculo" xfId="39430" builtinId="8" hidden="1"/>
    <cellStyle name="Hipervínculo" xfId="56460" builtinId="8" hidden="1"/>
    <cellStyle name="Hipervínculo" xfId="33923" builtinId="8" hidden="1"/>
    <cellStyle name="Hipervínculo" xfId="20870" builtinId="8" hidden="1"/>
    <cellStyle name="Hipervínculo" xfId="5801" builtinId="8" hidden="1"/>
    <cellStyle name="Hipervínculo" xfId="16223" builtinId="8" hidden="1"/>
    <cellStyle name="Hipervínculo" xfId="20906" builtinId="8" hidden="1"/>
    <cellStyle name="Hipervínculo" xfId="5937" builtinId="8" hidden="1"/>
    <cellStyle name="Hipervínculo" xfId="51199" builtinId="8" hidden="1"/>
    <cellStyle name="Hipervínculo" xfId="26252" builtinId="8" hidden="1"/>
    <cellStyle name="Hipervínculo" xfId="8377" builtinId="8" hidden="1"/>
    <cellStyle name="Hipervínculo" xfId="57836" builtinId="8" hidden="1"/>
    <cellStyle name="Hipervínculo" xfId="23148" builtinId="8" hidden="1"/>
    <cellStyle name="Hipervínculo" xfId="48937" builtinId="8" hidden="1"/>
    <cellStyle name="Hipervínculo" xfId="53030" builtinId="8" hidden="1"/>
    <cellStyle name="Hipervínculo" xfId="42609" builtinId="8" hidden="1"/>
    <cellStyle name="Hipervínculo" xfId="20321" builtinId="8" hidden="1"/>
    <cellStyle name="Hipervínculo" xfId="7029" builtinId="8" hidden="1"/>
    <cellStyle name="Hipervínculo" xfId="42529" builtinId="8" hidden="1"/>
    <cellStyle name="Hipervínculo" xfId="38755" builtinId="8" hidden="1"/>
    <cellStyle name="Hipervínculo" xfId="46741" builtinId="8" hidden="1"/>
    <cellStyle name="Hipervínculo" xfId="45997" builtinId="8" hidden="1"/>
    <cellStyle name="Hipervínculo" xfId="35419" builtinId="8" hidden="1"/>
    <cellStyle name="Hipervínculo" xfId="13521" builtinId="8" hidden="1"/>
    <cellStyle name="Hipervínculo" xfId="34348" builtinId="8" hidden="1"/>
    <cellStyle name="Hipervínculo" xfId="11264" builtinId="8" hidden="1"/>
    <cellStyle name="Hipervínculo" xfId="25057" builtinId="8" hidden="1"/>
    <cellStyle name="Hipervínculo" xfId="55542" builtinId="8" hidden="1"/>
    <cellStyle name="Hipervínculo" xfId="50482" builtinId="8" hidden="1"/>
    <cellStyle name="Hipervínculo" xfId="28750" builtinId="8" hidden="1"/>
    <cellStyle name="Hipervínculo" xfId="3158" builtinId="8" hidden="1"/>
    <cellStyle name="Hipervínculo" xfId="18645" builtinId="8" hidden="1"/>
    <cellStyle name="Hipervínculo" xfId="11488" builtinId="8" hidden="1"/>
    <cellStyle name="Hipervínculo" xfId="32775" builtinId="8" hidden="1"/>
    <cellStyle name="Hipervínculo" xfId="48385" builtinId="8" hidden="1"/>
    <cellStyle name="Hipervínculo" xfId="58372" builtinId="8" hidden="1"/>
    <cellStyle name="Hipervínculo" xfId="38514" builtinId="8" hidden="1"/>
    <cellStyle name="Hipervínculo" xfId="24963" builtinId="8" hidden="1"/>
    <cellStyle name="Hipervínculo" xfId="31487" builtinId="8" hidden="1"/>
    <cellStyle name="Hipervínculo" xfId="15978" builtinId="8" hidden="1"/>
    <cellStyle name="Hipervínculo" xfId="55" builtinId="8" hidden="1"/>
    <cellStyle name="Hipervínculo" xfId="924" builtinId="8" hidden="1"/>
    <cellStyle name="Hipervínculo" xfId="113" builtinId="8" hidden="1"/>
    <cellStyle name="Hipervínculo" xfId="50741" builtinId="8" hidden="1"/>
    <cellStyle name="Hipervínculo" xfId="56266" builtinId="8" hidden="1"/>
    <cellStyle name="Hipervínculo" xfId="27477" builtinId="8" hidden="1"/>
    <cellStyle name="Hipervínculo" xfId="50801" builtinId="8" hidden="1"/>
    <cellStyle name="Hipervínculo" xfId="53086" builtinId="8" hidden="1"/>
    <cellStyle name="Hipervínculo" xfId="47118" builtinId="8" hidden="1"/>
    <cellStyle name="Hipervínculo" xfId="51320" builtinId="8" hidden="1"/>
    <cellStyle name="Hipervínculo" xfId="26032" builtinId="8" hidden="1"/>
    <cellStyle name="Hipervínculo" xfId="36647" builtinId="8" hidden="1"/>
    <cellStyle name="Hipervínculo" xfId="55374" builtinId="8" hidden="1"/>
    <cellStyle name="Hipervínculo" xfId="1986" builtinId="8" hidden="1"/>
    <cellStyle name="Hipervínculo" xfId="55348" builtinId="8" hidden="1"/>
    <cellStyle name="Hipervínculo" xfId="6441" builtinId="8" hidden="1"/>
    <cellStyle name="Hipervínculo" xfId="4541" builtinId="8" hidden="1"/>
    <cellStyle name="Hipervínculo" xfId="16737" builtinId="8" hidden="1"/>
    <cellStyle name="Hipervínculo" xfId="3644" builtinId="8" hidden="1"/>
    <cellStyle name="Hipervínculo" xfId="34720" builtinId="8" hidden="1"/>
    <cellStyle name="Hipervínculo" xfId="40464" builtinId="8" hidden="1"/>
    <cellStyle name="Hipervínculo" xfId="33517" builtinId="8" hidden="1"/>
    <cellStyle name="Hipervínculo" xfId="51314" builtinId="8" hidden="1"/>
    <cellStyle name="Hipervínculo" xfId="51631" builtinId="8" hidden="1"/>
    <cellStyle name="Hipervínculo" xfId="40197" builtinId="8" hidden="1"/>
    <cellStyle name="Hipervínculo" xfId="53084" builtinId="8" hidden="1"/>
    <cellStyle name="Hipervínculo" xfId="43256" builtinId="8" hidden="1"/>
    <cellStyle name="Hipervínculo" xfId="10252" builtinId="8" hidden="1"/>
    <cellStyle name="Hipervínculo" xfId="39809" builtinId="8" hidden="1"/>
    <cellStyle name="Hipervínculo" xfId="26370" builtinId="8" hidden="1"/>
    <cellStyle name="Hipervínculo" xfId="11687" builtinId="8" hidden="1"/>
    <cellStyle name="Hipervínculo" xfId="12220" builtinId="8" hidden="1"/>
    <cellStyle name="Hipervínculo" xfId="36250" builtinId="8" hidden="1"/>
    <cellStyle name="Hipervínculo" xfId="40343" builtinId="8" hidden="1"/>
    <cellStyle name="Hipervínculo" xfId="57035" builtinId="8" hidden="1"/>
    <cellStyle name="Hipervínculo" xfId="47164" builtinId="8" hidden="1"/>
    <cellStyle name="Hipervínculo" xfId="40293" builtinId="8" hidden="1"/>
    <cellStyle name="Hipervínculo" xfId="39152" builtinId="8" hidden="1"/>
    <cellStyle name="Hipervínculo" xfId="44101" builtinId="8" hidden="1"/>
    <cellStyle name="Hipervínculo" xfId="56506" builtinId="8" hidden="1"/>
    <cellStyle name="Hipervínculo" xfId="1548" builtinId="8" hidden="1"/>
    <cellStyle name="Hipervínculo" xfId="50234" builtinId="8" hidden="1"/>
    <cellStyle name="Hipervínculo" xfId="26207" builtinId="8" hidden="1"/>
    <cellStyle name="Hipervínculo" xfId="11750" builtinId="8" hidden="1"/>
    <cellStyle name="Hipervínculo" xfId="2008" builtinId="8" hidden="1"/>
    <cellStyle name="Hipervínculo" xfId="25820" builtinId="8" hidden="1"/>
    <cellStyle name="Hipervínculo" xfId="30199" builtinId="8" hidden="1"/>
    <cellStyle name="Hipervínculo" xfId="53942" builtinId="8" hidden="1"/>
    <cellStyle name="Hipervínculo" xfId="43436" builtinId="8" hidden="1"/>
    <cellStyle name="Hipervínculo" xfId="19411" builtinId="8" hidden="1"/>
    <cellStyle name="Hipervínculo" xfId="33981" builtinId="8" hidden="1"/>
    <cellStyle name="Hipervínculo" xfId="7436" builtinId="8" hidden="1"/>
    <cellStyle name="Hipervínculo" xfId="32621" builtinId="8" hidden="1"/>
    <cellStyle name="Hipervínculo" xfId="56648" builtinId="8" hidden="1"/>
    <cellStyle name="Hipervínculo" xfId="27880" builtinId="8" hidden="1"/>
    <cellStyle name="Hipervínculo" xfId="36589" builtinId="8" hidden="1"/>
    <cellStyle name="Hipervínculo" xfId="12610" builtinId="8" hidden="1"/>
    <cellStyle name="Hipervínculo" xfId="9911" builtinId="8" hidden="1"/>
    <cellStyle name="Hipervínculo" xfId="14363" builtinId="8" hidden="1"/>
    <cellStyle name="Hipervínculo" xfId="39422" builtinId="8" hidden="1"/>
    <cellStyle name="Hipervínculo" xfId="56452" builtinId="8" hidden="1"/>
    <cellStyle name="Hipervínculo" xfId="51395" builtinId="8" hidden="1"/>
    <cellStyle name="Hipervínculo" xfId="29659" builtinId="8" hidden="1"/>
    <cellStyle name="Hipervínculo" xfId="36218" builtinId="8" hidden="1"/>
    <cellStyle name="Hipervínculo" xfId="33399" builtinId="8" hidden="1"/>
    <cellStyle name="Hipervínculo" xfId="19445" builtinId="8" hidden="1"/>
    <cellStyle name="Hipervínculo" xfId="46220" builtinId="8" hidden="1"/>
    <cellStyle name="Hipervínculo" xfId="21282" builtinId="8" hidden="1"/>
    <cellStyle name="Hipervínculo" xfId="48429" builtinId="8" hidden="1"/>
    <cellStyle name="Hipervínculo" xfId="57546" builtinId="8" hidden="1"/>
    <cellStyle name="Hipervínculo" xfId="39263" builtinId="8" hidden="1"/>
    <cellStyle name="Hipervínculo" xfId="50055" builtinId="8" hidden="1"/>
    <cellStyle name="Hipervínculo" xfId="440" builtinId="8" hidden="1"/>
    <cellStyle name="Hipervínculo" xfId="19031" builtinId="8" hidden="1"/>
    <cellStyle name="Hipervínculo" xfId="42601" builtinId="8" hidden="1"/>
    <cellStyle name="Hipervínculo" xfId="37536" builtinId="8" hidden="1"/>
    <cellStyle name="Hipervínculo" xfId="3998" builtinId="8" hidden="1"/>
    <cellStyle name="Hipervínculo" xfId="27673" builtinId="8" hidden="1"/>
    <cellStyle name="Hipervínculo" xfId="45285" builtinId="8" hidden="1"/>
    <cellStyle name="Hipervínculo" xfId="35148" builtinId="8" hidden="1"/>
    <cellStyle name="Hipervínculo" xfId="7155" builtinId="8" hidden="1"/>
    <cellStyle name="Hipervínculo" xfId="35672" builtinId="8" hidden="1"/>
    <cellStyle name="Hipervínculo" xfId="30613" builtinId="8" hidden="1"/>
    <cellStyle name="Hipervínculo" xfId="8879" builtinId="8" hidden="1"/>
    <cellStyle name="Hipervínculo" xfId="28654" builtinId="8" hidden="1"/>
    <cellStyle name="Hipervínculo" xfId="23764" builtinId="8" hidden="1"/>
    <cellStyle name="Hipervínculo" xfId="41816" builtinId="8" hidden="1"/>
    <cellStyle name="Hipervínculo" xfId="50474" builtinId="8" hidden="1"/>
    <cellStyle name="Hipervínculo" xfId="23859" builtinId="8" hidden="1"/>
    <cellStyle name="Hipervínculo" xfId="10031" builtinId="8" hidden="1"/>
    <cellStyle name="Hipervínculo" xfId="11131" builtinId="8" hidden="1"/>
    <cellStyle name="Hipervínculo" xfId="10194" builtinId="8" hidden="1"/>
    <cellStyle name="Hipervínculo" xfId="37058" builtinId="8" hidden="1"/>
    <cellStyle name="Hipervínculo" xfId="51649" builtinId="8" hidden="1"/>
    <cellStyle name="Hipervínculo" xfId="43546" builtinId="8" hidden="1"/>
    <cellStyle name="Hipervínculo" xfId="21814" builtinId="8" hidden="1"/>
    <cellStyle name="Hipervínculo" xfId="16755" builtinId="8" hidden="1"/>
    <cellStyle name="Hipervínculo" xfId="6335" builtinId="8" hidden="1"/>
    <cellStyle name="Hipervínculo" xfId="29136" builtinId="8" hidden="1"/>
    <cellStyle name="Hipervínculo" xfId="32132" builtinId="8" hidden="1"/>
    <cellStyle name="Hipervínculo" xfId="25273" builtinId="8" hidden="1"/>
    <cellStyle name="Hipervínculo" xfId="36669" builtinId="8" hidden="1"/>
    <cellStyle name="Hipervínculo" xfId="14887" builtinId="8" hidden="1"/>
    <cellStyle name="Hipervínculo" xfId="9829" builtinId="8" hidden="1"/>
    <cellStyle name="Hipervínculo" xfId="13132" builtinId="8" hidden="1"/>
    <cellStyle name="Hipervínculo" xfId="19893" builtinId="8" hidden="1"/>
    <cellStyle name="Hipervínculo" xfId="41539" builtinId="8" hidden="1"/>
    <cellStyle name="Hipervínculo" xfId="53870" builtinId="8" hidden="1"/>
    <cellStyle name="Hipervínculo" xfId="29750" builtinId="8" hidden="1"/>
    <cellStyle name="Hipervínculo" xfId="4425" builtinId="8" hidden="1"/>
    <cellStyle name="Hipervínculo" xfId="4246" builtinId="8" hidden="1"/>
    <cellStyle name="Hipervínculo" xfId="19935" builtinId="8" hidden="1"/>
    <cellStyle name="Hipervínculo" xfId="42997" builtinId="8" hidden="1"/>
    <cellStyle name="Hipervínculo" xfId="48051" builtinId="8" hidden="1"/>
    <cellStyle name="Hipervínculo" xfId="56100" builtinId="8" hidden="1"/>
    <cellStyle name="Hipervínculo" xfId="12284" builtinId="8" hidden="1"/>
    <cellStyle name="Hipervínculo" xfId="7159" builtinId="8" hidden="1"/>
    <cellStyle name="Hipervínculo" xfId="2464" builtinId="8" hidden="1"/>
    <cellStyle name="Hipervínculo" xfId="26730" builtinId="8" hidden="1"/>
    <cellStyle name="Hipervínculo" xfId="54763" builtinId="8" hidden="1"/>
    <cellStyle name="Hipervínculo" xfId="53189" builtinId="8" hidden="1"/>
    <cellStyle name="Hipervínculo" xfId="42527" builtinId="8" hidden="1"/>
    <cellStyle name="Hipervínculo" xfId="16000" builtinId="8" hidden="1"/>
    <cellStyle name="Hipervínculo" xfId="14903" builtinId="8" hidden="1"/>
    <cellStyle name="Hipervínculo" xfId="17335" builtinId="8" hidden="1"/>
    <cellStyle name="Hipervínculo" xfId="46281" builtinId="8" hidden="1"/>
    <cellStyle name="Hipervínculo" xfId="55204" builtinId="8" hidden="1"/>
    <cellStyle name="Hipervínculo" xfId="25830" builtinId="8" hidden="1"/>
    <cellStyle name="Hipervínculo" xfId="2730" builtinId="8" hidden="1"/>
    <cellStyle name="Hipervínculo" xfId="6567" builtinId="8" hidden="1"/>
    <cellStyle name="Hipervínculo" xfId="5661" builtinId="8" hidden="1"/>
    <cellStyle name="Hipervínculo" xfId="57818" builtinId="8" hidden="1"/>
    <cellStyle name="Hipervínculo" xfId="23670" builtinId="8" hidden="1"/>
    <cellStyle name="Hipervínculo" xfId="52043" builtinId="8" hidden="1"/>
    <cellStyle name="Hipervínculo" xfId="19647" builtinId="8" hidden="1"/>
    <cellStyle name="Hipervínculo" xfId="28924" builtinId="8" hidden="1"/>
    <cellStyle name="Hipervínculo" xfId="4899" builtinId="8" hidden="1"/>
    <cellStyle name="Hipervínculo" xfId="53026" builtinId="8" hidden="1"/>
    <cellStyle name="Hipervínculo" xfId="23101" builtinId="8" hidden="1"/>
    <cellStyle name="Hipervínculo" xfId="47132" builtinId="8" hidden="1"/>
    <cellStyle name="Hipervínculo" xfId="53414" builtinId="8" hidden="1"/>
    <cellStyle name="Hipervínculo" xfId="29535" builtinId="8" hidden="1"/>
    <cellStyle name="Hipervínculo" xfId="22124" builtinId="8" hidden="1"/>
    <cellStyle name="Hipervínculo" xfId="2004" builtinId="8" hidden="1"/>
    <cellStyle name="Hipervínculo" xfId="6423" builtinId="8" hidden="1"/>
    <cellStyle name="Hipervínculo" xfId="57968" builtinId="8" hidden="1"/>
    <cellStyle name="Hipervínculo" xfId="53934" builtinId="8" hidden="1"/>
    <cellStyle name="Hipervínculo" xfId="37105" builtinId="8" hidden="1"/>
    <cellStyle name="Hipervínculo" xfId="38448" builtinId="8" hidden="1"/>
    <cellStyle name="Hipervínculo" xfId="20231" builtinId="8" hidden="1"/>
    <cellStyle name="Hipervínculo" xfId="7339" builtinId="8" hidden="1"/>
    <cellStyle name="Hipervínculo" xfId="12502" builtinId="8" hidden="1"/>
    <cellStyle name="Hipervínculo" xfId="36701" builtinId="8" hidden="1"/>
    <cellStyle name="Hipervínculo" xfId="58904" builtinId="8" hidden="1"/>
    <cellStyle name="Hipervínculo" xfId="36581" builtinId="8" hidden="1"/>
    <cellStyle name="Hipervínculo" xfId="31525" builtinId="8" hidden="1"/>
    <cellStyle name="Hipervínculo" xfId="27583" builtinId="8" hidden="1"/>
    <cellStyle name="Hipervínculo" xfId="14371" builtinId="8" hidden="1"/>
    <cellStyle name="Hipervínculo" xfId="34059" builtinId="8" hidden="1"/>
    <cellStyle name="Hipervínculo" xfId="50979" builtinId="8" hidden="1"/>
    <cellStyle name="Hipervínculo" xfId="738" builtinId="8" hidden="1"/>
    <cellStyle name="Hipervínculo" xfId="18412" builtinId="8" hidden="1"/>
    <cellStyle name="Hipervínculo" xfId="51697" builtinId="8" hidden="1"/>
    <cellStyle name="Hipervínculo" xfId="832" builtinId="8" hidden="1"/>
    <cellStyle name="Hipervínculo" xfId="21300" builtinId="8" hidden="1"/>
    <cellStyle name="Hipervínculo" xfId="26358" builtinId="8" hidden="1"/>
    <cellStyle name="Hipervínculo" xfId="48089" builtinId="8" hidden="1"/>
    <cellStyle name="Hipervínculo" xfId="44460" builtinId="8" hidden="1"/>
    <cellStyle name="Hipervínculo" xfId="22695" builtinId="8" hidden="1"/>
    <cellStyle name="Hipervínculo" xfId="17669" builtinId="8" hidden="1"/>
    <cellStyle name="Hipervínculo" xfId="6497" builtinId="8" hidden="1"/>
    <cellStyle name="Hipervínculo" xfId="28224" builtinId="8" hidden="1"/>
    <cellStyle name="Hipervínculo" xfId="33289" builtinId="8" hidden="1"/>
    <cellStyle name="Hipervínculo" xfId="55015" builtinId="8" hidden="1"/>
    <cellStyle name="Hipervínculo" xfId="37528" builtinId="8" hidden="1"/>
    <cellStyle name="Hipervínculo" xfId="29326" builtinId="8" hidden="1"/>
    <cellStyle name="Hipervínculo" xfId="10741" builtinId="8" hidden="1"/>
    <cellStyle name="Hipervínculo" xfId="13163" builtinId="8" hidden="1"/>
    <cellStyle name="Hipervínculo" xfId="35156" builtinId="8" hidden="1"/>
    <cellStyle name="Hipervínculo" xfId="40217" builtinId="8" hidden="1"/>
    <cellStyle name="Hipervínculo" xfId="55210" builtinId="8" hidden="1"/>
    <cellStyle name="Hipervínculo" xfId="30605" builtinId="8" hidden="1"/>
    <cellStyle name="Hipervínculo" xfId="26660" builtinId="8" hidden="1"/>
    <cellStyle name="Hipervínculo" xfId="3790" builtinId="8" hidden="1"/>
    <cellStyle name="Hipervínculo" xfId="20352" builtinId="8" hidden="1"/>
    <cellStyle name="Hipervínculo" xfId="42083" builtinId="8" hidden="1"/>
    <cellStyle name="Hipervínculo" xfId="47142" builtinId="8" hidden="1"/>
    <cellStyle name="Hipervínculo" xfId="48413" builtinId="8" hidden="1"/>
    <cellStyle name="Hipervínculo" xfId="56586" builtinId="8" hidden="1"/>
    <cellStyle name="Hipervínculo" xfId="40005" builtinId="8" hidden="1"/>
    <cellStyle name="Hipervínculo" xfId="4282" builtinId="8" hidden="1"/>
    <cellStyle name="Hipervínculo" xfId="11015" builtinId="8" hidden="1"/>
    <cellStyle name="Hipervínculo" xfId="54731" builtinId="8" hidden="1"/>
    <cellStyle name="Hipervínculo" xfId="54072" builtinId="8" hidden="1"/>
    <cellStyle name="Hipervínculo" xfId="56132" builtinId="8" hidden="1"/>
    <cellStyle name="Hipervínculo" xfId="16749" builtinId="8" hidden="1"/>
    <cellStyle name="Hipervínculo" xfId="12902" builtinId="8" hidden="1"/>
    <cellStyle name="Hipervínculo" xfId="10419" builtinId="8" hidden="1"/>
    <cellStyle name="Hipervínculo" xfId="34206" builtinId="8" hidden="1"/>
    <cellStyle name="Hipervínculo" xfId="55937" builtinId="8" hidden="1"/>
    <cellStyle name="Hipervínculo" xfId="57990" builtinId="8" hidden="1"/>
    <cellStyle name="Hipervínculo" xfId="59158" builtinId="8" hidden="1"/>
    <cellStyle name="Hipervínculo" xfId="9821" builtinId="8" hidden="1"/>
    <cellStyle name="Hipervínculo" xfId="46386" builtinId="8" hidden="1"/>
    <cellStyle name="Hipervínculo" xfId="17219" builtinId="8" hidden="1"/>
    <cellStyle name="Hipervínculo" xfId="38276" builtinId="8" hidden="1"/>
    <cellStyle name="Hipervínculo" xfId="56130" builtinId="8" hidden="1"/>
    <cellStyle name="Hipervínculo" xfId="52041" builtinId="8" hidden="1"/>
    <cellStyle name="Hipervínculo" xfId="28011" builtinId="8" hidden="1"/>
    <cellStyle name="Hipervínculo" xfId="1840" builtinId="8" hidden="1"/>
    <cellStyle name="Hipervínculo" xfId="20646" builtinId="8" hidden="1"/>
    <cellStyle name="Hipervínculo" xfId="24016" builtinId="8" hidden="1"/>
    <cellStyle name="Hipervínculo" xfId="48043" builtinId="8" hidden="1"/>
    <cellStyle name="Hipervínculo" xfId="19387" builtinId="8" hidden="1"/>
    <cellStyle name="Hipervínculo" xfId="45243" builtinId="8" hidden="1"/>
    <cellStyle name="Hipervínculo" xfId="21212" builtinId="8" hidden="1"/>
    <cellStyle name="Hipervínculo" xfId="3293" builtinId="8" hidden="1"/>
    <cellStyle name="Hipervínculo" xfId="39529" builtinId="8" hidden="1"/>
    <cellStyle name="Hipervínculo" xfId="21274" builtinId="8" hidden="1"/>
    <cellStyle name="Hipervínculo" xfId="54843" builtinId="8" hidden="1"/>
    <cellStyle name="Hipervínculo" xfId="43310" builtinId="8" hidden="1"/>
    <cellStyle name="Hipervínculo" xfId="52877" builtinId="8" hidden="1"/>
    <cellStyle name="Hipervínculo" xfId="14413" builtinId="8" hidden="1"/>
    <cellStyle name="Hipervínculo" xfId="9499" builtinId="8" hidden="1"/>
    <cellStyle name="Hipervínculo" xfId="41893" builtinId="8" hidden="1"/>
    <cellStyle name="Hipervínculo" xfId="37615" builtinId="8" hidden="1"/>
    <cellStyle name="Hipervínculo" xfId="1620" builtinId="8" hidden="1"/>
    <cellStyle name="Hipervínculo" xfId="36665" builtinId="8" hidden="1"/>
    <cellStyle name="Hipervínculo" xfId="11503" builtinId="8" hidden="1"/>
    <cellStyle name="Hipervínculo" xfId="7613" builtinId="8" hidden="1"/>
    <cellStyle name="Hipervínculo" xfId="16297" builtinId="8" hidden="1"/>
    <cellStyle name="Hipervínculo" xfId="47570" builtinId="8" hidden="1"/>
    <cellStyle name="Hipervínculo" xfId="44418" builtinId="8" hidden="1"/>
    <cellStyle name="Hipervínculo" xfId="52301" builtinId="8" hidden="1"/>
    <cellStyle name="Hipervínculo" xfId="28932" builtinId="8" hidden="1"/>
    <cellStyle name="Hipervínculo" xfId="33507" builtinId="8" hidden="1"/>
    <cellStyle name="Hipervínculo" xfId="33193" builtinId="8" hidden="1"/>
    <cellStyle name="Hipervínculo" xfId="23093" builtinId="8" hidden="1"/>
    <cellStyle name="Hipervínculo" xfId="16327" builtinId="8" hidden="1"/>
    <cellStyle name="Hipervínculo" xfId="51219" builtinId="8" hidden="1"/>
    <cellStyle name="Hipervínculo" xfId="45373" builtinId="8" hidden="1"/>
    <cellStyle name="Hipervínculo" xfId="22132" builtinId="8" hidden="1"/>
    <cellStyle name="Hipervínculo" xfId="54364" builtinId="8" hidden="1"/>
    <cellStyle name="Hipervínculo" xfId="5489" builtinId="8" hidden="1"/>
    <cellStyle name="Hipervínculo" xfId="36340" builtinId="8" hidden="1"/>
    <cellStyle name="Hipervínculo" xfId="45843" builtinId="8" hidden="1"/>
    <cellStyle name="Hipervínculo" xfId="4937" builtinId="8" hidden="1"/>
    <cellStyle name="Hipervínculo" xfId="44095" builtinId="8" hidden="1"/>
    <cellStyle name="Hipervínculo" xfId="37326" builtinId="8" hidden="1"/>
    <cellStyle name="Hipervínculo" xfId="55822" builtinId="8" hidden="1"/>
    <cellStyle name="Hipervínculo" xfId="57179" builtinId="8" hidden="1"/>
    <cellStyle name="Hipervínculo" xfId="41873" builtinId="8" hidden="1"/>
    <cellStyle name="Hipervínculo" xfId="55660" builtinId="8" hidden="1"/>
    <cellStyle name="Hipervínculo" xfId="23375" builtinId="8" hidden="1"/>
    <cellStyle name="Hipervínculo" xfId="36054" builtinId="8" hidden="1"/>
    <cellStyle name="Hipervínculo" xfId="37296" builtinId="8" hidden="1"/>
    <cellStyle name="Hipervínculo" xfId="55792" builtinId="8" hidden="1"/>
    <cellStyle name="Hipervínculo" xfId="13058" builtinId="8" hidden="1"/>
    <cellStyle name="Hipervínculo" xfId="45821" builtinId="8" hidden="1"/>
    <cellStyle name="Hipervínculo" xfId="17557" builtinId="8" hidden="1"/>
    <cellStyle name="Hipervínculo" xfId="11583" builtinId="8" hidden="1"/>
    <cellStyle name="Hipervínculo" xfId="18719" builtinId="8" hidden="1"/>
    <cellStyle name="Hipervínculo" xfId="11412" builtinId="8" hidden="1"/>
    <cellStyle name="Hipervínculo" xfId="3376" builtinId="8" hidden="1"/>
    <cellStyle name="Hipervínculo" xfId="26366" builtinId="8" hidden="1"/>
    <cellStyle name="Hipervínculo" xfId="48083" builtinId="8" hidden="1"/>
    <cellStyle name="Hipervínculo" xfId="8485" builtinId="8" hidden="1"/>
    <cellStyle name="Hipervínculo" xfId="39392" builtinId="8" hidden="1"/>
    <cellStyle name="Hipervínculo" xfId="17661" builtinId="8" hidden="1"/>
    <cellStyle name="Hipervínculo" xfId="3267" builtinId="8" hidden="1"/>
    <cellStyle name="Hipervínculo" xfId="24993" builtinId="8" hidden="1"/>
    <cellStyle name="Hipervínculo" xfId="33297" builtinId="8" hidden="1"/>
    <cellStyle name="Hipervínculo" xfId="14959" builtinId="8" hidden="1"/>
    <cellStyle name="Hipervínculo" xfId="58682" builtinId="8" hidden="1"/>
    <cellStyle name="Hipervínculo" xfId="29595" builtinId="8" hidden="1"/>
    <cellStyle name="Hipervínculo" xfId="10733" builtinId="8" hidden="1"/>
    <cellStyle name="Hipervínculo" xfId="3235" builtinId="8" hidden="1"/>
    <cellStyle name="Hipervínculo" xfId="13635" builtinId="8" hidden="1"/>
    <cellStyle name="Hipervínculo" xfId="34202" builtinId="8" hidden="1"/>
    <cellStyle name="Hipervínculo" xfId="1610" builtinId="8" hidden="1"/>
    <cellStyle name="Hipervínculo" xfId="32927" builtinId="8" hidden="1"/>
    <cellStyle name="Hipervínculo" xfId="37786" builtinId="8" hidden="1"/>
    <cellStyle name="Hipervínculo" xfId="35954" builtinId="8" hidden="1"/>
    <cellStyle name="Hipervínculo" xfId="10647" builtinId="8" hidden="1"/>
    <cellStyle name="Hipervínculo" xfId="24927" builtinId="8" hidden="1"/>
    <cellStyle name="Hipervínculo" xfId="47150" builtinId="8" hidden="1"/>
    <cellStyle name="Hipervínculo" xfId="56148" builtinId="8" hidden="1"/>
    <cellStyle name="Hipervínculo" xfId="28586" builtinId="8" hidden="1"/>
    <cellStyle name="Hipervínculo" xfId="18607" builtinId="8" hidden="1"/>
    <cellStyle name="Hipervínculo" xfId="2918" builtinId="8" hidden="1"/>
    <cellStyle name="Hipervínculo" xfId="6101" builtinId="8" hidden="1"/>
    <cellStyle name="Hipervínculo" xfId="31729" builtinId="8" hidden="1"/>
    <cellStyle name="Hipervínculo" xfId="54080" builtinId="8" hidden="1"/>
    <cellStyle name="Hipervínculo" xfId="41621" builtinId="8" hidden="1"/>
    <cellStyle name="Hipervínculo" xfId="37526" builtinId="8" hidden="1"/>
    <cellStyle name="Hipervínculo" xfId="3738" builtinId="8" hidden="1"/>
    <cellStyle name="Hipervínculo" xfId="54236" builtinId="8" hidden="1"/>
    <cellStyle name="Hipervínculo" xfId="14499" builtinId="8" hidden="1"/>
    <cellStyle name="Hipervínculo" xfId="38528" builtinId="8" hidden="1"/>
    <cellStyle name="Hipervínculo" xfId="57994" builtinId="8" hidden="1"/>
    <cellStyle name="Hipervínculo" xfId="39587" builtinId="8" hidden="1"/>
    <cellStyle name="Hipervínculo" xfId="30730" builtinId="8" hidden="1"/>
    <cellStyle name="Hipervínculo" xfId="4751" builtinId="8" hidden="1"/>
    <cellStyle name="Hipervínculo" xfId="17211" builtinId="8" hidden="1"/>
    <cellStyle name="Hipervínculo" xfId="8503" builtinId="8" hidden="1"/>
    <cellStyle name="Hipervínculo" xfId="45329" builtinId="8" hidden="1"/>
    <cellStyle name="Hipervínculo" xfId="52049" builtinId="8" hidden="1"/>
    <cellStyle name="Hipervínculo" xfId="16873" builtinId="8" hidden="1"/>
    <cellStyle name="Hipervínculo" xfId="23926" builtinId="8" hidden="1"/>
    <cellStyle name="Hipervínculo" xfId="47276" builtinId="8" hidden="1"/>
    <cellStyle name="Hipervínculo" xfId="49793" builtinId="8" hidden="1"/>
    <cellStyle name="Hipervínculo" xfId="54434" builtinId="8" hidden="1"/>
    <cellStyle name="Hipervínculo" xfId="40627" builtinId="8" hidden="1"/>
    <cellStyle name="Hipervínculo" xfId="41316" builtinId="8" hidden="1"/>
    <cellStyle name="Hipervínculo" xfId="52532" builtinId="8" hidden="1"/>
    <cellStyle name="Hipervínculo" xfId="40737" builtinId="8" hidden="1"/>
    <cellStyle name="Hipervínculo" xfId="4670" builtinId="8" hidden="1"/>
    <cellStyle name="Hipervínculo" xfId="30809" builtinId="8" hidden="1"/>
    <cellStyle name="Hipervínculo" xfId="34900" builtinId="8" hidden="1"/>
    <cellStyle name="Hipervínculo" xfId="58034" builtinId="8" hidden="1"/>
    <cellStyle name="Hipervínculo" xfId="38446" builtinId="8" hidden="1"/>
    <cellStyle name="Hipervínculo" xfId="26117" builtinId="8" hidden="1"/>
    <cellStyle name="Hipervínculo" xfId="10331" builtinId="8" hidden="1"/>
    <cellStyle name="Hipervínculo" xfId="11597" builtinId="8" hidden="1"/>
    <cellStyle name="Hipervínculo" xfId="37607" builtinId="8" hidden="1"/>
    <cellStyle name="Hipervínculo" xfId="41702" builtinId="8" hidden="1"/>
    <cellStyle name="Hipervínculo" xfId="44247" builtinId="8" hidden="1"/>
    <cellStyle name="Hipervínculo" xfId="31651" builtinId="8" hidden="1"/>
    <cellStyle name="Hipervínculo" xfId="42651" builtinId="8" hidden="1"/>
    <cellStyle name="Hipervínculo" xfId="2876" builtinId="8" hidden="1"/>
    <cellStyle name="Hipervínculo" xfId="21746" builtinId="8" hidden="1"/>
    <cellStyle name="Hipervínculo" xfId="44409" builtinId="8" hidden="1"/>
    <cellStyle name="Hipervínculo" xfId="48499" builtinId="8" hidden="1"/>
    <cellStyle name="Hipervínculo" xfId="47232" builtinId="8" hidden="1"/>
    <cellStyle name="Hipervínculo" xfId="3247" builtinId="8" hidden="1"/>
    <cellStyle name="Hipervínculo" xfId="15509" builtinId="8" hidden="1"/>
    <cellStyle name="Hipervínculo" xfId="3832" builtinId="8" hidden="1"/>
    <cellStyle name="Hipervínculo" xfId="25452" builtinId="8" hidden="1"/>
    <cellStyle name="Hipervínculo" xfId="51211" builtinId="8" hidden="1"/>
    <cellStyle name="Hipervínculo" xfId="44472" builtinId="8" hidden="1"/>
    <cellStyle name="Hipervínculo" xfId="40303" builtinId="8" hidden="1"/>
    <cellStyle name="Hipervínculo" xfId="22174" builtinId="8" hidden="1"/>
    <cellStyle name="Hipervínculo" xfId="56322" builtinId="8" hidden="1"/>
    <cellStyle name="Hipervínculo" xfId="31599" builtinId="8" hidden="1"/>
    <cellStyle name="Hipervínculo" xfId="32385" builtinId="8" hidden="1"/>
    <cellStyle name="Hipervínculo" xfId="59114" builtinId="8" hidden="1"/>
    <cellStyle name="Hipervínculo" xfId="55104" builtinId="8" hidden="1"/>
    <cellStyle name="Hipervínculo" xfId="12600" builtinId="8" hidden="1"/>
    <cellStyle name="Hipervínculo" xfId="59353" builtinId="8" hidden="1"/>
    <cellStyle name="Hipervínculo" xfId="40489" builtinId="8" hidden="1"/>
    <cellStyle name="Hipervínculo" xfId="17579" builtinId="8" hidden="1"/>
    <cellStyle name="Hipervínculo" xfId="39313" builtinId="8" hidden="1"/>
    <cellStyle name="Hipervínculo" xfId="53238" builtinId="8" hidden="1"/>
    <cellStyle name="Hipervínculo" xfId="48176" builtinId="8" hidden="1"/>
    <cellStyle name="Hipervínculo" xfId="26446" builtinId="8" hidden="1"/>
    <cellStyle name="Hipervínculo" xfId="3336" builtinId="8" hidden="1"/>
    <cellStyle name="Hipervínculo" xfId="32996" builtinId="8" hidden="1"/>
    <cellStyle name="Hipervínculo" xfId="21250" builtinId="8" hidden="1"/>
    <cellStyle name="Hipervínculo" xfId="46239" builtinId="8" hidden="1"/>
    <cellStyle name="Hipervínculo" xfId="46311" builtinId="8" hidden="1"/>
    <cellStyle name="Hipervínculo" xfId="41210" builtinId="8" hidden="1"/>
    <cellStyle name="Hipervínculo" xfId="19519" builtinId="8" hidden="1"/>
    <cellStyle name="Hipervínculo" xfId="3372" builtinId="8" hidden="1"/>
    <cellStyle name="Hipervínculo" xfId="23060" builtinId="8" hidden="1"/>
    <cellStyle name="Hipervínculo" xfId="50350" builtinId="8" hidden="1"/>
    <cellStyle name="Hipervínculo" xfId="21728" builtinId="8" hidden="1"/>
    <cellStyle name="Hipervínculo" xfId="39384" builtinId="8" hidden="1"/>
    <cellStyle name="Hipervínculo" xfId="47372" builtinId="8" hidden="1"/>
    <cellStyle name="Hipervínculo" xfId="24122" builtinId="8" hidden="1"/>
    <cellStyle name="Hipervínculo" xfId="23758" builtinId="8" hidden="1"/>
    <cellStyle name="Hipervínculo" xfId="24250" builtinId="8" hidden="1"/>
    <cellStyle name="Hipervínculo" xfId="40733" builtinId="8" hidden="1"/>
    <cellStyle name="Hipervínculo" xfId="45895" builtinId="8" hidden="1"/>
    <cellStyle name="Hipervínculo" xfId="35878" builtinId="8" hidden="1"/>
    <cellStyle name="Hipervínculo" xfId="9491" builtinId="8" hidden="1"/>
    <cellStyle name="Hipervínculo" xfId="15461" builtinId="8" hidden="1"/>
    <cellStyle name="Hipervínculo" xfId="26692" builtinId="8" hidden="1"/>
    <cellStyle name="Hipervínculo" xfId="22150" builtinId="8" hidden="1"/>
    <cellStyle name="Hipervínculo" xfId="45293" builtinId="8" hidden="1"/>
    <cellStyle name="Hipervínculo" xfId="37460" builtinId="8" hidden="1"/>
    <cellStyle name="Hipervínculo" xfId="25526" builtinId="8" hidden="1"/>
    <cellStyle name="Hipervínculo" xfId="59329" builtinId="8" hidden="1"/>
    <cellStyle name="Hipervínculo" xfId="46769" builtinId="8" hidden="1"/>
    <cellStyle name="Hipervínculo" xfId="35102" builtinId="8" hidden="1"/>
    <cellStyle name="Hipervínculo" xfId="31433" builtinId="8" hidden="1"/>
    <cellStyle name="Hipervínculo" xfId="52221" builtinId="8" hidden="1"/>
    <cellStyle name="Hipervínculo" xfId="44339" builtinId="8" hidden="1"/>
    <cellStyle name="Hipervínculo" xfId="58652" builtinId="8" hidden="1"/>
    <cellStyle name="Hipervínculo" xfId="16217" builtinId="8" hidden="1"/>
    <cellStyle name="Hipervínculo" xfId="7695" builtinId="8" hidden="1"/>
    <cellStyle name="Hipervínculo" xfId="31723" builtinId="8" hidden="1"/>
    <cellStyle name="Hipervínculo" xfId="35814" builtinId="8" hidden="1"/>
    <cellStyle name="Hipervínculo" xfId="58490" builtinId="8" hidden="1"/>
    <cellStyle name="Hipervínculo" xfId="37534" builtinId="8" hidden="1"/>
    <cellStyle name="Hipervínculo" xfId="42687" builtinId="8" hidden="1"/>
    <cellStyle name="Hipervínculo" xfId="9416" builtinId="8" hidden="1"/>
    <cellStyle name="Hipervínculo" xfId="14491" builtinId="8" hidden="1"/>
    <cellStyle name="Hipervínculo" xfId="19421" builtinId="8" hidden="1"/>
    <cellStyle name="Hipervínculo" xfId="10653" builtinId="8" hidden="1"/>
    <cellStyle name="Hipervínculo" xfId="34443" builtinId="8" hidden="1"/>
    <cellStyle name="Hipervínculo" xfId="24812" builtinId="8" hidden="1"/>
    <cellStyle name="Hipervínculo" xfId="18184" builtinId="8" hidden="1"/>
    <cellStyle name="Hipervínculo" xfId="14587" builtinId="8" hidden="1"/>
    <cellStyle name="Hipervínculo" xfId="6555" builtinId="8" hidden="1"/>
    <cellStyle name="Hipervínculo" xfId="45321" builtinId="8" hidden="1"/>
    <cellStyle name="Hipervínculo" xfId="49411" builtinId="8" hidden="1"/>
    <cellStyle name="Hipervínculo" xfId="47963" builtinId="8" hidden="1"/>
    <cellStyle name="Hipervínculo" xfId="23934" builtinId="8" hidden="1"/>
    <cellStyle name="Hipervínculo" xfId="2225" builtinId="8" hidden="1"/>
    <cellStyle name="Hipervínculo" xfId="4288" builtinId="8" hidden="1"/>
    <cellStyle name="Hipervínculo" xfId="28092" builtinId="8" hidden="1"/>
    <cellStyle name="Hipervínculo" xfId="43588" builtinId="8" hidden="1"/>
    <cellStyle name="Hipervínculo" xfId="43743" builtinId="8" hidden="1"/>
    <cellStyle name="Hipervínculo" xfId="41164" builtinId="8" hidden="1"/>
    <cellStyle name="Hipervínculo" xfId="17139" builtinId="8" hidden="1"/>
    <cellStyle name="Hipervínculo" xfId="33665" builtinId="8" hidden="1"/>
    <cellStyle name="Hipervínculo" xfId="13008" builtinId="8" hidden="1"/>
    <cellStyle name="Hipervínculo" xfId="18372" builtinId="8" hidden="1"/>
    <cellStyle name="Hipervínculo" xfId="58030" builtinId="8" hidden="1"/>
    <cellStyle name="Hipervínculo" xfId="56018" builtinId="8" hidden="1"/>
    <cellStyle name="Hipervínculo" xfId="34286" builtinId="8" hidden="1"/>
    <cellStyle name="Hipervínculo" xfId="10339" builtinId="8" hidden="1"/>
    <cellStyle name="Hipervínculo" xfId="2988" builtinId="8" hidden="1"/>
    <cellStyle name="Hipervínculo" xfId="16669" builtinId="8" hidden="1"/>
    <cellStyle name="Hipervínculo" xfId="41694" builtinId="8" hidden="1"/>
    <cellStyle name="Hipervínculo" xfId="16795" builtinId="8" hidden="1"/>
    <cellStyle name="Hipervínculo" xfId="49090" builtinId="8" hidden="1"/>
    <cellStyle name="Hipervínculo" xfId="27355" builtinId="8" hidden="1"/>
    <cellStyle name="Hipervínculo" xfId="2880" builtinId="8" hidden="1"/>
    <cellStyle name="Hipervínculo" xfId="9429" builtinId="8" hidden="1"/>
    <cellStyle name="Hipervínculo" xfId="27513" builtinId="8" hidden="1"/>
    <cellStyle name="Hipervínculo" xfId="642" builtinId="8" hidden="1"/>
    <cellStyle name="Hipervínculo" xfId="13872" builtinId="8" hidden="1"/>
    <cellStyle name="Hipervínculo" xfId="54887" builtinId="8" hidden="1"/>
    <cellStyle name="Hipervínculo" xfId="30055" builtinId="8" hidden="1"/>
    <cellStyle name="Hipervínculo" xfId="3828" builtinId="8" hidden="1"/>
    <cellStyle name="Hipervínculo" xfId="23194" builtinId="8" hidden="1"/>
    <cellStyle name="Hipervínculo" xfId="30523" builtinId="8" hidden="1"/>
    <cellStyle name="Hipervínculo" xfId="42879" builtinId="8" hidden="1"/>
    <cellStyle name="Hipervínculo" xfId="57275" builtinId="8" hidden="1"/>
    <cellStyle name="Hipervínculo" xfId="19857" builtinId="8" hidden="1"/>
    <cellStyle name="Hipervínculo" xfId="13503" builtinId="8" hidden="1"/>
    <cellStyle name="Hipervínculo" xfId="38018" builtinId="8" hidden="1"/>
    <cellStyle name="Hipervínculo" xfId="15717" builtinId="8" hidden="1"/>
    <cellStyle name="Hipervínculo" xfId="37450" builtinId="8" hidden="1"/>
    <cellStyle name="Hipervínculo" xfId="55096" builtinId="8" hidden="1"/>
    <cellStyle name="Hipervínculo" xfId="33369" builtinId="8" hidden="1"/>
    <cellStyle name="Hipervínculo" xfId="39424" builtinId="8" hidden="1"/>
    <cellStyle name="Hipervínculo" xfId="6575" builtinId="8" hidden="1"/>
    <cellStyle name="Hipervínculo" xfId="17589" builtinId="8" hidden="1"/>
    <cellStyle name="Hipervínculo" xfId="22647" builtinId="8" hidden="1"/>
    <cellStyle name="Hipervínculo" xfId="8027" builtinId="8" hidden="1"/>
    <cellStyle name="Hipervínculo" xfId="48168" builtinId="8" hidden="1"/>
    <cellStyle name="Hipervínculo" xfId="27487" builtinId="8" hidden="1"/>
    <cellStyle name="Hipervínculo" xfId="21380" builtinId="8" hidden="1"/>
    <cellStyle name="Hipervínculo" xfId="34889" builtinId="8" hidden="1"/>
    <cellStyle name="Hipervínculo" xfId="22012" builtinId="8" hidden="1"/>
    <cellStyle name="Hipervínculo" xfId="46126" builtinId="8" hidden="1"/>
    <cellStyle name="Hipervínculo" xfId="13050" builtinId="8" hidden="1"/>
    <cellStyle name="Hipervínculo" xfId="6531" builtinId="8" hidden="1"/>
    <cellStyle name="Hipervínculo" xfId="14555" builtinId="8" hidden="1"/>
    <cellStyle name="Hipervínculo" xfId="44413" builtinId="8" hidden="1"/>
    <cellStyle name="Hipervínculo" xfId="41184" builtinId="8" hidden="1"/>
    <cellStyle name="Hipervínculo" xfId="16648" builtinId="8" hidden="1"/>
    <cellStyle name="Hipervínculo" xfId="44809" builtinId="8" hidden="1"/>
    <cellStyle name="Hipervínculo" xfId="36812" builtinId="8" hidden="1"/>
    <cellStyle name="Hipervínculo" xfId="16391" builtinId="8" hidden="1"/>
    <cellStyle name="Hipervínculo" xfId="9702" builtinId="8" hidden="1"/>
    <cellStyle name="Hipervínculo" xfId="1554" builtinId="8" hidden="1"/>
    <cellStyle name="Hipervínculo" xfId="30463" builtinId="8" hidden="1"/>
    <cellStyle name="Hipervínculo" xfId="23938" builtinId="8" hidden="1"/>
    <cellStyle name="Hipervínculo" xfId="35870" builtinId="8" hidden="1"/>
    <cellStyle name="Hipervínculo" xfId="57860" builtinId="8" hidden="1"/>
    <cellStyle name="Hipervínculo" xfId="36529" builtinId="8" hidden="1"/>
    <cellStyle name="Hipervínculo" xfId="2787" builtinId="8" hidden="1"/>
    <cellStyle name="Hipervínculo" xfId="32239" builtinId="8" hidden="1"/>
    <cellStyle name="Hipervínculo" xfId="55250" builtinId="8" hidden="1"/>
    <cellStyle name="Hipervínculo" xfId="23736" builtinId="8" hidden="1"/>
    <cellStyle name="Hipervínculo" xfId="15153" builtinId="8" hidden="1"/>
    <cellStyle name="Hipervínculo" xfId="45023" builtinId="8" hidden="1"/>
    <cellStyle name="Hipervínculo" xfId="23256" builtinId="8" hidden="1"/>
    <cellStyle name="Hipervínculo" xfId="36753" builtinId="8" hidden="1"/>
    <cellStyle name="Hipervínculo" xfId="2668" builtinId="8" hidden="1"/>
    <cellStyle name="Hipervínculo" xfId="25663" builtinId="8" hidden="1"/>
    <cellStyle name="Hipervínculo" xfId="1902" builtinId="8" hidden="1"/>
    <cellStyle name="Hipervínculo" xfId="49149" builtinId="8" hidden="1"/>
    <cellStyle name="Hipervínculo" xfId="5231" builtinId="8" hidden="1"/>
    <cellStyle name="Hipervínculo" xfId="10617" builtinId="8" hidden="1"/>
    <cellStyle name="Hipervínculo" xfId="36505" builtinId="8" hidden="1"/>
    <cellStyle name="Hipervínculo" xfId="50106" builtinId="8" hidden="1"/>
    <cellStyle name="Hipervínculo" xfId="51091" builtinId="8" hidden="1"/>
    <cellStyle name="Hipervínculo" xfId="15339" builtinId="8" hidden="1"/>
    <cellStyle name="Hipervínculo" xfId="6722" builtinId="8" hidden="1"/>
    <cellStyle name="Hipervínculo" xfId="29270" builtinId="8" hidden="1"/>
    <cellStyle name="Hipervínculo" xfId="40765" builtinId="8" hidden="1"/>
    <cellStyle name="Hipervínculo" xfId="53649" builtinId="8" hidden="1"/>
    <cellStyle name="Hipervínculo" xfId="2169" builtinId="8" hidden="1"/>
    <cellStyle name="Hipervínculo" xfId="6964" builtinId="8" hidden="1"/>
    <cellStyle name="Hipervínculo" xfId="16966" builtinId="8" hidden="1"/>
    <cellStyle name="Hipervínculo" xfId="52211" builtinId="8" hidden="1"/>
    <cellStyle name="Hipervínculo" xfId="25085" builtinId="8" hidden="1"/>
    <cellStyle name="Hipervínculo" xfId="52398" builtinId="8" hidden="1"/>
    <cellStyle name="Hipervínculo" xfId="21438" builtinId="8" hidden="1"/>
    <cellStyle name="Hipervínculo" xfId="53788" builtinId="8" hidden="1"/>
    <cellStyle name="Hipervínculo" xfId="3064" builtinId="8" hidden="1"/>
    <cellStyle name="Hipervínculo" xfId="57273" builtinId="8" hidden="1"/>
    <cellStyle name="Hipervínculo" xfId="15808" builtinId="8" hidden="1"/>
    <cellStyle name="Hipervínculo" xfId="57337" builtinId="8" hidden="1"/>
    <cellStyle name="Hipervínculo" xfId="14955" builtinId="8" hidden="1"/>
    <cellStyle name="Hipervínculo" xfId="6537" builtinId="8" hidden="1"/>
    <cellStyle name="Hipervínculo" xfId="44897" builtinId="8" hidden="1"/>
    <cellStyle name="Hipervínculo" xfId="24298" builtinId="8" hidden="1"/>
    <cellStyle name="Hipervínculo" xfId="12009" builtinId="8" hidden="1"/>
    <cellStyle name="Hipervínculo" xfId="42841" builtinId="8" hidden="1"/>
    <cellStyle name="Hipervínculo" xfId="23468" builtinId="8" hidden="1"/>
    <cellStyle name="Hipervínculo" xfId="40129" builtinId="8" hidden="1"/>
    <cellStyle name="Hipervínculo" xfId="51715" builtinId="8" hidden="1"/>
    <cellStyle name="Hipervínculo" xfId="44508" builtinId="8" hidden="1"/>
    <cellStyle name="Hipervínculo" xfId="33223" builtinId="8" hidden="1"/>
    <cellStyle name="Hipervínculo" xfId="39743" builtinId="8" hidden="1"/>
    <cellStyle name="Hipervínculo" xfId="41467" builtinId="8" hidden="1"/>
    <cellStyle name="Hipervínculo" xfId="32797" builtinId="8" hidden="1"/>
    <cellStyle name="Hipervínculo" xfId="10071" builtinId="8" hidden="1"/>
    <cellStyle name="Hipervínculo" xfId="4473" builtinId="8" hidden="1"/>
    <cellStyle name="Hipervínculo" xfId="58294" builtinId="8" hidden="1"/>
    <cellStyle name="Hipervínculo" xfId="4421" builtinId="8" hidden="1"/>
    <cellStyle name="Hipervínculo" xfId="7975" builtinId="8" hidden="1"/>
    <cellStyle name="Hipervínculo" xfId="50232" builtinId="8" hidden="1"/>
    <cellStyle name="Hipervínculo" xfId="56967" builtinId="8" hidden="1"/>
    <cellStyle name="Hipervínculo" xfId="43552" builtinId="8" hidden="1"/>
    <cellStyle name="Hipervínculo" xfId="22330" builtinId="8" hidden="1"/>
    <cellStyle name="Hipervínculo" xfId="50366" builtinId="8" hidden="1"/>
    <cellStyle name="Hipervínculo" xfId="42156" builtinId="8" hidden="1"/>
    <cellStyle name="Hipervínculo" xfId="20424" builtinId="8" hidden="1"/>
    <cellStyle name="Hipervínculo" xfId="15363" builtinId="8" hidden="1"/>
    <cellStyle name="Hipervínculo" xfId="8801" builtinId="8" hidden="1"/>
    <cellStyle name="Hipervínculo" xfId="17451" builtinId="8" hidden="1"/>
    <cellStyle name="Hipervínculo" xfId="41322" builtinId="8" hidden="1"/>
    <cellStyle name="Hipervínculo" xfId="28328" builtinId="8" hidden="1"/>
    <cellStyle name="Hipervínculo" xfId="35226" builtinId="8" hidden="1"/>
    <cellStyle name="Hipervínculo" xfId="13495" builtinId="8" hidden="1"/>
    <cellStyle name="Hipervínculo" xfId="8437" builtinId="8" hidden="1"/>
    <cellStyle name="Hipervínculo" xfId="15725" builtinId="8" hidden="1"/>
    <cellStyle name="Hipervínculo" xfId="37458" builtinId="8" hidden="1"/>
    <cellStyle name="Hipervínculo" xfId="42521" builtinId="8" hidden="1"/>
    <cellStyle name="Hipervínculo" xfId="52940" builtinId="8" hidden="1"/>
    <cellStyle name="Hipervínculo" xfId="28298" builtinId="8" hidden="1"/>
    <cellStyle name="Hipervínculo" xfId="5753" builtinId="8" hidden="1"/>
    <cellStyle name="Hipervínculo" xfId="1510" builtinId="8" hidden="1"/>
    <cellStyle name="Hipervínculo" xfId="22655" builtinId="8" hidden="1"/>
    <cellStyle name="Hipervínculo" xfId="57081" builtinId="8" hidden="1"/>
    <cellStyle name="Hipervínculo" xfId="38602" builtinId="8" hidden="1"/>
    <cellStyle name="Hipervínculo" xfId="49527" builtinId="8" hidden="1"/>
    <cellStyle name="Hipervínculo" xfId="41730" builtinId="8" hidden="1"/>
    <cellStyle name="Hipervínculo" xfId="27760" builtinId="8" hidden="1"/>
    <cellStyle name="Hipervínculo" xfId="43330" builtinId="8" hidden="1"/>
    <cellStyle name="Hipervínculo" xfId="29581" builtinId="8" hidden="1"/>
    <cellStyle name="Hipervínculo" xfId="51316" builtinId="8" hidden="1"/>
    <cellStyle name="Hipervínculo" xfId="56374" builtinId="8" hidden="1"/>
    <cellStyle name="Hipervínculo" xfId="39341" builtinId="8" hidden="1"/>
    <cellStyle name="Hipervínculo" xfId="14443" builtinId="8" hidden="1"/>
    <cellStyle name="Hipervínculo" xfId="1386" builtinId="8" hidden="1"/>
    <cellStyle name="Hipervínculo" xfId="12688" builtinId="8" hidden="1"/>
    <cellStyle name="Hipervínculo" xfId="57765" builtinId="8" hidden="1"/>
    <cellStyle name="Hipervínculo" xfId="49317" builtinId="8" hidden="1"/>
    <cellStyle name="Hipervínculo" xfId="18304" builtinId="8" hidden="1"/>
    <cellStyle name="Hipervínculo" xfId="32542" builtinId="8" hidden="1"/>
    <cellStyle name="Hipervínculo" xfId="7517" builtinId="8" hidden="1"/>
    <cellStyle name="Hipervínculo" xfId="13677" builtinId="8" hidden="1"/>
    <cellStyle name="Hipervínculo" xfId="19491" builtinId="8" hidden="1"/>
    <cellStyle name="Hipervínculo" xfId="43438" builtinId="8" hidden="1"/>
    <cellStyle name="Hipervínculo" xfId="57139" builtinId="8" hidden="1"/>
    <cellStyle name="Hipervínculo" xfId="31347" builtinId="8" hidden="1"/>
    <cellStyle name="Hipervínculo" xfId="25739" builtinId="8" hidden="1"/>
    <cellStyle name="Hipervínculo" xfId="1970" builtinId="8" hidden="1"/>
    <cellStyle name="Hipervínculo" xfId="7816" builtinId="8" hidden="1"/>
    <cellStyle name="Hipervínculo" xfId="41907" builtinId="8" hidden="1"/>
    <cellStyle name="Hipervínculo" xfId="50314" builtinId="8" hidden="1"/>
    <cellStyle name="Hipervínculo" xfId="17131" builtinId="8" hidden="1"/>
    <cellStyle name="Hipervínculo" xfId="42971" builtinId="8" hidden="1"/>
    <cellStyle name="Hipervínculo" xfId="25233" builtinId="8" hidden="1"/>
    <cellStyle name="Hipervínculo" xfId="4971" builtinId="8" hidden="1"/>
    <cellStyle name="Hipervínculo" xfId="4092" builtinId="8" hidden="1"/>
    <cellStyle name="Hipervínculo" xfId="57079" builtinId="8" hidden="1"/>
    <cellStyle name="Hipervínculo" xfId="3794" builtinId="8" hidden="1"/>
    <cellStyle name="Hipervínculo" xfId="40261" builtinId="8" hidden="1"/>
    <cellStyle name="Hipervínculo" xfId="36168" builtinId="8" hidden="1"/>
    <cellStyle name="Hipervínculo" xfId="26008" builtinId="8" hidden="1"/>
    <cellStyle name="Hipervínculo" xfId="11770" builtinId="8" hidden="1"/>
    <cellStyle name="Hipervínculo" xfId="31291" builtinId="8" hidden="1"/>
    <cellStyle name="Hipervínculo" xfId="39890" builtinId="8" hidden="1"/>
    <cellStyle name="Hipervínculo" xfId="7096" builtinId="8" hidden="1"/>
    <cellStyle name="Hipervínculo" xfId="51284" builtinId="8" hidden="1"/>
    <cellStyle name="Hipervínculo" xfId="54016" builtinId="8" hidden="1"/>
    <cellStyle name="Hipervínculo" xfId="5341" builtinId="8" hidden="1"/>
    <cellStyle name="Hipervínculo" xfId="18568" builtinId="8" hidden="1"/>
    <cellStyle name="Hipervínculo" xfId="20821" builtinId="8" hidden="1"/>
    <cellStyle name="Hipervínculo" xfId="46688" builtinId="8" hidden="1"/>
    <cellStyle name="Hipervínculo" xfId="38576" builtinId="8" hidden="1"/>
    <cellStyle name="Hipervínculo" xfId="13711" builtinId="8" hidden="1"/>
    <cellStyle name="Hipervínculo" xfId="22570" builtinId="8" hidden="1"/>
    <cellStyle name="Hipervínculo" xfId="1784" builtinId="8" hidden="1"/>
    <cellStyle name="Hipervínculo" xfId="25366" builtinId="8" hidden="1"/>
    <cellStyle name="Hipervínculo" xfId="27748" builtinId="8" hidden="1"/>
    <cellStyle name="Hipervínculo" xfId="53490" builtinId="8" hidden="1"/>
    <cellStyle name="Hipervínculo" xfId="43069" builtinId="8" hidden="1"/>
    <cellStyle name="Hipervínculo" xfId="46232" builtinId="8" hidden="1"/>
    <cellStyle name="Hipervínculo" xfId="15768" builtinId="8" hidden="1"/>
    <cellStyle name="Hipervínculo" xfId="7888" builtinId="8" hidden="1"/>
    <cellStyle name="Hipervínculo" xfId="19943" builtinId="8" hidden="1"/>
    <cellStyle name="Hipervínculo" xfId="32701" builtinId="8" hidden="1"/>
    <cellStyle name="Hipervínculo" xfId="58258" builtinId="8" hidden="1"/>
    <cellStyle name="Hipervínculo" xfId="52918" builtinId="8" hidden="1"/>
    <cellStyle name="Hipervínculo" xfId="10287" builtinId="8" hidden="1"/>
    <cellStyle name="Hipervínculo" xfId="13810" builtinId="8" hidden="1"/>
    <cellStyle name="Hipervínculo" xfId="10817" builtinId="8" hidden="1"/>
    <cellStyle name="Hipervínculo" xfId="24872" builtinId="8" hidden="1"/>
    <cellStyle name="Hipervínculo" xfId="19503" builtinId="8" hidden="1"/>
    <cellStyle name="Hipervínculo" xfId="51899" builtinId="8" hidden="1"/>
    <cellStyle name="Hipervínculo" xfId="53360" builtinId="8" hidden="1"/>
    <cellStyle name="Hipervínculo" xfId="42166" builtinId="8" hidden="1"/>
    <cellStyle name="Hipervínculo" xfId="1694" builtinId="8" hidden="1"/>
    <cellStyle name="Hipervínculo" xfId="21744" builtinId="8" hidden="1"/>
    <cellStyle name="Hipervínculo" xfId="37544" builtinId="8" hidden="1"/>
    <cellStyle name="Hipervínculo" xfId="48534" builtinId="8" hidden="1"/>
    <cellStyle name="Hipervínculo" xfId="53366" builtinId="8" hidden="1"/>
    <cellStyle name="Hipervínculo" xfId="22282" builtinId="8" hidden="1"/>
    <cellStyle name="Hipervínculo" xfId="14455" builtinId="8" hidden="1"/>
    <cellStyle name="Hipervínculo" xfId="6800" builtinId="8" hidden="1"/>
    <cellStyle name="Hipervínculo" xfId="18176" builtinId="8" hidden="1"/>
    <cellStyle name="Hipervínculo" xfId="50362" builtinId="8" hidden="1"/>
    <cellStyle name="Hipervínculo" xfId="55461" builtinId="8" hidden="1"/>
    <cellStyle name="Hipervínculo" xfId="51659" builtinId="8" hidden="1"/>
    <cellStyle name="Hipervínculo" xfId="15355" builtinId="8" hidden="1"/>
    <cellStyle name="Hipervínculo" xfId="49865" builtinId="8" hidden="1"/>
    <cellStyle name="Hipervínculo" xfId="13599" builtinId="8" hidden="1"/>
    <cellStyle name="Hipervínculo" xfId="27929" builtinId="8" hidden="1"/>
    <cellStyle name="Hipervínculo" xfId="59395" builtinId="8" hidden="1"/>
    <cellStyle name="Hipervínculo" xfId="55654" builtinId="8" hidden="1"/>
    <cellStyle name="Hipervínculo" xfId="30161" builtinId="8" hidden="1"/>
    <cellStyle name="Hipervínculo" xfId="2133" builtinId="8" hidden="1"/>
    <cellStyle name="Hipervínculo" xfId="24054" builtinId="8" hidden="1"/>
    <cellStyle name="Hipervínculo" xfId="20402" builtinId="8" hidden="1"/>
    <cellStyle name="Hipervínculo" xfId="18963" builtinId="8" hidden="1"/>
    <cellStyle name="Hipervínculo" xfId="51374" builtinId="8" hidden="1"/>
    <cellStyle name="Hipervínculo" xfId="15185" builtinId="8" hidden="1"/>
    <cellStyle name="Hipervínculo" xfId="23230" builtinId="8" hidden="1"/>
    <cellStyle name="Hipervínculo" xfId="6291" builtinId="8" hidden="1"/>
    <cellStyle name="Hipervínculo" xfId="40679" builtinId="8" hidden="1"/>
    <cellStyle name="Hipervínculo" xfId="23592" builtinId="8" hidden="1"/>
    <cellStyle name="Hipervínculo" xfId="49453" builtinId="8" hidden="1"/>
    <cellStyle name="Hipervínculo" xfId="46150" builtinId="8" hidden="1"/>
    <cellStyle name="Hipervínculo" xfId="42059" builtinId="8" hidden="1"/>
    <cellStyle name="Hipervínculo" xfId="16303" builtinId="8" hidden="1"/>
    <cellStyle name="Hipervínculo" xfId="5883" builtinId="8" hidden="1"/>
    <cellStyle name="Hipervínculo" xfId="44661" builtinId="8" hidden="1"/>
    <cellStyle name="Hipervínculo" xfId="34003" builtinId="8" hidden="1"/>
    <cellStyle name="Hipervínculo" xfId="9991" builtinId="8" hidden="1"/>
    <cellStyle name="Hipervínculo" xfId="31659" builtinId="8" hidden="1"/>
    <cellStyle name="Hipervínculo" xfId="54024" builtinId="8" hidden="1"/>
    <cellStyle name="Hipervínculo" xfId="9374" builtinId="8" hidden="1"/>
    <cellStyle name="Hipervínculo" xfId="12680" builtinId="8" hidden="1"/>
    <cellStyle name="Hipervínculo" xfId="49633" builtinId="8" hidden="1"/>
    <cellStyle name="Hipervínculo" xfId="40803" builtinId="8" hidden="1"/>
    <cellStyle name="Hipervínculo" xfId="56576" builtinId="8" hidden="1"/>
    <cellStyle name="Hipervínculo" xfId="32550" builtinId="8" hidden="1"/>
    <cellStyle name="Hipervínculo" xfId="43734" builtinId="8" hidden="1"/>
    <cellStyle name="Hipervínculo" xfId="4469" builtinId="8" hidden="1"/>
    <cellStyle name="Hipervínculo" xfId="19483" builtinId="8" hidden="1"/>
    <cellStyle name="Hipervínculo" xfId="21188" builtinId="8" hidden="1"/>
    <cellStyle name="Hipervínculo" xfId="47600" builtinId="8" hidden="1"/>
    <cellStyle name="Hipervínculo" xfId="49777" builtinId="8" hidden="1"/>
    <cellStyle name="Hipervínculo" xfId="37268" builtinId="8" hidden="1"/>
    <cellStyle name="Hipervínculo" xfId="81" builtinId="8" hidden="1"/>
    <cellStyle name="Hipervínculo" xfId="3844" builtinId="8" hidden="1"/>
    <cellStyle name="Hipervínculo" xfId="46056" builtinId="8" hidden="1"/>
    <cellStyle name="Hipervínculo" xfId="56548" builtinId="8" hidden="1"/>
    <cellStyle name="Hipervínculo" xfId="54402" builtinId="8" hidden="1"/>
    <cellStyle name="Hipervínculo" xfId="42979" builtinId="8" hidden="1"/>
    <cellStyle name="Hipervínculo" xfId="18951" builtinId="8" hidden="1"/>
    <cellStyle name="Hipervínculo" xfId="14857" builtinId="8" hidden="1"/>
    <cellStyle name="Hipervínculo" xfId="6974" builtinId="8" hidden="1"/>
    <cellStyle name="Hipervínculo" xfId="33081" builtinId="8" hidden="1"/>
    <cellStyle name="Hipervínculo" xfId="37171" builtinId="8" hidden="1"/>
    <cellStyle name="Hipervínculo" xfId="58672" builtinId="8" hidden="1"/>
    <cellStyle name="Hipervínculo" xfId="36176" builtinId="8" hidden="1"/>
    <cellStyle name="Hipervínculo" xfId="12150" builtinId="8" hidden="1"/>
    <cellStyle name="Hipervínculo" xfId="8059" builtinId="8" hidden="1"/>
    <cellStyle name="Hipervínculo" xfId="17022" builtinId="8" hidden="1"/>
    <cellStyle name="Hipervínculo" xfId="21802" builtinId="8" hidden="1"/>
    <cellStyle name="Hipervínculo" xfId="22466" builtinId="8" hidden="1"/>
    <cellStyle name="Hipervínculo" xfId="45093" builtinId="8" hidden="1"/>
    <cellStyle name="Hipervínculo" xfId="18382" builtinId="8" hidden="1"/>
    <cellStyle name="Hipervínculo" xfId="9688" builtinId="8" hidden="1"/>
    <cellStyle name="Hipervínculo" xfId="596" builtinId="8" hidden="1"/>
    <cellStyle name="Hipervínculo" xfId="20829" builtinId="8" hidden="1"/>
    <cellStyle name="Hipervínculo" xfId="46680" builtinId="8" hidden="1"/>
    <cellStyle name="Hipervínculo" xfId="53236" builtinId="8" hidden="1"/>
    <cellStyle name="Hipervínculo" xfId="44929" builtinId="8" hidden="1"/>
    <cellStyle name="Hipervínculo" xfId="22576" builtinId="8" hidden="1"/>
    <cellStyle name="Hipervínculo" xfId="6599" builtinId="8" hidden="1"/>
    <cellStyle name="Hipervínculo" xfId="26224" builtinId="8" hidden="1"/>
    <cellStyle name="Hipervínculo" xfId="27756" builtinId="8" hidden="1"/>
    <cellStyle name="Hipervínculo" xfId="21292" builtinId="8" hidden="1"/>
    <cellStyle name="Hipervínculo" xfId="31363" builtinId="8" hidden="1"/>
    <cellStyle name="Hipervínculo" xfId="13118" builtinId="8" hidden="1"/>
    <cellStyle name="Hipervínculo" xfId="15776" builtinId="8" hidden="1"/>
    <cellStyle name="Hipervínculo" xfId="724" builtinId="8" hidden="1"/>
    <cellStyle name="Hipervínculo" xfId="10809" builtinId="8" hidden="1"/>
    <cellStyle name="Hipervínculo" xfId="35948" builtinId="8" hidden="1"/>
    <cellStyle name="Hipervínculo" xfId="10513" builtinId="8" hidden="1"/>
    <cellStyle name="Hipervínculo" xfId="52802" builtinId="8" hidden="1"/>
    <cellStyle name="Hipervínculo" xfId="57281" builtinId="8" hidden="1"/>
    <cellStyle name="Hipervínculo" xfId="8978" builtinId="8" hidden="1"/>
    <cellStyle name="Hipervínculo" xfId="1940" builtinId="8" hidden="1"/>
    <cellStyle name="Hipervínculo" xfId="19885" builtinId="8" hidden="1"/>
    <cellStyle name="Hipervínculo" xfId="41615" builtinId="8" hidden="1"/>
    <cellStyle name="Hipervínculo" xfId="54789" builtinId="8" hidden="1"/>
    <cellStyle name="Hipervínculo" xfId="26330" builtinId="8" hidden="1"/>
    <cellStyle name="Hipervínculo" xfId="53718" builtinId="8" hidden="1"/>
    <cellStyle name="Hipervínculo" xfId="51097" builtinId="8" hidden="1"/>
    <cellStyle name="Hipervínculo" xfId="9030" builtinId="8" hidden="1"/>
    <cellStyle name="Hipervínculo" xfId="26810" builtinId="8" hidden="1"/>
    <cellStyle name="Hipervínculo" xfId="48542" builtinId="8" hidden="1"/>
    <cellStyle name="Hipervínculo" xfId="44008" builtinId="8" hidden="1"/>
    <cellStyle name="Hipervínculo" xfId="50003" builtinId="8" hidden="1"/>
    <cellStyle name="Hipervínculo" xfId="19683" builtinId="8" hidden="1"/>
    <cellStyle name="Hipervínculo" xfId="49407" builtinId="8" hidden="1"/>
    <cellStyle name="Hipervínculo" xfId="2423" builtinId="8" hidden="1"/>
    <cellStyle name="Hipervínculo" xfId="15719" builtinId="8" hidden="1"/>
    <cellStyle name="Hipervínculo" xfId="2726" builtinId="8" hidden="1"/>
    <cellStyle name="Hipervínculo" xfId="36619" builtinId="8" hidden="1"/>
    <cellStyle name="Hipervínculo" xfId="16227" builtinId="8" hidden="1"/>
    <cellStyle name="Hipervínculo" xfId="18108" builtinId="8" hidden="1"/>
    <cellStyle name="Hipervínculo" xfId="20936" builtinId="8" hidden="1"/>
    <cellStyle name="Hipervínculo" xfId="27349" builtinId="8" hidden="1"/>
    <cellStyle name="Hipervínculo" xfId="35646" builtinId="8" hidden="1"/>
    <cellStyle name="Hipervínculo" xfId="28732" builtinId="8" hidden="1"/>
    <cellStyle name="Hipervínculo" xfId="33040" builtinId="8" hidden="1"/>
    <cellStyle name="Hipervínculo" xfId="46552" builtinId="8" hidden="1"/>
    <cellStyle name="Hipervínculo" xfId="31896" builtinId="8" hidden="1"/>
    <cellStyle name="Hipervínculo" xfId="13032" builtinId="8" hidden="1"/>
    <cellStyle name="Hipervínculo" xfId="36874" builtinId="8" hidden="1"/>
    <cellStyle name="Hipervínculo" xfId="13759" builtinId="8" hidden="1"/>
    <cellStyle name="Hipervínculo" xfId="22014" builtinId="8" hidden="1"/>
    <cellStyle name="Hipervínculo" xfId="59387" builtinId="8" hidden="1"/>
    <cellStyle name="Hipervínculo" xfId="38871" builtinId="8" hidden="1"/>
    <cellStyle name="Hipervínculo" xfId="2696" builtinId="8" hidden="1"/>
    <cellStyle name="Hipervínculo" xfId="27190" builtinId="8" hidden="1"/>
    <cellStyle name="Hipervínculo" xfId="31285" builtinId="8" hidden="1"/>
    <cellStyle name="Hipervínculo" xfId="4196" builtinId="8" hidden="1"/>
    <cellStyle name="Hipervínculo" xfId="42067" builtinId="8" hidden="1"/>
    <cellStyle name="Hipervínculo" xfId="24694" builtinId="8" hidden="1"/>
    <cellStyle name="Hipervínculo" xfId="13942" builtinId="8" hidden="1"/>
    <cellStyle name="Hipervínculo" xfId="9967" builtinId="8" hidden="1"/>
    <cellStyle name="Hipervínculo" xfId="33995" builtinId="8" hidden="1"/>
    <cellStyle name="Hipervínculo" xfId="38084" builtinId="8" hidden="1"/>
    <cellStyle name="Hipervínculo" xfId="25231" builtinId="8" hidden="1"/>
    <cellStyle name="Hipervínculo" xfId="35265" builtinId="8" hidden="1"/>
    <cellStyle name="Hipervínculo" xfId="44713" builtinId="8" hidden="1"/>
    <cellStyle name="Hipervínculo" xfId="7145" builtinId="8" hidden="1"/>
    <cellStyle name="Hipervínculo" xfId="23552" builtinId="8" hidden="1"/>
    <cellStyle name="Hipervínculo" xfId="40795" builtinId="8" hidden="1"/>
    <cellStyle name="Hipervínculo" xfId="44887" builtinId="8" hidden="1"/>
    <cellStyle name="Hipervínculo" xfId="51009" builtinId="8" hidden="1"/>
    <cellStyle name="Hipervínculo" xfId="56750" builtinId="8" hidden="1"/>
    <cellStyle name="Hipervínculo" xfId="18933" builtinId="8" hidden="1"/>
    <cellStyle name="Hipervínculo" xfId="139" builtinId="8" hidden="1"/>
    <cellStyle name="Hipervínculo" xfId="23564" builtinId="8" hidden="1"/>
    <cellStyle name="Hipervínculo" xfId="47592" builtinId="8" hidden="1"/>
    <cellStyle name="Hipervínculo" xfId="42727" builtinId="8" hidden="1"/>
    <cellStyle name="Hipervínculo" xfId="45692" builtinId="8" hidden="1"/>
    <cellStyle name="Hipervínculo" xfId="19833" builtinId="8" hidden="1"/>
    <cellStyle name="Hipervínculo" xfId="34435" builtinId="8" hidden="1"/>
    <cellStyle name="Hipervínculo" xfId="22953" builtinId="8" hidden="1"/>
    <cellStyle name="Hipervínculo" xfId="30365" builtinId="8" hidden="1"/>
    <cellStyle name="Hipervínculo" xfId="55127" builtinId="8" hidden="1"/>
    <cellStyle name="Hipervínculo" xfId="57810" builtinId="8" hidden="1"/>
    <cellStyle name="Hipervínculo" xfId="15367" builtinId="8" hidden="1"/>
    <cellStyle name="Hipervínculo" xfId="55120" builtinId="8" hidden="1"/>
    <cellStyle name="Hipervínculo" xfId="25109" builtinId="8" hidden="1"/>
    <cellStyle name="Hipervínculo" xfId="12042" builtinId="8" hidden="1"/>
    <cellStyle name="Hipervínculo" xfId="37163" builtinId="8" hidden="1"/>
    <cellStyle name="Hipervínculo" xfId="58676" builtinId="8" hidden="1"/>
    <cellStyle name="Hipervínculo" xfId="53714" builtinId="8" hidden="1"/>
    <cellStyle name="Hipervínculo" xfId="31982" builtinId="8" hidden="1"/>
    <cellStyle name="Hipervínculo" xfId="8067" builtinId="8" hidden="1"/>
    <cellStyle name="Hipervínculo" xfId="49233" builtinId="8" hidden="1"/>
    <cellStyle name="Hipervínculo" xfId="18973" builtinId="8" hidden="1"/>
    <cellStyle name="Hipervínculo" xfId="43966" builtinId="8" hidden="1"/>
    <cellStyle name="Hipervínculo" xfId="51849" builtinId="8" hidden="1"/>
    <cellStyle name="Hipervínculo" xfId="46787" builtinId="8" hidden="1"/>
    <cellStyle name="Hipervínculo" xfId="25051" builtinId="8" hidden="1"/>
    <cellStyle name="Hipervínculo" xfId="7455" builtinId="8" hidden="1"/>
    <cellStyle name="Hipervínculo" xfId="56340" builtinId="8" hidden="1"/>
    <cellStyle name="Hipervínculo" xfId="58203" builtinId="8" hidden="1"/>
    <cellStyle name="Hipervínculo" xfId="56477" builtinId="8" hidden="1"/>
    <cellStyle name="Hipervínculo" xfId="44024" builtinId="8" hidden="1"/>
    <cellStyle name="Hipervínculo" xfId="39860" builtinId="8" hidden="1"/>
    <cellStyle name="Hipervínculo" xfId="18128" builtinId="8" hidden="1"/>
    <cellStyle name="Hipervínculo" xfId="2590" builtinId="8" hidden="1"/>
    <cellStyle name="Hipervínculo" xfId="36767" builtinId="8" hidden="1"/>
    <cellStyle name="Hipervínculo" xfId="32829" builtinId="8" hidden="1"/>
    <cellStyle name="Hipervínculo" xfId="57349" builtinId="8" hidden="1"/>
    <cellStyle name="Hipervínculo" xfId="32681" builtinId="8" hidden="1"/>
    <cellStyle name="Hipervínculo" xfId="32931" builtinId="8" hidden="1"/>
    <cellStyle name="Hipervínculo" xfId="11200" builtinId="8" hidden="1"/>
    <cellStyle name="Hipervínculo" xfId="12962" builtinId="8" hidden="1"/>
    <cellStyle name="Hipervínculo" xfId="23542" builtinId="8" hidden="1"/>
    <cellStyle name="Hipervínculo" xfId="39757" builtinId="8" hidden="1"/>
    <cellStyle name="Hipervínculo" xfId="45371" builtinId="8" hidden="1"/>
    <cellStyle name="Hipervínculo" xfId="31065" builtinId="8" hidden="1"/>
    <cellStyle name="Hipervínculo" xfId="57279" builtinId="8" hidden="1"/>
    <cellStyle name="Hipervínculo" xfId="49599" builtinId="8" hidden="1"/>
    <cellStyle name="Hipervínculo" xfId="28604" builtinId="8" hidden="1"/>
    <cellStyle name="Hipervínculo" xfId="28982" builtinId="8" hidden="1"/>
    <cellStyle name="Hipervínculo" xfId="46682" builtinId="8" hidden="1"/>
    <cellStyle name="Hipervínculo" xfId="45865" builtinId="8" hidden="1"/>
    <cellStyle name="Hipervínculo" xfId="35242" builtinId="8" hidden="1"/>
    <cellStyle name="Hipervínculo" xfId="19075" builtinId="8" hidden="1"/>
    <cellStyle name="Hipervínculo" xfId="3152" builtinId="8" hidden="1"/>
    <cellStyle name="Hipervínculo" xfId="26818" builtinId="8" hidden="1"/>
    <cellStyle name="Hipervínculo" xfId="31880" builtinId="8" hidden="1"/>
    <cellStyle name="Hipervínculo" xfId="53611" builtinId="8" hidden="1"/>
    <cellStyle name="Hipervínculo" xfId="38938" builtinId="8" hidden="1"/>
    <cellStyle name="Hipervínculo" xfId="8439" builtinId="8" hidden="1"/>
    <cellStyle name="Hipervínculo" xfId="27607" builtinId="8" hidden="1"/>
    <cellStyle name="Hipervínculo" xfId="10879" builtinId="8" hidden="1"/>
    <cellStyle name="Hipervínculo" xfId="18060" builtinId="8" hidden="1"/>
    <cellStyle name="Hipervínculo" xfId="16387" builtinId="8" hidden="1"/>
    <cellStyle name="Hipervínculo" xfId="16639" builtinId="8" hidden="1"/>
    <cellStyle name="Hipervínculo" xfId="20958" builtinId="8" hidden="1"/>
    <cellStyle name="Hipervínculo" xfId="10281" builtinId="8" hidden="1"/>
    <cellStyle name="Hipervínculo" xfId="55316" builtinId="8" hidden="1"/>
    <cellStyle name="Hipervínculo" xfId="17679" builtinId="8" hidden="1"/>
    <cellStyle name="Hipervínculo" xfId="40677" builtinId="8" hidden="1"/>
    <cellStyle name="Hipervínculo" xfId="45734" builtinId="8" hidden="1"/>
    <cellStyle name="Hipervínculo" xfId="51581" builtinId="8" hidden="1"/>
    <cellStyle name="Hipervínculo" xfId="27549" builtinId="8" hidden="1"/>
    <cellStyle name="Hipervínculo" xfId="938" builtinId="8" hidden="1"/>
    <cellStyle name="Hipervínculo" xfId="51859" builtinId="8" hidden="1"/>
    <cellStyle name="Hipervínculo" xfId="54869" builtinId="8" hidden="1"/>
    <cellStyle name="Hipervínculo" xfId="47602" builtinId="8" hidden="1"/>
    <cellStyle name="Hipervínculo" xfId="41487" builtinId="8" hidden="1"/>
    <cellStyle name="Hipervínculo" xfId="44783" builtinId="8" hidden="1"/>
    <cellStyle name="Hipervínculo" xfId="20751" builtinId="8" hidden="1"/>
    <cellStyle name="Hipervínculo" xfId="31133" builtinId="8" hidden="1"/>
    <cellStyle name="Hipervínculo" xfId="14750" builtinId="8" hidden="1"/>
    <cellStyle name="Hipervínculo" xfId="19753" builtinId="8" hidden="1"/>
    <cellStyle name="Hipervínculo" xfId="54532" builtinId="8" hidden="1"/>
    <cellStyle name="Hipervínculo" xfId="58266" builtinId="8" hidden="1"/>
    <cellStyle name="Hipervínculo" xfId="15021" builtinId="8" hidden="1"/>
    <cellStyle name="Hipervínculo" xfId="56570" builtinId="8" hidden="1"/>
    <cellStyle name="Hipervínculo" xfId="15774" builtinId="8" hidden="1"/>
    <cellStyle name="Hipervínculo" xfId="32562" builtinId="8" hidden="1"/>
    <cellStyle name="Hipervínculo" xfId="31954" builtinId="8" hidden="1"/>
    <cellStyle name="Hipervínculo" xfId="42957" builtinId="8" hidden="1"/>
    <cellStyle name="Hipervínculo" xfId="47386" builtinId="8" hidden="1"/>
    <cellStyle name="Hipervínculo" xfId="24112" builtinId="8" hidden="1"/>
    <cellStyle name="Hipervínculo" xfId="54915" builtinId="8" hidden="1"/>
    <cellStyle name="Hipervínculo" xfId="16062" builtinId="8" hidden="1"/>
    <cellStyle name="Hipervínculo" xfId="20847" builtinId="8" hidden="1"/>
    <cellStyle name="Hipervínculo" xfId="44877" builtinId="8" hidden="1"/>
    <cellStyle name="Hipervínculo" xfId="57243" builtinId="8" hidden="1"/>
    <cellStyle name="Hipervínculo" xfId="21607" builtinId="8" hidden="1"/>
    <cellStyle name="Hipervínculo" xfId="10663" builtinId="8" hidden="1"/>
    <cellStyle name="Hipervínculo" xfId="143" builtinId="8" hidden="1"/>
    <cellStyle name="Hipervínculo" xfId="21390" builtinId="8" hidden="1"/>
    <cellStyle name="Hipervínculo" xfId="27646" builtinId="8" hidden="1"/>
    <cellStyle name="Hipervínculo" xfId="40990" builtinId="8" hidden="1"/>
    <cellStyle name="Hipervínculo" xfId="58988" builtinId="8" hidden="1"/>
    <cellStyle name="Hipervínculo" xfId="20504" builtinId="8" hidden="1"/>
    <cellStyle name="Hipervínculo" xfId="17581" builtinId="8" hidden="1"/>
    <cellStyle name="Hipervínculo" xfId="36441" builtinId="8" hidden="1"/>
    <cellStyle name="Hipervínculo" xfId="10184" builtinId="8" hidden="1"/>
    <cellStyle name="Hipervínculo" xfId="34447" builtinId="8" hidden="1"/>
    <cellStyle name="Hipervínculo" xfId="57806" builtinId="8" hidden="1"/>
    <cellStyle name="Hipervínculo" xfId="38897" builtinId="8" hidden="1"/>
    <cellStyle name="Hipervínculo" xfId="45005" builtinId="8" hidden="1"/>
    <cellStyle name="Hipervínculo" xfId="10783" builtinId="8" hidden="1"/>
    <cellStyle name="Hipervínculo" xfId="12050" builtinId="8" hidden="1"/>
    <cellStyle name="Hipervínculo" xfId="17111" builtinId="8" hidden="1"/>
    <cellStyle name="Hipervínculo" xfId="9835" builtinId="8" hidden="1"/>
    <cellStyle name="Hipervínculo" xfId="53706" builtinId="8" hidden="1"/>
    <cellStyle name="Hipervínculo" xfId="32217" builtinId="8" hidden="1"/>
    <cellStyle name="Hipervínculo" xfId="48366" builtinId="8" hidden="1"/>
    <cellStyle name="Hipervínculo" xfId="6391" builtinId="8" hidden="1"/>
    <cellStyle name="Hipervínculo" xfId="18981" builtinId="8" hidden="1"/>
    <cellStyle name="Hipervínculo" xfId="24038" builtinId="8" hidden="1"/>
    <cellStyle name="Hipervínculo" xfId="45823" builtinId="8" hidden="1"/>
    <cellStyle name="Hipervínculo" xfId="46779" builtinId="8" hidden="1"/>
    <cellStyle name="Hipervínculo" xfId="18872" builtinId="8" hidden="1"/>
    <cellStyle name="Hipervínculo" xfId="19987" builtinId="8" hidden="1"/>
    <cellStyle name="Hipervínculo" xfId="3608" builtinId="8" hidden="1"/>
    <cellStyle name="Hipervínculo" xfId="25904" builtinId="8" hidden="1"/>
    <cellStyle name="Hipervínculo" xfId="30967" builtinId="8" hidden="1"/>
    <cellStyle name="Hipervínculo" xfId="52697" builtinId="8" hidden="1"/>
    <cellStyle name="Hipervínculo" xfId="40641" builtinId="8" hidden="1"/>
    <cellStyle name="Hipervínculo" xfId="44807" builtinId="8" hidden="1"/>
    <cellStyle name="Hipervínculo" xfId="35536" builtinId="8" hidden="1"/>
    <cellStyle name="Hipervínculo" xfId="11105" builtinId="8" hidden="1"/>
    <cellStyle name="Hipervínculo" xfId="28904" builtinId="8" hidden="1"/>
    <cellStyle name="Hipervínculo" xfId="37894" builtinId="8" hidden="1"/>
    <cellStyle name="Hipervínculo" xfId="57301" builtinId="8" hidden="1"/>
    <cellStyle name="Hipervínculo" xfId="32664" builtinId="8" hidden="1"/>
    <cellStyle name="Hipervínculo" xfId="28118" builtinId="8" hidden="1"/>
    <cellStyle name="Hipervínculo" xfId="6131" builtinId="8" hidden="1"/>
    <cellStyle name="Hipervínculo" xfId="18031" builtinId="8" hidden="1"/>
    <cellStyle name="Hipervínculo" xfId="37764" builtinId="8" hidden="1"/>
    <cellStyle name="Hipervínculo" xfId="44825" builtinId="8" hidden="1"/>
    <cellStyle name="Hipervínculo" xfId="50671" builtinId="8" hidden="1"/>
    <cellStyle name="Hipervínculo" xfId="25994" builtinId="8" hidden="1"/>
    <cellStyle name="Hipervínculo" xfId="38032" builtinId="8" hidden="1"/>
    <cellStyle name="Hipervínculo" xfId="650" builtinId="8" hidden="1"/>
    <cellStyle name="Hipervínculo" xfId="2201" builtinId="8" hidden="1"/>
    <cellStyle name="Hipervínculo" xfId="600" builtinId="8" hidden="1"/>
    <cellStyle name="Hipervínculo" xfId="17245" builtinId="8" hidden="1"/>
    <cellStyle name="Hipervínculo" xfId="8243" builtinId="8" hidden="1"/>
    <cellStyle name="Hipervínculo" xfId="32296" builtinId="8" hidden="1"/>
    <cellStyle name="Hipervínculo" xfId="14037" builtinId="8" hidden="1"/>
    <cellStyle name="Hipervínculo" xfId="8163" builtinId="8" hidden="1"/>
    <cellStyle name="Hipervínculo" xfId="31886" builtinId="8" hidden="1"/>
    <cellStyle name="Hipervínculo" xfId="53619" builtinId="8" hidden="1"/>
    <cellStyle name="Hipervínculo" xfId="58722" builtinId="8" hidden="1"/>
    <cellStyle name="Hipervínculo" xfId="37066" builtinId="8" hidden="1"/>
    <cellStyle name="Hipervínculo" xfId="31577" builtinId="8" hidden="1"/>
    <cellStyle name="Hipervínculo" xfId="29988" builtinId="8" hidden="1"/>
    <cellStyle name="Hipervínculo" xfId="15447" builtinId="8" hidden="1"/>
    <cellStyle name="Hipervínculo" xfId="38811" builtinId="8" hidden="1"/>
    <cellStyle name="Hipervínculo" xfId="57763" builtinId="8" hidden="1"/>
    <cellStyle name="Hipervínculo" xfId="54296" builtinId="8" hidden="1"/>
    <cellStyle name="Hipervínculo" xfId="12652" builtinId="8" hidden="1"/>
    <cellStyle name="Hipervínculo" xfId="5213" builtinId="8" hidden="1"/>
    <cellStyle name="Hipervínculo" xfId="41397" builtinId="8" hidden="1"/>
    <cellStyle name="Hipervínculo" xfId="5625" builtinId="8" hidden="1"/>
    <cellStyle name="Hipervínculo" xfId="31559" builtinId="8" hidden="1"/>
    <cellStyle name="Hipervínculo" xfId="51589" builtinId="8" hidden="1"/>
    <cellStyle name="Hipervínculo" xfId="47498" builtinId="8" hidden="1"/>
    <cellStyle name="Hipervínculo" xfId="9917" builtinId="8" hidden="1"/>
    <cellStyle name="Hipervínculo" xfId="20444" builtinId="8" hidden="1"/>
    <cellStyle name="Hipervínculo" xfId="40389" builtinId="8" hidden="1"/>
    <cellStyle name="Hipervínculo" xfId="28560" builtinId="8" hidden="1"/>
    <cellStyle name="Hipervínculo" xfId="25622" builtinId="8" hidden="1"/>
    <cellStyle name="Hipervínculo" xfId="44791" builtinId="8" hidden="1"/>
    <cellStyle name="Hipervínculo" xfId="40699" builtinId="8" hidden="1"/>
    <cellStyle name="Hipervínculo" xfId="16671" builtinId="8" hidden="1"/>
    <cellStyle name="Hipervínculo" xfId="31021" builtinId="8" hidden="1"/>
    <cellStyle name="Hipervínculo" xfId="47140" builtinId="8" hidden="1"/>
    <cellStyle name="Hipervínculo" xfId="35361" builtinId="8" hidden="1"/>
    <cellStyle name="Hipervínculo" xfId="58262" builtinId="8" hidden="1"/>
    <cellStyle name="Hipervínculo" xfId="20675" builtinId="8" hidden="1"/>
    <cellStyle name="Hipervínculo" xfId="14667" builtinId="8" hidden="1"/>
    <cellStyle name="Hipervínculo" xfId="3964" builtinId="8" hidden="1"/>
    <cellStyle name="Hipervínculo" xfId="4202" builtinId="8" hidden="1"/>
    <cellStyle name="Hipervínculo" xfId="33447" builtinId="8" hidden="1"/>
    <cellStyle name="Hipervínculo" xfId="57445" builtinId="8" hidden="1"/>
    <cellStyle name="Hipervínculo" xfId="54618" builtinId="8" hidden="1"/>
    <cellStyle name="Hipervínculo" xfId="31191" builtinId="8" hidden="1"/>
    <cellStyle name="Hipervínculo" xfId="50886" builtinId="8" hidden="1"/>
    <cellStyle name="Hipervínculo" xfId="33709" builtinId="8" hidden="1"/>
    <cellStyle name="Hipervínculo" xfId="29192" builtinId="8" hidden="1"/>
    <cellStyle name="Hipervínculo" xfId="42245" builtinId="8" hidden="1"/>
    <cellStyle name="Hipervínculo" xfId="31209" builtinId="8" hidden="1"/>
    <cellStyle name="Hipervínculo" xfId="7711" builtinId="8" hidden="1"/>
    <cellStyle name="Hipervínculo" xfId="24174" builtinId="8" hidden="1"/>
    <cellStyle name="Hipervínculo" xfId="42351" builtinId="8" hidden="1"/>
    <cellStyle name="Hipervínculo" xfId="35830" builtinId="8" hidden="1"/>
    <cellStyle name="Hipervínculo" xfId="21258" builtinId="8" hidden="1"/>
    <cellStyle name="Hipervínculo" xfId="11338" builtinId="8" hidden="1"/>
    <cellStyle name="Hipervínculo" xfId="4204" builtinId="8" hidden="1"/>
    <cellStyle name="Hipervínculo" xfId="53129" builtinId="8" hidden="1"/>
    <cellStyle name="Hipervínculo" xfId="28880" builtinId="8" hidden="1"/>
    <cellStyle name="Hipervínculo" xfId="38600" builtinId="8" hidden="1"/>
    <cellStyle name="Hipervínculo" xfId="10957" builtinId="8" hidden="1"/>
    <cellStyle name="Hipervínculo" xfId="48957" builtinId="8" hidden="1"/>
    <cellStyle name="Hipervínculo" xfId="35734" builtinId="8" hidden="1"/>
    <cellStyle name="Hipervínculo" xfId="49939" builtinId="8" hidden="1"/>
    <cellStyle name="Hipervínculo" xfId="54044" builtinId="8" hidden="1"/>
    <cellStyle name="Hipervínculo" xfId="35548" builtinId="8" hidden="1"/>
    <cellStyle name="Hipervínculo" xfId="26740" builtinId="8" hidden="1"/>
    <cellStyle name="Hipervínculo" xfId="34632" builtinId="8" hidden="1"/>
    <cellStyle name="Hipervínculo" xfId="34154" builtinId="8" hidden="1"/>
    <cellStyle name="Hipervínculo" xfId="17923" builtinId="8" hidden="1"/>
    <cellStyle name="Hipervínculo" xfId="19342" builtinId="8" hidden="1"/>
    <cellStyle name="Hipervínculo" xfId="55762" builtinId="8" hidden="1"/>
    <cellStyle name="Hipervínculo" xfId="16439" builtinId="8" hidden="1"/>
    <cellStyle name="Hipervínculo" xfId="10257" builtinId="8" hidden="1"/>
    <cellStyle name="Hipervínculo" xfId="30782" builtinId="8" hidden="1"/>
    <cellStyle name="Hipervínculo" xfId="12864" builtinId="8" hidden="1"/>
    <cellStyle name="Hipervínculo" xfId="10455" builtinId="8" hidden="1"/>
    <cellStyle name="Hipervínculo" xfId="16582" builtinId="8" hidden="1"/>
    <cellStyle name="Hipervínculo" xfId="15685" builtinId="8" hidden="1"/>
    <cellStyle name="Hipervínculo" xfId="49915" builtinId="8" hidden="1"/>
    <cellStyle name="Hipervínculo" xfId="49401" builtinId="8" hidden="1"/>
    <cellStyle name="Hipervínculo" xfId="57400" builtinId="8" hidden="1"/>
    <cellStyle name="Hipervínculo" xfId="44593" builtinId="8" hidden="1"/>
    <cellStyle name="Hipervínculo" xfId="7245" builtinId="8" hidden="1"/>
    <cellStyle name="Hipervínculo" xfId="34782" builtinId="8" hidden="1"/>
    <cellStyle name="Hipervínculo" xfId="13052" builtinId="8" hidden="1"/>
    <cellStyle name="Hipervínculo" xfId="58000" builtinId="8" hidden="1"/>
    <cellStyle name="Hipervínculo" xfId="15870" builtinId="8" hidden="1"/>
    <cellStyle name="Hipervínculo" xfId="37902" builtinId="8" hidden="1"/>
    <cellStyle name="Hipervínculo" xfId="58620" builtinId="8" hidden="1"/>
    <cellStyle name="Hipervínculo" xfId="34962" builtinId="8" hidden="1"/>
    <cellStyle name="Hipervínculo" xfId="27854" builtinId="8" hidden="1"/>
    <cellStyle name="Hipervínculo" xfId="6123" builtinId="8" hidden="1"/>
    <cellStyle name="Hipervínculo" xfId="34290" builtinId="8" hidden="1"/>
    <cellStyle name="Hipervínculo" xfId="6077" builtinId="8" hidden="1"/>
    <cellStyle name="Hipervínculo" xfId="44572" builtinId="8" hidden="1"/>
    <cellStyle name="Hipervínculo" xfId="8419" builtinId="8" hidden="1"/>
    <cellStyle name="Hipervínculo" xfId="46586" builtinId="8" hidden="1"/>
    <cellStyle name="Hipervínculo" xfId="36248" builtinId="8" hidden="1"/>
    <cellStyle name="Hipervínculo" xfId="646" builtinId="8" hidden="1"/>
    <cellStyle name="Hipervínculo" xfId="4630" builtinId="8" hidden="1"/>
    <cellStyle name="Hipervínculo" xfId="29470" builtinId="8" hidden="1"/>
    <cellStyle name="Hipervínculo" xfId="51761" builtinId="8" hidden="1"/>
    <cellStyle name="Hipervínculo" xfId="43879" builtinId="8" hidden="1"/>
    <cellStyle name="Hipervínculo" xfId="39787" builtinId="8" hidden="1"/>
    <cellStyle name="Hipervínculo" xfId="24200" builtinId="8" hidden="1"/>
    <cellStyle name="Hipervínculo" xfId="8155" builtinId="8" hidden="1"/>
    <cellStyle name="Hipervínculo" xfId="28928" builtinId="8" hidden="1"/>
    <cellStyle name="Hipervínculo" xfId="36274" builtinId="8" hidden="1"/>
    <cellStyle name="Hipervínculo" xfId="49479" builtinId="8" hidden="1"/>
    <cellStyle name="Hipervínculo" xfId="52705" builtinId="8" hidden="1"/>
    <cellStyle name="Hipervínculo" xfId="56590" builtinId="8" hidden="1"/>
    <cellStyle name="Hipervínculo" xfId="7071" builtinId="8" hidden="1"/>
    <cellStyle name="Hipervínculo" xfId="14951" builtinId="8" hidden="1"/>
    <cellStyle name="Hipervínculo" xfId="19045" builtinId="8" hidden="1"/>
    <cellStyle name="Hipervínculo" xfId="43075" builtinId="8" hidden="1"/>
    <cellStyle name="Hipervínculo" xfId="54304" builtinId="8" hidden="1"/>
    <cellStyle name="Hipervínculo" xfId="30278" builtinId="8" hidden="1"/>
    <cellStyle name="Hipervínculo" xfId="26183" builtinId="8" hidden="1"/>
    <cellStyle name="Hipervínculo" xfId="2189" builtinId="8" hidden="1"/>
    <cellStyle name="Hipervínculo" xfId="21754" builtinId="8" hidden="1"/>
    <cellStyle name="Hipervínculo" xfId="25844" builtinId="8" hidden="1"/>
    <cellStyle name="Hipervínculo" xfId="35788" builtinId="8" hidden="1"/>
    <cellStyle name="Hipervínculo" xfId="49873" builtinId="8" hidden="1"/>
    <cellStyle name="Hipervínculo" xfId="29733" builtinId="8" hidden="1"/>
    <cellStyle name="Hipervínculo" xfId="57829" builtinId="8" hidden="1"/>
    <cellStyle name="Hipervínculo" xfId="57417" builtinId="8" hidden="1"/>
    <cellStyle name="Hipervínculo" xfId="28550" builtinId="8" hidden="1"/>
    <cellStyle name="Hipervínculo" xfId="32645" builtinId="8" hidden="1"/>
    <cellStyle name="Hipervínculo" xfId="56672" builtinId="8" hidden="1"/>
    <cellStyle name="Hipervínculo" xfId="40707" builtinId="8" hidden="1"/>
    <cellStyle name="Hipervínculo" xfId="25794" builtinId="8" hidden="1"/>
    <cellStyle name="Hipervínculo" xfId="12586" builtinId="8" hidden="1"/>
    <cellStyle name="Hipervínculo" xfId="9278" builtinId="8" hidden="1"/>
    <cellStyle name="Hipervínculo" xfId="35353" builtinId="8" hidden="1"/>
    <cellStyle name="Hipervínculo" xfId="39446" builtinId="8" hidden="1"/>
    <cellStyle name="Hipervínculo" xfId="56478" builtinId="8" hidden="1"/>
    <cellStyle name="Hipervínculo" xfId="56704" builtinId="8" hidden="1"/>
    <cellStyle name="Hipervínculo" xfId="39783" builtinId="8" hidden="1"/>
    <cellStyle name="Hipervínculo" xfId="29462" builtinId="8" hidden="1"/>
    <cellStyle name="Hipervínculo" xfId="16207" builtinId="8" hidden="1"/>
    <cellStyle name="Hipervínculo" xfId="22266" builtinId="8" hidden="1"/>
    <cellStyle name="Hipervínculo" xfId="46245" builtinId="8" hidden="1"/>
    <cellStyle name="Hipervínculo" xfId="50598" builtinId="8" hidden="1"/>
    <cellStyle name="Hipervínculo" xfId="27104" builtinId="8" hidden="1"/>
    <cellStyle name="Hipervínculo" xfId="12264" builtinId="8" hidden="1"/>
    <cellStyle name="Hipervínculo" xfId="1560" builtinId="8" hidden="1"/>
    <cellStyle name="Hipervínculo" xfId="23131" builtinId="8" hidden="1"/>
    <cellStyle name="Hipervínculo" xfId="48951" builtinId="8" hidden="1"/>
    <cellStyle name="Hipervínculo" xfId="53046" builtinId="8" hidden="1"/>
    <cellStyle name="Hipervínculo" xfId="42533" builtinId="8" hidden="1"/>
    <cellStyle name="Hipervínculo" xfId="20305" builtinId="8" hidden="1"/>
    <cellStyle name="Hipervínculo" xfId="44901" builtinId="8" hidden="1"/>
    <cellStyle name="Hipervínculo" xfId="8333" builtinId="8" hidden="1"/>
    <cellStyle name="Hipervínculo" xfId="55632" builtinId="8" hidden="1"/>
    <cellStyle name="Hipervínculo" xfId="36786" builtinId="8" hidden="1"/>
    <cellStyle name="Hipervínculo" xfId="59347" builtinId="8" hidden="1"/>
    <cellStyle name="Hipervínculo" xfId="35694" builtinId="8" hidden="1"/>
    <cellStyle name="Hipervínculo" xfId="4182" builtinId="8" hidden="1"/>
    <cellStyle name="Hipervínculo" xfId="27393" builtinId="8" hidden="1"/>
    <cellStyle name="Hipervínculo" xfId="15257" builtinId="8" hidden="1"/>
    <cellStyle name="Hipervínculo" xfId="36990" builtinId="8" hidden="1"/>
    <cellStyle name="Hipervínculo" xfId="13848" builtinId="8" hidden="1"/>
    <cellStyle name="Hipervínculo" xfId="50499" builtinId="8" hidden="1"/>
    <cellStyle name="Hipervínculo" xfId="28766" builtinId="8" hidden="1"/>
    <cellStyle name="Hipervínculo" xfId="7653" builtinId="8" hidden="1"/>
    <cellStyle name="Hipervínculo" xfId="32951" builtinId="8" hidden="1"/>
    <cellStyle name="Hipervínculo" xfId="25910" builtinId="8" hidden="1"/>
    <cellStyle name="Hipervínculo" xfId="43919" builtinId="8" hidden="1"/>
    <cellStyle name="Hipervínculo" xfId="4861" builtinId="8" hidden="1"/>
    <cellStyle name="Hipervínculo" xfId="43570" builtinId="8" hidden="1"/>
    <cellStyle name="Hipervínculo" xfId="21838" builtinId="8" hidden="1"/>
    <cellStyle name="Hipervínculo" xfId="1102" builtinId="8" hidden="1"/>
    <cellStyle name="Hipervínculo" xfId="47428" builtinId="8" hidden="1"/>
    <cellStyle name="Hipervínculo" xfId="29114" builtinId="8" hidden="1"/>
    <cellStyle name="Hipervínculo" xfId="8871" builtinId="8" hidden="1"/>
    <cellStyle name="Hipervínculo" xfId="21346" builtinId="8" hidden="1"/>
    <cellStyle name="Hipervínculo" xfId="16988" builtinId="8" hidden="1"/>
    <cellStyle name="Hipervínculo" xfId="14911" builtinId="8" hidden="1"/>
    <cellStyle name="Hipervínculo" xfId="9064" builtinId="8" hidden="1"/>
    <cellStyle name="Hipervínculo" xfId="46005" builtinId="8" hidden="1"/>
    <cellStyle name="Hipervínculo" xfId="20721" builtinId="8" hidden="1"/>
    <cellStyle name="Hipervínculo" xfId="59249" builtinId="8" hidden="1"/>
    <cellStyle name="Hipervínculo" xfId="36355" builtinId="8" hidden="1"/>
    <cellStyle name="Hipervínculo" xfId="54787" builtinId="8" hidden="1"/>
    <cellStyle name="Hipervínculo" xfId="36060" builtinId="8" hidden="1"/>
    <cellStyle name="Hipervínculo" xfId="56866" builtinId="8" hidden="1"/>
    <cellStyle name="Hipervínculo" xfId="42130" builtinId="8" hidden="1"/>
    <cellStyle name="Hipervínculo" xfId="14097" builtinId="8" hidden="1"/>
    <cellStyle name="Hipervínculo" xfId="32098" builtinId="8" hidden="1"/>
    <cellStyle name="Hipervínculo" xfId="27846" builtinId="8" hidden="1"/>
    <cellStyle name="Hipervínculo" xfId="25269" builtinId="8" hidden="1"/>
    <cellStyle name="Hipervínculo" xfId="22460" builtinId="8" hidden="1"/>
    <cellStyle name="Hipervínculo" xfId="35038" builtinId="8" hidden="1"/>
    <cellStyle name="Hipervínculo" xfId="46230" builtinId="8" hidden="1"/>
    <cellStyle name="Hipervínculo" xfId="49897" builtinId="8" hidden="1"/>
    <cellStyle name="Hipervínculo" xfId="46594" builtinId="8" hidden="1"/>
    <cellStyle name="Hipervínculo" xfId="20920" builtinId="8" hidden="1"/>
    <cellStyle name="Hipervínculo" xfId="18473" builtinId="8" hidden="1"/>
    <cellStyle name="Hipervínculo" xfId="5439" builtinId="8" hidden="1"/>
    <cellStyle name="Hipervínculo" xfId="53298" builtinId="8" hidden="1"/>
    <cellStyle name="Hipervínculo" xfId="33557" builtinId="8" hidden="1"/>
    <cellStyle name="Hipervínculo" xfId="56826" builtinId="8" hidden="1"/>
    <cellStyle name="Hipervínculo" xfId="39793" builtinId="8" hidden="1"/>
    <cellStyle name="Hipervínculo" xfId="13988" builtinId="8" hidden="1"/>
    <cellStyle name="Hipervínculo" xfId="11671" builtinId="8" hidden="1"/>
    <cellStyle name="Hipervínculo" xfId="13931" builtinId="8" hidden="1"/>
    <cellStyle name="Hipervínculo" xfId="41320" builtinId="8" hidden="1"/>
    <cellStyle name="Hipervínculo" xfId="37623" builtinId="8" hidden="1"/>
    <cellStyle name="Hipervínculo" xfId="45796" builtinId="8" hidden="1"/>
    <cellStyle name="Hipervínculo" xfId="23355" builtinId="8" hidden="1"/>
    <cellStyle name="Hipervínculo" xfId="13316" builtinId="8" hidden="1"/>
    <cellStyle name="Hipervínculo" xfId="4873" builtinId="8" hidden="1"/>
    <cellStyle name="Hipervínculo" xfId="19039" builtinId="8" hidden="1"/>
    <cellStyle name="Hipervínculo" xfId="4162" builtinId="8" hidden="1"/>
    <cellStyle name="Hipervínculo" xfId="52701" builtinId="8" hidden="1"/>
    <cellStyle name="Hipervínculo" xfId="50218" builtinId="8" hidden="1"/>
    <cellStyle name="Hipervínculo" xfId="26191" builtinId="8" hidden="1"/>
    <cellStyle name="Hipervínculo" xfId="7753" builtinId="8" hidden="1"/>
    <cellStyle name="Hipervínculo" xfId="27519" builtinId="8" hidden="1"/>
    <cellStyle name="Hipervínculo" xfId="25836" builtinId="8" hidden="1"/>
    <cellStyle name="Hipervínculo" xfId="27726" builtinId="8" hidden="1"/>
    <cellStyle name="Hipervínculo" xfId="53226" builtinId="8" hidden="1"/>
    <cellStyle name="Hipervínculo" xfId="32576" builtinId="8" hidden="1"/>
    <cellStyle name="Hipervínculo" xfId="19393" builtinId="8" hidden="1"/>
    <cellStyle name="Hipervínculo" xfId="2490" builtinId="8" hidden="1"/>
    <cellStyle name="Hipervínculo" xfId="13575" builtinId="8" hidden="1"/>
    <cellStyle name="Hipervínculo" xfId="37688" builtinId="8" hidden="1"/>
    <cellStyle name="Hipervínculo" xfId="16588" builtinId="8" hidden="1"/>
    <cellStyle name="Hipervínculo" xfId="58892" builtinId="8" hidden="1"/>
    <cellStyle name="Hipervínculo" xfId="29246" builtinId="8" hidden="1"/>
    <cellStyle name="Hipervínculo" xfId="12594" builtinId="8" hidden="1"/>
    <cellStyle name="Hipervínculo" xfId="1356" builtinId="8" hidden="1"/>
    <cellStyle name="Hipervínculo" xfId="14345" builtinId="8" hidden="1"/>
    <cellStyle name="Hipervínculo" xfId="39438" builtinId="8" hidden="1"/>
    <cellStyle name="Hipervínculo" xfId="51893" builtinId="8" hidden="1"/>
    <cellStyle name="Hipervínculo" xfId="23562" builtinId="8" hidden="1"/>
    <cellStyle name="Hipervínculo" xfId="29675" builtinId="8" hidden="1"/>
    <cellStyle name="Hipervínculo" xfId="5793" builtinId="8" hidden="1"/>
    <cellStyle name="Hipervínculo" xfId="8693" builtinId="8" hidden="1"/>
    <cellStyle name="Hipervínculo" xfId="21276" builtinId="8" hidden="1"/>
    <cellStyle name="Hipervínculo" xfId="46237" builtinId="8" hidden="1"/>
    <cellStyle name="Hipervínculo" xfId="49543" builtinId="8" hidden="1"/>
    <cellStyle name="Hipervínculo" xfId="4704" builtinId="8" hidden="1"/>
    <cellStyle name="Hipervínculo" xfId="29322" builtinId="8" hidden="1"/>
    <cellStyle name="Hipervínculo" xfId="54222" builtinId="8" hidden="1"/>
    <cellStyle name="Hipervínculo" xfId="9817" builtinId="8" hidden="1"/>
    <cellStyle name="Hipervínculo" xfId="29030" builtinId="8" hidden="1"/>
    <cellStyle name="Hipervínculo" xfId="53038" builtinId="8" hidden="1"/>
    <cellStyle name="Hipervínculo" xfId="37742" builtinId="8" hidden="1"/>
    <cellStyle name="Hipervínculo" xfId="37553" builtinId="8" hidden="1"/>
    <cellStyle name="Hipervínculo" xfId="15822" builtinId="8" hidden="1"/>
    <cellStyle name="Hipervínculo" xfId="8341" builtinId="8" hidden="1"/>
    <cellStyle name="Hipervínculo" xfId="2401" builtinId="8" hidden="1"/>
    <cellStyle name="Hipervínculo" xfId="35132" builtinId="8" hidden="1"/>
    <cellStyle name="Hipervínculo" xfId="59351" builtinId="8" hidden="1"/>
    <cellStyle name="Hipervínculo" xfId="35686" builtinId="8" hidden="1"/>
    <cellStyle name="Hipervínculo" xfId="30629" builtinId="8" hidden="1"/>
    <cellStyle name="Hipervínculo" xfId="8895" builtinId="8" hidden="1"/>
    <cellStyle name="Hipervínculo" xfId="15265" builtinId="8" hidden="1"/>
    <cellStyle name="Hipervínculo" xfId="48919" builtinId="8" hidden="1"/>
    <cellStyle name="Hipervínculo" xfId="42061" builtinId="8" hidden="1"/>
    <cellStyle name="Hipervínculo" xfId="43304" builtinId="8" hidden="1"/>
    <cellStyle name="Hipervínculo" xfId="52123" builtinId="8" hidden="1"/>
    <cellStyle name="Hipervínculo" xfId="36108" builtinId="8" hidden="1"/>
    <cellStyle name="Hipervínculo" xfId="1280" builtinId="8" hidden="1"/>
    <cellStyle name="Hipervínculo" xfId="22196" builtinId="8" hidden="1"/>
    <cellStyle name="Hipervínculo" xfId="27253" builtinId="8" hidden="1"/>
    <cellStyle name="Hipervínculo" xfId="48985" builtinId="8" hidden="1"/>
    <cellStyle name="Hipervínculo" xfId="43562" builtinId="8" hidden="1"/>
    <cellStyle name="Hipervínculo" xfId="22468" builtinId="8" hidden="1"/>
    <cellStyle name="Hipervínculo" xfId="16771" builtinId="8" hidden="1"/>
    <cellStyle name="Hipervínculo" xfId="6351" builtinId="8" hidden="1"/>
    <cellStyle name="Hipervínculo" xfId="29122" builtinId="8" hidden="1"/>
    <cellStyle name="Hipervínculo" xfId="34182" builtinId="8" hidden="1"/>
    <cellStyle name="Hipervínculo" xfId="6616" builtinId="8" hidden="1"/>
    <cellStyle name="Hipervínculo" xfId="19661" builtinId="8" hidden="1"/>
    <cellStyle name="Hipervínculo" xfId="29240" builtinId="8" hidden="1"/>
    <cellStyle name="Hipervínculo" xfId="9845" builtinId="8" hidden="1"/>
    <cellStyle name="Hipervínculo" xfId="25358" builtinId="8" hidden="1"/>
    <cellStyle name="Hipervínculo" xfId="36052" builtinId="8" hidden="1"/>
    <cellStyle name="Hipervínculo" xfId="41110" builtinId="8" hidden="1"/>
    <cellStyle name="Hipervínculo" xfId="56108" builtinId="8" hidden="1"/>
    <cellStyle name="Hipervínculo" xfId="728" builtinId="8" hidden="1"/>
    <cellStyle name="Hipervínculo" xfId="26470" builtinId="8" hidden="1"/>
    <cellStyle name="Hipervínculo" xfId="4238" builtinId="8" hidden="1"/>
    <cellStyle name="Hipervínculo" xfId="19951" builtinId="8" hidden="1"/>
    <cellStyle name="Hipervínculo" xfId="42981" builtinId="8" hidden="1"/>
    <cellStyle name="Hipervínculo" xfId="40885" builtinId="8" hidden="1"/>
    <cellStyle name="Hipervínculo" xfId="49309" builtinId="8" hidden="1"/>
    <cellStyle name="Hipervínculo" xfId="22402" builtinId="8" hidden="1"/>
    <cellStyle name="Hipervínculo" xfId="35656" builtinId="8" hidden="1"/>
    <cellStyle name="Hipervínculo" xfId="15723" builtinId="8" hidden="1"/>
    <cellStyle name="Hipervínculo" xfId="26748" builtinId="8" hidden="1"/>
    <cellStyle name="Hipervínculo" xfId="55182" builtinId="8" hidden="1"/>
    <cellStyle name="Hipervínculo" xfId="54867" builtinId="8" hidden="1"/>
    <cellStyle name="Hipervínculo" xfId="16679" builtinId="8" hidden="1"/>
    <cellStyle name="Hipervínculo" xfId="10327" builtinId="8" hidden="1"/>
    <cellStyle name="Hipervínculo" xfId="8623" builtinId="8" hidden="1"/>
    <cellStyle name="Hipervínculo" xfId="30973" builtinId="8" hidden="1"/>
    <cellStyle name="Hipervínculo" xfId="46670" builtinId="8" hidden="1"/>
    <cellStyle name="Hipervínculo" xfId="16935" builtinId="8" hidden="1"/>
    <cellStyle name="Hipervínculo" xfId="24332" builtinId="8" hidden="1"/>
    <cellStyle name="Hipervínculo" xfId="56868" builtinId="8" hidden="1"/>
    <cellStyle name="Hipervínculo" xfId="59112" builtinId="8" hidden="1"/>
    <cellStyle name="Hipervínculo" xfId="31677" builtinId="8" hidden="1"/>
    <cellStyle name="Hipervínculo" xfId="43236" builtinId="8" hidden="1"/>
    <cellStyle name="Hipervínculo" xfId="12640" builtinId="8" hidden="1"/>
    <cellStyle name="Hipervínculo" xfId="6760" builtinId="8" hidden="1"/>
    <cellStyle name="Hipervínculo" xfId="25183" builtinId="8" hidden="1"/>
    <cellStyle name="Hipervínculo" xfId="58770" builtinId="8" hidden="1"/>
    <cellStyle name="Hipervínculo" xfId="39307" builtinId="8" hidden="1"/>
    <cellStyle name="Hipervínculo" xfId="27311" builtinId="8" hidden="1"/>
    <cellStyle name="Hipervínculo" xfId="44363" builtinId="8" hidden="1"/>
    <cellStyle name="Hipervínculo" xfId="31289" builtinId="8" hidden="1"/>
    <cellStyle name="Hipervínculo" xfId="54108" builtinId="8" hidden="1"/>
    <cellStyle name="Hipervínculo" xfId="45397" builtinId="8" hidden="1"/>
    <cellStyle name="Hipervínculo" xfId="22108" builtinId="8" hidden="1"/>
    <cellStyle name="Hipervínculo" xfId="6445" builtinId="8" hidden="1"/>
    <cellStyle name="Hipervínculo" xfId="39014" builtinId="8" hidden="1"/>
    <cellStyle name="Hipervínculo" xfId="24642" builtinId="8" hidden="1"/>
    <cellStyle name="Hipervínculo" xfId="50114" builtinId="8" hidden="1"/>
    <cellStyle name="Hipervínculo" xfId="37028" builtinId="8" hidden="1"/>
    <cellStyle name="Hipervínculo" xfId="38464" builtinId="8" hidden="1"/>
    <cellStyle name="Hipervínculo" xfId="15309" builtinId="8" hidden="1"/>
    <cellStyle name="Hipervínculo" xfId="7428" builtinId="8" hidden="1"/>
    <cellStyle name="Hipervínculo" xfId="27666" builtinId="8" hidden="1"/>
    <cellStyle name="Hipervínculo" xfId="36717" builtinId="8" hidden="1"/>
    <cellStyle name="Hipervínculo" xfId="42230" builtinId="8" hidden="1"/>
    <cellStyle name="Hipervínculo" xfId="36597" builtinId="8" hidden="1"/>
    <cellStyle name="Hipervínculo" xfId="53980" builtinId="8" hidden="1"/>
    <cellStyle name="Hipervínculo" xfId="51409" builtinId="8" hidden="1"/>
    <cellStyle name="Hipervínculo" xfId="19823" builtinId="8" hidden="1"/>
    <cellStyle name="Hipervínculo" xfId="26664" builtinId="8" hidden="1"/>
    <cellStyle name="Hipervínculo" xfId="41206" builtinId="8" hidden="1"/>
    <cellStyle name="Hipervínculo" xfId="20536" builtinId="8" hidden="1"/>
    <cellStyle name="Hipervínculo" xfId="30232" builtinId="8" hidden="1"/>
    <cellStyle name="Hipervínculo" xfId="24610" builtinId="8" hidden="1"/>
    <cellStyle name="Hipervínculo" xfId="824" builtinId="8" hidden="1"/>
    <cellStyle name="Hipervínculo" xfId="21284" builtinId="8" hidden="1"/>
    <cellStyle name="Hipervínculo" xfId="18613" builtinId="8" hidden="1"/>
    <cellStyle name="Hipervínculo" xfId="48099" builtinId="8" hidden="1"/>
    <cellStyle name="Hipervínculo" xfId="44476" builtinId="8" hidden="1"/>
    <cellStyle name="Hipervínculo" xfId="38733" builtinId="8" hidden="1"/>
    <cellStyle name="Hipervínculo" xfId="17685" builtinId="8" hidden="1"/>
    <cellStyle name="Hipervínculo" xfId="6481" builtinId="8" hidden="1"/>
    <cellStyle name="Hipervínculo" xfId="15345" builtinId="8" hidden="1"/>
    <cellStyle name="Hipervínculo" xfId="22689" builtinId="8" hidden="1"/>
    <cellStyle name="Hipervínculo" xfId="1584" builtinId="8" hidden="1"/>
    <cellStyle name="Hipervínculo" xfId="19151" builtinId="8" hidden="1"/>
    <cellStyle name="Hipervínculo" xfId="15814" builtinId="8" hidden="1"/>
    <cellStyle name="Hipervínculo" xfId="11864" builtinId="8" hidden="1"/>
    <cellStyle name="Hipervínculo" xfId="13408" builtinId="8" hidden="1"/>
    <cellStyle name="Hipervínculo" xfId="35140" builtinId="8" hidden="1"/>
    <cellStyle name="Hipervínculo" xfId="40201" builtinId="8" hidden="1"/>
    <cellStyle name="Hipervínculo" xfId="55194" builtinId="8" hidden="1"/>
    <cellStyle name="Hipervínculo" xfId="30621" builtinId="8" hidden="1"/>
    <cellStyle name="Hipervínculo" xfId="266" builtinId="8" hidden="1"/>
    <cellStyle name="Hipervínculo" xfId="3782" builtinId="8" hidden="1"/>
    <cellStyle name="Hipervínculo" xfId="20335" builtinId="8" hidden="1"/>
    <cellStyle name="Hipervínculo" xfId="42069" builtinId="8" hidden="1"/>
    <cellStyle name="Hipervínculo" xfId="39487" builtinId="8" hidden="1"/>
    <cellStyle name="Hipervínculo" xfId="48397" builtinId="8" hidden="1"/>
    <cellStyle name="Hipervínculo" xfId="23690" builtinId="8" hidden="1"/>
    <cellStyle name="Hipervínculo" xfId="38410" builtinId="8" hidden="1"/>
    <cellStyle name="Hipervínculo" xfId="4726" builtinId="8" hidden="1"/>
    <cellStyle name="Hipervínculo" xfId="28632" builtinId="8" hidden="1"/>
    <cellStyle name="Hipervínculo" xfId="57406" builtinId="8" hidden="1"/>
    <cellStyle name="Hipervínculo" xfId="53165" builtinId="8" hidden="1"/>
    <cellStyle name="Hipervínculo" xfId="41599" builtinId="8" hidden="1"/>
    <cellStyle name="Hipervínculo" xfId="16763" builtinId="8" hidden="1"/>
    <cellStyle name="Hipervínculo" xfId="3012" builtinId="8" hidden="1"/>
    <cellStyle name="Hipervínculo" xfId="10435" builtinId="8" hidden="1"/>
    <cellStyle name="Hipervínculo" xfId="34190" builtinId="8" hidden="1"/>
    <cellStyle name="Hipervínculo" xfId="21818" builtinId="8" hidden="1"/>
    <cellStyle name="Hipervínculo" xfId="45814" builtinId="8" hidden="1"/>
    <cellStyle name="Hipervínculo" xfId="34797" builtinId="8" hidden="1"/>
    <cellStyle name="Hipervínculo" xfId="9837" builtinId="8" hidden="1"/>
    <cellStyle name="Hipervínculo" xfId="876" builtinId="8" hidden="1"/>
    <cellStyle name="Hipervínculo" xfId="17233" builtinId="8" hidden="1"/>
    <cellStyle name="Hipervínculo" xfId="41118" builtinId="8" hidden="1"/>
    <cellStyle name="Hipervínculo" xfId="12364" builtinId="8" hidden="1"/>
    <cellStyle name="Hipervínculo" xfId="25043" builtinId="8" hidden="1"/>
    <cellStyle name="Hipervínculo" xfId="8103" builtinId="8" hidden="1"/>
    <cellStyle name="Hipervínculo" xfId="4242" builtinId="8" hidden="1"/>
    <cellStyle name="Hipervínculo" xfId="19583" builtinId="8" hidden="1"/>
    <cellStyle name="Hipervínculo" xfId="24032" builtinId="8" hidden="1"/>
    <cellStyle name="Hipervínculo" xfId="37643" builtinId="8" hidden="1"/>
    <cellStyle name="Hipervínculo" xfId="56790" builtinId="8" hidden="1"/>
    <cellStyle name="Hipervínculo" xfId="24186" builtinId="8" hidden="1"/>
    <cellStyle name="Hipervínculo" xfId="21196" builtinId="8" hidden="1"/>
    <cellStyle name="Hipervínculo" xfId="33611" builtinId="8" hidden="1"/>
    <cellStyle name="Hipervínculo" xfId="6710" builtinId="8" hidden="1"/>
    <cellStyle name="Hipervínculo" xfId="30833" builtinId="8" hidden="1"/>
    <cellStyle name="Hipervínculo" xfId="54859" builtinId="8" hidden="1"/>
    <cellStyle name="Hipervínculo" xfId="38833" builtinId="8" hidden="1"/>
    <cellStyle name="Hipervínculo" xfId="22222" builtinId="8" hidden="1"/>
    <cellStyle name="Hipervínculo" xfId="2803" builtinId="8" hidden="1"/>
    <cellStyle name="Hipervínculo" xfId="34512" builtinId="8" hidden="1"/>
    <cellStyle name="Hipervínculo" xfId="3036" builtinId="8" hidden="1"/>
    <cellStyle name="Hipervínculo" xfId="14222" builtinId="8" hidden="1"/>
    <cellStyle name="Hipervínculo" xfId="5060" builtinId="8" hidden="1"/>
    <cellStyle name="Hipervínculo" xfId="23005" builtinId="8" hidden="1"/>
    <cellStyle name="Hipervínculo" xfId="58350" builtinId="8" hidden="1"/>
    <cellStyle name="Hipervínculo" xfId="40837" builtinId="8" hidden="1"/>
    <cellStyle name="Hipervínculo" xfId="12102" builtinId="8" hidden="1"/>
    <cellStyle name="Hipervínculo" xfId="9158" builtinId="8" hidden="1"/>
    <cellStyle name="Hipervínculo" xfId="51741" builtinId="8" hidden="1"/>
    <cellStyle name="Hipervínculo" xfId="27263" builtinId="8" hidden="1"/>
    <cellStyle name="Hipervínculo" xfId="16498" builtinId="8" hidden="1"/>
    <cellStyle name="Hipervínculo" xfId="8023" builtinId="8" hidden="1"/>
    <cellStyle name="Hipervínculo" xfId="44309" builtinId="8" hidden="1"/>
    <cellStyle name="Hipervínculo" xfId="2279" builtinId="8" hidden="1"/>
    <cellStyle name="Hipervínculo" xfId="24316" builtinId="8" hidden="1"/>
    <cellStyle name="Hipervínculo" xfId="1148" builtinId="8" hidden="1"/>
    <cellStyle name="Hipervínculo" xfId="59393" builtinId="8" hidden="1"/>
    <cellStyle name="Hipervínculo" xfId="7269" builtinId="8" hidden="1"/>
    <cellStyle name="Hipervínculo" xfId="56474" builtinId="8" hidden="1"/>
    <cellStyle name="Hipervínculo" xfId="17183" builtinId="8" hidden="1"/>
    <cellStyle name="Hipervínculo" xfId="15037" builtinId="8" hidden="1"/>
    <cellStyle name="Hipervínculo" xfId="53167" builtinId="8" hidden="1"/>
    <cellStyle name="Hipervínculo" xfId="13753" builtinId="8" hidden="1"/>
    <cellStyle name="Hipervínculo" xfId="55662" builtinId="8" hidden="1"/>
    <cellStyle name="Hipervínculo" xfId="39065" builtinId="8" hidden="1"/>
    <cellStyle name="Hipervínculo" xfId="8906" builtinId="8" hidden="1"/>
    <cellStyle name="Hipervínculo" xfId="46283" builtinId="8" hidden="1"/>
    <cellStyle name="Hipervínculo" xfId="41843" builtinId="8" hidden="1"/>
    <cellStyle name="Hipervínculo" xfId="2383" builtinId="8" hidden="1"/>
    <cellStyle name="Hipervínculo" xfId="46928" builtinId="8" hidden="1"/>
    <cellStyle name="Hipervínculo" xfId="14359" builtinId="8" hidden="1"/>
    <cellStyle name="Hipervínculo" xfId="30099" builtinId="8" hidden="1"/>
    <cellStyle name="Hipervínculo" xfId="217" builtinId="8" hidden="1"/>
    <cellStyle name="Hipervínculo" xfId="4333" builtinId="8" hidden="1"/>
    <cellStyle name="Hipervínculo" xfId="23415" builtinId="8" hidden="1"/>
    <cellStyle name="Hipervínculo" xfId="37916" builtinId="8" hidden="1"/>
    <cellStyle name="Hipervínculo" xfId="7225" builtinId="8" hidden="1"/>
    <cellStyle name="Hipervínculo" xfId="15131" builtinId="8" hidden="1"/>
    <cellStyle name="Hipervínculo" xfId="54466" builtinId="8" hidden="1"/>
    <cellStyle name="Hipervínculo" xfId="49419" builtinId="8" hidden="1"/>
    <cellStyle name="Hipervínculo" xfId="37942" builtinId="8" hidden="1"/>
    <cellStyle name="Hipervínculo" xfId="7313" builtinId="8" hidden="1"/>
    <cellStyle name="Hipervínculo" xfId="43093" builtinId="8" hidden="1"/>
    <cellStyle name="Hipervínculo" xfId="9224" builtinId="8" hidden="1"/>
    <cellStyle name="Hipervínculo" xfId="20687" builtinId="8" hidden="1"/>
    <cellStyle name="Hipervínculo" xfId="44801" builtinId="8" hidden="1"/>
    <cellStyle name="Hipervínculo" xfId="23913" builtinId="8" hidden="1"/>
    <cellStyle name="Hipervínculo" xfId="53639" builtinId="8" hidden="1"/>
    <cellStyle name="Hipervínculo" xfId="32192" builtinId="8" hidden="1"/>
    <cellStyle name="Hipervínculo" xfId="14177" builtinId="8" hidden="1"/>
    <cellStyle name="Hipervínculo" xfId="24540" builtinId="8" hidden="1"/>
    <cellStyle name="Hipervínculo" xfId="41156" builtinId="8" hidden="1"/>
    <cellStyle name="Hipervínculo" xfId="43696" builtinId="8" hidden="1"/>
    <cellStyle name="Hipervínculo" xfId="8167" builtinId="8" hidden="1"/>
    <cellStyle name="Hipervínculo" xfId="13038" builtinId="8" hidden="1"/>
    <cellStyle name="Hipervínculo" xfId="39355" builtinId="8" hidden="1"/>
    <cellStyle name="Hipervínculo" xfId="51519" builtinId="8" hidden="1"/>
    <cellStyle name="Hipervínculo" xfId="45670" builtinId="8" hidden="1"/>
    <cellStyle name="Hipervínculo" xfId="734" builtinId="8" hidden="1"/>
    <cellStyle name="Hipervínculo" xfId="40611" builtinId="8" hidden="1"/>
    <cellStyle name="Hipervínculo" xfId="45461" builtinId="8" hidden="1"/>
    <cellStyle name="Hipervínculo" xfId="26165" builtinId="8" hidden="1"/>
    <cellStyle name="Hipervínculo" xfId="5285" builtinId="8" hidden="1"/>
    <cellStyle name="Hipervínculo" xfId="30573" builtinId="8" hidden="1"/>
    <cellStyle name="Hipervínculo" xfId="44653" builtinId="8" hidden="1"/>
    <cellStyle name="Hipervínculo" xfId="8432" builtinId="8" hidden="1"/>
    <cellStyle name="Hipervínculo" xfId="16661" builtinId="8" hidden="1"/>
    <cellStyle name="Hipervínculo" xfId="24000" builtinId="8" hidden="1"/>
    <cellStyle name="Hipervínculo" xfId="55019" builtinId="8" hidden="1"/>
    <cellStyle name="Hipervínculo" xfId="56292" builtinId="8" hidden="1"/>
    <cellStyle name="Hipervínculo" xfId="33559" builtinId="8" hidden="1"/>
    <cellStyle name="Hipervínculo" xfId="13659" builtinId="8" hidden="1"/>
    <cellStyle name="Hipervínculo" xfId="6485" builtinId="8" hidden="1"/>
    <cellStyle name="Hipervínculo" xfId="43105" builtinId="8" hidden="1"/>
    <cellStyle name="Hipervínculo" xfId="37540" builtinId="8" hidden="1"/>
    <cellStyle name="Hipervínculo" xfId="10753" builtinId="8" hidden="1"/>
    <cellStyle name="Hipervínculo" xfId="23254" builtinId="8" hidden="1"/>
    <cellStyle name="Hipervínculo" xfId="55198" builtinId="8" hidden="1"/>
    <cellStyle name="Hipervínculo" xfId="25554" builtinId="8" hidden="1"/>
    <cellStyle name="Hipervínculo" xfId="36144" builtinId="8" hidden="1"/>
    <cellStyle name="Hipervínculo" xfId="47130" builtinId="8" hidden="1"/>
    <cellStyle name="Hipervínculo" xfId="23686" builtinId="8" hidden="1"/>
    <cellStyle name="Hipervínculo" xfId="2928" builtinId="8" hidden="1"/>
    <cellStyle name="Hipervínculo" xfId="31749" builtinId="8" hidden="1"/>
    <cellStyle name="Hipervínculo" xfId="41603" builtinId="8" hidden="1"/>
    <cellStyle name="Hipervínculo" xfId="11697" builtinId="8" hidden="1"/>
    <cellStyle name="Hipervínculo" xfId="24424" builtinId="8" hidden="1"/>
    <cellStyle name="Hipervínculo" xfId="43873" builtinId="8" hidden="1"/>
    <cellStyle name="Hipervínculo" xfId="10381" builtinId="8" hidden="1"/>
    <cellStyle name="Hipervínculo" xfId="21079" builtinId="8" hidden="1"/>
    <cellStyle name="Hipervínculo" xfId="34528" builtinId="8" hidden="1"/>
    <cellStyle name="Hipervínculo" xfId="27999" builtinId="8" hidden="1"/>
    <cellStyle name="Hipervínculo" xfId="31763" builtinId="8" hidden="1"/>
    <cellStyle name="Hipervínculo" xfId="27325" builtinId="8" hidden="1"/>
    <cellStyle name="Hipervínculo" xfId="36603" builtinId="8" hidden="1"/>
    <cellStyle name="Hipervínculo" xfId="4449" builtinId="8" hidden="1"/>
    <cellStyle name="Hipervínculo" xfId="40897" builtinId="8" hidden="1"/>
    <cellStyle name="Hipervínculo" xfId="58044" builtinId="8" hidden="1"/>
    <cellStyle name="Hipervínculo" xfId="32197" builtinId="8" hidden="1"/>
    <cellStyle name="Hipervínculo" xfId="1284" builtinId="8" hidden="1"/>
    <cellStyle name="Hipervínculo" xfId="35351" builtinId="8" hidden="1"/>
    <cellStyle name="Hipervínculo" xfId="45833" builtinId="8" hidden="1"/>
    <cellStyle name="Hipervínculo" xfId="1944" builtinId="8" hidden="1"/>
    <cellStyle name="Hipervínculo" xfId="15375" builtinId="8" hidden="1"/>
    <cellStyle name="Hipervínculo" xfId="5907" builtinId="8" hidden="1"/>
    <cellStyle name="Hipervínculo" xfId="13034" builtinId="8" hidden="1"/>
    <cellStyle name="Hipervínculo" xfId="39054" builtinId="8" hidden="1"/>
    <cellStyle name="Hipervínculo" xfId="23988" builtinId="8" hidden="1"/>
    <cellStyle name="Hipervínculo" xfId="42549" builtinId="8" hidden="1"/>
    <cellStyle name="Hipervínculo" xfId="49541" builtinId="8" hidden="1"/>
    <cellStyle name="Hipervínculo" xfId="13547" builtinId="8" hidden="1"/>
    <cellStyle name="Hipervínculo" xfId="22783" builtinId="8" hidden="1"/>
    <cellStyle name="Hipervínculo" xfId="56030" builtinId="8" hidden="1"/>
    <cellStyle name="Hipervínculo" xfId="19107" builtinId="8" hidden="1"/>
    <cellStyle name="Hipervínculo" xfId="23361" builtinId="8" hidden="1"/>
    <cellStyle name="Hipervínculo" xfId="50501" builtinId="8" hidden="1"/>
    <cellStyle name="Hipervínculo" xfId="37512" builtinId="8" hidden="1"/>
    <cellStyle name="Hipervínculo" xfId="17048" builtinId="8" hidden="1"/>
    <cellStyle name="Hipervínculo" xfId="57327" builtinId="8" hidden="1"/>
    <cellStyle name="Hipervínculo" xfId="16657" builtinId="8" hidden="1"/>
    <cellStyle name="Hipervínculo" xfId="26123" builtinId="8" hidden="1"/>
    <cellStyle name="Hipervínculo" xfId="49323" builtinId="8" hidden="1"/>
    <cellStyle name="Hipervínculo" xfId="6301" builtinId="8" hidden="1"/>
    <cellStyle name="Hipervínculo" xfId="58470" builtinId="8" hidden="1"/>
    <cellStyle name="Hipervínculo" xfId="37627" builtinId="8" hidden="1"/>
    <cellStyle name="Hipervínculo" xfId="7601" builtinId="8" hidden="1"/>
    <cellStyle name="Hipervínculo" xfId="19699" builtinId="8" hidden="1"/>
    <cellStyle name="Hipervínculo" xfId="49423" builtinId="8" hidden="1"/>
    <cellStyle name="Hipervínculo" xfId="880" builtinId="8" hidden="1"/>
    <cellStyle name="Hipervínculo" xfId="2960" builtinId="8" hidden="1"/>
    <cellStyle name="Hipervínculo" xfId="29531" builtinId="8" hidden="1"/>
    <cellStyle name="Hipervínculo" xfId="15487" builtinId="8" hidden="1"/>
    <cellStyle name="Hipervínculo" xfId="57163" builtinId="8" hidden="1"/>
    <cellStyle name="Hipervínculo" xfId="13326" builtinId="8" hidden="1"/>
    <cellStyle name="Hipervínculo" xfId="36449" builtinId="8" hidden="1"/>
    <cellStyle name="Hipervínculo" xfId="41036" builtinId="8" hidden="1"/>
    <cellStyle name="Hipervínculo" xfId="9254" builtinId="8" hidden="1"/>
    <cellStyle name="Hipervínculo" xfId="52602" builtinId="8" hidden="1"/>
    <cellStyle name="Hipervínculo" xfId="51229" builtinId="8" hidden="1"/>
    <cellStyle name="Hipervínculo" xfId="15465" builtinId="8" hidden="1"/>
    <cellStyle name="Hipervínculo" xfId="21306" builtinId="8" hidden="1"/>
    <cellStyle name="Hipervínculo" xfId="26454" builtinId="8" hidden="1"/>
    <cellStyle name="Hipervínculo" xfId="25393" builtinId="8" hidden="1"/>
    <cellStyle name="Hipervínculo" xfId="21396" builtinId="8" hidden="1"/>
    <cellStyle name="Hipervínculo" xfId="12232" builtinId="8" hidden="1"/>
    <cellStyle name="Hipervínculo" xfId="56594" builtinId="8" hidden="1"/>
    <cellStyle name="Hipervínculo" xfId="1594" builtinId="8" hidden="1"/>
    <cellStyle name="Hipervínculo" xfId="38763" builtinId="8" hidden="1"/>
    <cellStyle name="Hipervínculo" xfId="57269" builtinId="8" hidden="1"/>
    <cellStyle name="Hipervínculo" xfId="16947" builtinId="8" hidden="1"/>
    <cellStyle name="Hipervínculo" xfId="50236" builtinId="8" hidden="1"/>
    <cellStyle name="Hipervínculo" xfId="2413" builtinId="8" hidden="1"/>
    <cellStyle name="Hipervínculo" xfId="44104" builtinId="8" hidden="1"/>
    <cellStyle name="Hipervínculo" xfId="26632" builtinId="8" hidden="1"/>
    <cellStyle name="Hipervínculo" xfId="26860" builtinId="8" hidden="1"/>
    <cellStyle name="Hipervínculo" xfId="21714" builtinId="8" hidden="1"/>
    <cellStyle name="Hipervínculo" xfId="48594" builtinId="8" hidden="1"/>
    <cellStyle name="Hipervínculo" xfId="5415" builtinId="8" hidden="1"/>
    <cellStyle name="Hipervínculo" xfId="20247" builtinId="8" hidden="1"/>
    <cellStyle name="Hipervínculo" xfId="25432" builtinId="8" hidden="1"/>
    <cellStyle name="Hipervínculo" xfId="1770" builtinId="8" hidden="1"/>
    <cellStyle name="Hipervínculo" xfId="29396" builtinId="8" hidden="1"/>
    <cellStyle name="Hipervínculo" xfId="57640" builtinId="8" hidden="1"/>
    <cellStyle name="Hipervínculo" xfId="40133" builtinId="8" hidden="1"/>
    <cellStyle name="Hipervínculo" xfId="424" builtinId="8" hidden="1"/>
    <cellStyle name="Hipervínculo" xfId="51699" builtinId="8" hidden="1"/>
    <cellStyle name="Hipervínculo" xfId="55933" builtinId="8" hidden="1"/>
    <cellStyle name="Hipervínculo" xfId="24498" builtinId="8" hidden="1"/>
    <cellStyle name="Hipervínculo" xfId="19560" builtinId="8" hidden="1"/>
    <cellStyle name="Hipervínculo" xfId="3130" builtinId="8" hidden="1"/>
    <cellStyle name="Hipervínculo" xfId="36367" builtinId="8" hidden="1"/>
    <cellStyle name="Hipervínculo" xfId="2125" builtinId="8" hidden="1"/>
    <cellStyle name="Hipervínculo" xfId="35174" builtinId="8" hidden="1"/>
    <cellStyle name="Hipervínculo" xfId="53304" builtinId="8" hidden="1"/>
    <cellStyle name="Hipervínculo" xfId="42335" builtinId="8" hidden="1"/>
    <cellStyle name="Hipervínculo" xfId="1846" builtinId="8" hidden="1"/>
    <cellStyle name="Hipervínculo" xfId="46558" builtinId="8" hidden="1"/>
    <cellStyle name="Hipervínculo" xfId="27461" builtinId="8" hidden="1"/>
    <cellStyle name="Hipervínculo" xfId="13990" builtinId="8" hidden="1"/>
    <cellStyle name="Hipervínculo" xfId="32076" builtinId="8" hidden="1"/>
    <cellStyle name="Hipervínculo" xfId="39187" builtinId="8" hidden="1"/>
    <cellStyle name="Hipervínculo" xfId="32582" builtinId="8" hidden="1"/>
    <cellStyle name="Hipervínculo" xfId="46816" builtinId="8" hidden="1"/>
    <cellStyle name="Hipervínculo" xfId="11902" builtinId="8" hidden="1"/>
    <cellStyle name="Hipervínculo" xfId="15419" builtinId="8" hidden="1"/>
    <cellStyle name="Hipervínculo" xfId="58239" builtinId="8" hidden="1"/>
    <cellStyle name="Hipervínculo" xfId="21896" builtinId="8" hidden="1"/>
    <cellStyle name="Hipervínculo" xfId="42999" builtinId="8" hidden="1"/>
    <cellStyle name="Hipervínculo" xfId="47863" builtinId="8" hidden="1"/>
    <cellStyle name="Hipervínculo" xfId="14065" builtinId="8" hidden="1"/>
    <cellStyle name="Hipervínculo" xfId="15195" builtinId="8" hidden="1"/>
    <cellStyle name="Hipervínculo" xfId="41270" builtinId="8" hidden="1"/>
    <cellStyle name="Hipervínculo" xfId="16719" builtinId="8" hidden="1"/>
    <cellStyle name="Hipervínculo" xfId="33117" builtinId="8" hidden="1"/>
    <cellStyle name="Hipervínculo" xfId="11716" builtinId="8" hidden="1"/>
    <cellStyle name="Hipervínculo" xfId="16455" builtinId="8" hidden="1"/>
    <cellStyle name="Hipervínculo" xfId="47843" builtinId="8" hidden="1"/>
    <cellStyle name="Hipervínculo" xfId="59317" builtinId="8" hidden="1"/>
    <cellStyle name="Hipervínculo" xfId="14465" builtinId="8" hidden="1"/>
    <cellStyle name="Hipervínculo" xfId="28510" builtinId="8" hidden="1"/>
    <cellStyle name="Hipervínculo" xfId="21494" builtinId="8" hidden="1"/>
    <cellStyle name="Hipervínculo" xfId="6015" builtinId="8" hidden="1"/>
    <cellStyle name="Hipervínculo" xfId="34134" builtinId="8" hidden="1"/>
    <cellStyle name="Hipervínculo" xfId="39219" builtinId="8" hidden="1"/>
    <cellStyle name="Hipervínculo" xfId="9509" builtinId="8" hidden="1"/>
    <cellStyle name="Hipervínculo" xfId="3686" builtinId="8" hidden="1"/>
    <cellStyle name="Hipervínculo" xfId="56442" builtinId="8" hidden="1"/>
    <cellStyle name="Hipervínculo" xfId="47799" builtinId="8" hidden="1"/>
    <cellStyle name="Hipervínculo" xfId="22975" builtinId="8" hidden="1"/>
    <cellStyle name="Hipervínculo" xfId="51885" builtinId="8" hidden="1"/>
    <cellStyle name="Hipervínculo" xfId="4706" builtinId="8" hidden="1"/>
    <cellStyle name="Hipervínculo" xfId="16697" builtinId="8" hidden="1"/>
    <cellStyle name="Hipervínculo" xfId="50240" builtinId="8" hidden="1"/>
    <cellStyle name="Hipervínculo" xfId="42847" builtinId="8" hidden="1"/>
    <cellStyle name="Hipervínculo" xfId="2652" builtinId="8" hidden="1"/>
    <cellStyle name="Hipervínculo" xfId="33215" builtinId="8" hidden="1"/>
    <cellStyle name="Hipervínculo" xfId="58318" builtinId="8" hidden="1"/>
    <cellStyle name="Hipervínculo" xfId="12017" builtinId="8" hidden="1"/>
    <cellStyle name="Hipervínculo" xfId="13769" builtinId="8" hidden="1"/>
    <cellStyle name="Hipervínculo" xfId="2793" builtinId="8" hidden="1"/>
    <cellStyle name="Hipervínculo" xfId="48037" builtinId="8" hidden="1"/>
    <cellStyle name="Hipervínculo" xfId="8473" builtinId="8" hidden="1"/>
    <cellStyle name="Hipervínculo" xfId="46812" builtinId="8" hidden="1"/>
    <cellStyle name="Hipervínculo" xfId="45061" builtinId="8" hidden="1"/>
    <cellStyle name="Hipervínculo" xfId="23399" builtinId="8" hidden="1"/>
    <cellStyle name="Hipervínculo" xfId="50334" builtinId="8" hidden="1"/>
    <cellStyle name="Hipervínculo" xfId="14623" builtinId="8" hidden="1"/>
    <cellStyle name="Hipervínculo" xfId="13999" builtinId="8" hidden="1"/>
    <cellStyle name="Hipervínculo" xfId="27032" builtinId="8" hidden="1"/>
    <cellStyle name="Hipervínculo" xfId="19059" builtinId="8" hidden="1"/>
    <cellStyle name="Hipervínculo" xfId="55387" builtinId="8" hidden="1"/>
    <cellStyle name="Hipervínculo" xfId="2866" builtinId="8" hidden="1"/>
    <cellStyle name="Hipervínculo" xfId="30607" builtinId="8" hidden="1"/>
    <cellStyle name="Hipervínculo" xfId="47222" builtinId="8" hidden="1"/>
    <cellStyle name="Hipervínculo" xfId="58468" builtinId="8" hidden="1"/>
    <cellStyle name="Hipervínculo" xfId="4836" builtinId="8" hidden="1"/>
    <cellStyle name="Hipervínculo" xfId="19103" builtinId="8" hidden="1"/>
    <cellStyle name="Hipervínculo" xfId="32405" builtinId="8" hidden="1"/>
    <cellStyle name="Hipervínculo" xfId="45455" builtinId="8" hidden="1"/>
    <cellStyle name="Hipervínculo" xfId="15365" builtinId="8" hidden="1"/>
    <cellStyle name="Hipervínculo" xfId="11790" builtinId="8" hidden="1"/>
    <cellStyle name="Hipervínculo" xfId="47833" builtinId="8" hidden="1"/>
    <cellStyle name="Hipervínculo" xfId="56955" builtinId="8" hidden="1"/>
    <cellStyle name="Hipervínculo" xfId="16723" builtinId="8" hidden="1"/>
    <cellStyle name="Hipervínculo" xfId="10607" builtinId="8" hidden="1"/>
    <cellStyle name="Hipervínculo" xfId="57255" builtinId="8" hidden="1"/>
    <cellStyle name="Hipervínculo" xfId="56626" builtinId="8" hidden="1"/>
    <cellStyle name="Hipervínculo" xfId="28222" builtinId="8" hidden="1"/>
    <cellStyle name="Hipervínculo" xfId="11608" builtinId="8" hidden="1"/>
    <cellStyle name="Hipervínculo" xfId="28506" builtinId="8" hidden="1"/>
    <cellStyle name="Hipervínculo" xfId="39567" builtinId="8" hidden="1"/>
    <cellStyle name="Hipervínculo" xfId="58104" builtinId="8" hidden="1"/>
    <cellStyle name="Hipervínculo" xfId="6998" builtinId="8" hidden="1"/>
    <cellStyle name="Hipervínculo" xfId="17006" builtinId="8" hidden="1"/>
    <cellStyle name="Hipervínculo" xfId="33623" builtinId="8" hidden="1"/>
    <cellStyle name="Hipervínculo" xfId="37386" builtinId="8" hidden="1"/>
    <cellStyle name="Hipervínculo" xfId="1292" builtinId="8" hidden="1"/>
    <cellStyle name="Hipervínculo" xfId="5501" builtinId="8" hidden="1"/>
    <cellStyle name="Hipervínculo" xfId="23800" builtinId="8" hidden="1"/>
    <cellStyle name="Hipervínculo" xfId="58094" builtinId="8" hidden="1"/>
    <cellStyle name="Hipervínculo" xfId="20984" builtinId="8" hidden="1"/>
    <cellStyle name="Hipervínculo" xfId="3120" builtinId="8" hidden="1"/>
    <cellStyle name="Hipervínculo" xfId="30837" builtinId="8" hidden="1"/>
    <cellStyle name="Hipervínculo" xfId="49835" builtinId="8" hidden="1"/>
    <cellStyle name="Hipervínculo" xfId="30322" builtinId="8" hidden="1"/>
    <cellStyle name="Hipervínculo" xfId="11486" builtinId="8" hidden="1"/>
    <cellStyle name="Hipervínculo" xfId="22729" builtinId="8" hidden="1"/>
    <cellStyle name="Hipervínculo" xfId="27407" builtinId="8" hidden="1"/>
    <cellStyle name="Hipervínculo" xfId="2077" builtinId="8" hidden="1"/>
    <cellStyle name="Hipervínculo" xfId="15301" builtinId="8" hidden="1"/>
    <cellStyle name="Hipervínculo" xfId="9819" builtinId="8" hidden="1"/>
    <cellStyle name="Hipervínculo" xfId="24440" builtinId="8" hidden="1"/>
    <cellStyle name="Hipervínculo" xfId="58243" builtinId="8" hidden="1"/>
    <cellStyle name="Hipervínculo" xfId="24676" builtinId="8" hidden="1"/>
    <cellStyle name="Hipervínculo" xfId="41504" builtinId="8" hidden="1"/>
    <cellStyle name="Hipervínculo" xfId="47797" builtinId="8" hidden="1"/>
    <cellStyle name="Hipervínculo" xfId="9186" builtinId="8" hidden="1"/>
    <cellStyle name="Hipervínculo" xfId="13603" builtinId="8" hidden="1"/>
    <cellStyle name="Hipervínculo" xfId="28461" builtinId="8" hidden="1"/>
    <cellStyle name="Hipervínculo" xfId="53214" builtinId="8" hidden="1"/>
    <cellStyle name="Hipervínculo" xfId="14718" builtinId="8" hidden="1"/>
    <cellStyle name="Hipervínculo" xfId="34839" builtinId="8" hidden="1"/>
    <cellStyle name="Hipervínculo" xfId="13952" builtinId="8" hidden="1"/>
    <cellStyle name="Hipervínculo" xfId="20562" builtinId="8" hidden="1"/>
    <cellStyle name="Hipervínculo" xfId="57570" builtinId="8" hidden="1"/>
    <cellStyle name="Hipervínculo" xfId="48188" builtinId="8" hidden="1"/>
    <cellStyle name="Hipervínculo" xfId="25328" builtinId="8" hidden="1"/>
    <cellStyle name="Hipervínculo" xfId="296" builtinId="8" hidden="1"/>
    <cellStyle name="Hipervínculo" xfId="43974" builtinId="8" hidden="1"/>
    <cellStyle name="Hipervínculo" xfId="36729" builtinId="8" hidden="1"/>
    <cellStyle name="Hipervínculo" xfId="55554" builtinId="8" hidden="1"/>
    <cellStyle name="Hipervínculo" xfId="32837" builtinId="8" hidden="1"/>
    <cellStyle name="Hipervínculo" xfId="24977" builtinId="8" hidden="1"/>
    <cellStyle name="Hipervínculo" xfId="50783" builtinId="8" hidden="1"/>
    <cellStyle name="Hipervínculo" xfId="25940" builtinId="8" hidden="1"/>
    <cellStyle name="Hipervínculo" xfId="53216" builtinId="8" hidden="1"/>
    <cellStyle name="Hipervínculo" xfId="38739" builtinId="8" hidden="1"/>
    <cellStyle name="Hipervínculo" xfId="57614" builtinId="8" hidden="1"/>
    <cellStyle name="Hipervínculo" xfId="37318" builtinId="8" hidden="1"/>
    <cellStyle name="Hipervínculo" xfId="21904" builtinId="8" hidden="1"/>
    <cellStyle name="Hipervínculo" xfId="45778" builtinId="8" hidden="1"/>
    <cellStyle name="Hipervínculo" xfId="33501" builtinId="8" hidden="1"/>
    <cellStyle name="Hipervínculo" xfId="19286" builtinId="8" hidden="1"/>
    <cellStyle name="Hipervínculo" xfId="22306" builtinId="8" hidden="1"/>
    <cellStyle name="Hipervínculo" xfId="1336" builtinId="8" hidden="1"/>
    <cellStyle name="Hipervínculo" xfId="23586" builtinId="8" hidden="1"/>
    <cellStyle name="Hipervínculo" xfId="28646" builtinId="8" hidden="1"/>
    <cellStyle name="Hipervínculo" xfId="30708" builtinId="8" hidden="1"/>
    <cellStyle name="Hipervínculo" xfId="42172" builtinId="8" hidden="1"/>
    <cellStyle name="Hipervínculo" xfId="26024" builtinId="8" hidden="1"/>
    <cellStyle name="Hipervínculo" xfId="15379" builtinId="8" hidden="1"/>
    <cellStyle name="Hipervínculo" xfId="25464" builtinId="8" hidden="1"/>
    <cellStyle name="Hipervínculo" xfId="30515" builtinId="8" hidden="1"/>
    <cellStyle name="Hipervínculo" xfId="35576" builtinId="8" hidden="1"/>
    <cellStyle name="Hipervínculo" xfId="59407" builtinId="8" hidden="1"/>
    <cellStyle name="Hipervínculo" xfId="29034" builtinId="8" hidden="1"/>
    <cellStyle name="Hipervínculo" xfId="28370" builtinId="8" hidden="1"/>
    <cellStyle name="Hipervínculo" xfId="8453" builtinId="8" hidden="1"/>
    <cellStyle name="Hipervínculo" xfId="15450" builtinId="8" hidden="1"/>
    <cellStyle name="Hipervínculo" xfId="37442" builtinId="8" hidden="1"/>
    <cellStyle name="Hipervínculo" xfId="37538" builtinId="8" hidden="1"/>
    <cellStyle name="Hipervínculo" xfId="52924" builtinId="8" hidden="1"/>
    <cellStyle name="Hipervínculo" xfId="28314" builtinId="8" hidden="1"/>
    <cellStyle name="Hipervínculo" xfId="41653" builtinId="8" hidden="1"/>
    <cellStyle name="Hipervínculo" xfId="5249" builtinId="8" hidden="1"/>
    <cellStyle name="Hipervínculo" xfId="22639" builtinId="8" hidden="1"/>
    <cellStyle name="Hipervínculo" xfId="51569" builtinId="8" hidden="1"/>
    <cellStyle name="Hipervínculo" xfId="49429" builtinId="8" hidden="1"/>
    <cellStyle name="Hipervínculo" xfId="6842" builtinId="8" hidden="1"/>
    <cellStyle name="Hipervínculo" xfId="4106" builtinId="8" hidden="1"/>
    <cellStyle name="Hipervínculo" xfId="49385" builtinId="8" hidden="1"/>
    <cellStyle name="Hipervínculo" xfId="13629" builtinId="8" hidden="1"/>
    <cellStyle name="Hipervínculo" xfId="18454" builtinId="8" hidden="1"/>
    <cellStyle name="Hipervínculo" xfId="51300" builtinId="8" hidden="1"/>
    <cellStyle name="Hipervínculo" xfId="56358" builtinId="8" hidden="1"/>
    <cellStyle name="Hipervínculo" xfId="39325" builtinId="8" hidden="1"/>
    <cellStyle name="Hipervínculo" xfId="14459" builtinId="8" hidden="1"/>
    <cellStyle name="Hipervínculo" xfId="51661" builtinId="8" hidden="1"/>
    <cellStyle name="Hipervínculo" xfId="12706" builtinId="8" hidden="1"/>
    <cellStyle name="Hipervínculo" xfId="36493" builtinId="8" hidden="1"/>
    <cellStyle name="Hipervínculo" xfId="58950" builtinId="8" hidden="1"/>
    <cellStyle name="Hipervínculo" xfId="56552" builtinId="8" hidden="1"/>
    <cellStyle name="Hipervínculo" xfId="32526" builtinId="8" hidden="1"/>
    <cellStyle name="Hipervínculo" xfId="7533" builtinId="8" hidden="1"/>
    <cellStyle name="Hipervínculo" xfId="11876" builtinId="8" hidden="1"/>
    <cellStyle name="Hipervínculo" xfId="54102" builtinId="8" hidden="1"/>
    <cellStyle name="Hipervínculo" xfId="31277" builtinId="8" hidden="1"/>
    <cellStyle name="Hipervínculo" xfId="53844" builtinId="8" hidden="1"/>
    <cellStyle name="Hipervínculo" xfId="49751" builtinId="8" hidden="1"/>
    <cellStyle name="Hipervínculo" xfId="25723" builtinId="8" hidden="1"/>
    <cellStyle name="Hipervínculo" xfId="11468" builtinId="8" hidden="1"/>
    <cellStyle name="Hipervínculo" xfId="38422" builtinId="8" hidden="1"/>
    <cellStyle name="Hipervínculo" xfId="22084" builtinId="8" hidden="1"/>
    <cellStyle name="Hipervínculo" xfId="50330" builtinId="8" hidden="1"/>
    <cellStyle name="Hipervínculo" xfId="40375" builtinId="8" hidden="1"/>
    <cellStyle name="Hipervínculo" xfId="42955" builtinId="8" hidden="1"/>
    <cellStyle name="Hipervínculo" xfId="18925" builtinId="8" hidden="1"/>
    <cellStyle name="Hipervínculo" xfId="4987" builtinId="8" hidden="1"/>
    <cellStyle name="Hipervínculo" xfId="28210" builtinId="8" hidden="1"/>
    <cellStyle name="Hipervínculo" xfId="40075" builtinId="8" hidden="1"/>
    <cellStyle name="Hipervínculo" xfId="18216" builtinId="8" hidden="1"/>
    <cellStyle name="Hipervínculo" xfId="52966" builtinId="8" hidden="1"/>
    <cellStyle name="Hipervínculo" xfId="52003" builtinId="8" hidden="1"/>
    <cellStyle name="Hipervínculo" xfId="54242" builtinId="8" hidden="1"/>
    <cellStyle name="Hipervínculo" xfId="11854" builtinId="8" hidden="1"/>
    <cellStyle name="Hipervínculo" xfId="27429" builtinId="8" hidden="1"/>
    <cellStyle name="Hipervínculo" xfId="39906" builtinId="8" hidden="1"/>
    <cellStyle name="Hipervínculo" xfId="35488" builtinId="8" hidden="1"/>
    <cellStyle name="Hipervínculo" xfId="29766" builtinId="8" hidden="1"/>
    <cellStyle name="Hipervínculo" xfId="29352" builtinId="8" hidden="1"/>
    <cellStyle name="Hipervínculo" xfId="5325" builtinId="8" hidden="1"/>
    <cellStyle name="Hipervínculo" xfId="18585" builtinId="8" hidden="1"/>
    <cellStyle name="Hipervínculo" xfId="21796" builtinId="8" hidden="1"/>
    <cellStyle name="Hipervínculo" xfId="46705" builtinId="8" hidden="1"/>
    <cellStyle name="Hipervínculo" xfId="50011" builtinId="8" hidden="1"/>
    <cellStyle name="Hipervínculo" xfId="53798" builtinId="8" hidden="1"/>
    <cellStyle name="Hipervínculo" xfId="22554" builtinId="8" hidden="1"/>
    <cellStyle name="Hipervínculo" xfId="1792" builtinId="8" hidden="1"/>
    <cellStyle name="Hipervínculo" xfId="12258" builtinId="8" hidden="1"/>
    <cellStyle name="Hipervínculo" xfId="25928" builtinId="8" hidden="1"/>
    <cellStyle name="Hipervínculo" xfId="15693" builtinId="8" hidden="1"/>
    <cellStyle name="Hipervínculo" xfId="36567" builtinId="8" hidden="1"/>
    <cellStyle name="Hipervínculo" xfId="52743" builtinId="8" hidden="1"/>
    <cellStyle name="Hipervínculo" xfId="53092" builtinId="8" hidden="1"/>
    <cellStyle name="Hipervínculo" xfId="40225" builtinId="8" hidden="1"/>
    <cellStyle name="Hipervínculo" xfId="37262" builtinId="8" hidden="1"/>
    <cellStyle name="Hipervínculo" xfId="24014" builtinId="8" hidden="1"/>
    <cellStyle name="Hipervínculo" xfId="8952" builtinId="8" hidden="1"/>
    <cellStyle name="Hipervínculo" xfId="5616" builtinId="8" hidden="1"/>
    <cellStyle name="Hipervínculo" xfId="3334" builtinId="8" hidden="1"/>
    <cellStyle name="Hipervínculo" xfId="20103" builtinId="8" hidden="1"/>
    <cellStyle name="Hipervínculo" xfId="59305" builtinId="8" hidden="1"/>
    <cellStyle name="Hipervínculo" xfId="9050" builtinId="8" hidden="1"/>
    <cellStyle name="Hipervínculo" xfId="41430" builtinId="8" hidden="1"/>
    <cellStyle name="Hipervínculo" xfId="12508" builtinId="8" hidden="1"/>
    <cellStyle name="Hipervínculo" xfId="40631" builtinId="8" hidden="1"/>
    <cellStyle name="Hipervínculo" xfId="54482" builtinId="8" hidden="1"/>
    <cellStyle name="Hipervínculo" xfId="59230" builtinId="8" hidden="1"/>
    <cellStyle name="Hipervínculo" xfId="45191" builtinId="8" hidden="1"/>
    <cellStyle name="Hipervínculo" xfId="37932" builtinId="8" hidden="1"/>
    <cellStyle name="Hipervínculo" xfId="48517" builtinId="8" hidden="1"/>
    <cellStyle name="Hipervínculo" xfId="44032" builtinId="8" hidden="1"/>
    <cellStyle name="Hipervínculo" xfId="22298" builtinId="8" hidden="1"/>
    <cellStyle name="Hipervínculo" xfId="4806" builtinId="8" hidden="1"/>
    <cellStyle name="Hipervínculo" xfId="6816" builtinId="8" hidden="1"/>
    <cellStyle name="Hipervínculo" xfId="54987" builtinId="8" hidden="1"/>
    <cellStyle name="Hipervínculo" xfId="5413" builtinId="8" hidden="1"/>
    <cellStyle name="Hipervínculo" xfId="51191" builtinId="8" hidden="1"/>
    <cellStyle name="Hipervínculo" xfId="37101" builtinId="8" hidden="1"/>
    <cellStyle name="Hipervínculo" xfId="15371" builtinId="8" hidden="1"/>
    <cellStyle name="Hipervínculo" xfId="1124" builtinId="8" hidden="1"/>
    <cellStyle name="Hipervínculo" xfId="13615" builtinId="8" hidden="1"/>
    <cellStyle name="Hipervínculo" xfId="35584" builtinId="8" hidden="1"/>
    <cellStyle name="Hipervínculo" xfId="59020" builtinId="8" hidden="1"/>
    <cellStyle name="Hipervínculo" xfId="26436" builtinId="8" hidden="1"/>
    <cellStyle name="Hipervínculo" xfId="5335" builtinId="8" hidden="1"/>
    <cellStyle name="Hipervínculo" xfId="8445" builtinId="8" hidden="1"/>
    <cellStyle name="Hipervínculo" xfId="15962" builtinId="8" hidden="1"/>
    <cellStyle name="Hipervínculo" xfId="20418" builtinId="8" hidden="1"/>
    <cellStyle name="Hipervínculo" xfId="34555" builtinId="8" hidden="1"/>
    <cellStyle name="Hipervínculo" xfId="12120" builtinId="8" hidden="1"/>
    <cellStyle name="Hipervínculo" xfId="50490" builtinId="8" hidden="1"/>
    <cellStyle name="Hipervínculo" xfId="23246" builtinId="8" hidden="1"/>
    <cellStyle name="Hipervínculo" xfId="30266" builtinId="8" hidden="1"/>
    <cellStyle name="Hipervínculo" xfId="8441" builtinId="8" hidden="1"/>
    <cellStyle name="Hipervínculo" xfId="27215" builtinId="8" hidden="1"/>
    <cellStyle name="Hipervínculo" xfId="49437" builtinId="8" hidden="1"/>
    <cellStyle name="Hipervínculo" xfId="46134" builtinId="8" hidden="1"/>
    <cellStyle name="Hipervínculo" xfId="48620" builtinId="8" hidden="1"/>
    <cellStyle name="Hipervínculo" xfId="16319" builtinId="8" hidden="1"/>
    <cellStyle name="Hipervínculo" xfId="5899" builtinId="8" hidden="1"/>
    <cellStyle name="Hipervínculo" xfId="3788" builtinId="8" hidden="1"/>
    <cellStyle name="Hipervínculo" xfId="40209" builtinId="8" hidden="1"/>
    <cellStyle name="Hipervínculo" xfId="56366" builtinId="8" hidden="1"/>
    <cellStyle name="Hipervínculo" xfId="36984" builtinId="8" hidden="1"/>
    <cellStyle name="Hipervínculo" xfId="35240" builtinId="8" hidden="1"/>
    <cellStyle name="Hipervínculo" xfId="20886" builtinId="8" hidden="1"/>
    <cellStyle name="Hipervínculo" xfId="12698" builtinId="8" hidden="1"/>
    <cellStyle name="Hipervínculo" xfId="16789" builtinId="8" hidden="1"/>
    <cellStyle name="Hipervínculo" xfId="40819" builtinId="8" hidden="1"/>
    <cellStyle name="Hipervínculo" xfId="56560" builtinId="8" hidden="1"/>
    <cellStyle name="Hipervínculo" xfId="32534" builtinId="8" hidden="1"/>
    <cellStyle name="Hipervínculo" xfId="28439" builtinId="8" hidden="1"/>
    <cellStyle name="Hipervínculo" xfId="4461" builtinId="8" hidden="1"/>
    <cellStyle name="Hipervínculo" xfId="19499" builtinId="8" hidden="1"/>
    <cellStyle name="Hipervínculo" xfId="23588" builtinId="8" hidden="1"/>
    <cellStyle name="Hipervínculo" xfId="47616" builtinId="8" hidden="1"/>
    <cellStyle name="Hipervínculo" xfId="32335" builtinId="8" hidden="1"/>
    <cellStyle name="Hipervínculo" xfId="58494" builtinId="8" hidden="1"/>
    <cellStyle name="Hipervínculo" xfId="35256" builtinId="8" hidden="1"/>
    <cellStyle name="Hipervínculo" xfId="28132" builtinId="8" hidden="1"/>
    <cellStyle name="Hipervínculo" xfId="33471" builtinId="8" hidden="1"/>
    <cellStyle name="Hipervínculo" xfId="37300" builtinId="8" hidden="1"/>
    <cellStyle name="Hipervínculo" xfId="7120" builtinId="8" hidden="1"/>
    <cellStyle name="Hipervínculo" xfId="42963" builtinId="8" hidden="1"/>
    <cellStyle name="Hipervínculo" xfId="25041" builtinId="8" hidden="1"/>
    <cellStyle name="Hipervínculo" xfId="14841" builtinId="8" hidden="1"/>
    <cellStyle name="Hipervínculo" xfId="6958" builtinId="8" hidden="1"/>
    <cellStyle name="Hipervínculo" xfId="43015" builtinId="8" hidden="1"/>
    <cellStyle name="Hipervínculo" xfId="37186" builtinId="8" hidden="1"/>
    <cellStyle name="Hipervínculo" xfId="58664" builtinId="8" hidden="1"/>
    <cellStyle name="Hipervínculo" xfId="36160" builtinId="8" hidden="1"/>
    <cellStyle name="Hipervínculo" xfId="41724" builtinId="8" hidden="1"/>
    <cellStyle name="Hipervínculo" xfId="8043" builtinId="8" hidden="1"/>
    <cellStyle name="Hipervínculo" xfId="13884" builtinId="8" hidden="1"/>
    <cellStyle name="Hipervínculo" xfId="39898" builtinId="8" hidden="1"/>
    <cellStyle name="Hipervínculo" xfId="22098" builtinId="8" hidden="1"/>
    <cellStyle name="Hipervínculo" xfId="51871" builtinId="8" hidden="1"/>
    <cellStyle name="Hipervínculo" xfId="29360" builtinId="8" hidden="1"/>
    <cellStyle name="Hipervínculo" xfId="20470" builtinId="8" hidden="1"/>
    <cellStyle name="Hipervínculo" xfId="588" builtinId="8" hidden="1"/>
    <cellStyle name="Hipervínculo" xfId="20813" builtinId="8" hidden="1"/>
    <cellStyle name="Hipervínculo" xfId="46696" builtinId="8" hidden="1"/>
    <cellStyle name="Hipervínculo" xfId="50789" builtinId="8" hidden="1"/>
    <cellStyle name="Hipervínculo" xfId="44945" builtinId="8" hidden="1"/>
    <cellStyle name="Hipervínculo" xfId="26424" builtinId="8" hidden="1"/>
    <cellStyle name="Hipervínculo" xfId="32377" builtinId="8" hidden="1"/>
    <cellStyle name="Hipervínculo" xfId="7010" builtinId="8" hidden="1"/>
    <cellStyle name="Hipervínculo" xfId="27740" builtinId="8" hidden="1"/>
    <cellStyle name="Hipervínculo" xfId="53498" builtinId="8" hidden="1"/>
    <cellStyle name="Hipervínculo" xfId="14183" builtinId="8" hidden="1"/>
    <cellStyle name="Hipervínculo" xfId="30655" builtinId="8" hidden="1"/>
    <cellStyle name="Hipervínculo" xfId="35516" builtinId="8" hidden="1"/>
    <cellStyle name="Hipervínculo" xfId="30694" builtinId="8" hidden="1"/>
    <cellStyle name="Hipervínculo" xfId="10581" builtinId="8" hidden="1"/>
    <cellStyle name="Hipervínculo" xfId="36980" builtinId="8" hidden="1"/>
    <cellStyle name="Hipervínculo" xfId="59124" builtinId="8" hidden="1"/>
    <cellStyle name="Hipervínculo" xfId="52818" builtinId="8" hidden="1"/>
    <cellStyle name="Hipervínculo" xfId="15695" builtinId="8" hidden="1"/>
    <cellStyle name="Hipervínculo" xfId="15215" builtinId="8" hidden="1"/>
    <cellStyle name="Hipervínculo" xfId="44387" builtinId="8" hidden="1"/>
    <cellStyle name="Hipervínculo" xfId="19867" builtinId="8" hidden="1"/>
    <cellStyle name="Hipervínculo" xfId="42379" builtinId="8" hidden="1"/>
    <cellStyle name="Hipervínculo" xfId="50951" builtinId="8" hidden="1"/>
    <cellStyle name="Hipervínculo" xfId="45889" builtinId="8" hidden="1"/>
    <cellStyle name="Hipervínculo" xfId="24158" builtinId="8" hidden="1"/>
    <cellStyle name="Hipervínculo" xfId="3526" builtinId="8" hidden="1"/>
    <cellStyle name="Hipervínculo" xfId="12872" builtinId="8" hidden="1"/>
    <cellStyle name="Hipervínculo" xfId="26794" builtinId="8" hidden="1"/>
    <cellStyle name="Hipervínculo" xfId="48526" builtinId="8" hidden="1"/>
    <cellStyle name="Hipervínculo" xfId="16841" builtinId="8" hidden="1"/>
    <cellStyle name="Hipervínculo" xfId="20333" builtinId="8" hidden="1"/>
    <cellStyle name="Hipervínculo" xfId="1033" builtinId="8" hidden="1"/>
    <cellStyle name="Hipervínculo" xfId="1118" builtinId="8" hidden="1"/>
    <cellStyle name="Hipervínculo" xfId="29667" builtinId="8" hidden="1"/>
    <cellStyle name="Hipervínculo" xfId="57191" builtinId="8" hidden="1"/>
    <cellStyle name="Hipervínculo" xfId="55453" builtinId="8" hidden="1"/>
    <cellStyle name="Hipervínculo" xfId="52295" builtinId="8" hidden="1"/>
    <cellStyle name="Hipervínculo" xfId="40457" builtinId="8" hidden="1"/>
    <cellStyle name="Hipervínculo" xfId="32393" builtinId="8" hidden="1"/>
    <cellStyle name="Hipervínculo" xfId="22378" builtinId="8" hidden="1"/>
    <cellStyle name="Hipervínculo" xfId="25133" builtinId="8" hidden="1"/>
    <cellStyle name="Hipervínculo" xfId="48733" builtinId="8" hidden="1"/>
    <cellStyle name="Hipervínculo" xfId="50665" builtinId="8" hidden="1"/>
    <cellStyle name="Hipervínculo" xfId="9048" builtinId="8" hidden="1"/>
    <cellStyle name="Hipervínculo" xfId="12447" builtinId="8" hidden="1"/>
    <cellStyle name="Hipervínculo" xfId="58790" builtinId="8" hidden="1"/>
    <cellStyle name="Hipervínculo" xfId="8099" builtinId="8" hidden="1"/>
    <cellStyle name="Hipervínculo" xfId="18043" builtinId="8" hidden="1"/>
    <cellStyle name="Hipervínculo" xfId="56202" builtinId="8" hidden="1"/>
    <cellStyle name="Hipervínculo" xfId="48849" builtinId="8" hidden="1"/>
    <cellStyle name="Hipervínculo" xfId="23238" builtinId="8" hidden="1"/>
    <cellStyle name="Hipervínculo" xfId="20727" builtinId="8" hidden="1"/>
    <cellStyle name="Hipervínculo" xfId="2704" builtinId="8" hidden="1"/>
    <cellStyle name="Hipervínculo" xfId="27207" builtinId="8" hidden="1"/>
    <cellStyle name="Hipervínculo" xfId="31301" builtinId="8" hidden="1"/>
    <cellStyle name="Hipervínculo" xfId="57878" builtinId="8" hidden="1"/>
    <cellStyle name="Hipervínculo" xfId="17309" builtinId="8" hidden="1"/>
    <cellStyle name="Hipervínculo" xfId="16311" builtinId="8" hidden="1"/>
    <cellStyle name="Hipervínculo" xfId="13927" builtinId="8" hidden="1"/>
    <cellStyle name="Hipervínculo" xfId="9983" builtinId="8" hidden="1"/>
    <cellStyle name="Hipervínculo" xfId="57101" builtinId="8" hidden="1"/>
    <cellStyle name="Hipervínculo" xfId="55544" builtinId="8" hidden="1"/>
    <cellStyle name="Hipervínculo" xfId="58207" builtinId="8" hidden="1"/>
    <cellStyle name="Hipervínculo" xfId="23272" builtinId="8" hidden="1"/>
    <cellStyle name="Hipervínculo" xfId="30343" builtinId="8" hidden="1"/>
    <cellStyle name="Hipervínculo" xfId="26260" builtinId="8" hidden="1"/>
    <cellStyle name="Hipervínculo" xfId="16781" builtinId="8" hidden="1"/>
    <cellStyle name="Hipervínculo" xfId="40811" builtinId="8" hidden="1"/>
    <cellStyle name="Hipervínculo" xfId="44903" builtinId="8" hidden="1"/>
    <cellStyle name="Hipervínculo" xfId="52476" builtinId="8" hidden="1"/>
    <cellStyle name="Hipervínculo" xfId="2920" builtinId="8" hidden="1"/>
    <cellStyle name="Hipervínculo" xfId="9807" builtinId="8" hidden="1"/>
    <cellStyle name="Hipervínculo" xfId="131" builtinId="8" hidden="1"/>
    <cellStyle name="Hipervínculo" xfId="36737" builtinId="8" hidden="1"/>
    <cellStyle name="Hipervínculo" xfId="47608" builtinId="8" hidden="1"/>
    <cellStyle name="Hipervínculo" xfId="7850" builtinId="8" hidden="1"/>
    <cellStyle name="Hipervínculo" xfId="45676" builtinId="8" hidden="1"/>
    <cellStyle name="Hipervínculo" xfId="21648" builtinId="8" hidden="1"/>
    <cellStyle name="Hipervínculo" xfId="54592" builtinId="8" hidden="1"/>
    <cellStyle name="Hipervínculo" xfId="5100" builtinId="8" hidden="1"/>
    <cellStyle name="Hipervínculo" xfId="30383" builtinId="8" hidden="1"/>
    <cellStyle name="Hipervínculo" xfId="52930" builtinId="8" hidden="1"/>
    <cellStyle name="Hipervínculo" xfId="36938" builtinId="8" hidden="1"/>
    <cellStyle name="Hipervínculo" xfId="38873" builtinId="8" hidden="1"/>
    <cellStyle name="Hipervínculo" xfId="14849" builtinId="8" hidden="1"/>
    <cellStyle name="Hipervínculo" xfId="450" builtinId="8" hidden="1"/>
    <cellStyle name="Hipervínculo" xfId="29100" builtinId="8" hidden="1"/>
    <cellStyle name="Hipervínculo" xfId="37179" builtinId="8" hidden="1"/>
    <cellStyle name="Hipervínculo" xfId="9024" builtinId="8" hidden="1"/>
    <cellStyle name="Hipervínculo" xfId="43783" builtinId="8" hidden="1"/>
    <cellStyle name="Hipervínculo" xfId="51529" builtinId="8" hidden="1"/>
    <cellStyle name="Hipervínculo" xfId="8051" builtinId="8" hidden="1"/>
    <cellStyle name="Hipervínculo" xfId="1674" builtinId="8" hidden="1"/>
    <cellStyle name="Hipervínculo" xfId="18957" builtinId="8" hidden="1"/>
    <cellStyle name="Hipervínculo" xfId="43982" builtinId="8" hidden="1"/>
    <cellStyle name="Hipervínculo" xfId="51863" builtinId="8" hidden="1"/>
    <cellStyle name="Hipervínculo" xfId="46803" builtinId="8" hidden="1"/>
    <cellStyle name="Hipervínculo" xfId="17584" builtinId="8" hidden="1"/>
    <cellStyle name="Hipervínculo" xfId="592" builtinId="8" hidden="1"/>
    <cellStyle name="Hipervínculo" xfId="10333" builtinId="8" hidden="1"/>
    <cellStyle name="Hipervínculo" xfId="21404" builtinId="8" hidden="1"/>
    <cellStyle name="Hipervínculo" xfId="7173" builtinId="8" hidden="1"/>
    <cellStyle name="Hipervínculo" xfId="14039" builtinId="8" hidden="1"/>
    <cellStyle name="Hipervínculo" xfId="10303" builtinId="8" hidden="1"/>
    <cellStyle name="Hipervínculo" xfId="18144" builtinId="8" hidden="1"/>
    <cellStyle name="Hipervínculo" xfId="6021" builtinId="8" hidden="1"/>
    <cellStyle name="Hipervínculo" xfId="11081" builtinId="8" hidden="1"/>
    <cellStyle name="Hipervínculo" xfId="32811" builtinId="8" hidden="1"/>
    <cellStyle name="Hipervínculo" xfId="57357" builtinId="8" hidden="1"/>
    <cellStyle name="Hipervínculo" xfId="38004" builtinId="8" hidden="1"/>
    <cellStyle name="Hipervínculo" xfId="32947" builtinId="8" hidden="1"/>
    <cellStyle name="Hipervínculo" xfId="11216" builtinId="8" hidden="1"/>
    <cellStyle name="Hipervínculo" xfId="12948" builtinId="8" hidden="1"/>
    <cellStyle name="Hipervínculo" xfId="18007" builtinId="8" hidden="1"/>
    <cellStyle name="Hipervínculo" xfId="39741" builtinId="8" hidden="1"/>
    <cellStyle name="Hipervínculo" xfId="52810" builtinId="8" hidden="1"/>
    <cellStyle name="Hipervínculo" xfId="45453" builtinId="8" hidden="1"/>
    <cellStyle name="Hipervínculo" xfId="26018" builtinId="8" hidden="1"/>
    <cellStyle name="Hipervínculo" xfId="3552" builtinId="8" hidden="1"/>
    <cellStyle name="Hipervínculo" xfId="19877" builtinId="8" hidden="1"/>
    <cellStyle name="Hipervínculo" xfId="24933" builtinId="8" hidden="1"/>
    <cellStyle name="Hipervínculo" xfId="46666" builtinId="8" hidden="1"/>
    <cellStyle name="Hipervínculo" xfId="45881" builtinId="8" hidden="1"/>
    <cellStyle name="Hipervínculo" xfId="19481" builtinId="8" hidden="1"/>
    <cellStyle name="Hipervínculo" xfId="19093" builtinId="8" hidden="1"/>
    <cellStyle name="Hipervínculo" xfId="3160" builtinId="8" hidden="1"/>
    <cellStyle name="Hipervínculo" xfId="26802" builtinId="8" hidden="1"/>
    <cellStyle name="Hipervínculo" xfId="31864" builtinId="8" hidden="1"/>
    <cellStyle name="Hipervínculo" xfId="53595" builtinId="8" hidden="1"/>
    <cellStyle name="Hipervínculo" xfId="57832" builtinId="8" hidden="1"/>
    <cellStyle name="Hipervínculo" xfId="31727" builtinId="8" hidden="1"/>
    <cellStyle name="Hipervínculo" xfId="21720" builtinId="8" hidden="1"/>
    <cellStyle name="Hipervínculo" xfId="20173" builtinId="8" hidden="1"/>
    <cellStyle name="Hipervínculo" xfId="10725" builtinId="8" hidden="1"/>
    <cellStyle name="Hipervínculo" xfId="38787" builtinId="8" hidden="1"/>
    <cellStyle name="Hipervínculo" xfId="46950" builtinId="8" hidden="1"/>
    <cellStyle name="Hipervínculo" xfId="32080" builtinId="8" hidden="1"/>
    <cellStyle name="Hipervínculo" xfId="28692" builtinId="8" hidden="1"/>
    <cellStyle name="Hipervínculo" xfId="5237" builtinId="8" hidden="1"/>
    <cellStyle name="Hipervínculo" xfId="17693" builtinId="8" hidden="1"/>
    <cellStyle name="Hipervínculo" xfId="40661" builtinId="8" hidden="1"/>
    <cellStyle name="Hipervínculo" xfId="45718" builtinId="8" hidden="1"/>
    <cellStyle name="Hipervínculo" xfId="27249" builtinId="8" hidden="1"/>
    <cellStyle name="Hipervínculo" xfId="26820" builtinId="8" hidden="1"/>
    <cellStyle name="Hipervínculo" xfId="33607" builtinId="8" hidden="1"/>
    <cellStyle name="Hipervínculo" xfId="1210" builtinId="8" hidden="1"/>
    <cellStyle name="Hipervínculo" xfId="8924" builtinId="8" hidden="1"/>
    <cellStyle name="Hipervínculo" xfId="39747" builtinId="8" hidden="1"/>
    <cellStyle name="Hipervínculo" xfId="26175" builtinId="8" hidden="1"/>
    <cellStyle name="Hipervínculo" xfId="29410" builtinId="8" hidden="1"/>
    <cellStyle name="Hipervínculo" xfId="25858" builtinId="8" hidden="1"/>
    <cellStyle name="Hipervínculo" xfId="806" builtinId="8" hidden="1"/>
    <cellStyle name="Hipervínculo" xfId="29601" builtinId="8" hidden="1"/>
    <cellStyle name="Hipervínculo" xfId="43745" builtinId="8" hidden="1"/>
    <cellStyle name="Hipervínculo" xfId="33573" builtinId="8" hidden="1"/>
    <cellStyle name="Hipervínculo" xfId="11402" builtinId="8" hidden="1"/>
    <cellStyle name="Hipervínculo" xfId="38152" builtinId="8" hidden="1"/>
    <cellStyle name="Hipervínculo" xfId="37716" builtinId="8" hidden="1"/>
    <cellStyle name="Hipervínculo" xfId="41044" builtinId="8" hidden="1"/>
    <cellStyle name="Hipervínculo" xfId="2507" builtinId="8" hidden="1"/>
    <cellStyle name="Hipervínculo" xfId="39235" builtinId="8" hidden="1"/>
    <cellStyle name="Hipervínculo" xfId="48574" builtinId="8" hidden="1"/>
    <cellStyle name="Hipervínculo" xfId="53191" builtinId="8" hidden="1"/>
    <cellStyle name="Hipervínculo" xfId="50084" builtinId="8" hidden="1"/>
    <cellStyle name="Hipervínculo" xfId="25790" builtinId="8" hidden="1"/>
    <cellStyle name="Hipervínculo" xfId="672" builtinId="8" hidden="1"/>
    <cellStyle name="Hipervínculo" xfId="37238" builtinId="8" hidden="1"/>
    <cellStyle name="Hipervínculo" xfId="55768" builtinId="8" hidden="1"/>
    <cellStyle name="Hipervínculo" xfId="32520" builtinId="8" hidden="1"/>
    <cellStyle name="Hipervínculo" xfId="28806" builtinId="8" hidden="1"/>
    <cellStyle name="Hipervínculo" xfId="57368" builtinId="8" hidden="1"/>
    <cellStyle name="Hipervínculo" xfId="45977" builtinId="8" hidden="1"/>
    <cellStyle name="Hipervínculo" xfId="36531" builtinId="8" hidden="1"/>
    <cellStyle name="Hipervínculo" xfId="52707" builtinId="8" hidden="1"/>
    <cellStyle name="Hipervínculo" xfId="54556" builtinId="8" hidden="1"/>
    <cellStyle name="Hipervínculo" xfId="36814" builtinId="8" hidden="1"/>
    <cellStyle name="Hipervínculo" xfId="20554" builtinId="8" hidden="1"/>
    <cellStyle name="Hipervínculo" xfId="46082" builtinId="8" hidden="1"/>
    <cellStyle name="Hipervínculo" xfId="7331" builtinId="8" hidden="1"/>
    <cellStyle name="Hipervínculo" xfId="8669" builtinId="8" hidden="1"/>
    <cellStyle name="Hipervínculo" xfId="20776" builtinId="8" hidden="1"/>
    <cellStyle name="Hipervínculo" xfId="57814" builtinId="8" hidden="1"/>
    <cellStyle name="Hipervínculo" xfId="38881" builtinId="8" hidden="1"/>
    <cellStyle name="Hipervínculo" xfId="33600" builtinId="8" hidden="1"/>
    <cellStyle name="Hipervínculo" xfId="17777" builtinId="8" hidden="1"/>
    <cellStyle name="Hipervínculo" xfId="36859" builtinId="8" hidden="1"/>
    <cellStyle name="Hipervínculo" xfId="52151" builtinId="8" hidden="1"/>
    <cellStyle name="Hipervínculo" xfId="41264" builtinId="8" hidden="1"/>
    <cellStyle name="Hipervínculo" xfId="53724" builtinId="8" hidden="1"/>
    <cellStyle name="Hipervínculo" xfId="31990" builtinId="8" hidden="1"/>
    <cellStyle name="Hipervínculo" xfId="26930" builtinId="8" hidden="1"/>
    <cellStyle name="Hipervínculo" xfId="8109" builtinId="8" hidden="1"/>
    <cellStyle name="Hipervínculo" xfId="54068" builtinId="8" hidden="1"/>
    <cellStyle name="Hipervínculo" xfId="19543" builtinId="8" hidden="1"/>
    <cellStyle name="Hipervínculo" xfId="45808" builtinId="8" hidden="1"/>
    <cellStyle name="Hipervínculo" xfId="46795" builtinId="8" hidden="1"/>
    <cellStyle name="Hipervínculo" xfId="25059" builtinId="8" hidden="1"/>
    <cellStyle name="Hipervínculo" xfId="20003" builtinId="8" hidden="1"/>
    <cellStyle name="Hipervínculo" xfId="8529" builtinId="8" hidden="1"/>
    <cellStyle name="Hipervínculo" xfId="37702" builtinId="8" hidden="1"/>
    <cellStyle name="Hipervínculo" xfId="32731" builtinId="8" hidden="1"/>
    <cellStyle name="Hipervínculo" xfId="45385" builtinId="8" hidden="1"/>
    <cellStyle name="Hipervínculo" xfId="27995" builtinId="8" hidden="1"/>
    <cellStyle name="Hipervínculo" xfId="13972" builtinId="8" hidden="1"/>
    <cellStyle name="Hipervínculo" xfId="13076" builtinId="8" hidden="1"/>
    <cellStyle name="Hipervínculo" xfId="11089" builtinId="8" hidden="1"/>
    <cellStyle name="Hipervínculo" xfId="32821" builtinId="8" hidden="1"/>
    <cellStyle name="Hipervínculo" xfId="39042" builtinId="8" hidden="1"/>
    <cellStyle name="Hipervínculo" xfId="57293" builtinId="8" hidden="1"/>
    <cellStyle name="Hipervínculo" xfId="32939" builtinId="8" hidden="1"/>
    <cellStyle name="Hipervínculo" xfId="11208" builtinId="8" hidden="1"/>
    <cellStyle name="Hipervínculo" xfId="35930" builtinId="8" hidden="1"/>
    <cellStyle name="Hipervínculo" xfId="18015" builtinId="8" hidden="1"/>
    <cellStyle name="Hipervínculo" xfId="22060" builtinId="8" hidden="1"/>
    <cellStyle name="Hipervínculo" xfId="50707" builtinId="8" hidden="1"/>
    <cellStyle name="Hipervínculo" xfId="40223" builtinId="8" hidden="1"/>
    <cellStyle name="Hipervínculo" xfId="26010" builtinId="8" hidden="1"/>
    <cellStyle name="Hipervínculo" xfId="8741" builtinId="8" hidden="1"/>
    <cellStyle name="Hipervínculo" xfId="15285" builtinId="8" hidden="1"/>
    <cellStyle name="Hipervínculo" xfId="44514" builtinId="8" hidden="1"/>
    <cellStyle name="Hipervínculo" xfId="6229" builtinId="8" hidden="1"/>
    <cellStyle name="Hipervínculo" xfId="25866" builtinId="8" hidden="1"/>
    <cellStyle name="Hipervínculo" xfId="23610" builtinId="8" hidden="1"/>
    <cellStyle name="Hipervínculo" xfId="35004" builtinId="8" hidden="1"/>
    <cellStyle name="Hipervínculo" xfId="21058" builtinId="8" hidden="1"/>
    <cellStyle name="Hipervínculo" xfId="8179" builtinId="8" hidden="1"/>
    <cellStyle name="Hipervínculo" xfId="31872" builtinId="8" hidden="1"/>
    <cellStyle name="Hipervínculo" xfId="43718" builtinId="8" hidden="1"/>
    <cellStyle name="Hipervínculo" xfId="18538" builtinId="8" hidden="1"/>
    <cellStyle name="Hipervínculo" xfId="37050" builtinId="8" hidden="1"/>
    <cellStyle name="Hipervínculo" xfId="12156" builtinId="8" hidden="1"/>
    <cellStyle name="Hipervínculo" xfId="420" builtinId="8" hidden="1"/>
    <cellStyle name="Hipervínculo" xfId="14975" builtinId="8" hidden="1"/>
    <cellStyle name="Hipervínculo" xfId="38795" builtinId="8" hidden="1"/>
    <cellStyle name="Hipervínculo" xfId="57755" builtinId="8" hidden="1"/>
    <cellStyle name="Hipervínculo" xfId="54282" builtinId="8" hidden="1"/>
    <cellStyle name="Hipervínculo" xfId="6984" builtinId="8" hidden="1"/>
    <cellStyle name="Hipervínculo" xfId="55836" builtinId="8" hidden="1"/>
    <cellStyle name="Hipervínculo" xfId="5542" builtinId="8" hidden="1"/>
    <cellStyle name="Hipervínculo" xfId="21778" builtinId="8" hidden="1"/>
    <cellStyle name="Hipervínculo" xfId="45726" builtinId="8" hidden="1"/>
    <cellStyle name="Hipervínculo" xfId="42255" builtinId="8" hidden="1"/>
    <cellStyle name="Hipervínculo" xfId="47480" builtinId="8" hidden="1"/>
    <cellStyle name="Hipervínculo" xfId="23451" builtinId="8" hidden="1"/>
    <cellStyle name="Hipervínculo" xfId="196" builtinId="8" hidden="1"/>
    <cellStyle name="Hipervínculo" xfId="1074" builtinId="8" hidden="1"/>
    <cellStyle name="Hipervínculo" xfId="28576" builtinId="8" hidden="1"/>
    <cellStyle name="Hipervínculo" xfId="52604" builtinId="8" hidden="1"/>
    <cellStyle name="Hipervínculo" xfId="44775" builtinId="8" hidden="1"/>
    <cellStyle name="Hipervínculo" xfId="40683" builtinId="8" hidden="1"/>
    <cellStyle name="Hipervínculo" xfId="16655" builtinId="8" hidden="1"/>
    <cellStyle name="Hipervínculo" xfId="46842" builtinId="8" hidden="1"/>
    <cellStyle name="Hipervínculo" xfId="24398" builtinId="8" hidden="1"/>
    <cellStyle name="Hipervínculo" xfId="2427" builtinId="8" hidden="1"/>
    <cellStyle name="Hipervínculo" xfId="47270" builtinId="8" hidden="1"/>
    <cellStyle name="Hipervínculo" xfId="55415" builtinId="8" hidden="1"/>
    <cellStyle name="Hipervínculo" xfId="27802" builtinId="8" hidden="1"/>
    <cellStyle name="Hipervínculo" xfId="9855" builtinId="8" hidden="1"/>
    <cellStyle name="Hipervínculo" xfId="14057" builtinId="8" hidden="1"/>
    <cellStyle name="Hipervínculo" xfId="16183" builtinId="8" hidden="1"/>
    <cellStyle name="Hipervínculo" xfId="42178" builtinId="8" hidden="1"/>
    <cellStyle name="Hipervínculo" xfId="54634" builtinId="8" hidden="1"/>
    <cellStyle name="Hipervínculo" xfId="31175" builtinId="8" hidden="1"/>
    <cellStyle name="Hipervínculo" xfId="27080" builtinId="8" hidden="1"/>
    <cellStyle name="Hipervínculo" xfId="2640" builtinId="8" hidden="1"/>
    <cellStyle name="Hipervínculo" xfId="20855" builtinId="8" hidden="1"/>
    <cellStyle name="Hipervínculo" xfId="23107" builtinId="8" hidden="1"/>
    <cellStyle name="Hipervínculo" xfId="4210" builtinId="8" hidden="1"/>
    <cellStyle name="Hipervínculo" xfId="47708" builtinId="8" hidden="1"/>
    <cellStyle name="Hipervínculo" xfId="28471" builtinId="8" hidden="1"/>
    <cellStyle name="Hipervínculo" xfId="20283" builtinId="8" hidden="1"/>
    <cellStyle name="Hipervínculo" xfId="28232" builtinId="8" hidden="1"/>
    <cellStyle name="Hipervínculo" xfId="27654" builtinId="8" hidden="1"/>
    <cellStyle name="Hipervínculo" xfId="30039" builtinId="8" hidden="1"/>
    <cellStyle name="Hipervínculo" xfId="55776" builtinId="8" hidden="1"/>
    <cellStyle name="Hipervínculo" xfId="5134" builtinId="8" hidden="1"/>
    <cellStyle name="Hipervínculo" xfId="22919" builtinId="8" hidden="1"/>
    <cellStyle name="Hipervínculo" xfId="13481" builtinId="8" hidden="1"/>
    <cellStyle name="Hipervínculo" xfId="17121" builtinId="8" hidden="1"/>
    <cellStyle name="Hipervínculo" xfId="31215" builtinId="8" hidden="1"/>
    <cellStyle name="Hipervínculo" xfId="3002" builtinId="8" hidden="1"/>
    <cellStyle name="Hipervínculo" xfId="23365" builtinId="8" hidden="1"/>
    <cellStyle name="Hipervínculo" xfId="54707" builtinId="8" hidden="1"/>
    <cellStyle name="Hipervínculo" xfId="23310" builtinId="8" hidden="1"/>
    <cellStyle name="Hipervínculo" xfId="7892" builtinId="8" hidden="1"/>
    <cellStyle name="Hipervínculo" xfId="45682" builtinId="8" hidden="1"/>
    <cellStyle name="Hipervínculo" xfId="48423" builtinId="8" hidden="1"/>
    <cellStyle name="Hipervínculo" xfId="31830" builtinId="8" hidden="1"/>
    <cellStyle name="Hipervínculo" xfId="21623" builtinId="8" hidden="1"/>
    <cellStyle name="Hipervínculo" xfId="49767" builtinId="8" hidden="1"/>
    <cellStyle name="Hipervínculo" xfId="31721" builtinId="8" hidden="1"/>
    <cellStyle name="Hipervínculo" xfId="1114" builtinId="8" hidden="1"/>
    <cellStyle name="Hipervínculo" xfId="24030" builtinId="8" hidden="1"/>
    <cellStyle name="Hipervínculo" xfId="45825" builtinId="8" hidden="1"/>
    <cellStyle name="Hipervínculo" xfId="50824" builtinId="8" hidden="1"/>
    <cellStyle name="Hipervínculo" xfId="41728" builtinId="8" hidden="1"/>
    <cellStyle name="Hipervínculo" xfId="19995" builtinId="8" hidden="1"/>
    <cellStyle name="Hipervínculo" xfId="39547" builtinId="8" hidden="1"/>
    <cellStyle name="Hipervínculo" xfId="13450" builtinId="8" hidden="1"/>
    <cellStyle name="Hipervínculo" xfId="30959" builtinId="8" hidden="1"/>
    <cellStyle name="Hipervínculo" xfId="52650" builtinId="8" hidden="1"/>
    <cellStyle name="Hipervínculo" xfId="59186" builtinId="8" hidden="1"/>
    <cellStyle name="Hipervínculo" xfId="34799" builtinId="8" hidden="1"/>
    <cellStyle name="Hipervínculo" xfId="13068" builtinId="8" hidden="1"/>
    <cellStyle name="Hipervínculo" xfId="11033" builtinId="8" hidden="1"/>
    <cellStyle name="Hipervínculo" xfId="58181" builtinId="8" hidden="1"/>
    <cellStyle name="Hipervínculo" xfId="33521" builtinId="8" hidden="1"/>
    <cellStyle name="Hipervínculo" xfId="57297" builtinId="8" hidden="1"/>
    <cellStyle name="Hipervínculo" xfId="53368" builtinId="8" hidden="1"/>
    <cellStyle name="Hipervínculo" xfId="27870" builtinId="8" hidden="1"/>
    <cellStyle name="Hipervínculo" xfId="22315" builtinId="8" hidden="1"/>
    <cellStyle name="Hipervínculo" xfId="32441" builtinId="8" hidden="1"/>
    <cellStyle name="Hipervínculo" xfId="49147" builtinId="8" hidden="1"/>
    <cellStyle name="Hipervínculo" xfId="52914" builtinId="8" hidden="1"/>
    <cellStyle name="Hipervínculo" xfId="43205" builtinId="8" hidden="1"/>
    <cellStyle name="Hipervínculo" xfId="46570" builtinId="8" hidden="1"/>
    <cellStyle name="Hipervínculo" xfId="20944" builtinId="8" hidden="1"/>
    <cellStyle name="Hipervínculo" xfId="654" builtinId="8" hidden="1"/>
    <cellStyle name="Hipervínculo" xfId="20217" builtinId="8" hidden="1"/>
    <cellStyle name="Hipervínculo" xfId="29486" builtinId="8" hidden="1"/>
    <cellStyle name="Hipervínculo" xfId="32949" builtinId="8" hidden="1"/>
    <cellStyle name="Hipervínculo" xfId="43863" builtinId="8" hidden="1"/>
    <cellStyle name="Hipervínculo" xfId="50190" builtinId="8" hidden="1"/>
    <cellStyle name="Hipervínculo" xfId="56048" builtinId="8" hidden="1"/>
    <cellStyle name="Hipervínculo" xfId="3424" builtinId="8" hidden="1"/>
    <cellStyle name="Hipervínculo" xfId="45227" builtinId="8" hidden="1"/>
    <cellStyle name="Hipervínculo" xfId="36290" builtinId="8" hidden="1"/>
    <cellStyle name="Hipervínculo" xfId="34254" builtinId="8" hidden="1"/>
    <cellStyle name="Hipervínculo" xfId="27734" builtinId="8" hidden="1"/>
    <cellStyle name="Hipervínculo" xfId="32969" builtinId="8" hidden="1"/>
    <cellStyle name="Hipervínculo" xfId="7086" builtinId="8" hidden="1"/>
    <cellStyle name="Hipervínculo" xfId="14967" builtinId="8" hidden="1"/>
    <cellStyle name="Hipervínculo" xfId="24947" builtinId="8" hidden="1"/>
    <cellStyle name="Hipervínculo" xfId="43091" builtinId="8" hidden="1"/>
    <cellStyle name="Hipervínculo" xfId="54290" builtinId="8" hidden="1"/>
    <cellStyle name="Hipervínculo" xfId="33201" builtinId="8" hidden="1"/>
    <cellStyle name="Hipervínculo" xfId="26167" builtinId="8" hidden="1"/>
    <cellStyle name="Hipervínculo" xfId="2181" builtinId="8" hidden="1"/>
    <cellStyle name="Hipervínculo" xfId="6986" builtinId="8" hidden="1"/>
    <cellStyle name="Hipervínculo" xfId="14009" builtinId="8" hidden="1"/>
    <cellStyle name="Hipervínculo" xfId="47202" builtinId="8" hidden="1"/>
    <cellStyle name="Hipervínculo" xfId="24744" builtinId="8" hidden="1"/>
    <cellStyle name="Hipervínculo" xfId="21286" builtinId="8" hidden="1"/>
    <cellStyle name="Hipervínculo" xfId="23656" builtinId="8" hidden="1"/>
    <cellStyle name="Hipervínculo" xfId="14276" builtinId="8" hidden="1"/>
    <cellStyle name="Hipervínculo" xfId="41577" builtinId="8" hidden="1"/>
    <cellStyle name="Hipervínculo" xfId="32661" builtinId="8" hidden="1"/>
    <cellStyle name="Hipervínculo" xfId="56688" builtinId="8" hidden="1"/>
    <cellStyle name="Hipervínculo" xfId="40691" builtinId="8" hidden="1"/>
    <cellStyle name="Hipervínculo" xfId="2161" builtinId="8" hidden="1"/>
    <cellStyle name="Hipervínculo" xfId="12570" builtinId="8" hidden="1"/>
    <cellStyle name="Hipervínculo" xfId="9262" builtinId="8" hidden="1"/>
    <cellStyle name="Hipervínculo" xfId="35368" builtinId="8" hidden="1"/>
    <cellStyle name="Hipervínculo" xfId="51025" builtinId="8" hidden="1"/>
    <cellStyle name="Hipervínculo" xfId="56494" builtinId="8" hidden="1"/>
    <cellStyle name="Hipervínculo" xfId="33889" builtinId="8" hidden="1"/>
    <cellStyle name="Hipervínculo" xfId="21872" builtinId="8" hidden="1"/>
    <cellStyle name="Hipervínculo" xfId="270" builtinId="8" hidden="1"/>
    <cellStyle name="Hipervínculo" xfId="13366" builtinId="8" hidden="1"/>
    <cellStyle name="Hipervínculo" xfId="42170" builtinId="8" hidden="1"/>
    <cellStyle name="Hipervínculo" xfId="46261" builtinId="8" hidden="1"/>
    <cellStyle name="Hipervínculo" xfId="49565" builtinId="8" hidden="1"/>
    <cellStyle name="Hipervínculo" xfId="27088" builtinId="8" hidden="1"/>
    <cellStyle name="Hipervínculo" xfId="8361" builtinId="8" hidden="1"/>
    <cellStyle name="Hipervínculo" xfId="1570" builtinId="8" hidden="1"/>
    <cellStyle name="Hipervínculo" xfId="23115" builtinId="8" hidden="1"/>
    <cellStyle name="Hipervínculo" xfId="26840" builtinId="8" hidden="1"/>
    <cellStyle name="Hipervínculo" xfId="54406" builtinId="8" hidden="1"/>
    <cellStyle name="Hipervínculo" xfId="42641" builtinId="8" hidden="1"/>
    <cellStyle name="Hipervínculo" xfId="20289" builtinId="8" hidden="1"/>
    <cellStyle name="Hipervínculo" xfId="2233" builtinId="8" hidden="1"/>
    <cellStyle name="Hipervínculo" xfId="8317" builtinId="8" hidden="1"/>
    <cellStyle name="Hipervínculo" xfId="52948" builtinId="8" hidden="1"/>
    <cellStyle name="Hipervínculo" xfId="30786" builtinId="8" hidden="1"/>
    <cellStyle name="Hipervínculo" xfId="14787" builtinId="8" hidden="1"/>
    <cellStyle name="Hipervínculo" xfId="5687" builtinId="8" hidden="1"/>
    <cellStyle name="Hipervínculo" xfId="13489" builtinId="8" hidden="1"/>
    <cellStyle name="Hipervínculo" xfId="13310" builtinId="8" hidden="1"/>
    <cellStyle name="Hipervínculo" xfId="14982" builtinId="8" hidden="1"/>
    <cellStyle name="Hipervínculo" xfId="30320" builtinId="8" hidden="1"/>
    <cellStyle name="Hipervínculo" xfId="51318" builtinId="8" hidden="1"/>
    <cellStyle name="Hipervínculo" xfId="24238" builtinId="8" hidden="1"/>
    <cellStyle name="Hipervínculo" xfId="28782" builtinId="8" hidden="1"/>
    <cellStyle name="Hipervínculo" xfId="25713" builtinId="8" hidden="1"/>
    <cellStyle name="Hipervínculo" xfId="4590" builtinId="8" hidden="1"/>
    <cellStyle name="Hipervínculo" xfId="22172" builtinId="8" hidden="1"/>
    <cellStyle name="Hipervínculo" xfId="43903" builtinId="8" hidden="1"/>
    <cellStyle name="Hipervínculo" xfId="48645" builtinId="8" hidden="1"/>
    <cellStyle name="Hipervínculo" xfId="44301" builtinId="8" hidden="1"/>
    <cellStyle name="Hipervínculo" xfId="21856" builtinId="8" hidden="1"/>
    <cellStyle name="Hipervínculo" xfId="1110" builtinId="8" hidden="1"/>
    <cellStyle name="Hipervínculo" xfId="5225" builtinId="8" hidden="1"/>
    <cellStyle name="Hipervínculo" xfId="8671" builtinId="8" hidden="1"/>
    <cellStyle name="Hipervínculo" xfId="50832" builtinId="8" hidden="1"/>
    <cellStyle name="Hipervínculo" xfId="51121" builtinId="8" hidden="1"/>
    <cellStyle name="Hipervínculo" xfId="33707" builtinId="8" hidden="1"/>
    <cellStyle name="Hipervínculo" xfId="28970" builtinId="8" hidden="1"/>
    <cellStyle name="Hipervínculo" xfId="22997" builtinId="8" hidden="1"/>
    <cellStyle name="Hipervínculo" xfId="6824" builtinId="8" hidden="1"/>
    <cellStyle name="Hipervínculo" xfId="26772" builtinId="8" hidden="1"/>
    <cellStyle name="Hipervínculo" xfId="1728" builtinId="8" hidden="1"/>
    <cellStyle name="Hipervínculo" xfId="37549" builtinId="8" hidden="1"/>
    <cellStyle name="Hipervínculo" xfId="26014" builtinId="8" hidden="1"/>
    <cellStyle name="Hipervínculo" xfId="31039" builtinId="8" hidden="1"/>
    <cellStyle name="Hipervínculo" xfId="25470" builtinId="8" hidden="1"/>
    <cellStyle name="Hipervínculo" xfId="17319" builtinId="8" hidden="1"/>
    <cellStyle name="Hipervínculo" xfId="19471" builtinId="8" hidden="1"/>
    <cellStyle name="Hipervínculo" xfId="12790" builtinId="8" hidden="1"/>
    <cellStyle name="Hipervínculo" xfId="37613" builtinId="8" hidden="1"/>
    <cellStyle name="Hipervínculo" xfId="32337" builtinId="8" hidden="1"/>
    <cellStyle name="Hipervínculo" xfId="26270" builtinId="8" hidden="1"/>
    <cellStyle name="Hipervínculo" xfId="5544" builtinId="8" hidden="1"/>
    <cellStyle name="Hipervínculo" xfId="4365" builtinId="8" hidden="1"/>
    <cellStyle name="Hipervínculo" xfId="49881" builtinId="8" hidden="1"/>
    <cellStyle name="Hipervínculo" xfId="46578" builtinId="8" hidden="1"/>
    <cellStyle name="Hipervínculo" xfId="21862" builtinId="8" hidden="1"/>
    <cellStyle name="Hipervínculo" xfId="18456" builtinId="8" hidden="1"/>
    <cellStyle name="Hipervínculo" xfId="5455" builtinId="8" hidden="1"/>
    <cellStyle name="Hipervínculo" xfId="28942" builtinId="8" hidden="1"/>
    <cellStyle name="Hipervínculo" xfId="3958" builtinId="8" hidden="1"/>
    <cellStyle name="Hipervínculo" xfId="56810" builtinId="8" hidden="1"/>
    <cellStyle name="Hipervínculo" xfId="39779" builtinId="8" hidden="1"/>
    <cellStyle name="Hipervínculo" xfId="50144" builtinId="8" hidden="1"/>
    <cellStyle name="Hipervínculo" xfId="11655" builtinId="8" hidden="1"/>
    <cellStyle name="Hipervínculo" xfId="12254" builtinId="8" hidden="1"/>
    <cellStyle name="Hipervínculo" xfId="36282" builtinId="8" hidden="1"/>
    <cellStyle name="Hipervínculo" xfId="46206" builtinId="8" hidden="1"/>
    <cellStyle name="Hipervínculo" xfId="57003" builtinId="8" hidden="1"/>
    <cellStyle name="Hipervínculo" xfId="32978" builtinId="8" hidden="1"/>
    <cellStyle name="Hipervínculo" xfId="27955" builtinId="8" hidden="1"/>
    <cellStyle name="Hipervínculo" xfId="4857" builtinId="8" hidden="1"/>
    <cellStyle name="Hipervínculo" xfId="19053" builtinId="8" hidden="1"/>
    <cellStyle name="Hipervínculo" xfId="43083" builtinId="8" hidden="1"/>
    <cellStyle name="Hipervínculo" xfId="107" builtinId="8" hidden="1"/>
    <cellStyle name="Hipervínculo" xfId="14151" builtinId="8" hidden="1"/>
    <cellStyle name="Hipervínculo" xfId="24102" builtinId="8" hidden="1"/>
    <cellStyle name="Hipervínculo" xfId="38865" builtinId="8" hidden="1"/>
    <cellStyle name="Hipervínculo" xfId="5524" builtinId="8" hidden="1"/>
    <cellStyle name="Hipervínculo" xfId="25852" builtinId="8" hidden="1"/>
    <cellStyle name="Hipervínculo" xfId="49879" builtinId="8" hidden="1"/>
    <cellStyle name="Hipervínculo" xfId="53974" builtinId="8" hidden="1"/>
    <cellStyle name="Hipervínculo" xfId="48118" builtinId="8" hidden="1"/>
    <cellStyle name="Hipervínculo" xfId="19377" builtinId="8" hidden="1"/>
    <cellStyle name="Hipervínculo" xfId="33657" builtinId="8" hidden="1"/>
    <cellStyle name="Hipervínculo" xfId="12324" builtinId="8" hidden="1"/>
    <cellStyle name="Hipervínculo" xfId="36723" builtinId="8" hidden="1"/>
    <cellStyle name="Hipervínculo" xfId="56680" builtinId="8" hidden="1"/>
    <cellStyle name="Hipervínculo" xfId="58884" builtinId="8" hidden="1"/>
    <cellStyle name="Hipervínculo" xfId="17185" builtinId="8" hidden="1"/>
    <cellStyle name="Hipervínculo" xfId="33473" builtinId="8" hidden="1"/>
    <cellStyle name="Hipervínculo" xfId="50304" builtinId="8" hidden="1"/>
    <cellStyle name="Hipervínculo" xfId="14329" builtinId="8" hidden="1"/>
    <cellStyle name="Hipervínculo" xfId="48785" builtinId="8" hidden="1"/>
    <cellStyle name="Hipervínculo" xfId="56486" builtinId="8" hidden="1"/>
    <cellStyle name="Hipervínculo" xfId="51427" builtinId="8" hidden="1"/>
    <cellStyle name="Hipervínculo" xfId="29691" builtinId="8" hidden="1"/>
    <cellStyle name="Hipervínculo" xfId="17915" builtinId="8" hidden="1"/>
    <cellStyle name="Hipervínculo" xfId="15031" builtinId="8" hidden="1"/>
    <cellStyle name="Hipervínculo" xfId="21260" builtinId="8" hidden="1"/>
    <cellStyle name="Hipervínculo" xfId="46253" builtinId="8" hidden="1"/>
    <cellStyle name="Hipervínculo" xfId="30215" builtinId="8" hidden="1"/>
    <cellStyle name="Hipervínculo" xfId="22140" builtinId="8" hidden="1"/>
    <cellStyle name="Hipervínculo" xfId="39241" builtinId="8" hidden="1"/>
    <cellStyle name="Hipervínculo" xfId="24236" builtinId="8" hidden="1"/>
    <cellStyle name="Hipervínculo" xfId="4549" builtinId="8" hidden="1"/>
    <cellStyle name="Hipervínculo" xfId="55039" builtinId="8" hidden="1"/>
    <cellStyle name="Hipervínculo" xfId="40839" builtinId="8" hidden="1"/>
    <cellStyle name="Hipervínculo" xfId="42633" builtinId="8" hidden="1"/>
    <cellStyle name="Hipervínculo" xfId="37569" builtinId="8" hidden="1"/>
    <cellStyle name="Hipervínculo" xfId="15838" builtinId="8" hidden="1"/>
    <cellStyle name="Hipervínculo" xfId="8325" builtinId="8" hidden="1"/>
    <cellStyle name="Hipervínculo" xfId="28276" builtinId="8" hidden="1"/>
    <cellStyle name="Hipervínculo" xfId="35116" builtinId="8" hidden="1"/>
    <cellStyle name="Hipervínculo" xfId="59343" builtinId="8" hidden="1"/>
    <cellStyle name="Hipervínculo" xfId="35702" builtinId="8" hidden="1"/>
    <cellStyle name="Hipervínculo" xfId="30643" builtinId="8" hidden="1"/>
    <cellStyle name="Hipervínculo" xfId="8912" builtinId="8" hidden="1"/>
    <cellStyle name="Hipervínculo" xfId="6363" builtinId="8" hidden="1"/>
    <cellStyle name="Hipervínculo" xfId="20386" builtinId="8" hidden="1"/>
    <cellStyle name="Hipervínculo" xfId="20101" builtinId="8" hidden="1"/>
    <cellStyle name="Hipervínculo" xfId="50507" builtinId="8" hidden="1"/>
    <cellStyle name="Hipervínculo" xfId="28774" builtinId="8" hidden="1"/>
    <cellStyle name="Hipervínculo" xfId="23714" builtinId="8" hidden="1"/>
    <cellStyle name="Hipervínculo" xfId="1272" builtinId="8" hidden="1"/>
    <cellStyle name="Hipervínculo" xfId="22180" builtinId="8" hidden="1"/>
    <cellStyle name="Hipervínculo" xfId="19221" builtinId="8" hidden="1"/>
    <cellStyle name="Hipervínculo" xfId="48969" builtinId="8" hidden="1"/>
    <cellStyle name="Hipervínculo" xfId="43578" builtinId="8" hidden="1"/>
    <cellStyle name="Hipervínculo" xfId="21848" builtinId="8" hidden="1"/>
    <cellStyle name="Hipervínculo" xfId="16787" builtinId="8" hidden="1"/>
    <cellStyle name="Hipervínculo" xfId="6367" builtinId="8" hidden="1"/>
    <cellStyle name="Hipervínculo" xfId="54783" builtinId="8" hidden="1"/>
    <cellStyle name="Hipervínculo" xfId="50643" builtinId="8" hidden="1"/>
    <cellStyle name="Hipervínculo" xfId="47192" builtinId="8" hidden="1"/>
    <cellStyle name="Hipervínculo" xfId="19931" builtinId="8" hidden="1"/>
    <cellStyle name="Hipervínculo" xfId="24628" builtinId="8" hidden="1"/>
    <cellStyle name="Hipervínculo" xfId="30230" builtinId="8" hidden="1"/>
    <cellStyle name="Hipervínculo" xfId="13166" builtinId="8" hidden="1"/>
    <cellStyle name="Hipervínculo" xfId="36034" builtinId="8" hidden="1"/>
    <cellStyle name="Hipervínculo" xfId="41094" builtinId="8" hidden="1"/>
    <cellStyle name="Hipervínculo" xfId="56092" builtinId="8" hidden="1"/>
    <cellStyle name="Hipervínculo" xfId="29756" builtinId="8" hidden="1"/>
    <cellStyle name="Hipervínculo" xfId="4433" builtinId="8" hidden="1"/>
    <cellStyle name="Hipervínculo" xfId="4230" builtinId="8" hidden="1"/>
    <cellStyle name="Hipervínculo" xfId="29507" builtinId="8" hidden="1"/>
    <cellStyle name="Hipervínculo" xfId="42965" builtinId="8" hidden="1"/>
    <cellStyle name="Hipervínculo" xfId="14674" builtinId="8" hidden="1"/>
    <cellStyle name="Hipervínculo" xfId="49291" builtinId="8" hidden="1"/>
    <cellStyle name="Hipervínculo" xfId="25261" builtinId="8" hidden="1"/>
    <cellStyle name="Hipervínculo" xfId="4391" builtinId="8" hidden="1"/>
    <cellStyle name="Hipervínculo" xfId="2480" builtinId="8" hidden="1"/>
    <cellStyle name="Hipervínculo" xfId="26764" builtinId="8" hidden="1"/>
    <cellStyle name="Hipervínculo" xfId="51189" builtinId="8" hidden="1"/>
    <cellStyle name="Hipervínculo" xfId="39709" builtinId="8" hidden="1"/>
    <cellStyle name="Hipervínculo" xfId="42495" builtinId="8" hidden="1"/>
    <cellStyle name="Hipervínculo" xfId="18464" builtinId="8" hidden="1"/>
    <cellStyle name="Hipervínculo" xfId="2754" builtinId="8" hidden="1"/>
    <cellStyle name="Hipervínculo" xfId="55802" builtinId="8" hidden="1"/>
    <cellStyle name="Hipervínculo" xfId="33565" builtinId="8" hidden="1"/>
    <cellStyle name="Hipervínculo" xfId="16256" builtinId="8" hidden="1"/>
    <cellStyle name="Hipervínculo" xfId="26596" builtinId="8" hidden="1"/>
    <cellStyle name="Hipervínculo" xfId="55110" builtinId="8" hidden="1"/>
    <cellStyle name="Hipervínculo" xfId="33535" builtinId="8" hidden="1"/>
    <cellStyle name="Hipervínculo" xfId="54188" builtinId="8" hidden="1"/>
    <cellStyle name="Hipervínculo" xfId="31183" builtinId="8" hidden="1"/>
    <cellStyle name="Hipervínculo" xfId="17735" builtinId="8" hidden="1"/>
    <cellStyle name="Hipervínculo" xfId="51869" builtinId="8" hidden="1"/>
    <cellStyle name="Hipervínculo" xfId="39617" builtinId="8" hidden="1"/>
    <cellStyle name="Hipervínculo" xfId="46450" builtinId="8" hidden="1"/>
    <cellStyle name="Hipervínculo" xfId="2101" builtinId="8" hidden="1"/>
    <cellStyle name="Hipervínculo" xfId="21458" builtinId="8" hidden="1"/>
    <cellStyle name="Hipervínculo" xfId="23133" builtinId="8" hidden="1"/>
    <cellStyle name="Hipervínculo" xfId="40601" builtinId="8" hidden="1"/>
    <cellStyle name="Hipervínculo" xfId="57043" builtinId="8" hidden="1"/>
    <cellStyle name="Hipervínculo" xfId="56814" builtinId="8" hidden="1"/>
    <cellStyle name="Hipervínculo" xfId="22094" builtinId="8" hidden="1"/>
    <cellStyle name="Hipervínculo" xfId="2020" builtinId="8" hidden="1"/>
    <cellStyle name="Hipervínculo" xfId="6439" builtinId="8" hidden="1"/>
    <cellStyle name="Hipervínculo" xfId="29937" builtinId="8" hidden="1"/>
    <cellStyle name="Hipervínculo" xfId="43494" builtinId="8" hidden="1"/>
    <cellStyle name="Hipervínculo" xfId="20946" builtinId="8" hidden="1"/>
    <cellStyle name="Hipervínculo" xfId="38480" builtinId="8" hidden="1"/>
    <cellStyle name="Hipervínculo" xfId="15291" builtinId="8" hidden="1"/>
    <cellStyle name="Hipervínculo" xfId="7412" builtinId="8" hidden="1"/>
    <cellStyle name="Hipervínculo" xfId="12471" builtinId="8" hidden="1"/>
    <cellStyle name="Hipervínculo" xfId="36733" builtinId="8" hidden="1"/>
    <cellStyle name="Hipervínculo" xfId="58888" builtinId="8" hidden="1"/>
    <cellStyle name="Hipervínculo" xfId="25864" builtinId="8" hidden="1"/>
    <cellStyle name="Hipervínculo" xfId="31557" builtinId="8" hidden="1"/>
    <cellStyle name="Hipervínculo" xfId="8495" builtinId="8" hidden="1"/>
    <cellStyle name="Hipervínculo" xfId="14337" builtinId="8" hidden="1"/>
    <cellStyle name="Hipervínculo" xfId="19399" builtinId="8" hidden="1"/>
    <cellStyle name="Hipervínculo" xfId="41190" builtinId="8" hidden="1"/>
    <cellStyle name="Hipervínculo" xfId="51419" builtinId="8" hidden="1"/>
    <cellStyle name="Hipervínculo" xfId="55252" builtinId="8" hidden="1"/>
    <cellStyle name="Hipervínculo" xfId="55994" builtinId="8" hidden="1"/>
    <cellStyle name="Hipervínculo" xfId="816" builtinId="8" hidden="1"/>
    <cellStyle name="Hipervínculo" xfId="21268" builtinId="8" hidden="1"/>
    <cellStyle name="Hipervínculo" xfId="26326" builtinId="8" hidden="1"/>
    <cellStyle name="Hipervínculo" xfId="48110" builtinId="8" hidden="1"/>
    <cellStyle name="Hipervínculo" xfId="55178" builtinId="8" hidden="1"/>
    <cellStyle name="Hipervínculo" xfId="53828" builtinId="8" hidden="1"/>
    <cellStyle name="Hipervínculo" xfId="19296" builtinId="8" hidden="1"/>
    <cellStyle name="Hipervínculo" xfId="6465" builtinId="8" hidden="1"/>
    <cellStyle name="Hipervínculo" xfId="26002" builtinId="8" hidden="1"/>
    <cellStyle name="Hipervínculo" xfId="33255" builtinId="8" hidden="1"/>
    <cellStyle name="Hipervínculo" xfId="45143" builtinId="8" hidden="1"/>
    <cellStyle name="Hipervínculo" xfId="37561" builtinId="8" hidden="1"/>
    <cellStyle name="Hipervínculo" xfId="27301" builtinId="8" hidden="1"/>
    <cellStyle name="Hipervínculo" xfId="10773" builtinId="8" hidden="1"/>
    <cellStyle name="Hipervínculo" xfId="5885" builtinId="8" hidden="1"/>
    <cellStyle name="Hipervínculo" xfId="35124" builtinId="8" hidden="1"/>
    <cellStyle name="Hipervínculo" xfId="40185" builtinId="8" hidden="1"/>
    <cellStyle name="Hipervínculo" xfId="16179" builtinId="8" hidden="1"/>
    <cellStyle name="Hipervínculo" xfId="30376" builtinId="8" hidden="1"/>
    <cellStyle name="Hipervínculo" xfId="43410" builtinId="8" hidden="1"/>
    <cellStyle name="Hipervínculo" xfId="3774" builtinId="8" hidden="1"/>
    <cellStyle name="Hipervínculo" xfId="31469" builtinId="8" hidden="1"/>
    <cellStyle name="Hipervínculo" xfId="42053" builtinId="8" hidden="1"/>
    <cellStyle name="Hipervínculo" xfId="47112" builtinId="8" hidden="1"/>
    <cellStyle name="Hipervínculo" xfId="48381" builtinId="8" hidden="1"/>
    <cellStyle name="Hipervínculo" xfId="11330" builtinId="8" hidden="1"/>
    <cellStyle name="Hipervínculo" xfId="24082" builtinId="8" hidden="1"/>
    <cellStyle name="Hipervínculo" xfId="43079" builtinId="8" hidden="1"/>
    <cellStyle name="Hipervínculo" xfId="42212" builtinId="8" hidden="1"/>
    <cellStyle name="Hipervínculo" xfId="45129" builtinId="8" hidden="1"/>
    <cellStyle name="Hipervínculo" xfId="33076" builtinId="8" hidden="1"/>
    <cellStyle name="Hipervínculo" xfId="23296" builtinId="8" hidden="1"/>
    <cellStyle name="Hipervínculo" xfId="17899" builtinId="8" hidden="1"/>
    <cellStyle name="Hipervínculo" xfId="30760" builtinId="8" hidden="1"/>
    <cellStyle name="Hipervínculo" xfId="33387" builtinId="8" hidden="1"/>
    <cellStyle name="Hipervínculo" xfId="34174" builtinId="8" hidden="1"/>
    <cellStyle name="Hipervínculo" xfId="55905" builtinId="8" hidden="1"/>
    <cellStyle name="Hipervínculo" xfId="57972" builtinId="8" hidden="1"/>
    <cellStyle name="Hipervínculo" xfId="34780" builtinId="8" hidden="1"/>
    <cellStyle name="Hipervínculo" xfId="9853" builtinId="8" hidden="1"/>
    <cellStyle name="Hipervínculo" xfId="55911" builtinId="8" hidden="1"/>
    <cellStyle name="Hipervínculo" xfId="17249" builtinId="8" hidden="1"/>
    <cellStyle name="Hipervínculo" xfId="9545" builtinId="8" hidden="1"/>
    <cellStyle name="Hipervínculo" xfId="1978" builtinId="8" hidden="1"/>
    <cellStyle name="Hipervínculo" xfId="57498" builtinId="8" hidden="1"/>
    <cellStyle name="Hipervínculo" xfId="27979" builtinId="8" hidden="1"/>
    <cellStyle name="Hipervínculo" xfId="4234" builtinId="8" hidden="1"/>
    <cellStyle name="Hipervínculo" xfId="31725" builtinId="8" hidden="1"/>
    <cellStyle name="Hipervínculo" xfId="24048" builtinId="8" hidden="1"/>
    <cellStyle name="Hipervínculo" xfId="48029" builtinId="8" hidden="1"/>
    <cellStyle name="Hipervínculo" xfId="49299" builtinId="8" hidden="1"/>
    <cellStyle name="Hipervínculo" xfId="1916" builtinId="8" hidden="1"/>
    <cellStyle name="Hipervínculo" xfId="3062" builtinId="8" hidden="1"/>
    <cellStyle name="Hipervínculo" xfId="50635" builtinId="8" hidden="1"/>
    <cellStyle name="Hipervínculo" xfId="31169" builtinId="8" hidden="1"/>
    <cellStyle name="Hipervínculo" xfId="19609" builtinId="8" hidden="1"/>
    <cellStyle name="Hipervínculo" xfId="37514" builtinId="8" hidden="1"/>
    <cellStyle name="Hipervínculo" xfId="7834" builtinId="8" hidden="1"/>
    <cellStyle name="Hipervínculo" xfId="41915" builtinId="8" hidden="1"/>
    <cellStyle name="Hipervínculo" xfId="5047" builtinId="8" hidden="1"/>
    <cellStyle name="Hipervínculo" xfId="12860" builtinId="8" hidden="1"/>
    <cellStyle name="Hipervínculo" xfId="20069" builtinId="8" hidden="1"/>
    <cellStyle name="Hipervínculo" xfId="7715" builtinId="8" hidden="1"/>
    <cellStyle name="Hipervínculo" xfId="15681" builtinId="8" hidden="1"/>
    <cellStyle name="Hipervínculo" xfId="52735" builtinId="8" hidden="1"/>
    <cellStyle name="Hipervínculo" xfId="53384" builtinId="8" hidden="1"/>
    <cellStyle name="Hipervínculo" xfId="57402" builtinId="8" hidden="1"/>
    <cellStyle name="Hipervínculo" xfId="52672" builtinId="8" hidden="1"/>
    <cellStyle name="Hipervínculo" xfId="52199" builtinId="8" hidden="1"/>
    <cellStyle name="Hipervínculo" xfId="38634" builtinId="8" hidden="1"/>
    <cellStyle name="Hipervínculo" xfId="19145" builtinId="8" hidden="1"/>
    <cellStyle name="Hipervínculo" xfId="37796" builtinId="8" hidden="1"/>
    <cellStyle name="Hipervínculo" xfId="9678" builtinId="8" hidden="1"/>
    <cellStyle name="Hipervínculo" xfId="36379" builtinId="8" hidden="1"/>
    <cellStyle name="Hipervínculo" xfId="8253" builtinId="8" hidden="1"/>
    <cellStyle name="Hipervínculo" xfId="26904" builtinId="8" hidden="1"/>
    <cellStyle name="Hipervínculo" xfId="412" builtinId="8" hidden="1"/>
    <cellStyle name="Hipervínculo" xfId="53730" builtinId="8" hidden="1"/>
    <cellStyle name="Hipervínculo" xfId="24558" builtinId="8" hidden="1"/>
    <cellStyle name="Hipervínculo" xfId="48317" builtinId="8" hidden="1"/>
    <cellStyle name="Hipervínculo" xfId="3508" builtinId="8" hidden="1"/>
    <cellStyle name="Hipervínculo" xfId="47396" builtinId="8" hidden="1"/>
    <cellStyle name="Hipervínculo" xfId="48891" builtinId="8" hidden="1"/>
    <cellStyle name="Hipervínculo" xfId="32016" builtinId="8" hidden="1"/>
    <cellStyle name="Hipervínculo" xfId="8539" builtinId="8" hidden="1"/>
    <cellStyle name="Hipervínculo" xfId="6249" builtinId="8" hidden="1"/>
    <cellStyle name="Hipervínculo" xfId="20107" builtinId="8" hidden="1"/>
    <cellStyle name="Hipervínculo" xfId="57500" builtinId="8" hidden="1"/>
    <cellStyle name="Hipervínculo" xfId="35887" builtinId="8" hidden="1"/>
    <cellStyle name="Hipervínculo" xfId="7457" builtinId="8" hidden="1"/>
    <cellStyle name="Hipervínculo" xfId="5785" builtinId="8" hidden="1"/>
    <cellStyle name="Hipervínculo" xfId="20390" builtinId="8" hidden="1"/>
    <cellStyle name="Hipervínculo" xfId="58225" builtinId="8" hidden="1"/>
    <cellStyle name="Hipervínculo" xfId="44641" builtinId="8" hidden="1"/>
    <cellStyle name="Hipervínculo" xfId="30533" builtinId="8" hidden="1"/>
    <cellStyle name="Hipervínculo" xfId="57606" builtinId="8" hidden="1"/>
    <cellStyle name="Hipervínculo" xfId="740" builtinId="8" hidden="1"/>
    <cellStyle name="Hipervínculo" xfId="41024" builtinId="8" hidden="1"/>
    <cellStyle name="Hipervínculo" xfId="11601" builtinId="8" hidden="1"/>
    <cellStyle name="Hipervínculo" xfId="51911" builtinId="8" hidden="1"/>
    <cellStyle name="Hipervínculo" xfId="4165" builtinId="8" hidden="1"/>
    <cellStyle name="Hipervínculo" xfId="46358" builtinId="8" hidden="1"/>
    <cellStyle name="Hipervínculo" xfId="1456" builtinId="8" hidden="1"/>
    <cellStyle name="Hipervínculo" xfId="12862" builtinId="8" hidden="1"/>
    <cellStyle name="Hipervínculo" xfId="7513" builtinId="8" hidden="1"/>
    <cellStyle name="Hipervínculo" xfId="31353" builtinId="8" hidden="1"/>
    <cellStyle name="Hipervínculo" xfId="27347" builtinId="8" hidden="1"/>
    <cellStyle name="Hipervínculo" xfId="1328" builtinId="8" hidden="1"/>
    <cellStyle name="Hipervínculo" xfId="17861" builtinId="8" hidden="1"/>
    <cellStyle name="Hipervínculo" xfId="34668" builtinId="8" hidden="1"/>
    <cellStyle name="Hipervínculo" xfId="56582" builtinId="8" hidden="1"/>
    <cellStyle name="Hipervínculo" xfId="29957" builtinId="8" hidden="1"/>
    <cellStyle name="Hipervínculo" xfId="45790" builtinId="8" hidden="1"/>
    <cellStyle name="Hipervínculo" xfId="20115" builtinId="8" hidden="1"/>
    <cellStyle name="Hipervínculo" xfId="43392" builtinId="8" hidden="1"/>
    <cellStyle name="Hipervínculo" xfId="14593" builtinId="8" hidden="1"/>
    <cellStyle name="Hipervínculo" xfId="8755" builtinId="8" hidden="1"/>
    <cellStyle name="Hipervínculo" xfId="15271" builtinId="8" hidden="1"/>
    <cellStyle name="Hipervínculo" xfId="26864" builtinId="8" hidden="1"/>
    <cellStyle name="Hipervínculo" xfId="25882" builtinId="8" hidden="1"/>
    <cellStyle name="Hipervínculo" xfId="46876" builtinId="8" hidden="1"/>
    <cellStyle name="Hipervínculo" xfId="21354" builtinId="8" hidden="1"/>
    <cellStyle name="Hipervínculo" xfId="20638" builtinId="8" hidden="1"/>
    <cellStyle name="Hipervínculo" xfId="58878" builtinId="8" hidden="1"/>
    <cellStyle name="Hipervínculo" xfId="23665" builtinId="8" hidden="1"/>
    <cellStyle name="Hipervínculo" xfId="24366" builtinId="8" hidden="1"/>
    <cellStyle name="Hipervínculo" xfId="12566" builtinId="8" hidden="1"/>
    <cellStyle name="Hipervínculo" xfId="10633" builtinId="8" hidden="1"/>
    <cellStyle name="Hipervínculo" xfId="31761" builtinId="8" hidden="1"/>
    <cellStyle name="Hipervínculo" xfId="49076" builtinId="8" hidden="1"/>
    <cellStyle name="Hipervínculo" xfId="57886" builtinId="8" hidden="1"/>
    <cellStyle name="Hipervínculo" xfId="23831" builtinId="8" hidden="1"/>
    <cellStyle name="Hipervínculo" xfId="11710" builtinId="8" hidden="1"/>
    <cellStyle name="Hipervínculo" xfId="10443" builtinId="8" hidden="1"/>
    <cellStyle name="Hipervínculo" xfId="14533" builtinId="8" hidden="1"/>
    <cellStyle name="Hipervínculo" xfId="9605" builtinId="8" hidden="1"/>
    <cellStyle name="Hipervínculo" xfId="57976" builtinId="8" hidden="1"/>
    <cellStyle name="Hipervínculo" xfId="34788" builtinId="8" hidden="1"/>
    <cellStyle name="Hipervínculo" xfId="30698" builtinId="8" hidden="1"/>
    <cellStyle name="Hipervínculo" xfId="4783" builtinId="8" hidden="1"/>
    <cellStyle name="Hipervínculo" xfId="17241" builtinId="8" hidden="1"/>
    <cellStyle name="Hipervínculo" xfId="21332" builtinId="8" hidden="1"/>
    <cellStyle name="Hipervínculo" xfId="36244" builtinId="8" hidden="1"/>
    <cellStyle name="Hipervínculo" xfId="52017" builtinId="8" hidden="1"/>
    <cellStyle name="Hipervínculo" xfId="30793" builtinId="8" hidden="1"/>
    <cellStyle name="Hipervínculo" xfId="23895" builtinId="8" hidden="1"/>
    <cellStyle name="Hipervínculo" xfId="31005" builtinId="8" hidden="1"/>
    <cellStyle name="Hipervínculo" xfId="24040" builtinId="8" hidden="1"/>
    <cellStyle name="Hipervínculo" xfId="22594" builtinId="8" hidden="1"/>
    <cellStyle name="Hipervínculo" xfId="44763" builtinId="8" hidden="1"/>
    <cellStyle name="Hipervínculo" xfId="3269" builtinId="8" hidden="1"/>
    <cellStyle name="Hipervínculo" xfId="30477" builtinId="8" hidden="1"/>
    <cellStyle name="Hipervínculo" xfId="5697" builtinId="8" hidden="1"/>
    <cellStyle name="Hipervínculo" xfId="4604" builtinId="8" hidden="1"/>
    <cellStyle name="Hipervínculo" xfId="30841" builtinId="8" hidden="1"/>
    <cellStyle name="Hipervínculo" xfId="30425" builtinId="8" hidden="1"/>
    <cellStyle name="Hipervínculo" xfId="58050" builtinId="8" hidden="1"/>
    <cellStyle name="Hipervínculo" xfId="38416" builtinId="8" hidden="1"/>
    <cellStyle name="Hipervínculo" xfId="36882" builtinId="8" hidden="1"/>
    <cellStyle name="Hipervínculo" xfId="10431" builtinId="8" hidden="1"/>
    <cellStyle name="Hipervínculo" xfId="11565" builtinId="8" hidden="1"/>
    <cellStyle name="Hipervínculo" xfId="47951" builtinId="8" hidden="1"/>
    <cellStyle name="Hipervínculo" xfId="41734" builtinId="8" hidden="1"/>
    <cellStyle name="Hipervínculo" xfId="24390" builtinId="8" hidden="1"/>
    <cellStyle name="Hipervínculo" xfId="45911" builtinId="8" hidden="1"/>
    <cellStyle name="Hipervínculo" xfId="20184" builtinId="8" hidden="1"/>
    <cellStyle name="Hipervínculo" xfId="2861" builtinId="8" hidden="1"/>
    <cellStyle name="Hipervínculo" xfId="18495" builtinId="8" hidden="1"/>
    <cellStyle name="Hipervínculo" xfId="44442" builtinId="8" hidden="1"/>
    <cellStyle name="Hipervínculo" xfId="48532" builtinId="8" hidden="1"/>
    <cellStyle name="Hipervínculo" xfId="47264" builtinId="8" hidden="1"/>
    <cellStyle name="Hipervínculo" xfId="24816" builtinId="8" hidden="1"/>
    <cellStyle name="Hipervínculo" xfId="42637" builtinId="8" hidden="1"/>
    <cellStyle name="Hipervínculo" xfId="3848" builtinId="8" hidden="1"/>
    <cellStyle name="Hipervínculo" xfId="25419" builtinId="8" hidden="1"/>
    <cellStyle name="Hipervínculo" xfId="51241" builtinId="8" hidden="1"/>
    <cellStyle name="Hipervínculo" xfId="55332" builtinId="8" hidden="1"/>
    <cellStyle name="Hipervínculo" xfId="40337" builtinId="8" hidden="1"/>
    <cellStyle name="Hipervínculo" xfId="18017" builtinId="8" hidden="1"/>
    <cellStyle name="Hipervínculo" xfId="3224" builtinId="8" hidden="1"/>
    <cellStyle name="Hipervínculo" xfId="50432" builtinId="8" hidden="1"/>
    <cellStyle name="Hipervínculo" xfId="50993" builtinId="8" hidden="1"/>
    <cellStyle name="Hipervínculo" xfId="57590" builtinId="8" hidden="1"/>
    <cellStyle name="Hipervínculo" xfId="55135" builtinId="8" hidden="1"/>
    <cellStyle name="Hipervínculo" xfId="33407" builtinId="8" hidden="1"/>
    <cellStyle name="Hipervínculo" xfId="30431" builtinId="8" hidden="1"/>
    <cellStyle name="Hipervínculo" xfId="30377" builtinId="8" hidden="1"/>
    <cellStyle name="Hipervínculo" xfId="17385" builtinId="8" hidden="1"/>
    <cellStyle name="Hipervínculo" xfId="39281" builtinId="8" hidden="1"/>
    <cellStyle name="Hipervínculo" xfId="44985" builtinId="8" hidden="1"/>
    <cellStyle name="Hipervínculo" xfId="48209" builtinId="8" hidden="1"/>
    <cellStyle name="Hipervínculo" xfId="26478" builtinId="8" hidden="1"/>
    <cellStyle name="Hipervínculo" xfId="3321" builtinId="8" hidden="1"/>
    <cellStyle name="Hipervínculo" xfId="14901" builtinId="8" hidden="1"/>
    <cellStyle name="Hipervínculo" xfId="24474" builtinId="8" hidden="1"/>
    <cellStyle name="Hipervínculo" xfId="58211" builtinId="8" hidden="1"/>
    <cellStyle name="Hipervínculo" xfId="46342" builtinId="8" hidden="1"/>
    <cellStyle name="Hipervínculo" xfId="46337" builtinId="8" hidden="1"/>
    <cellStyle name="Hipervínculo" xfId="58010" builtinId="8" hidden="1"/>
    <cellStyle name="Hipervínculo" xfId="4781" builtinId="8" hidden="1"/>
    <cellStyle name="Hipervínculo" xfId="43163" builtinId="8" hidden="1"/>
    <cellStyle name="Hipervínculo" xfId="31405" builtinId="8" hidden="1"/>
    <cellStyle name="Hipervínculo" xfId="31309" builtinId="8" hidden="1"/>
    <cellStyle name="Hipervínculo" xfId="28463" builtinId="8" hidden="1"/>
    <cellStyle name="Hipervínculo" xfId="34366" builtinId="8" hidden="1"/>
    <cellStyle name="Hipervínculo" xfId="12624" builtinId="8" hidden="1"/>
    <cellStyle name="Hipervínculo" xfId="52588" builtinId="8" hidden="1"/>
    <cellStyle name="Hipervínculo" xfId="2303" builtinId="8" hidden="1"/>
    <cellStyle name="Hipervínculo" xfId="32168" builtinId="8" hidden="1"/>
    <cellStyle name="Hipervínculo" xfId="52936" builtinId="8" hidden="1"/>
    <cellStyle name="Hipervínculo" xfId="6698" builtinId="8" hidden="1"/>
    <cellStyle name="Hipervínculo" xfId="49677" builtinId="8" hidden="1"/>
    <cellStyle name="Hipervínculo" xfId="50505" builtinId="8" hidden="1"/>
    <cellStyle name="Hipervínculo" xfId="10359" builtinId="8" hidden="1"/>
    <cellStyle name="Hipervínculo" xfId="31203" builtinId="8" hidden="1"/>
    <cellStyle name="Hipervínculo" xfId="36170" builtinId="8" hidden="1"/>
    <cellStyle name="Hipervínculo" xfId="10977" builtinId="8" hidden="1"/>
    <cellStyle name="Hipervínculo" xfId="25558" builtinId="8" hidden="1"/>
    <cellStyle name="Hipervínculo" xfId="48021" builtinId="8" hidden="1"/>
    <cellStyle name="Hipervínculo" xfId="430" builtinId="8" hidden="1"/>
    <cellStyle name="Hipervínculo" xfId="24951" builtinId="8" hidden="1"/>
    <cellStyle name="Hipervínculo" xfId="17543" builtinId="8" hidden="1"/>
    <cellStyle name="Hipervínculo" xfId="52187" builtinId="8" hidden="1"/>
    <cellStyle name="Hipervínculo" xfId="44307" builtinId="8" hidden="1"/>
    <cellStyle name="Hipervínculo" xfId="4842" builtinId="8" hidden="1"/>
    <cellStyle name="Hipervínculo" xfId="51253" builtinId="8" hidden="1"/>
    <cellStyle name="Hipervínculo" xfId="43801" builtinId="8" hidden="1"/>
    <cellStyle name="Hipervínculo" xfId="31753" builtinId="8" hidden="1"/>
    <cellStyle name="Hipervínculo" xfId="36695" builtinId="8" hidden="1"/>
    <cellStyle name="Hipervínculo" xfId="58506" builtinId="8" hidden="1"/>
    <cellStyle name="Hipervínculo" xfId="37502" builtinId="8" hidden="1"/>
    <cellStyle name="Hipervínculo" xfId="19105" builtinId="8" hidden="1"/>
    <cellStyle name="Hipervínculo" xfId="8193" builtinId="8" hidden="1"/>
    <cellStyle name="Hipervínculo" xfId="11925" builtinId="8" hidden="1"/>
    <cellStyle name="Hipervínculo" xfId="38552" builtinId="8" hidden="1"/>
    <cellStyle name="Hipervínculo" xfId="42647" builtinId="8" hidden="1"/>
    <cellStyle name="Hipervínculo" xfId="54733" builtinId="8" hidden="1"/>
    <cellStyle name="Hipervínculo" xfId="30706" builtinId="8" hidden="1"/>
    <cellStyle name="Hipervínculo" xfId="6788" builtinId="8" hidden="1"/>
    <cellStyle name="Hipervínculo" xfId="2403" builtinId="8" hidden="1"/>
    <cellStyle name="Hipervínculo" xfId="49493" builtinId="8" hidden="1"/>
    <cellStyle name="Hipervínculo" xfId="2389" builtinId="8" hidden="1"/>
    <cellStyle name="Hipervínculo" xfId="56854" builtinId="8" hidden="1"/>
    <cellStyle name="Hipervínculo" xfId="47931" builtinId="8" hidden="1"/>
    <cellStyle name="Hipervínculo" xfId="23903" builtinId="8" hidden="1"/>
    <cellStyle name="Hipervínculo" xfId="9799" builtinId="8" hidden="1"/>
    <cellStyle name="Hipervínculo" xfId="4304" builtinId="8" hidden="1"/>
    <cellStyle name="Hipervínculo" xfId="28124" builtinId="8" hidden="1"/>
    <cellStyle name="Hipervínculo" xfId="56662" builtinId="8" hidden="1"/>
    <cellStyle name="Hipervínculo" xfId="27862" builtinId="8" hidden="1"/>
    <cellStyle name="Hipervínculo" xfId="3732" builtinId="8" hidden="1"/>
    <cellStyle name="Hipervínculo" xfId="17105" builtinId="8" hidden="1"/>
    <cellStyle name="Hipervínculo" xfId="10543" builtinId="8" hidden="1"/>
    <cellStyle name="Hipervínculo" xfId="9708" builtinId="8" hidden="1"/>
    <cellStyle name="Hipervínculo" xfId="29086" builtinId="8" hidden="1"/>
    <cellStyle name="Hipervínculo" xfId="45776" builtinId="8" hidden="1"/>
    <cellStyle name="Hipervínculo" xfId="35972" builtinId="8" hidden="1"/>
    <cellStyle name="Hipervínculo" xfId="34318" builtinId="8" hidden="1"/>
    <cellStyle name="Hipervínculo" xfId="23968" builtinId="8" hidden="1"/>
    <cellStyle name="Hipervínculo" xfId="2972" builtinId="8" hidden="1"/>
    <cellStyle name="Hipervínculo" xfId="16635" builtinId="8" hidden="1"/>
    <cellStyle name="Hipervínculo" xfId="41726" builtinId="8" hidden="1"/>
    <cellStyle name="Hipervínculo" xfId="54182" builtinId="8" hidden="1"/>
    <cellStyle name="Hipervínculo" xfId="50737" builtinId="8" hidden="1"/>
    <cellStyle name="Hipervínculo" xfId="27387" builtinId="8" hidden="1"/>
    <cellStyle name="Hipervínculo" xfId="2760" builtinId="8" hidden="1"/>
    <cellStyle name="Hipervínculo" xfId="9396" builtinId="8" hidden="1"/>
    <cellStyle name="Hipervínculo" xfId="23340" builtinId="8" hidden="1"/>
    <cellStyle name="Hipervínculo" xfId="48524" builtinId="8" hidden="1"/>
    <cellStyle name="Hipervínculo" xfId="8033" builtinId="8" hidden="1"/>
    <cellStyle name="Hipervínculo" xfId="44420" builtinId="8" hidden="1"/>
    <cellStyle name="Hipervínculo" xfId="43792" builtinId="8" hidden="1"/>
    <cellStyle name="Hipervínculo" xfId="39448" builtinId="8" hidden="1"/>
    <cellStyle name="Hipervínculo" xfId="11228" builtinId="8" hidden="1"/>
    <cellStyle name="Hipervínculo" xfId="30491" builtinId="8" hidden="1"/>
    <cellStyle name="Hipervínculo" xfId="55324" builtinId="8" hidden="1"/>
    <cellStyle name="Hipervínculo" xfId="40329" builtinId="8" hidden="1"/>
    <cellStyle name="Hipervínculo" xfId="35267" builtinId="8" hidden="1"/>
    <cellStyle name="Hipervínculo" xfId="13535" builtinId="8" hidden="1"/>
    <cellStyle name="Hipervínculo" xfId="10629" builtinId="8" hidden="1"/>
    <cellStyle name="Hipervínculo" xfId="15687" builtinId="8" hidden="1"/>
    <cellStyle name="Hipervínculo" xfId="37418" builtinId="8" hidden="1"/>
    <cellStyle name="Hipervínculo" xfId="30415" builtinId="8" hidden="1"/>
    <cellStyle name="Hipervínculo" xfId="52839" builtinId="8" hidden="1"/>
    <cellStyle name="Hipervínculo" xfId="26618" builtinId="8" hidden="1"/>
    <cellStyle name="Hipervínculo" xfId="6607" builtinId="8" hidden="1"/>
    <cellStyle name="Hipervínculo" xfId="19523" builtinId="8" hidden="1"/>
    <cellStyle name="Hipervínculo" xfId="22614" builtinId="8" hidden="1"/>
    <cellStyle name="Hipervínculo" xfId="44349" builtinId="8" hidden="1"/>
    <cellStyle name="Hipervínculo" xfId="48200" builtinId="8" hidden="1"/>
    <cellStyle name="Hipervínculo" xfId="18711" builtinId="8" hidden="1"/>
    <cellStyle name="Hipervínculo" xfId="21412" builtinId="8" hidden="1"/>
    <cellStyle name="Hipervínculo" xfId="888" builtinId="8" hidden="1"/>
    <cellStyle name="Hipervínculo" xfId="48339" builtinId="8" hidden="1"/>
    <cellStyle name="Hipervínculo" xfId="29541" builtinId="8" hidden="1"/>
    <cellStyle name="Hipervínculo" xfId="51275" builtinId="8" hidden="1"/>
    <cellStyle name="Hipervínculo" xfId="41274" builtinId="8" hidden="1"/>
    <cellStyle name="Hipervínculo" xfId="48025" builtinId="8" hidden="1"/>
    <cellStyle name="Hipervínculo" xfId="14481" builtinId="8" hidden="1"/>
    <cellStyle name="Hipervínculo" xfId="8639" builtinId="8" hidden="1"/>
    <cellStyle name="Hipervínculo" xfId="1466" builtinId="8" hidden="1"/>
    <cellStyle name="Hipervínculo" xfId="5239" builtinId="8" hidden="1"/>
    <cellStyle name="Hipervínculo" xfId="35120" builtinId="8" hidden="1"/>
    <cellStyle name="Hipervínculo" xfId="34372" builtinId="8" hidden="1"/>
    <cellStyle name="Hipervínculo" xfId="27762" builtinId="8" hidden="1"/>
    <cellStyle name="Hipervínculo" xfId="7557" builtinId="8" hidden="1"/>
    <cellStyle name="Hipervínculo" xfId="15435" builtinId="8" hidden="1"/>
    <cellStyle name="Hipervínculo" xfId="38338" builtinId="8" hidden="1"/>
    <cellStyle name="Hipervínculo" xfId="43398" builtinId="8" hidden="1"/>
    <cellStyle name="Hipervínculo" xfId="53822" builtinId="8" hidden="1"/>
    <cellStyle name="Hipervínculo" xfId="21786" builtinId="8" hidden="1"/>
    <cellStyle name="Hipervínculo" xfId="38930" builtinId="8" hidden="1"/>
    <cellStyle name="Hipervínculo" xfId="3614" builtinId="8" hidden="1"/>
    <cellStyle name="Hipervínculo" xfId="22238" builtinId="8" hidden="1"/>
    <cellStyle name="Hipervínculo" xfId="45269" builtinId="8" hidden="1"/>
    <cellStyle name="Hipervínculo" xfId="50324" builtinId="8" hidden="1"/>
    <cellStyle name="Hipervínculo" xfId="19025" builtinId="8" hidden="1"/>
    <cellStyle name="Hipervínculo" xfId="22989" builtinId="8" hidden="1"/>
    <cellStyle name="Hipervínculo" xfId="40361" builtinId="8" hidden="1"/>
    <cellStyle name="Hipervínculo" xfId="14067" builtinId="8" hidden="1"/>
    <cellStyle name="Hipervínculo" xfId="42263" builtinId="8" hidden="1"/>
    <cellStyle name="Hipervínculo" xfId="52195" builtinId="8" hidden="1"/>
    <cellStyle name="Hipervínculo" xfId="34473" builtinId="8" hidden="1"/>
    <cellStyle name="Hipervínculo" xfId="26242" builtinId="8" hidden="1"/>
    <cellStyle name="Hipervínculo" xfId="4567" builtinId="8" hidden="1"/>
    <cellStyle name="Hipervínculo" xfId="3580" builtinId="8" hidden="1"/>
    <cellStyle name="Hipervínculo" xfId="55479" builtinId="8" hidden="1"/>
    <cellStyle name="Hipervínculo" xfId="28443" builtinId="8" hidden="1"/>
    <cellStyle name="Hipervínculo" xfId="15543" builtinId="8" hidden="1"/>
    <cellStyle name="Hipervínculo" xfId="24738" builtinId="8" hidden="1"/>
    <cellStyle name="Hipervínculo" xfId="22086" builtinId="8" hidden="1"/>
    <cellStyle name="Hipervínculo" xfId="52482" builtinId="8" hidden="1"/>
    <cellStyle name="Hipervínculo" xfId="10295" builtinId="8" hidden="1"/>
    <cellStyle name="Hipervínculo" xfId="33327" builtinId="8" hidden="1"/>
    <cellStyle name="Hipervínculo" xfId="5947" builtinId="8" hidden="1"/>
    <cellStyle name="Hipervínculo" xfId="29994" builtinId="8" hidden="1"/>
    <cellStyle name="Hipervínculo" xfId="59116" builtinId="8" hidden="1"/>
    <cellStyle name="Hipervínculo" xfId="598" builtinId="8" hidden="1"/>
    <cellStyle name="Hipervínculo" xfId="6509" builtinId="8" hidden="1"/>
    <cellStyle name="Hipervínculo" xfId="3042" builtinId="8" hidden="1"/>
    <cellStyle name="Hipervínculo" xfId="29380" builtinId="8" hidden="1"/>
    <cellStyle name="Hipervínculo" xfId="49435" builtinId="8" hidden="1"/>
    <cellStyle name="Hipervínculo" xfId="47939" builtinId="8" hidden="1"/>
    <cellStyle name="Hipervínculo" xfId="43109" builtinId="8" hidden="1"/>
    <cellStyle name="Hipervínculo" xfId="19821" builtinId="8" hidden="1"/>
    <cellStyle name="Hipervínculo" xfId="4300" builtinId="8" hidden="1"/>
    <cellStyle name="Hipervínculo" xfId="3778" builtinId="8" hidden="1"/>
    <cellStyle name="Hipervínculo" xfId="32209" builtinId="8" hidden="1"/>
    <cellStyle name="Hipervínculo" xfId="56236" builtinId="8" hidden="1"/>
    <cellStyle name="Hipervínculo" xfId="41140" builtinId="8" hidden="1"/>
    <cellStyle name="Hipervínculo" xfId="36178" builtinId="8" hidden="1"/>
    <cellStyle name="Hipervínculo" xfId="13022" builtinId="8" hidden="1"/>
    <cellStyle name="Hipervínculo" xfId="3390" builtinId="8" hidden="1"/>
    <cellStyle name="Hipervínculo" xfId="22194" builtinId="8" hidden="1"/>
    <cellStyle name="Hipervínculo" xfId="50669" builtinId="8" hidden="1"/>
    <cellStyle name="Hipervínculo" xfId="56042" builtinId="8" hidden="1"/>
    <cellStyle name="Hipervínculo" xfId="34310" builtinId="8" hidden="1"/>
    <cellStyle name="Hipervínculo" xfId="29250" builtinId="8" hidden="1"/>
    <cellStyle name="Hipervínculo" xfId="6223" builtinId="8" hidden="1"/>
    <cellStyle name="Hipervínculo" xfId="16643" builtinId="8" hidden="1"/>
    <cellStyle name="Hipervínculo" xfId="22374" builtinId="8" hidden="1"/>
    <cellStyle name="Hipervínculo" xfId="1474" builtinId="8" hidden="1"/>
    <cellStyle name="Hipervínculo" xfId="5347" builtinId="8" hidden="1"/>
    <cellStyle name="Hipervínculo" xfId="27379" builtinId="8" hidden="1"/>
    <cellStyle name="Hipervínculo" xfId="22324" builtinId="8" hidden="1"/>
    <cellStyle name="Hipervínculo" xfId="1344" builtinId="8" hidden="1"/>
    <cellStyle name="Hipervínculo" xfId="52209" builtinId="8" hidden="1"/>
    <cellStyle name="Hipervínculo" xfId="51865" builtinId="8" hidden="1"/>
    <cellStyle name="Hipervínculo" xfId="50388" builtinId="8" hidden="1"/>
    <cellStyle name="Hipervínculo" xfId="25640" builtinId="8" hidden="1"/>
    <cellStyle name="Hipervínculo" xfId="48194" builtinId="8" hidden="1"/>
    <cellStyle name="Hipervínculo" xfId="34086" builtinId="8" hidden="1"/>
    <cellStyle name="Hipervínculo" xfId="8769" builtinId="8" hidden="1"/>
    <cellStyle name="Hipervínculo" xfId="30499" builtinId="8" hidden="1"/>
    <cellStyle name="Hipervínculo" xfId="35558" builtinId="8" hidden="1"/>
    <cellStyle name="Hipervínculo" xfId="59415" builtinId="8" hidden="1"/>
    <cellStyle name="Hipervínculo" xfId="35258" builtinId="8" hidden="1"/>
    <cellStyle name="Hipervínculo" xfId="50462" builtinId="8" hidden="1"/>
    <cellStyle name="Hipervínculo" xfId="8469" builtinId="8" hidden="1"/>
    <cellStyle name="Hipervínculo" xfId="18919" builtinId="8" hidden="1"/>
    <cellStyle name="Hipervínculo" xfId="37426" builtinId="8" hidden="1"/>
    <cellStyle name="Hipervínculo" xfId="24598" builtinId="8" hidden="1"/>
    <cellStyle name="Hipervínculo" xfId="52908" builtinId="8" hidden="1"/>
    <cellStyle name="Hipervínculo" xfId="28330" builtinId="8" hidden="1"/>
    <cellStyle name="Hipervínculo" xfId="49054" builtinId="8" hidden="1"/>
    <cellStyle name="Hipervínculo" xfId="1494" builtinId="8" hidden="1"/>
    <cellStyle name="Hipervínculo" xfId="22622" builtinId="8" hidden="1"/>
    <cellStyle name="Hipervínculo" xfId="49441" builtinId="8" hidden="1"/>
    <cellStyle name="Hipervínculo" xfId="42477" builtinId="8" hidden="1"/>
    <cellStyle name="Hipervínculo" xfId="46110" builtinId="8" hidden="1"/>
    <cellStyle name="Hipervínculo" xfId="8891" builtinId="8" hidden="1"/>
    <cellStyle name="Hipervínculo" xfId="3374" builtinId="8" hidden="1"/>
    <cellStyle name="Hipervínculo" xfId="9785" builtinId="8" hidden="1"/>
    <cellStyle name="Hipervínculo" xfId="10539" builtinId="8" hidden="1"/>
    <cellStyle name="Hipervínculo" xfId="25717" builtinId="8" hidden="1"/>
    <cellStyle name="Hipervínculo" xfId="51831" builtinId="8" hidden="1"/>
    <cellStyle name="Hipervínculo" xfId="7987" builtinId="8" hidden="1"/>
    <cellStyle name="Hipervínculo" xfId="14473" builtinId="8" hidden="1"/>
    <cellStyle name="Hipervínculo" xfId="1394" builtinId="8" hidden="1"/>
    <cellStyle name="Hipervínculo" xfId="12722" builtinId="8" hidden="1"/>
    <cellStyle name="Hipervínculo" xfId="36477" builtinId="8" hidden="1"/>
    <cellStyle name="Hipervínculo" xfId="58958" builtinId="8" hidden="1"/>
    <cellStyle name="Hipervínculo" xfId="56536" builtinId="8" hidden="1"/>
    <cellStyle name="Hipervínculo" xfId="12308" builtinId="8" hidden="1"/>
    <cellStyle name="Hipervínculo" xfId="7549" builtinId="8" hidden="1"/>
    <cellStyle name="Hipervínculo" xfId="19651" builtinId="8" hidden="1"/>
    <cellStyle name="Hipervínculo" xfId="19521" builtinId="8" hidden="1"/>
    <cellStyle name="Hipervínculo" xfId="41686" builtinId="8" hidden="1"/>
    <cellStyle name="Hipervínculo" xfId="53894" builtinId="8" hidden="1"/>
    <cellStyle name="Hipervínculo" xfId="54560" builtinId="8" hidden="1"/>
    <cellStyle name="Hipervínculo" xfId="25707" builtinId="8" hidden="1"/>
    <cellStyle name="Hipervínculo" xfId="1954" builtinId="8" hidden="1"/>
    <cellStyle name="Hipervínculo" xfId="7848" builtinId="8" hidden="1"/>
    <cellStyle name="Hipervínculo" xfId="26320" builtinId="8" hidden="1"/>
    <cellStyle name="Hipervínculo" xfId="50332" builtinId="8" hidden="1"/>
    <cellStyle name="Hipervínculo" xfId="47030" builtinId="8" hidden="1"/>
    <cellStyle name="Hipervínculo" xfId="42939" builtinId="8" hidden="1"/>
    <cellStyle name="Hipervínculo" xfId="18909" builtinId="8" hidden="1"/>
    <cellStyle name="Hipervínculo" xfId="5001" builtinId="8" hidden="1"/>
    <cellStyle name="Hipervínculo" xfId="4084" builtinId="8" hidden="1"/>
    <cellStyle name="Hipervínculo" xfId="33121" builtinId="8" hidden="1"/>
    <cellStyle name="Hipervínculo" xfId="11746" builtinId="8" hidden="1"/>
    <cellStyle name="Hipervínculo" xfId="52719" builtinId="8" hidden="1"/>
    <cellStyle name="Hipervínculo" xfId="21448" builtinId="8" hidden="1"/>
    <cellStyle name="Hipervínculo" xfId="12110" builtinId="8" hidden="1"/>
    <cellStyle name="Hipervínculo" xfId="11802" builtinId="8" hidden="1"/>
    <cellStyle name="Hipervínculo" xfId="13860" builtinId="8" hidden="1"/>
    <cellStyle name="Hipervínculo" xfId="39922" builtinId="8" hidden="1"/>
    <cellStyle name="Hipervínculo" xfId="56953" builtinId="8" hidden="1"/>
    <cellStyle name="Hipervínculo" xfId="33429" builtinId="8" hidden="1"/>
    <cellStyle name="Hipervínculo" xfId="29336" builtinId="8" hidden="1"/>
    <cellStyle name="Hipervínculo" xfId="5311" builtinId="8" hidden="1"/>
    <cellStyle name="Hipervínculo" xfId="18601" builtinId="8" hidden="1"/>
    <cellStyle name="Hipervínculo" xfId="20790" builtinId="8" hidden="1"/>
    <cellStyle name="Hipervínculo" xfId="46721" builtinId="8" hidden="1"/>
    <cellStyle name="Hipervínculo" xfId="50880" builtinId="8" hidden="1"/>
    <cellStyle name="Hipervínculo" xfId="57598" builtinId="8" hidden="1"/>
    <cellStyle name="Hipervínculo" xfId="18965" builtinId="8" hidden="1"/>
    <cellStyle name="Hipervínculo" xfId="1800" builtinId="8" hidden="1"/>
    <cellStyle name="Hipervínculo" xfId="41282" builtinId="8" hidden="1"/>
    <cellStyle name="Hipervínculo" xfId="27715" builtinId="8" hidden="1"/>
    <cellStyle name="Hipervínculo" xfId="40857" builtinId="8" hidden="1"/>
    <cellStyle name="Hipervínculo" xfId="43101" builtinId="8" hidden="1"/>
    <cellStyle name="Hipervínculo" xfId="24434" builtinId="8" hidden="1"/>
    <cellStyle name="Hipervínculo" xfId="15735" builtinId="8" hidden="1"/>
    <cellStyle name="Hipervínculo" xfId="7856" builtinId="8" hidden="1"/>
    <cellStyle name="Hipervínculo" xfId="32201" builtinId="8" hidden="1"/>
    <cellStyle name="Hipervínculo" xfId="34648" builtinId="8" hidden="1"/>
    <cellStyle name="Hipervínculo" xfId="18138" builtinId="8" hidden="1"/>
    <cellStyle name="Hipervínculo" xfId="31501" builtinId="8" hidden="1"/>
    <cellStyle name="Hipervínculo" xfId="47260" builtinId="8" hidden="1"/>
    <cellStyle name="Hipervínculo" xfId="45650" builtinId="8" hidden="1"/>
    <cellStyle name="Hipervínculo" xfId="16199" builtinId="8" hidden="1"/>
    <cellStyle name="Hipervínculo" xfId="48276" builtinId="8" hidden="1"/>
    <cellStyle name="Hipervínculo" xfId="31495" builtinId="8" hidden="1"/>
    <cellStyle name="Hipervínculo" xfId="44321" builtinId="8" hidden="1"/>
    <cellStyle name="Hipervínculo" xfId="1696" builtinId="8" hidden="1"/>
    <cellStyle name="Hipervínculo" xfId="31621" builtinId="8" hidden="1"/>
    <cellStyle name="Hipervínculo" xfId="1037" builtinId="8" hidden="1"/>
    <cellStyle name="Hipervínculo" xfId="21712" builtinId="8" hidden="1"/>
    <cellStyle name="Hipervínculo" xfId="3642" builtinId="8" hidden="1"/>
    <cellStyle name="Hipervínculo" xfId="48501" builtinId="8" hidden="1"/>
    <cellStyle name="Hipervínculo" xfId="44048" builtinId="8" hidden="1"/>
    <cellStyle name="Hipervínculo" xfId="20085" builtinId="8" hidden="1"/>
    <cellStyle name="Hipervínculo" xfId="32825" builtinId="8" hidden="1"/>
    <cellStyle name="Hipervínculo" xfId="35704" builtinId="8" hidden="1"/>
    <cellStyle name="Hipervínculo" xfId="28638" builtinId="8" hidden="1"/>
    <cellStyle name="Hipervínculo" xfId="13088" builtinId="8" hidden="1"/>
    <cellStyle name="Hipervínculo" xfId="55429" builtinId="8" hidden="1"/>
    <cellStyle name="Hipervínculo" xfId="37117" builtinId="8" hidden="1"/>
    <cellStyle name="Hipervínculo" xfId="15387" builtinId="8" hidden="1"/>
    <cellStyle name="Hipervínculo" xfId="59475" builtinId="8" hidden="1"/>
    <cellStyle name="Hipervínculo" xfId="13631" builtinId="8" hidden="1"/>
    <cellStyle name="Hipervínculo" xfId="12312" builtinId="8" hidden="1"/>
    <cellStyle name="Hipervínculo" xfId="11250" builtinId="8" hidden="1"/>
    <cellStyle name="Hipervínculo" xfId="30481" builtinId="8" hidden="1"/>
    <cellStyle name="Hipervínculo" xfId="30191" builtinId="8" hidden="1"/>
    <cellStyle name="Hipervínculo" xfId="8461" builtinId="8" hidden="1"/>
    <cellStyle name="Hipervínculo" xfId="34162" builtinId="8" hidden="1"/>
    <cellStyle name="Hipervínculo" xfId="20434" builtinId="8" hidden="1"/>
    <cellStyle name="Hipervínculo" xfId="42497" builtinId="8" hidden="1"/>
    <cellStyle name="Hipervínculo" xfId="52916" builtinId="8" hidden="1"/>
    <cellStyle name="Hipervínculo" xfId="34825" builtinId="8" hidden="1"/>
    <cellStyle name="Hipervínculo" xfId="55684" builtinId="8" hidden="1"/>
    <cellStyle name="Hipervínculo" xfId="1498" builtinId="8" hidden="1"/>
    <cellStyle name="Hipervínculo" xfId="12358" builtinId="8" hidden="1"/>
    <cellStyle name="Hipervínculo" xfId="27231" builtinId="8" hidden="1"/>
    <cellStyle name="Hipervínculo" xfId="49421" builtinId="8" hidden="1"/>
    <cellStyle name="Hipervínculo" xfId="46118" builtinId="8" hidden="1"/>
    <cellStyle name="Hipervínculo" xfId="42027" builtinId="8" hidden="1"/>
    <cellStyle name="Hipervínculo" xfId="12240" builtinId="8" hidden="1"/>
    <cellStyle name="Hipervínculo" xfId="41375" builtinId="8" hidden="1"/>
    <cellStyle name="Hipervínculo" xfId="55764" builtinId="8" hidden="1"/>
    <cellStyle name="Hipervínculo" xfId="34033" builtinId="8" hidden="1"/>
    <cellStyle name="Hipervínculo" xfId="56350" builtinId="8" hidden="1"/>
    <cellStyle name="Hipervínculo" xfId="39319" builtinId="8" hidden="1"/>
    <cellStyle name="Hipervínculo" xfId="35224" builtinId="8" hidden="1"/>
    <cellStyle name="Hipervínculo" xfId="9406" builtinId="8" hidden="1"/>
    <cellStyle name="Hipervínculo" xfId="49327" builtinId="8" hidden="1"/>
    <cellStyle name="Hipervínculo" xfId="25699" builtinId="8" hidden="1"/>
    <cellStyle name="Hipervínculo" xfId="40835" builtinId="8" hidden="1"/>
    <cellStyle name="Hipervínculo" xfId="56544" builtinId="8" hidden="1"/>
    <cellStyle name="Hipervínculo" xfId="32518" builtinId="8" hidden="1"/>
    <cellStyle name="Hipervínculo" xfId="28423" builtinId="8" hidden="1"/>
    <cellStyle name="Hipervínculo" xfId="2791" builtinId="8" hidden="1"/>
    <cellStyle name="Hipervínculo" xfId="34090" builtinId="8" hidden="1"/>
    <cellStyle name="Hipervínculo" xfId="27959" builtinId="8" hidden="1"/>
    <cellStyle name="Hipervínculo" xfId="49763" builtinId="8" hidden="1"/>
    <cellStyle name="Hipervínculo" xfId="32637" builtinId="8" hidden="1"/>
    <cellStyle name="Hipervínculo" xfId="16166" builtinId="8" hidden="1"/>
    <cellStyle name="Hipervínculo" xfId="21625" builtinId="8" hidden="1"/>
    <cellStyle name="Hipervínculo" xfId="19991" builtinId="8" hidden="1"/>
    <cellStyle name="Hipervínculo" xfId="44697" builtinId="8" hidden="1"/>
    <cellStyle name="Hipervínculo" xfId="38302" builtinId="8" hidden="1"/>
    <cellStyle name="Hipervínculo" xfId="19689" builtinId="8" hidden="1"/>
    <cellStyle name="Hipervínculo" xfId="57011" builtinId="8" hidden="1"/>
    <cellStyle name="Hipervínculo" xfId="18917" builtinId="8" hidden="1"/>
    <cellStyle name="Hipervínculo" xfId="40275" builtinId="8" hidden="1"/>
    <cellStyle name="Hipervínculo" xfId="6942" builtinId="8" hidden="1"/>
    <cellStyle name="Hipervínculo" xfId="17409" builtinId="8" hidden="1"/>
    <cellStyle name="Hipervínculo" xfId="43472" builtinId="8" hidden="1"/>
    <cellStyle name="Hipervínculo" xfId="44879" builtinId="8" hidden="1"/>
    <cellStyle name="Hipervínculo" xfId="36146" builtinId="8" hidden="1"/>
    <cellStyle name="Hipervínculo" xfId="12118" builtinId="8" hidden="1"/>
    <cellStyle name="Hipervínculo" xfId="13126" builtinId="8" hidden="1"/>
    <cellStyle name="Hipervínculo" xfId="49483" builtinId="8" hidden="1"/>
    <cellStyle name="Hipervínculo" xfId="51249" builtinId="8" hidden="1"/>
    <cellStyle name="Hipervínculo" xfId="44006" builtinId="8" hidden="1"/>
    <cellStyle name="Hipervínculo" xfId="37484" builtinId="8" hidden="1"/>
    <cellStyle name="Hipervínculo" xfId="29344" builtinId="8" hidden="1"/>
    <cellStyle name="Hipervínculo" xfId="4580" builtinId="8" hidden="1"/>
    <cellStyle name="Hipervínculo" xfId="580" builtinId="8" hidden="1"/>
    <cellStyle name="Hipervínculo" xfId="20798" builtinId="8" hidden="1"/>
    <cellStyle name="Hipervínculo" xfId="46713" builtinId="8" hidden="1"/>
    <cellStyle name="Hipervínculo" xfId="16240" builtinId="8" hidden="1"/>
    <cellStyle name="Hipervínculo" xfId="44961" builtinId="8" hidden="1"/>
    <cellStyle name="Hipervínculo" xfId="22546" builtinId="8" hidden="1"/>
    <cellStyle name="Hipervínculo" xfId="6664" builtinId="8" hidden="1"/>
    <cellStyle name="Hipervínculo" xfId="5997" builtinId="8" hidden="1"/>
    <cellStyle name="Hipervínculo" xfId="27724" builtinId="8" hidden="1"/>
    <cellStyle name="Hipervínculo" xfId="53514" builtinId="8" hidden="1"/>
    <cellStyle name="Hipervínculo" xfId="57370" builtinId="8" hidden="1"/>
    <cellStyle name="Hipervínculo" xfId="44369" builtinId="8" hidden="1"/>
    <cellStyle name="Hipervínculo" xfId="57902" builtinId="8" hidden="1"/>
    <cellStyle name="Hipervínculo" xfId="42745" builtinId="8" hidden="1"/>
    <cellStyle name="Hipervínculo" xfId="12924" builtinId="8" hidden="1"/>
    <cellStyle name="Hipervínculo" xfId="34656" builtinId="8" hidden="1"/>
    <cellStyle name="Hipervínculo" xfId="46510" builtinId="8" hidden="1"/>
    <cellStyle name="Hipervínculo" xfId="46036" builtinId="8" hidden="1"/>
    <cellStyle name="Hipervínculo" xfId="30844" builtinId="8" hidden="1"/>
    <cellStyle name="Hipervínculo" xfId="8946" builtinId="8" hidden="1"/>
    <cellStyle name="Hipervínculo" xfId="6473" builtinId="8" hidden="1"/>
    <cellStyle name="Hipervínculo" xfId="19851" builtinId="8" hidden="1"/>
    <cellStyle name="Hipervínculo" xfId="41585" builtinId="8" hidden="1"/>
    <cellStyle name="Hipervínculo" xfId="50969" builtinId="8" hidden="1"/>
    <cellStyle name="Hipervínculo" xfId="18897" builtinId="8" hidden="1"/>
    <cellStyle name="Hipervínculo" xfId="1330" builtinId="8" hidden="1"/>
    <cellStyle name="Hipervínculo" xfId="912" builtinId="8" hidden="1"/>
    <cellStyle name="Hipervínculo" xfId="20193" builtinId="8" hidden="1"/>
    <cellStyle name="Hipervínculo" xfId="20432" builtinId="8" hidden="1"/>
    <cellStyle name="Hipervínculo" xfId="36816" builtinId="8" hidden="1"/>
    <cellStyle name="Hipervínculo" xfId="57157" builtinId="8" hidden="1"/>
    <cellStyle name="Hipervínculo" xfId="16931" builtinId="8" hidden="1"/>
    <cellStyle name="Hipervínculo" xfId="50673" builtinId="8" hidden="1"/>
    <cellStyle name="Hipervínculo" xfId="23058" builtinId="8" hidden="1"/>
    <cellStyle name="Hipervínculo" xfId="54558" builtinId="8" hidden="1"/>
    <cellStyle name="Hipervínculo" xfId="38727" builtinId="8" hidden="1"/>
    <cellStyle name="Hipervínculo" xfId="31463" builtinId="8" hidden="1"/>
    <cellStyle name="Hipervínculo" xfId="52610" builtinId="8" hidden="1"/>
    <cellStyle name="Hipervínculo" xfId="16136" builtinId="8" hidden="1"/>
    <cellStyle name="Hipervínculo" xfId="1190" builtinId="8" hidden="1"/>
    <cellStyle name="Hipervínculo" xfId="10357" builtinId="8" hidden="1"/>
    <cellStyle name="Hipervínculo" xfId="16859" builtinId="8" hidden="1"/>
    <cellStyle name="Hipervínculo" xfId="8271" builtinId="8" hidden="1"/>
    <cellStyle name="Hipervínculo" xfId="43432" builtinId="8" hidden="1"/>
    <cellStyle name="Hipervínculo" xfId="54191" builtinId="8" hidden="1"/>
    <cellStyle name="Hipervínculo" xfId="15936" builtinId="8" hidden="1"/>
    <cellStyle name="Hipervínculo" xfId="15657" builtinId="8" hidden="1"/>
    <cellStyle name="Hipervínculo" xfId="56778" builtinId="8" hidden="1"/>
    <cellStyle name="Hipervínculo" xfId="41613" builtinId="8" hidden="1"/>
    <cellStyle name="Hipervínculo" xfId="39275" builtinId="8" hidden="1"/>
    <cellStyle name="Hipervínculo" xfId="49615" builtinId="8" hidden="1"/>
    <cellStyle name="Hipervínculo" xfId="36443" builtinId="8" hidden="1"/>
    <cellStyle name="Hipervínculo" xfId="14789" builtinId="8" hidden="1"/>
    <cellStyle name="Hipervínculo" xfId="1158" builtinId="8" hidden="1"/>
    <cellStyle name="Hipervínculo" xfId="25693" builtinId="8" hidden="1"/>
    <cellStyle name="Hipervínculo" xfId="32512" builtinId="8" hidden="1"/>
    <cellStyle name="Hipervínculo" xfId="29000" builtinId="8" hidden="1"/>
    <cellStyle name="Hipervínculo" xfId="32937" builtinId="8" hidden="1"/>
    <cellStyle name="Hipervínculo" xfId="17093" builtinId="8" hidden="1"/>
    <cellStyle name="Hipervínculo" xfId="41817" builtinId="8" hidden="1"/>
    <cellStyle name="Hipervínculo" xfId="26452" builtinId="8" hidden="1"/>
    <cellStyle name="Hipervínculo" xfId="33199" builtinId="8" hidden="1"/>
    <cellStyle name="Hipervínculo" xfId="38116" builtinId="8" hidden="1"/>
    <cellStyle name="Hipervínculo" xfId="25171" builtinId="8" hidden="1"/>
    <cellStyle name="Hipervínculo" xfId="41589" builtinId="8" hidden="1"/>
    <cellStyle name="Hipervínculo" xfId="30567" builtinId="8" hidden="1"/>
    <cellStyle name="Hipervínculo" xfId="7112" builtinId="8" hidden="1"/>
    <cellStyle name="Hipervínculo" xfId="16797" builtinId="8" hidden="1"/>
    <cellStyle name="Hipervínculo" xfId="40827" builtinId="8" hidden="1"/>
    <cellStyle name="Hipervínculo" xfId="44919" builtinId="8" hidden="1"/>
    <cellStyle name="Hipervínculo" xfId="52462" builtinId="8" hidden="1"/>
    <cellStyle name="Hipervínculo" xfId="28431" builtinId="8" hidden="1"/>
    <cellStyle name="Hipervínculo" xfId="13531" builtinId="8" hidden="1"/>
    <cellStyle name="Hipervínculo" xfId="7469" builtinId="8" hidden="1"/>
    <cellStyle name="Hipervínculo" xfId="23596" builtinId="8" hidden="1"/>
    <cellStyle name="Hipervínculo" xfId="47624" builtinId="8" hidden="1"/>
    <cellStyle name="Hipervínculo" xfId="51717" builtinId="8" hidden="1"/>
    <cellStyle name="Hipervínculo" xfId="45660" builtinId="8" hidden="1"/>
    <cellStyle name="Hipervínculo" xfId="21633" builtinId="8" hidden="1"/>
    <cellStyle name="Hipervínculo" xfId="16359" builtinId="8" hidden="1"/>
    <cellStyle name="Hipervínculo" xfId="54228" builtinId="8" hidden="1"/>
    <cellStyle name="Hipervínculo" xfId="37006" builtinId="8" hidden="1"/>
    <cellStyle name="Hipervínculo" xfId="54426" builtinId="8" hidden="1"/>
    <cellStyle name="Hipervínculo" xfId="57826" builtinId="8" hidden="1"/>
    <cellStyle name="Hipervínculo" xfId="38857" builtinId="8" hidden="1"/>
    <cellStyle name="Hipervínculo" xfId="37852" builtinId="8" hidden="1"/>
    <cellStyle name="Hipervínculo" xfId="30053" builtinId="8" hidden="1"/>
    <cellStyle name="Hipervínculo" xfId="8954" builtinId="8" hidden="1"/>
    <cellStyle name="Hipervínculo" xfId="33819" builtinId="8" hidden="1"/>
    <cellStyle name="Hipervínculo" xfId="46214" builtinId="8" hidden="1"/>
    <cellStyle name="Hipervínculo" xfId="53748" builtinId="8" hidden="1"/>
    <cellStyle name="Hipervínculo" xfId="32014" builtinId="8" hidden="1"/>
    <cellStyle name="Hipervínculo" xfId="8035" builtinId="8" hidden="1"/>
    <cellStyle name="Hipervínculo" xfId="16229" builtinId="8" hidden="1"/>
    <cellStyle name="Hipervínculo" xfId="18941" builtinId="8" hidden="1"/>
    <cellStyle name="Hipervínculo" xfId="35014" builtinId="8" hidden="1"/>
    <cellStyle name="Hipervínculo" xfId="51879" builtinId="8" hidden="1"/>
    <cellStyle name="Hipervínculo" xfId="42188" builtinId="8" hidden="1"/>
    <cellStyle name="Hipervínculo" xfId="58414" builtinId="8" hidden="1"/>
    <cellStyle name="Hipervínculo" xfId="13168" builtinId="8" hidden="1"/>
    <cellStyle name="Hipervínculo" xfId="41096" builtinId="8" hidden="1"/>
    <cellStyle name="Hipervínculo" xfId="58195" builtinId="8" hidden="1"/>
    <cellStyle name="Hipervínculo" xfId="15051" builtinId="8" hidden="1"/>
    <cellStyle name="Hipervínculo" xfId="33635" builtinId="8" hidden="1"/>
    <cellStyle name="Hipervínculo" xfId="1112" builtinId="8" hidden="1"/>
    <cellStyle name="Hipervínculo" xfId="39474" builtinId="8" hidden="1"/>
    <cellStyle name="Hipervínculo" xfId="6005" builtinId="8" hidden="1"/>
    <cellStyle name="Hipervínculo" xfId="28182" builtinId="8" hidden="1"/>
    <cellStyle name="Hipervínculo" xfId="32795" builtinId="8" hidden="1"/>
    <cellStyle name="Hipervínculo" xfId="57366" builtinId="8" hidden="1"/>
    <cellStyle name="Hipervínculo" xfId="25930" builtinId="8" hidden="1"/>
    <cellStyle name="Hipervínculo" xfId="32963" builtinId="8" hidden="1"/>
    <cellStyle name="Hipervínculo" xfId="11232" builtinId="8" hidden="1"/>
    <cellStyle name="Hipervínculo" xfId="3626" builtinId="8" hidden="1"/>
    <cellStyle name="Hipervínculo" xfId="17643" builtinId="8" hidden="1"/>
    <cellStyle name="Hipervínculo" xfId="51843" builtinId="8" hidden="1"/>
    <cellStyle name="Hipervínculo" xfId="8063" builtinId="8" hidden="1"/>
    <cellStyle name="Hipervínculo" xfId="31097" builtinId="8" hidden="1"/>
    <cellStyle name="Hipervínculo" xfId="3430" builtinId="8" hidden="1"/>
    <cellStyle name="Hipervínculo" xfId="3544" builtinId="8" hidden="1"/>
    <cellStyle name="Hipervínculo" xfId="19859" builtinId="8" hidden="1"/>
    <cellStyle name="Hipervínculo" xfId="18969" builtinId="8" hidden="1"/>
    <cellStyle name="Hipervínculo" xfId="46391" builtinId="8" hidden="1"/>
    <cellStyle name="Hipervínculo" xfId="45897" builtinId="8" hidden="1"/>
    <cellStyle name="Hipervínculo" xfId="9445" builtinId="8" hidden="1"/>
    <cellStyle name="Hipervínculo" xfId="19109" builtinId="8" hidden="1"/>
    <cellStyle name="Hipervínculo" xfId="3168" builtinId="8" hidden="1"/>
    <cellStyle name="Hipervínculo" xfId="26786" builtinId="8" hidden="1"/>
    <cellStyle name="Hipervínculo" xfId="39211" builtinId="8" hidden="1"/>
    <cellStyle name="Hipervínculo" xfId="53579" builtinId="8" hidden="1"/>
    <cellStyle name="Hipervínculo" xfId="38970" builtinId="8" hidden="1"/>
    <cellStyle name="Hipervínculo" xfId="18236" builtinId="8" hidden="1"/>
    <cellStyle name="Hipervínculo" xfId="15916" builtinId="8" hidden="1"/>
    <cellStyle name="Hipervínculo" xfId="785" builtinId="8" hidden="1"/>
    <cellStyle name="Hipervínculo" xfId="51342" builtinId="8" hidden="1"/>
    <cellStyle name="Hipervínculo" xfId="38771" builtinId="8" hidden="1"/>
    <cellStyle name="Hipervínculo" xfId="57743" builtinId="8" hidden="1"/>
    <cellStyle name="Hipervínculo" xfId="32096" builtinId="8" hidden="1"/>
    <cellStyle name="Hipervínculo" xfId="10313" builtinId="8" hidden="1"/>
    <cellStyle name="Hipervínculo" xfId="5253" builtinId="8" hidden="1"/>
    <cellStyle name="Hipervínculo" xfId="17709" builtinId="8" hidden="1"/>
    <cellStyle name="Hipervínculo" xfId="31868" builtinId="8" hidden="1"/>
    <cellStyle name="Hipervínculo" xfId="58924" builtinId="8" hidden="1"/>
    <cellStyle name="Hipervínculo" xfId="51549" builtinId="8" hidden="1"/>
    <cellStyle name="Hipervínculo" xfId="25173" builtinId="8" hidden="1"/>
    <cellStyle name="Hipervínculo" xfId="8151" builtinId="8" hidden="1"/>
    <cellStyle name="Hipervínculo" xfId="208" builtinId="8" hidden="1"/>
    <cellStyle name="Hipervínculo" xfId="24508" builtinId="8" hidden="1"/>
    <cellStyle name="Hipervínculo" xfId="54526" builtinId="8" hidden="1"/>
    <cellStyle name="Hipervínculo" xfId="23316" builtinId="8" hidden="1"/>
    <cellStyle name="Hipervínculo" xfId="13462" builtinId="8" hidden="1"/>
    <cellStyle name="Hipervínculo" xfId="20719" builtinId="8" hidden="1"/>
    <cellStyle name="Hipervínculo" xfId="5007" builtinId="8" hidden="1"/>
    <cellStyle name="Hipervínculo" xfId="7283" builtinId="8" hidden="1"/>
    <cellStyle name="Hipervínculo" xfId="27321" builtinId="8" hidden="1"/>
    <cellStyle name="Hipervínculo" xfId="44297" builtinId="8" hidden="1"/>
    <cellStyle name="Hipervínculo" xfId="7489" builtinId="8" hidden="1"/>
    <cellStyle name="Hipervínculo" xfId="37948" builtinId="8" hidden="1"/>
    <cellStyle name="Hipervínculo" xfId="22737" builtinId="8" hidden="1"/>
    <cellStyle name="Hipervínculo" xfId="36465" builtinId="8" hidden="1"/>
    <cellStyle name="Hipervínculo" xfId="9008" builtinId="8" hidden="1"/>
    <cellStyle name="Hipervínculo" xfId="11794" builtinId="8" hidden="1"/>
    <cellStyle name="Hipervínculo" xfId="3936" builtinId="8" hidden="1"/>
    <cellStyle name="Hipervínculo" xfId="2367" builtinId="8" hidden="1"/>
    <cellStyle name="Hipervínculo" xfId="48624" builtinId="8" hidden="1"/>
    <cellStyle name="Hipervínculo" xfId="30131" builtinId="8" hidden="1"/>
    <cellStyle name="Hipervínculo" xfId="40980" builtinId="8" hidden="1"/>
    <cellStyle name="Hipervínculo" xfId="26177" builtinId="8" hidden="1"/>
    <cellStyle name="Hipervínculo" xfId="2783" builtinId="8" hidden="1"/>
    <cellStyle name="Hipervínculo" xfId="5140" builtinId="8" hidden="1"/>
    <cellStyle name="Hipervínculo" xfId="47732" builtinId="8" hidden="1"/>
    <cellStyle name="Hipervínculo" xfId="29904" builtinId="8" hidden="1"/>
    <cellStyle name="Hipervínculo" xfId="127" builtinId="8" hidden="1"/>
    <cellStyle name="Hipervínculo" xfId="8039" builtinId="8" hidden="1"/>
    <cellStyle name="Hipervínculo" xfId="27677" builtinId="8" hidden="1"/>
    <cellStyle name="Hipervínculo" xfId="51709" builtinId="8" hidden="1"/>
    <cellStyle name="Hipervínculo" xfId="45668" builtinId="8" hidden="1"/>
    <cellStyle name="Hipervínculo" xfId="40805" builtinId="8" hidden="1"/>
    <cellStyle name="Hipervínculo" xfId="47174" builtinId="8" hidden="1"/>
    <cellStyle name="Hipervínculo" xfId="5092" builtinId="8" hidden="1"/>
    <cellStyle name="Hipervínculo" xfId="10152" builtinId="8" hidden="1"/>
    <cellStyle name="Hipervínculo" xfId="34479" builtinId="8" hidden="1"/>
    <cellStyle name="Hipervínculo" xfId="26796" builtinId="8" hidden="1"/>
    <cellStyle name="Hipervínculo" xfId="56056" builtinId="8" hidden="1"/>
    <cellStyle name="Hipervínculo" xfId="23849" builtinId="8" hidden="1"/>
    <cellStyle name="Hipervínculo" xfId="10751" builtinId="8" hidden="1"/>
    <cellStyle name="Hipervínculo" xfId="12383" builtinId="8" hidden="1"/>
    <cellStyle name="Hipervínculo" xfId="17079" builtinId="8" hidden="1"/>
    <cellStyle name="Hipervínculo" xfId="41280" builtinId="8" hidden="1"/>
    <cellStyle name="Hipervínculo" xfId="53740" builtinId="8" hidden="1"/>
    <cellStyle name="Hipervínculo" xfId="32006" builtinId="8" hidden="1"/>
    <cellStyle name="Hipervínculo" xfId="26946" builtinId="8" hidden="1"/>
    <cellStyle name="Hipervínculo" xfId="3088" builtinId="8" hidden="1"/>
    <cellStyle name="Hipervínculo" xfId="19099" builtinId="8" hidden="1"/>
    <cellStyle name="Hipervínculo" xfId="43288" builtinId="8" hidden="1"/>
    <cellStyle name="Hipervínculo" xfId="45772" builtinId="8" hidden="1"/>
    <cellStyle name="Hipervínculo" xfId="46810" builtinId="8" hidden="1"/>
    <cellStyle name="Hipervínculo" xfId="45516" builtinId="8" hidden="1"/>
    <cellStyle name="Hipervínculo" xfId="20019" builtinId="8" hidden="1"/>
    <cellStyle name="Hipervínculo" xfId="3624" builtinId="8" hidden="1"/>
    <cellStyle name="Hipervínculo" xfId="25874" builtinId="8" hidden="1"/>
    <cellStyle name="Hipervínculo" xfId="51743" builtinId="8" hidden="1"/>
    <cellStyle name="Hipervínculo" xfId="52666" builtinId="8" hidden="1"/>
    <cellStyle name="Hipervínculo" xfId="39884" builtinId="8" hidden="1"/>
    <cellStyle name="Hipervínculo" xfId="23476" builtinId="8" hidden="1"/>
    <cellStyle name="Hipervínculo" xfId="13092" builtinId="8" hidden="1"/>
    <cellStyle name="Hipervínculo" xfId="11073" builtinId="8" hidden="1"/>
    <cellStyle name="Hipervínculo" xfId="32803" builtinId="8" hidden="1"/>
    <cellStyle name="Hipervínculo" xfId="40551" builtinId="8" hidden="1"/>
    <cellStyle name="Hipervínculo" xfId="3620" builtinId="8" hidden="1"/>
    <cellStyle name="Hipervínculo" xfId="19467" builtinId="8" hidden="1"/>
    <cellStyle name="Hipervínculo" xfId="36755" builtinId="8" hidden="1"/>
    <cellStyle name="Hipervínculo" xfId="862" builtinId="8" hidden="1"/>
    <cellStyle name="Hipervínculo" xfId="17740" builtinId="8" hidden="1"/>
    <cellStyle name="Hipervínculo" xfId="39733" builtinId="8" hidden="1"/>
    <cellStyle name="Hipervínculo" xfId="44793" builtinId="8" hidden="1"/>
    <cellStyle name="Hipervínculo" xfId="30421" builtinId="8" hidden="1"/>
    <cellStyle name="Hipervínculo" xfId="26026" builtinId="8" hidden="1"/>
    <cellStyle name="Hipervínculo" xfId="35976" builtinId="8" hidden="1"/>
    <cellStyle name="Hipervínculo" xfId="19545" builtinId="8" hidden="1"/>
    <cellStyle name="Hipervínculo" xfId="45031" builtinId="8" hidden="1"/>
    <cellStyle name="Hipervínculo" xfId="46658" builtinId="8" hidden="1"/>
    <cellStyle name="Hipervínculo" xfId="41714" builtinId="8" hidden="1"/>
    <cellStyle name="Hipervínculo" xfId="34214" builtinId="8" hidden="1"/>
    <cellStyle name="Hipervínculo" xfId="31237" builtinId="8" hidden="1"/>
    <cellStyle name="Hipervínculo" xfId="14358" builtinId="8" hidden="1"/>
    <cellStyle name="Hipervínculo" xfId="7135" builtinId="8" hidden="1"/>
    <cellStyle name="Hipervínculo" xfId="52755" builtinId="8" hidden="1"/>
    <cellStyle name="Hipervínculo" xfId="53587" builtinId="8" hidden="1"/>
    <cellStyle name="Hipervínculo" xfId="58738" builtinId="8" hidden="1"/>
    <cellStyle name="Hipervínculo" xfId="37034" builtinId="8" hidden="1"/>
    <cellStyle name="Hipervínculo" xfId="7635" builtinId="8" hidden="1"/>
    <cellStyle name="Hipervínculo" xfId="11348" builtinId="8" hidden="1"/>
    <cellStyle name="Hipervínculo" xfId="14993" builtinId="8" hidden="1"/>
    <cellStyle name="Hipervínculo" xfId="38779" builtinId="8" hidden="1"/>
    <cellStyle name="Hipervínculo" xfId="35752" builtinId="8" hidden="1"/>
    <cellStyle name="Hipervínculo" xfId="21762" builtinId="8" hidden="1"/>
    <cellStyle name="Hipervínculo" xfId="9361" builtinId="8" hidden="1"/>
    <cellStyle name="Hipervínculo" xfId="9531" builtinId="8" hidden="1"/>
    <cellStyle name="Hipervínculo" xfId="29615" builtinId="8" hidden="1"/>
    <cellStyle name="Hipervínculo" xfId="51391" builtinId="8" hidden="1"/>
    <cellStyle name="Hipervínculo" xfId="45710" builtinId="8" hidden="1"/>
    <cellStyle name="Hipervínculo" xfId="51557" builtinId="8" hidden="1"/>
    <cellStyle name="Hipervínculo" xfId="47464" builtinId="8" hidden="1"/>
    <cellStyle name="Hipervínculo" xfId="23435" builtinId="8" hidden="1"/>
    <cellStyle name="Hipervínculo" xfId="204" builtinId="8" hidden="1"/>
    <cellStyle name="Hipervínculo" xfId="19191" builtinId="8" hidden="1"/>
    <cellStyle name="Hipervínculo" xfId="28592" builtinId="8" hidden="1"/>
    <cellStyle name="Hipervínculo" xfId="52620" builtinId="8" hidden="1"/>
    <cellStyle name="Hipervínculo" xfId="44759" builtinId="8" hidden="1"/>
    <cellStyle name="Hipervínculo" xfId="40667" builtinId="8" hidden="1"/>
    <cellStyle name="Hipervínculo" xfId="16637" builtinId="8" hidden="1"/>
    <cellStyle name="Hipervínculo" xfId="318" builtinId="8" hidden="1"/>
    <cellStyle name="Hipervínculo" xfId="58126" builtinId="8" hidden="1"/>
    <cellStyle name="Hipervínculo" xfId="4939" builtinId="8" hidden="1"/>
    <cellStyle name="Hipervínculo" xfId="52524" builtinId="8" hidden="1"/>
    <cellStyle name="Hipervínculo" xfId="37956" builtinId="8" hidden="1"/>
    <cellStyle name="Hipervínculo" xfId="33865" builtinId="8" hidden="1"/>
    <cellStyle name="Hipervínculo" xfId="9839" builtinId="8" hidden="1"/>
    <cellStyle name="Hipervínculo" xfId="14073" builtinId="8" hidden="1"/>
    <cellStyle name="Hipervínculo" xfId="24790" builtinId="8" hidden="1"/>
    <cellStyle name="Hipervínculo" xfId="42194" builtinId="8" hidden="1"/>
    <cellStyle name="Hipervínculo" xfId="54650" builtinId="8" hidden="1"/>
    <cellStyle name="Hipervínculo" xfId="31159" builtinId="8" hidden="1"/>
    <cellStyle name="Hipervínculo" xfId="27064" builtinId="8" hidden="1"/>
    <cellStyle name="Hipervínculo" xfId="2632" builtinId="8" hidden="1"/>
    <cellStyle name="Hipervínculo" xfId="30207" builtinId="8" hidden="1"/>
    <cellStyle name="Hipervínculo" xfId="59261" builtinId="8" hidden="1"/>
    <cellStyle name="Hipervínculo" xfId="48992" builtinId="8" hidden="1"/>
    <cellStyle name="Hipervínculo" xfId="4140" builtinId="8" hidden="1"/>
    <cellStyle name="Hipervínculo" xfId="56694" builtinId="8" hidden="1"/>
    <cellStyle name="Hipervínculo" xfId="35894" builtinId="8" hidden="1"/>
    <cellStyle name="Hipervínculo" xfId="4080" builtinId="8" hidden="1"/>
    <cellStyle name="Hipervínculo" xfId="27669" builtinId="8" hidden="1"/>
    <cellStyle name="Hipervínculo" xfId="30023" builtinId="8" hidden="1"/>
    <cellStyle name="Hipervínculo" xfId="15850" builtinId="8" hidden="1"/>
    <cellStyle name="Hipervínculo" xfId="56828" builtinId="8" hidden="1"/>
    <cellStyle name="Hipervínculo" xfId="38340" builtinId="8" hidden="1"/>
    <cellStyle name="Hipervínculo" xfId="54945" builtinId="8" hidden="1"/>
    <cellStyle name="Hipervínculo" xfId="40982" builtinId="8" hidden="1"/>
    <cellStyle name="Hipervínculo" xfId="11448" builtinId="8" hidden="1"/>
    <cellStyle name="Hipervínculo" xfId="38594" builtinId="8" hidden="1"/>
    <cellStyle name="Hipervínculo" xfId="13903" builtinId="8" hidden="1"/>
    <cellStyle name="Hipervínculo" xfId="49849" builtinId="8" hidden="1"/>
    <cellStyle name="Hipervínculo" xfId="16960" builtinId="8" hidden="1"/>
    <cellStyle name="Hipervínculo" xfId="37230" builtinId="8" hidden="1"/>
    <cellStyle name="Hipervínculo" xfId="12766" builtinId="8" hidden="1"/>
    <cellStyle name="Hipervínculo" xfId="38831" builtinId="8" hidden="1"/>
    <cellStyle name="Hipervínculo" xfId="58038" builtinId="8" hidden="1"/>
    <cellStyle name="Hipervínculo" xfId="29002" builtinId="8" hidden="1"/>
    <cellStyle name="Hipervínculo" xfId="33677" builtinId="8" hidden="1"/>
    <cellStyle name="Hipervínculo" xfId="36851" builtinId="8" hidden="1"/>
    <cellStyle name="Hipervínculo" xfId="40383" builtinId="8" hidden="1"/>
    <cellStyle name="Hipervínculo" xfId="57199" builtinId="8" hidden="1"/>
    <cellStyle name="Hipervínculo" xfId="25797" builtinId="8" hidden="1"/>
    <cellStyle name="Hipervínculo" xfId="54853" builtinId="8" hidden="1"/>
    <cellStyle name="Hipervínculo" xfId="5665" builtinId="8" hidden="1"/>
    <cellStyle name="Hipervínculo" xfId="20011" builtinId="8" hidden="1"/>
    <cellStyle name="Hipervínculo" xfId="1980" builtinId="8" hidden="1"/>
    <cellStyle name="Hipervínculo" xfId="36457" builtinId="8" hidden="1"/>
    <cellStyle name="Hipervínculo" xfId="30945" builtinId="8" hidden="1"/>
    <cellStyle name="Hipervínculo" xfId="52660" builtinId="8" hidden="1"/>
    <cellStyle name="Hipervínculo" xfId="59194" builtinId="8" hidden="1"/>
    <cellStyle name="Hipervínculo" xfId="9256" builtinId="8" hidden="1"/>
    <cellStyle name="Hipervínculo" xfId="13084" builtinId="8" hidden="1"/>
    <cellStyle name="Hipervínculo" xfId="17843" builtinId="8" hidden="1"/>
    <cellStyle name="Hipervínculo" xfId="15902" builtinId="8" hidden="1"/>
    <cellStyle name="Hipervínculo" xfId="57055" builtinId="8" hidden="1"/>
    <cellStyle name="Hipervínculo" xfId="50679" builtinId="8" hidden="1"/>
    <cellStyle name="Hipervínculo" xfId="52305" builtinId="8" hidden="1"/>
    <cellStyle name="Hipervínculo" xfId="27884" builtinId="8" hidden="1"/>
    <cellStyle name="Hipervínculo" xfId="6157" builtinId="8" hidden="1"/>
    <cellStyle name="Hipervínculo" xfId="6345" builtinId="8" hidden="1"/>
    <cellStyle name="Hipervínculo" xfId="22705" builtinId="8" hidden="1"/>
    <cellStyle name="Hipervínculo" xfId="22388" builtinId="8" hidden="1"/>
    <cellStyle name="Hipervínculo" xfId="8835" builtinId="8" hidden="1"/>
    <cellStyle name="Hipervínculo" xfId="46554" builtinId="8" hidden="1"/>
    <cellStyle name="Hipervínculo" xfId="20960" builtinId="8" hidden="1"/>
    <cellStyle name="Hipervínculo" xfId="662" builtinId="8" hidden="1"/>
    <cellStyle name="Hipervínculo" xfId="4610" builtinId="8" hidden="1"/>
    <cellStyle name="Hipervínculo" xfId="29503" builtinId="8" hidden="1"/>
    <cellStyle name="Hipervínculo" xfId="51727" builtinId="8" hidden="1"/>
    <cellStyle name="Hipervínculo" xfId="27728" builtinId="8" hidden="1"/>
    <cellStyle name="Hipervínculo" xfId="39755" builtinId="8" hidden="1"/>
    <cellStyle name="Hipervínculo" xfId="14029" builtinId="8" hidden="1"/>
    <cellStyle name="Hipervínculo" xfId="8187" builtinId="8" hidden="1"/>
    <cellStyle name="Hipervínculo" xfId="12278" builtinId="8" hidden="1"/>
    <cellStyle name="Hipervínculo" xfId="36304" builtinId="8" hidden="1"/>
    <cellStyle name="Hipervínculo" xfId="58734" builtinId="8" hidden="1"/>
    <cellStyle name="Hipervínculo" xfId="45588" builtinId="8" hidden="1"/>
    <cellStyle name="Hipervínculo" xfId="20117" builtinId="8" hidden="1"/>
    <cellStyle name="Hipervínculo" xfId="7102" builtinId="8" hidden="1"/>
    <cellStyle name="Hipervínculo" xfId="14985" builtinId="8" hidden="1"/>
    <cellStyle name="Hipervínculo" xfId="19077" builtinId="8" hidden="1"/>
    <cellStyle name="Hipervínculo" xfId="43107" builtinId="8" hidden="1"/>
    <cellStyle name="Hipervínculo" xfId="49391" builtinId="8" hidden="1"/>
    <cellStyle name="Hipervínculo" xfId="48128" builtinId="8" hidden="1"/>
    <cellStyle name="Hipervínculo" xfId="31856" builtinId="8" hidden="1"/>
    <cellStyle name="Hipervínculo" xfId="2173" builtinId="8" hidden="1"/>
    <cellStyle name="Hipervínculo" xfId="59202" builtinId="8" hidden="1"/>
    <cellStyle name="Hipervínculo" xfId="25876" builtinId="8" hidden="1"/>
    <cellStyle name="Hipervínculo" xfId="38086" builtinId="8" hidden="1"/>
    <cellStyle name="Hipervínculo" xfId="47472" builtinId="8" hidden="1"/>
    <cellStyle name="Hipervínculo" xfId="23885" builtinId="8" hidden="1"/>
    <cellStyle name="Hipervínculo" xfId="46532" builtinId="8" hidden="1"/>
    <cellStyle name="Hipervínculo" xfId="39729" builtinId="8" hidden="1"/>
    <cellStyle name="Hipervínculo" xfId="32679" builtinId="8" hidden="1"/>
    <cellStyle name="Hipervínculo" xfId="1568" builtinId="8" hidden="1"/>
    <cellStyle name="Hipervínculo" xfId="1814" builtinId="8" hidden="1"/>
    <cellStyle name="Hipervínculo" xfId="40675" builtinId="8" hidden="1"/>
    <cellStyle name="Hipervínculo" xfId="23698" builtinId="8" hidden="1"/>
    <cellStyle name="Hipervínculo" xfId="12554" builtinId="8" hidden="1"/>
    <cellStyle name="Hipervínculo" xfId="35970" builtinId="8" hidden="1"/>
    <cellStyle name="Hipervínculo" xfId="35384" builtinId="8" hidden="1"/>
    <cellStyle name="Hipervínculo" xfId="39477" builtinId="8" hidden="1"/>
    <cellStyle name="Hipervínculo" xfId="56510" builtinId="8" hidden="1"/>
    <cellStyle name="Hipervínculo" xfId="16403" builtinId="8" hidden="1"/>
    <cellStyle name="Hipervínculo" xfId="14483" builtinId="8" hidden="1"/>
    <cellStyle name="Hipervínculo" xfId="5755" builtinId="8" hidden="1"/>
    <cellStyle name="Hipervínculo" xfId="16174" builtinId="8" hidden="1"/>
    <cellStyle name="Hipervínculo" xfId="57247" builtinId="8" hidden="1"/>
    <cellStyle name="Hipervínculo" xfId="46277" builtinId="8" hidden="1"/>
    <cellStyle name="Hipervínculo" xfId="49581" builtinId="8" hidden="1"/>
    <cellStyle name="Hipervínculo" xfId="21571" builtinId="8" hidden="1"/>
    <cellStyle name="Hipervínculo" xfId="40167" builtinId="8" hidden="1"/>
    <cellStyle name="Hipervínculo" xfId="38024" builtinId="8" hidden="1"/>
    <cellStyle name="Hipervínculo" xfId="23099" builtinId="8" hidden="1"/>
    <cellStyle name="Hipervínculo" xfId="48983" builtinId="8" hidden="1"/>
    <cellStyle name="Hipervínculo" xfId="53076" builtinId="8" hidden="1"/>
    <cellStyle name="Hipervínculo" xfId="42657" builtinId="8" hidden="1"/>
    <cellStyle name="Hipervínculo" xfId="20275" builtinId="8" hidden="1"/>
    <cellStyle name="Hipervínculo" xfId="57457" builtinId="8" hidden="1"/>
    <cellStyle name="Hipervínculo" xfId="8301" builtinId="8" hidden="1"/>
    <cellStyle name="Hipervínculo" xfId="16727" builtinId="8" hidden="1"/>
    <cellStyle name="Hipervínculo" xfId="57167" builtinId="8" hidden="1"/>
    <cellStyle name="Hipervínculo" xfId="51223" builtinId="8" hidden="1"/>
    <cellStyle name="Hipervínculo" xfId="34986" builtinId="8" hidden="1"/>
    <cellStyle name="Hipervínculo" xfId="13472" builtinId="8" hidden="1"/>
    <cellStyle name="Hipervínculo" xfId="28186" builtinId="8" hidden="1"/>
    <cellStyle name="Hipervínculo" xfId="15227" builtinId="8" hidden="1"/>
    <cellStyle name="Hipervínculo" xfId="36958" builtinId="8" hidden="1"/>
    <cellStyle name="Hipervínculo" xfId="55590" builtinId="8" hidden="1"/>
    <cellStyle name="Hipervínculo" xfId="28453" builtinId="8" hidden="1"/>
    <cellStyle name="Hipervínculo" xfId="28798" builtinId="8" hidden="1"/>
    <cellStyle name="Hipervínculo" xfId="6674" builtinId="8" hidden="1"/>
    <cellStyle name="Hipervínculo" xfId="14519" builtinId="8" hidden="1"/>
    <cellStyle name="Hipervínculo" xfId="22154" builtinId="8" hidden="1"/>
    <cellStyle name="Hipervínculo" xfId="43889" builtinId="8" hidden="1"/>
    <cellStyle name="Hipervínculo" xfId="48661" builtinId="8" hidden="1"/>
    <cellStyle name="Hipervínculo" xfId="43602" builtinId="8" hidden="1"/>
    <cellStyle name="Hipervínculo" xfId="48341" builtinId="8" hidden="1"/>
    <cellStyle name="Hipervínculo" xfId="44145" builtinId="8" hidden="1"/>
    <cellStyle name="Hipervínculo" xfId="55893" builtinId="8" hidden="1"/>
    <cellStyle name="Hipervínculo" xfId="29082" builtinId="8" hidden="1"/>
    <cellStyle name="Hipervínculo" xfId="50816" builtinId="8" hidden="1"/>
    <cellStyle name="Hipervínculo" xfId="41736" builtinId="8" hidden="1"/>
    <cellStyle name="Hipervínculo" xfId="36633" builtinId="8" hidden="1"/>
    <cellStyle name="Hipervínculo" xfId="14941" builtinId="8" hidden="1"/>
    <cellStyle name="Hipervínculo" xfId="9096" builtinId="8" hidden="1"/>
    <cellStyle name="Hipervínculo" xfId="28884" builtinId="8" hidden="1"/>
    <cellStyle name="Hipervínculo" xfId="36010" builtinId="8" hidden="1"/>
    <cellStyle name="Hipervínculo" xfId="48829" builtinId="8" hidden="1"/>
    <cellStyle name="Hipervínculo" xfId="1624" builtinId="8" hidden="1"/>
    <cellStyle name="Hipervínculo" xfId="10176" builtinId="8" hidden="1"/>
    <cellStyle name="Hipervínculo" xfId="36757" builtinId="8" hidden="1"/>
    <cellStyle name="Hipervínculo" xfId="21631" builtinId="8" hidden="1"/>
    <cellStyle name="Hipervínculo" xfId="22458" builtinId="8" hidden="1"/>
    <cellStyle name="Hipervínculo" xfId="21537" builtinId="8" hidden="1"/>
    <cellStyle name="Hipervínculo" xfId="13497" builtinId="8" hidden="1"/>
    <cellStyle name="Hipervínculo" xfId="43618" builtinId="8" hidden="1"/>
    <cellStyle name="Hipervínculo" xfId="25237" builtinId="8" hidden="1"/>
    <cellStyle name="Hipervínculo" xfId="1718" builtinId="8" hidden="1"/>
    <cellStyle name="Hipervínculo" xfId="22697" builtinId="8" hidden="1"/>
    <cellStyle name="Hipervínculo" xfId="34453" builtinId="8" hidden="1"/>
    <cellStyle name="Hipervínculo" xfId="49867" builtinId="8" hidden="1"/>
    <cellStyle name="Hipervínculo" xfId="46562" builtinId="8" hidden="1"/>
    <cellStyle name="Hipervínculo" xfId="20952" builtinId="8" hidden="1"/>
    <cellStyle name="Hipervínculo" xfId="41509" builtinId="8" hidden="1"/>
    <cellStyle name="Hipervínculo" xfId="5469" builtinId="8" hidden="1"/>
    <cellStyle name="Hipervínculo" xfId="14191" builtinId="8" hidden="1"/>
    <cellStyle name="Hipervínculo" xfId="19217" builtinId="8" hidden="1"/>
    <cellStyle name="Hipervínculo" xfId="46366" builtinId="8" hidden="1"/>
    <cellStyle name="Hipervínculo" xfId="39763" builtinId="8" hidden="1"/>
    <cellStyle name="Hipervínculo" xfId="14021" builtinId="8" hidden="1"/>
    <cellStyle name="Hipervínculo" xfId="23956" builtinId="8" hidden="1"/>
    <cellStyle name="Hipervínculo" xfId="50968" builtinId="8" hidden="1"/>
    <cellStyle name="Hipervínculo" xfId="58954" builtinId="8" hidden="1"/>
    <cellStyle name="Hipervínculo" xfId="40391" builtinId="8" hidden="1"/>
    <cellStyle name="Hipervínculo" xfId="13719" builtinId="8" hidden="1"/>
    <cellStyle name="Hipervínculo" xfId="32961" builtinId="8" hidden="1"/>
    <cellStyle name="Hipervínculo" xfId="4138" builtinId="8" hidden="1"/>
    <cellStyle name="Hipervínculo" xfId="4840" builtinId="8" hidden="1"/>
    <cellStyle name="Hipervínculo" xfId="19069" builtinId="8" hidden="1"/>
    <cellStyle name="Hipervínculo" xfId="43099" builtinId="8" hidden="1"/>
    <cellStyle name="Hipervínculo" xfId="13919" builtinId="8" hidden="1"/>
    <cellStyle name="Hipervínculo" xfId="47690" builtinId="8" hidden="1"/>
    <cellStyle name="Hipervínculo" xfId="42307" builtinId="8" hidden="1"/>
    <cellStyle name="Hipervínculo" xfId="7737" builtinId="8" hidden="1"/>
    <cellStyle name="Hipervínculo" xfId="2033" builtinId="8" hidden="1"/>
    <cellStyle name="Hipervínculo" xfId="25868" builtinId="8" hidden="1"/>
    <cellStyle name="Hipervínculo" xfId="49895" builtinId="8" hidden="1"/>
    <cellStyle name="Hipervínculo" xfId="53988" builtinId="8" hidden="1"/>
    <cellStyle name="Hipervínculo" xfId="15539" builtinId="8" hidden="1"/>
    <cellStyle name="Hipervínculo" xfId="6141" builtinId="8" hidden="1"/>
    <cellStyle name="Hipervínculo" xfId="2498" builtinId="8" hidden="1"/>
    <cellStyle name="Hipervínculo" xfId="7388" builtinId="8" hidden="1"/>
    <cellStyle name="Hipervínculo" xfId="32671" builtinId="8" hidden="1"/>
    <cellStyle name="Hipervínculo" xfId="48767" builtinId="8" hidden="1"/>
    <cellStyle name="Hipervínculo" xfId="49251" builtinId="8" hidden="1"/>
    <cellStyle name="Hipervínculo" xfId="36587" builtinId="8" hidden="1"/>
    <cellStyle name="Hipervínculo" xfId="56808" builtinId="8" hidden="1"/>
    <cellStyle name="Hipervínculo" xfId="59077" builtinId="8" hidden="1"/>
    <cellStyle name="Hipervínculo" xfId="39052" builtinId="8" hidden="1"/>
    <cellStyle name="Hipervínculo" xfId="54576" builtinId="8" hidden="1"/>
    <cellStyle name="Hipervínculo" xfId="13368" builtinId="8" hidden="1"/>
    <cellStyle name="Hipervínculo" xfId="36774" builtinId="8" hidden="1"/>
    <cellStyle name="Hipervínculo" xfId="24468" builtinId="8" hidden="1"/>
    <cellStyle name="Hipervínculo" xfId="15854" builtinId="8" hidden="1"/>
    <cellStyle name="Hipervínculo" xfId="31703" builtinId="8" hidden="1"/>
    <cellStyle name="Hipervínculo" xfId="20796" builtinId="8" hidden="1"/>
    <cellStyle name="Hipervínculo" xfId="9865" builtinId="8" hidden="1"/>
    <cellStyle name="Hipervínculo" xfId="39663" builtinId="8" hidden="1"/>
    <cellStyle name="Hipervínculo" xfId="19067" builtinId="8" hidden="1"/>
    <cellStyle name="Hipervínculo" xfId="39892" builtinId="8" hidden="1"/>
    <cellStyle name="Hipervínculo" xfId="13434" builtinId="8" hidden="1"/>
    <cellStyle name="Hipervínculo" xfId="28200" builtinId="8" hidden="1"/>
    <cellStyle name="Hipervínculo" xfId="8922" builtinId="8" hidden="1"/>
    <cellStyle name="Hipervínculo" xfId="44367" builtinId="8" hidden="1"/>
    <cellStyle name="Hipervínculo" xfId="4042" builtinId="8" hidden="1"/>
    <cellStyle name="Hipervínculo" xfId="20219" builtinId="8" hidden="1"/>
    <cellStyle name="Hipervínculo" xfId="52097" builtinId="8" hidden="1"/>
    <cellStyle name="Hipervínculo" xfId="51627" builtinId="8" hidden="1"/>
    <cellStyle name="Hipervínculo" xfId="54741" builtinId="8" hidden="1"/>
    <cellStyle name="Hipervínculo" xfId="42807" builtinId="8" hidden="1"/>
    <cellStyle name="Hipervínculo" xfId="40721" builtinId="8" hidden="1"/>
    <cellStyle name="Hipervínculo" xfId="29428" builtinId="8" hidden="1"/>
    <cellStyle name="Hipervínculo" xfId="20649" builtinId="8" hidden="1"/>
    <cellStyle name="Hipervínculo" xfId="13384" builtinId="8" hidden="1"/>
    <cellStyle name="Hipervínculo" xfId="29707" builtinId="8" hidden="1"/>
    <cellStyle name="Hipervínculo" xfId="51015" builtinId="8" hidden="1"/>
    <cellStyle name="Hipervínculo" xfId="34395" builtinId="8" hidden="1"/>
    <cellStyle name="Hipervínculo" xfId="56502" builtinId="8" hidden="1"/>
    <cellStyle name="Hipervínculo" xfId="51637" builtinId="8" hidden="1"/>
    <cellStyle name="Hipervínculo" xfId="55520" builtinId="8" hidden="1"/>
    <cellStyle name="Hipervínculo" xfId="14313" builtinId="8" hidden="1"/>
    <cellStyle name="Hipervínculo" xfId="5787" builtinId="8" hidden="1"/>
    <cellStyle name="Hipervínculo" xfId="186" builtinId="8" hidden="1"/>
    <cellStyle name="Hipervínculo" xfId="57530" builtinId="8" hidden="1"/>
    <cellStyle name="Hipervínculo" xfId="43548" builtinId="8" hidden="1"/>
    <cellStyle name="Hipervínculo" xfId="15319" builtinId="8" hidden="1"/>
    <cellStyle name="Hipervínculo" xfId="31569" builtinId="8" hidden="1"/>
    <cellStyle name="Hipervínculo" xfId="58882" builtinId="8" hidden="1"/>
    <cellStyle name="Hipervínculo" xfId="37302" builtinId="8" hidden="1"/>
    <cellStyle name="Hipervínculo" xfId="15279" builtinId="8" hidden="1"/>
    <cellStyle name="Hipervínculo" xfId="3672" builtinId="8" hidden="1"/>
    <cellStyle name="Hipervínculo" xfId="37563" builtinId="8" hidden="1"/>
    <cellStyle name="Hipervínculo" xfId="58282" builtinId="8" hidden="1"/>
    <cellStyle name="Hipervínculo" xfId="37470" builtinId="8" hidden="1"/>
    <cellStyle name="Hipervínculo" xfId="47178" builtinId="8" hidden="1"/>
    <cellStyle name="Hipervínculo" xfId="37216" builtinId="8" hidden="1"/>
    <cellStyle name="Hipervínculo" xfId="24726" builtinId="8" hidden="1"/>
    <cellStyle name="Hipervínculo" xfId="34381" builtinId="8" hidden="1"/>
    <cellStyle name="Hipervínculo" xfId="36920" builtinId="8" hidden="1"/>
    <cellStyle name="Hipervínculo" xfId="35363" builtinId="8" hidden="1"/>
    <cellStyle name="Hipervínculo" xfId="19617" builtinId="8" hidden="1"/>
    <cellStyle name="Hipervínculo" xfId="15798" builtinId="8" hidden="1"/>
    <cellStyle name="Hipervínculo" xfId="1001" builtinId="8" hidden="1"/>
    <cellStyle name="Hipervínculo" xfId="58592" builtinId="8" hidden="1"/>
    <cellStyle name="Hipervínculo" xfId="38350" builtinId="8" hidden="1"/>
    <cellStyle name="Hipervínculo" xfId="6638" builtinId="8" hidden="1"/>
    <cellStyle name="Hipervínculo" xfId="9690" builtinId="8" hidden="1"/>
    <cellStyle name="Hipervínculo" xfId="31061" builtinId="8" hidden="1"/>
    <cellStyle name="Hipervínculo" xfId="44470" builtinId="8" hidden="1"/>
    <cellStyle name="Hipervínculo" xfId="10869" builtinId="8" hidden="1"/>
    <cellStyle name="Hipervínculo" xfId="58934" builtinId="8" hidden="1"/>
    <cellStyle name="Hipervínculo" xfId="31784" builtinId="8" hidden="1"/>
    <cellStyle name="Hipervínculo" xfId="51181" builtinId="8" hidden="1"/>
    <cellStyle name="Hipervínculo" xfId="37577" builtinId="8" hidden="1"/>
    <cellStyle name="Hipervínculo" xfId="23978" builtinId="8" hidden="1"/>
    <cellStyle name="Hipervínculo" xfId="10379" builtinId="8" hidden="1"/>
    <cellStyle name="Hipervínculo" xfId="23492" builtinId="8" hidden="1"/>
    <cellStyle name="Hipervínculo" xfId="25079" builtinId="8" hidden="1"/>
    <cellStyle name="Hipervínculo" xfId="8627" builtinId="8" hidden="1"/>
    <cellStyle name="Hipervínculo" xfId="41148" builtinId="8" hidden="1"/>
    <cellStyle name="Hipervínculo" xfId="54424" builtinId="8" hidden="1"/>
    <cellStyle name="Hipervínculo" xfId="2030" builtinId="8" hidden="1"/>
    <cellStyle name="Hipervínculo" xfId="33541" builtinId="8" hidden="1"/>
    <cellStyle name="Hipervínculo" xfId="52051" builtinId="8" hidden="1"/>
    <cellStyle name="Hipervínculo" xfId="14169" builtinId="8" hidden="1"/>
    <cellStyle name="Hipervínculo" xfId="49785" builtinId="8" hidden="1"/>
    <cellStyle name="Hipervínculo" xfId="21756" builtinId="8" hidden="1"/>
    <cellStyle name="Hipervínculo" xfId="3154" builtinId="8" hidden="1"/>
    <cellStyle name="Hipervínculo" xfId="27203" builtinId="8" hidden="1"/>
    <cellStyle name="Hipervínculo" xfId="14260" builtinId="8" hidden="1"/>
    <cellStyle name="Hipervínculo" xfId="29204" builtinId="8" hidden="1"/>
    <cellStyle name="Hipervínculo" xfId="23954" builtinId="8" hidden="1"/>
    <cellStyle name="Hipervínculo" xfId="31073" builtinId="8" hidden="1"/>
    <cellStyle name="Hipervínculo" xfId="43001" builtinId="8" hidden="1"/>
    <cellStyle name="Hipervínculo" xfId="19284" builtinId="8" hidden="1"/>
    <cellStyle name="Hipervínculo" xfId="22901" builtinId="8" hidden="1"/>
    <cellStyle name="Hipervínculo" xfId="43661" builtinId="8" hidden="1"/>
    <cellStyle name="Hipervínculo" xfId="57528" builtinId="8" hidden="1"/>
    <cellStyle name="Hipervínculo" xfId="17052" builtinId="8" hidden="1"/>
    <cellStyle name="Hipervínculo" xfId="26520" builtinId="8" hidden="1"/>
    <cellStyle name="Hipervínculo" xfId="49458" builtinId="8" hidden="1"/>
    <cellStyle name="Hipervínculo" xfId="32965" builtinId="8" hidden="1"/>
    <cellStyle name="Hipervínculo" xfId="42435" builtinId="8" hidden="1"/>
    <cellStyle name="Hipervínculo" xfId="752" builtinId="8" hidden="1"/>
    <cellStyle name="Hipervínculo" xfId="50186" builtinId="8" hidden="1"/>
    <cellStyle name="Hipervínculo" xfId="14206" builtinId="8" hidden="1"/>
    <cellStyle name="Hipervínculo" xfId="1276" builtinId="8" hidden="1"/>
    <cellStyle name="Hipervínculo" xfId="5618" builtinId="8" hidden="1"/>
    <cellStyle name="Hipervínculo" xfId="9881" builtinId="8" hidden="1"/>
    <cellStyle name="Hipervínculo" xfId="39357" builtinId="8" hidden="1"/>
    <cellStyle name="Hipervínculo" xfId="51332" builtinId="8" hidden="1"/>
    <cellStyle name="Hipervínculo" xfId="5875" builtinId="8" hidden="1"/>
    <cellStyle name="Hipervínculo" xfId="13607" builtinId="8" hidden="1"/>
    <cellStyle name="Hipervínculo" xfId="20005" builtinId="8" hidden="1"/>
    <cellStyle name="Hipervínculo" xfId="22671" builtinId="8" hidden="1"/>
    <cellStyle name="Hipervínculo" xfId="22148" builtinId="8" hidden="1"/>
    <cellStyle name="Hipervínculo" xfId="52958" builtinId="8" hidden="1"/>
    <cellStyle name="Hipervínculo" xfId="37474" builtinId="8" hidden="1"/>
    <cellStyle name="Hipervínculo" xfId="46162" builtinId="8" hidden="1"/>
    <cellStyle name="Hipervínculo" xfId="58488" builtinId="8" hidden="1"/>
    <cellStyle name="Hipervínculo" xfId="58068" builtinId="8" hidden="1"/>
    <cellStyle name="Hipervínculo" xfId="14109" builtinId="8" hidden="1"/>
    <cellStyle name="Hipervínculo" xfId="19769" builtinId="8" hidden="1"/>
    <cellStyle name="Hipervínculo" xfId="24913" builtinId="8" hidden="1"/>
    <cellStyle name="Hipervínculo" xfId="58078" builtinId="8" hidden="1"/>
    <cellStyle name="Hipervínculo" xfId="40825" builtinId="8" hidden="1"/>
    <cellStyle name="Hipervínculo" xfId="46982" builtinId="8" hidden="1"/>
    <cellStyle name="Hipervínculo" xfId="31121" builtinId="8" hidden="1"/>
    <cellStyle name="Hipervínculo" xfId="18854" builtinId="8" hidden="1"/>
    <cellStyle name="Hipervínculo" xfId="23833" builtinId="8" hidden="1"/>
    <cellStyle name="Hipervínculo" xfId="2614" builtinId="8" hidden="1"/>
    <cellStyle name="Hipervínculo" xfId="19619" builtinId="8" hidden="1"/>
    <cellStyle name="Hipervínculo" xfId="52902" builtinId="8" hidden="1"/>
    <cellStyle name="Hipervínculo" xfId="44939" builtinId="8" hidden="1"/>
    <cellStyle name="Hipervínculo" xfId="7643" builtinId="8" hidden="1"/>
    <cellStyle name="Hipervínculo" xfId="48851" builtinId="8" hidden="1"/>
    <cellStyle name="Hipervínculo" xfId="47758" builtinId="8" hidden="1"/>
    <cellStyle name="Hipervínculo" xfId="20794" builtinId="8" hidden="1"/>
    <cellStyle name="Hipervínculo" xfId="41453" builtinId="8" hidden="1"/>
    <cellStyle name="Hipervínculo" xfId="55682" builtinId="8" hidden="1"/>
    <cellStyle name="Hipervínculo" xfId="36383" builtinId="8" hidden="1"/>
    <cellStyle name="Hipervínculo" xfId="30696" builtinId="8" hidden="1"/>
    <cellStyle name="Hipervínculo" xfId="20717" builtinId="8" hidden="1"/>
    <cellStyle name="Hipervínculo" xfId="18901" builtinId="8" hidden="1"/>
    <cellStyle name="Hipervínculo" xfId="7027" builtinId="8" hidden="1"/>
    <cellStyle name="Hipervínculo" xfId="12409" builtinId="8" hidden="1"/>
    <cellStyle name="Hipervínculo" xfId="35928" builtinId="8" hidden="1"/>
    <cellStyle name="Hipervínculo" xfId="535" builtinId="8" hidden="1"/>
    <cellStyle name="Hipervínculo" xfId="52325" builtinId="8" hidden="1"/>
    <cellStyle name="Hipervínculo" xfId="24374" builtinId="8" hidden="1"/>
    <cellStyle name="Hipervínculo" xfId="9981" builtinId="8" hidden="1"/>
    <cellStyle name="Hipervínculo" xfId="10124" builtinId="8" hidden="1"/>
    <cellStyle name="Hipervínculo" xfId="6019" builtinId="8" hidden="1"/>
    <cellStyle name="Hipervínculo" xfId="17377" builtinId="8" hidden="1"/>
    <cellStyle name="Hipervínculo" xfId="57838" builtinId="8" hidden="1"/>
    <cellStyle name="Hipervínculo" xfId="21498" builtinId="8" hidden="1"/>
    <cellStyle name="Hipervínculo" xfId="2638" builtinId="8" hidden="1"/>
    <cellStyle name="Hipervínculo" xfId="33903" builtinId="8" hidden="1"/>
    <cellStyle name="Hipervínculo" xfId="56274" builtinId="8" hidden="1"/>
    <cellStyle name="Hipervínculo" xfId="4226" builtinId="8" hidden="1"/>
    <cellStyle name="Hipervínculo" xfId="10118" builtinId="8" hidden="1"/>
    <cellStyle name="Hipervínculo" xfId="24064" builtinId="8" hidden="1"/>
    <cellStyle name="Hipervínculo" xfId="48013" builtinId="8" hidden="1"/>
    <cellStyle name="Hipervínculo" xfId="49283" builtinId="8" hidden="1"/>
    <cellStyle name="Hipervínculo" xfId="45193" builtinId="8" hidden="1"/>
    <cellStyle name="Hipervínculo" xfId="21165" builtinId="8" hidden="1"/>
    <cellStyle name="Hipervínculo" xfId="2484" builtinId="8" hidden="1"/>
    <cellStyle name="Hipervínculo" xfId="6678" builtinId="8" hidden="1"/>
    <cellStyle name="Hipervínculo" xfId="30867" builtinId="8" hidden="1"/>
    <cellStyle name="Hipervínculo" xfId="24987" builtinId="8" hidden="1"/>
    <cellStyle name="Hipervínculo" xfId="58173" builtinId="8" hidden="1"/>
    <cellStyle name="Hipervínculo" xfId="21083" builtinId="8" hidden="1"/>
    <cellStyle name="Hipervínculo" xfId="53062" builtinId="8" hidden="1"/>
    <cellStyle name="Hipervínculo" xfId="46749" builtinId="8" hidden="1"/>
    <cellStyle name="Hipervínculo" xfId="16709" builtinId="8" hidden="1"/>
    <cellStyle name="Hipervínculo" xfId="37662" builtinId="8" hidden="1"/>
    <cellStyle name="Hipervínculo" xfId="58424" builtinId="8" hidden="1"/>
    <cellStyle name="Hipervínculo" xfId="35684" builtinId="8" hidden="1"/>
    <cellStyle name="Hipervínculo" xfId="31593" builtinId="8" hidden="1"/>
    <cellStyle name="Hipervínculo" xfId="7567" builtinId="8" hidden="1"/>
    <cellStyle name="Hipervínculo" xfId="54518" builtinId="8" hidden="1"/>
    <cellStyle name="Hipervínculo" xfId="18471" builtinId="8" hidden="1"/>
    <cellStyle name="Hipervínculo" xfId="44466" builtinId="8" hidden="1"/>
    <cellStyle name="Hipervínculo" xfId="52347" builtinId="8" hidden="1"/>
    <cellStyle name="Hipervínculo" xfId="43005" builtinId="8" hidden="1"/>
    <cellStyle name="Hipervínculo" xfId="24792" builtinId="8" hidden="1"/>
    <cellStyle name="Hipervínculo" xfId="352" builtinId="8" hidden="1"/>
    <cellStyle name="Hipervínculo" xfId="23141" builtinId="8" hidden="1"/>
    <cellStyle name="Hipervínculo" xfId="12604" builtinId="8" hidden="1"/>
    <cellStyle name="Hipervínculo" xfId="51265" builtinId="8" hidden="1"/>
    <cellStyle name="Hipervínculo" xfId="45421" builtinId="8" hidden="1"/>
    <cellStyle name="Hipervínculo" xfId="22056" builtinId="8" hidden="1"/>
    <cellStyle name="Hipervínculo" xfId="17995" builtinId="8" hidden="1"/>
    <cellStyle name="Hipervínculo" xfId="5536" builtinId="8" hidden="1"/>
    <cellStyle name="Hipervínculo" xfId="29945" builtinId="8" hidden="1"/>
    <cellStyle name="Hipervínculo" xfId="32327" builtinId="8" hidden="1"/>
    <cellStyle name="Hipervínculo" xfId="57602" builtinId="8" hidden="1"/>
    <cellStyle name="Hipervínculo" xfId="17147" builtinId="8" hidden="1"/>
    <cellStyle name="Hipervínculo" xfId="34565" builtinId="8" hidden="1"/>
    <cellStyle name="Hipervínculo" xfId="54106" builtinId="8" hidden="1"/>
    <cellStyle name="Hipervínculo" xfId="30137" builtinId="8" hidden="1"/>
    <cellStyle name="Hipervínculo" xfId="11352" builtinId="8" hidden="1"/>
    <cellStyle name="Hipervínculo" xfId="4832" builtinId="8" hidden="1"/>
    <cellStyle name="Hipervínculo" xfId="27000" builtinId="8" hidden="1"/>
    <cellStyle name="Hipervínculo" xfId="15607" builtinId="8" hidden="1"/>
    <cellStyle name="Hipervínculo" xfId="49146" builtinId="8" hidden="1"/>
    <cellStyle name="Hipervínculo" xfId="53390" builtinId="8" hidden="1"/>
    <cellStyle name="Hipervínculo" xfId="44065" builtinId="8" hidden="1"/>
    <cellStyle name="Hipervínculo" xfId="43544" builtinId="8" hidden="1"/>
    <cellStyle name="Hipervínculo" xfId="46025" builtinId="8" hidden="1"/>
    <cellStyle name="Hipervínculo" xfId="26668" builtinId="8" hidden="1"/>
    <cellStyle name="Hipervínculo" xfId="24634" builtinId="8" hidden="1"/>
    <cellStyle name="Hipervínculo" xfId="45540" builtinId="8" hidden="1"/>
    <cellStyle name="Hipervínculo" xfId="3402" builtinId="8" hidden="1"/>
    <cellStyle name="Hipervínculo" xfId="45526" builtinId="8" hidden="1"/>
    <cellStyle name="Hipervínculo" xfId="48112" builtinId="8" hidden="1"/>
    <cellStyle name="Hipervínculo" xfId="53111" builtinId="8" hidden="1"/>
    <cellStyle name="Hipervínculo" xfId="39440" builtinId="8" hidden="1"/>
    <cellStyle name="Hipervínculo" xfId="34895" builtinId="8" hidden="1"/>
    <cellStyle name="Hipervínculo" xfId="13414" builtinId="8" hidden="1"/>
    <cellStyle name="Hipervínculo" xfId="11376" builtinId="8" hidden="1"/>
    <cellStyle name="Hipervínculo" xfId="33247" builtinId="8" hidden="1"/>
    <cellStyle name="Hipervínculo" xfId="38518" builtinId="8" hidden="1"/>
    <cellStyle name="Hipervínculo" xfId="12940" builtinId="8" hidden="1"/>
    <cellStyle name="Hipervínculo" xfId="13218" builtinId="8" hidden="1"/>
    <cellStyle name="Hipervínculo" xfId="12746" builtinId="8" hidden="1"/>
    <cellStyle name="Hipervínculo" xfId="16695" builtinId="8" hidden="1"/>
    <cellStyle name="Hipervínculo" xfId="44351" builtinId="8" hidden="1"/>
    <cellStyle name="Hipervínculo" xfId="40177" builtinId="8" hidden="1"/>
    <cellStyle name="Hipervínculo" xfId="55169" builtinId="8" hidden="1"/>
    <cellStyle name="Hipervínculo" xfId="51081" builtinId="8" hidden="1"/>
    <cellStyle name="Hipervínculo" xfId="25582" builtinId="8" hidden="1"/>
    <cellStyle name="Hipervínculo" xfId="3770" builtinId="8" hidden="1"/>
    <cellStyle name="Hipervínculo" xfId="14375" builtinId="8" hidden="1"/>
    <cellStyle name="Hipervínculo" xfId="35343" builtinId="8" hidden="1"/>
    <cellStyle name="Hipervínculo" xfId="47104" builtinId="8" hidden="1"/>
    <cellStyle name="Hipervínculo" xfId="48373" builtinId="8" hidden="1"/>
    <cellStyle name="Hipervínculo" xfId="44283" builtinId="8" hidden="1"/>
    <cellStyle name="Hipervínculo" xfId="18657" builtinId="8" hidden="1"/>
    <cellStyle name="Hipervínculo" xfId="2634" builtinId="8" hidden="1"/>
    <cellStyle name="Hipervínculo" xfId="11107" builtinId="8" hidden="1"/>
    <cellStyle name="Hipervínculo" xfId="48689" builtinId="8" hidden="1"/>
    <cellStyle name="Hipervínculo" xfId="54030" builtinId="8" hidden="1"/>
    <cellStyle name="Hipervínculo" xfId="41575" builtinId="8" hidden="1"/>
    <cellStyle name="Hipervínculo" xfId="37480" builtinId="8" hidden="1"/>
    <cellStyle name="Hipervínculo" xfId="11726" builtinId="8" hidden="1"/>
    <cellStyle name="Hipervínculo" xfId="10459" builtinId="8" hidden="1"/>
    <cellStyle name="Hipervínculo" xfId="26181" builtinId="8" hidden="1"/>
    <cellStyle name="Hipervínculo" xfId="47556" builtinId="8" hidden="1"/>
    <cellStyle name="Hipervínculo" xfId="27351" builtinId="8" hidden="1"/>
    <cellStyle name="Hipervínculo" xfId="34772" builtinId="8" hidden="1"/>
    <cellStyle name="Hipervínculo" xfId="30681" builtinId="8" hidden="1"/>
    <cellStyle name="Hipervínculo" xfId="4798" builtinId="8" hidden="1"/>
    <cellStyle name="Hipervínculo" xfId="24348" builtinId="8" hidden="1"/>
    <cellStyle name="Hipervínculo" xfId="52472" builtinId="8" hidden="1"/>
    <cellStyle name="Hipervínculo" xfId="45379" builtinId="8" hidden="1"/>
    <cellStyle name="Hipervínculo" xfId="31283" builtinId="8" hidden="1"/>
    <cellStyle name="Hipervínculo" xfId="53378" builtinId="8" hidden="1"/>
    <cellStyle name="Hipervínculo" xfId="38054" builtinId="8" hidden="1"/>
    <cellStyle name="Hipervínculo" xfId="105" builtinId="8" hidden="1"/>
    <cellStyle name="Hipervínculo" xfId="24056" builtinId="8" hidden="1"/>
    <cellStyle name="Hipervínculo" xfId="16968" builtinId="8" hidden="1"/>
    <cellStyle name="Hipervínculo" xfId="45556" builtinId="8" hidden="1"/>
    <cellStyle name="Hipervínculo" xfId="2694" builtinId="8" hidden="1"/>
    <cellStyle name="Hipervínculo" xfId="27642" builtinId="8" hidden="1"/>
    <cellStyle name="Hipervínculo" xfId="18158" builtinId="8" hidden="1"/>
    <cellStyle name="Hipervínculo" xfId="55646" builtinId="8" hidden="1"/>
    <cellStyle name="Hipervínculo" xfId="30859" builtinId="8" hidden="1"/>
    <cellStyle name="Hipervínculo" xfId="32211" builtinId="8" hidden="1"/>
    <cellStyle name="Hipervínculo" xfId="58058" builtinId="8" hidden="1"/>
    <cellStyle name="Hipervínculo" xfId="38400" builtinId="8" hidden="1"/>
    <cellStyle name="Hipervínculo" xfId="42109" builtinId="8" hidden="1"/>
    <cellStyle name="Hipervínculo" xfId="10283" builtinId="8" hidden="1"/>
    <cellStyle name="Hipervínculo" xfId="11549" builtinId="8" hidden="1"/>
    <cellStyle name="Hipervínculo" xfId="44553" builtinId="8" hidden="1"/>
    <cellStyle name="Hipervínculo" xfId="48009" builtinId="8" hidden="1"/>
    <cellStyle name="Hipervínculo" xfId="54208" builtinId="8" hidden="1"/>
    <cellStyle name="Hipervínculo" xfId="31601" builtinId="8" hidden="1"/>
    <cellStyle name="Hipervínculo" xfId="6199" builtinId="8" hidden="1"/>
    <cellStyle name="Hipervínculo" xfId="4399" builtinId="8" hidden="1"/>
    <cellStyle name="Hipervínculo" xfId="18479" builtinId="8" hidden="1"/>
    <cellStyle name="Hipervínculo" xfId="24698" builtinId="8" hidden="1"/>
    <cellStyle name="Hipervínculo" xfId="56276" builtinId="8" hidden="1"/>
    <cellStyle name="Hipervínculo" xfId="2785" builtinId="8" hidden="1"/>
    <cellStyle name="Hipervínculo" xfId="24800" builtinId="8" hidden="1"/>
    <cellStyle name="Hipervínculo" xfId="10727" builtinId="8" hidden="1"/>
    <cellStyle name="Hipervínculo" xfId="3858" builtinId="8" hidden="1"/>
    <cellStyle name="Hipervínculo" xfId="25403" builtinId="8" hidden="1"/>
    <cellStyle name="Hipervínculo" xfId="51257" builtinId="8" hidden="1"/>
    <cellStyle name="Hipervínculo" xfId="55346" builtinId="8" hidden="1"/>
    <cellStyle name="Hipervínculo" xfId="7449" builtinId="8" hidden="1"/>
    <cellStyle name="Hipervínculo" xfId="18001" builtinId="8" hidden="1"/>
    <cellStyle name="Hipervínculo" xfId="16008" builtinId="8" hidden="1"/>
    <cellStyle name="Hipervínculo" xfId="32138" builtinId="8" hidden="1"/>
    <cellStyle name="Hipervínculo" xfId="5622" builtinId="8" hidden="1"/>
    <cellStyle name="Hipervínculo" xfId="35166" builtinId="8" hidden="1"/>
    <cellStyle name="Hipervínculo" xfId="50045" builtinId="8" hidden="1"/>
    <cellStyle name="Hipervínculo" xfId="33423" builtinId="8" hidden="1"/>
    <cellStyle name="Hipervínculo" xfId="11202" builtinId="8" hidden="1"/>
    <cellStyle name="Hipervínculo" xfId="3226" builtinId="8" hidden="1"/>
    <cellStyle name="Hipervínculo" xfId="17272" builtinId="8" hidden="1"/>
    <cellStyle name="Hipervínculo" xfId="39265" builtinId="8" hidden="1"/>
    <cellStyle name="Hipervínculo" xfId="53288" builtinId="8" hidden="1"/>
    <cellStyle name="Hipervínculo" xfId="48225" builtinId="8" hidden="1"/>
    <cellStyle name="Hipervínculo" xfId="26494" builtinId="8" hidden="1"/>
    <cellStyle name="Hipervínculo" xfId="3313" builtinId="8" hidden="1"/>
    <cellStyle name="Hipervínculo" xfId="10007" builtinId="8" hidden="1"/>
    <cellStyle name="Hipervínculo" xfId="24458" builtinId="8" hidden="1"/>
    <cellStyle name="Hipervínculo" xfId="46190" builtinId="8" hidden="1"/>
    <cellStyle name="Hipervínculo" xfId="34350" builtinId="8" hidden="1"/>
    <cellStyle name="Hipervínculo" xfId="41298" builtinId="8" hidden="1"/>
    <cellStyle name="Hipervínculo" xfId="19569" builtinId="8" hidden="1"/>
    <cellStyle name="Hipervínculo" xfId="3398" builtinId="8" hidden="1"/>
    <cellStyle name="Hipervínculo" xfId="5463" builtinId="8" hidden="1"/>
    <cellStyle name="Hipervínculo" xfId="31389" builtinId="8" hidden="1"/>
    <cellStyle name="Hipervínculo" xfId="46198" builtinId="8" hidden="1"/>
    <cellStyle name="Hipervínculo" xfId="12290" builtinId="8" hidden="1"/>
    <cellStyle name="Hipervínculo" xfId="41762" builtinId="8" hidden="1"/>
    <cellStyle name="Hipervínculo" xfId="24618" builtinId="8" hidden="1"/>
    <cellStyle name="Hipervínculo" xfId="7267" builtinId="8" hidden="1"/>
    <cellStyle name="Hipervínculo" xfId="51155" builtinId="8" hidden="1"/>
    <cellStyle name="Hipervínculo" xfId="45" builtinId="8" hidden="1"/>
    <cellStyle name="Hipervínculo" xfId="58626" builtinId="8" hidden="1"/>
    <cellStyle name="Hipervínculo" xfId="3564" builtinId="8" hidden="1"/>
    <cellStyle name="Hipervínculo" xfId="47921" builtinId="8" hidden="1"/>
    <cellStyle name="Hipervínculo" xfId="37651" builtinId="8" hidden="1"/>
    <cellStyle name="Hipervínculo" xfId="48455" builtinId="8" hidden="1"/>
    <cellStyle name="Hipervínculo" xfId="11957" builtinId="8" hidden="1"/>
    <cellStyle name="Hipervínculo" xfId="9314" builtinId="8" hidden="1"/>
    <cellStyle name="Hipervínculo" xfId="57912" builtinId="8" hidden="1"/>
    <cellStyle name="Hipervínculo" xfId="23728" builtinId="8" hidden="1"/>
    <cellStyle name="Hipervínculo" xfId="29092" builtinId="8" hidden="1"/>
    <cellStyle name="Hipervínculo" xfId="7667" builtinId="8" hidden="1"/>
    <cellStyle name="Hipervínculo" xfId="6794" builtinId="8" hidden="1"/>
    <cellStyle name="Hipervínculo" xfId="29060" builtinId="8" hidden="1"/>
    <cellStyle name="Hipervínculo" xfId="3442" builtinId="8" hidden="1"/>
    <cellStyle name="Hipervínculo" xfId="44291" builtinId="8" hidden="1"/>
    <cellStyle name="Hipervínculo" xfId="27048" builtinId="8" hidden="1"/>
    <cellStyle name="Hipervínculo" xfId="16168" builtinId="8" hidden="1"/>
    <cellStyle name="Hipervínculo" xfId="3331" builtinId="8" hidden="1"/>
    <cellStyle name="Hipervínculo" xfId="31769" builtinId="8" hidden="1"/>
    <cellStyle name="Hipervínculo" xfId="35860" builtinId="8" hidden="1"/>
    <cellStyle name="Hipervínculo" xfId="58514" builtinId="8" hidden="1"/>
    <cellStyle name="Hipervínculo" xfId="33155" builtinId="8" hidden="1"/>
    <cellStyle name="Hipervínculo" xfId="14645" builtinId="8" hidden="1"/>
    <cellStyle name="Hipervínculo" xfId="9368" builtinId="8" hidden="1"/>
    <cellStyle name="Hipervínculo" xfId="14541" builtinId="8" hidden="1"/>
    <cellStyle name="Hipervínculo" xfId="334" builtinId="8" hidden="1"/>
    <cellStyle name="Hipervínculo" xfId="42663" builtinId="8" hidden="1"/>
    <cellStyle name="Hipervínculo" xfId="54717" builtinId="8" hidden="1"/>
    <cellStyle name="Hipervínculo" xfId="30690" builtinId="8" hidden="1"/>
    <cellStyle name="Hipervínculo" xfId="39464" builtinId="8" hidden="1"/>
    <cellStyle name="Hipervínculo" xfId="40347" builtinId="8" hidden="1"/>
    <cellStyle name="Hipervínculo" xfId="21340" builtinId="8" hidden="1"/>
    <cellStyle name="Hipervínculo" xfId="53886" builtinId="8" hidden="1"/>
    <cellStyle name="Hipervínculo" xfId="44093" builtinId="8" hidden="1"/>
    <cellStyle name="Hipervínculo" xfId="47915" builtinId="8" hidden="1"/>
    <cellStyle name="Hipervínculo" xfId="23887" builtinId="8" hidden="1"/>
    <cellStyle name="Hipervínculo" xfId="55970" builtinId="8" hidden="1"/>
    <cellStyle name="Hipervínculo" xfId="4312" builtinId="8" hidden="1"/>
    <cellStyle name="Hipervínculo" xfId="20580" builtinId="8" hidden="1"/>
    <cellStyle name="Hipervínculo" xfId="26922" builtinId="8" hidden="1"/>
    <cellStyle name="Hipervínculo" xfId="32266" builtinId="8" hidden="1"/>
    <cellStyle name="Hipervínculo" xfId="41116" builtinId="8" hidden="1"/>
    <cellStyle name="Hipervínculo" xfId="17089" builtinId="8" hidden="1"/>
    <cellStyle name="Hipervínculo" xfId="31585" builtinId="8" hidden="1"/>
    <cellStyle name="Hipervínculo" xfId="9692" builtinId="8" hidden="1"/>
    <cellStyle name="Hipervínculo" xfId="34940" builtinId="8" hidden="1"/>
    <cellStyle name="Hipervínculo" xfId="58054" builtinId="8" hidden="1"/>
    <cellStyle name="Hipervínculo" xfId="50529" builtinId="8" hidden="1"/>
    <cellStyle name="Hipervínculo" xfId="17913" builtinId="8" hidden="1"/>
    <cellStyle name="Hipervínculo" xfId="10291" builtinId="8" hidden="1"/>
    <cellStyle name="Hipervínculo" xfId="12804" builtinId="8" hidden="1"/>
    <cellStyle name="Hipervínculo" xfId="16619" builtinId="8" hidden="1"/>
    <cellStyle name="Hipervínculo" xfId="41742" builtinId="8" hidden="1"/>
    <cellStyle name="Hipervínculo" xfId="54200" builtinId="8" hidden="1"/>
    <cellStyle name="Hipervínculo" xfId="49137" builtinId="8" hidden="1"/>
    <cellStyle name="Hipervínculo" xfId="5711" builtinId="8" hidden="1"/>
    <cellStyle name="Hipervínculo" xfId="45885" builtinId="8" hidden="1"/>
    <cellStyle name="Hipervínculo" xfId="58730" builtinId="8" hidden="1"/>
    <cellStyle name="Hipervínculo" xfId="22538" builtinId="8" hidden="1"/>
    <cellStyle name="Hipervínculo" xfId="48540" builtinId="8" hidden="1"/>
    <cellStyle name="Hipervínculo" xfId="47272" builtinId="8" hidden="1"/>
    <cellStyle name="Hipervínculo" xfId="47947" builtinId="8" hidden="1"/>
    <cellStyle name="Hipervínculo" xfId="33977" builtinId="8" hidden="1"/>
    <cellStyle name="Hipervínculo" xfId="26354" builtinId="8" hidden="1"/>
    <cellStyle name="Hipervínculo" xfId="428" builtinId="8" hidden="1"/>
    <cellStyle name="Hipervínculo" xfId="37406" builtinId="8" hidden="1"/>
    <cellStyle name="Hipervínculo" xfId="55338" builtinId="8" hidden="1"/>
    <cellStyle name="Hipervínculo" xfId="40345" builtinId="8" hidden="1"/>
    <cellStyle name="Hipervínculo" xfId="35283" builtinId="8" hidden="1"/>
    <cellStyle name="Hipervínculo" xfId="2462" builtinId="8" hidden="1"/>
    <cellStyle name="Hipervínculo" xfId="23488" builtinId="8" hidden="1"/>
    <cellStyle name="Hipervínculo" xfId="30025" builtinId="8" hidden="1"/>
    <cellStyle name="Hipervínculo" xfId="51001" builtinId="8" hidden="1"/>
    <cellStyle name="Hipervínculo" xfId="37276" builtinId="8" hidden="1"/>
    <cellStyle name="Hipervínculo" xfId="27237" builtinId="8" hidden="1"/>
    <cellStyle name="Hipervínculo" xfId="28352" builtinId="8" hidden="1"/>
    <cellStyle name="Hipervínculo" xfId="6624" builtinId="8" hidden="1"/>
    <cellStyle name="Hipervínculo" xfId="17539" builtinId="8" hidden="1"/>
    <cellStyle name="Hipervínculo" xfId="58602" builtinId="8" hidden="1"/>
    <cellStyle name="Hipervínculo" xfId="44333" builtinId="8" hidden="1"/>
    <cellStyle name="Hipervínculo" xfId="48217" builtinId="8" hidden="1"/>
    <cellStyle name="Hipervínculo" xfId="26486" builtinId="8" hidden="1"/>
    <cellStyle name="Hipervínculo" xfId="46504" builtinId="8" hidden="1"/>
    <cellStyle name="Hipervínculo" xfId="894" builtinId="8" hidden="1"/>
    <cellStyle name="Hipervínculo" xfId="9628" builtinId="8" hidden="1"/>
    <cellStyle name="Hipervínculo" xfId="37946" builtinId="8" hidden="1"/>
    <cellStyle name="Hipervínculo" xfId="50541" builtinId="8" hidden="1"/>
    <cellStyle name="Hipervínculo" xfId="41290" builtinId="8" hidden="1"/>
    <cellStyle name="Hipervínculo" xfId="19561" builtinId="8" hidden="1"/>
    <cellStyle name="Hipervínculo" xfId="29493" builtinId="8" hidden="1"/>
    <cellStyle name="Hipervínculo" xfId="52972" builtinId="8" hidden="1"/>
    <cellStyle name="Hipervínculo" xfId="51855" builtinId="8" hidden="1"/>
    <cellStyle name="Hipervínculo" xfId="17649" builtinId="8" hidden="1"/>
    <cellStyle name="Hipervínculo" xfId="22508" builtinId="8" hidden="1"/>
    <cellStyle name="Hipervínculo" xfId="52554" builtinId="8" hidden="1"/>
    <cellStyle name="Hipervínculo" xfId="12632" builtinId="8" hidden="1"/>
    <cellStyle name="Hipervínculo" xfId="7573" builtinId="8" hidden="1"/>
    <cellStyle name="Hipervínculo" xfId="15453" builtinId="8" hidden="1"/>
    <cellStyle name="Hipervínculo" xfId="38320" builtinId="8" hidden="1"/>
    <cellStyle name="Hipervínculo" xfId="12114" builtinId="8" hidden="1"/>
    <cellStyle name="Hipervínculo" xfId="53806" builtinId="8" hidden="1"/>
    <cellStyle name="Hipervínculo" xfId="27467" builtinId="8" hidden="1"/>
    <cellStyle name="Hipervínculo" xfId="6329" builtinId="8" hidden="1"/>
    <cellStyle name="Hipervínculo" xfId="1942" builtinId="8" hidden="1"/>
    <cellStyle name="Hipervínculo" xfId="22254" builtinId="8" hidden="1"/>
    <cellStyle name="Hipervínculo" xfId="45253" builtinId="8" hidden="1"/>
    <cellStyle name="Hipervínculo" xfId="50308" builtinId="8" hidden="1"/>
    <cellStyle name="Hipervínculo" xfId="16258" builtinId="8" hidden="1"/>
    <cellStyle name="Hipervínculo" xfId="57459" builtinId="8" hidden="1"/>
    <cellStyle name="Hipervínculo" xfId="8087" builtinId="8" hidden="1"/>
    <cellStyle name="Hipervínculo" xfId="5025" builtinId="8" hidden="1"/>
    <cellStyle name="Hipervínculo" xfId="29052" builtinId="8" hidden="1"/>
    <cellStyle name="Hipervínculo" xfId="50767" builtinId="8" hidden="1"/>
    <cellStyle name="Hipervínculo" xfId="52406" builtinId="8" hidden="1"/>
    <cellStyle name="Hipervínculo" xfId="40207" builtinId="8" hidden="1"/>
    <cellStyle name="Hipervínculo" xfId="16176" builtinId="8" hidden="1"/>
    <cellStyle name="Hipervínculo" xfId="8471" builtinId="8" hidden="1"/>
    <cellStyle name="Hipervínculo" xfId="11826" builtinId="8" hidden="1"/>
    <cellStyle name="Hipervínculo" xfId="35852" builtinId="8" hidden="1"/>
    <cellStyle name="Hipervínculo" xfId="36387" builtinId="8" hidden="1"/>
    <cellStyle name="Hipervínculo" xfId="34738" builtinId="8" hidden="1"/>
    <cellStyle name="Hipervínculo" xfId="225" builtinId="8" hidden="1"/>
    <cellStyle name="Hipervínculo" xfId="44177" builtinId="8" hidden="1"/>
    <cellStyle name="Hipervínculo" xfId="1686" builtinId="8" hidden="1"/>
    <cellStyle name="Hipervínculo" xfId="40701" builtinId="8" hidden="1"/>
    <cellStyle name="Hipervínculo" xfId="36910" builtinId="8" hidden="1"/>
    <cellStyle name="Hipervínculo" xfId="20741" builtinId="8" hidden="1"/>
    <cellStyle name="Hipervínculo" xfId="1914" builtinId="8" hidden="1"/>
    <cellStyle name="Hipervínculo" xfId="26604" builtinId="8" hidden="1"/>
    <cellStyle name="Hipervínculo" xfId="2399" builtinId="8" hidden="1"/>
    <cellStyle name="Hipervínculo" xfId="7241" builtinId="8" hidden="1"/>
    <cellStyle name="Hipervínculo" xfId="25421" builtinId="8" hidden="1"/>
    <cellStyle name="Hipervínculo" xfId="49451" builtinId="8" hidden="1"/>
    <cellStyle name="Hipervínculo" xfId="47923" builtinId="8" hidden="1"/>
    <cellStyle name="Hipervínculo" xfId="43125" builtinId="8" hidden="1"/>
    <cellStyle name="Hipervínculo" xfId="19807" builtinId="8" hidden="1"/>
    <cellStyle name="Hipervínculo" xfId="4308" builtinId="8" hidden="1"/>
    <cellStyle name="Hipervínculo" xfId="4379" builtinId="8" hidden="1"/>
    <cellStyle name="Hipervínculo" xfId="37408" builtinId="8" hidden="1"/>
    <cellStyle name="Hipervínculo" xfId="56252" builtinId="8" hidden="1"/>
    <cellStyle name="Hipervínculo" xfId="38006" builtinId="8" hidden="1"/>
    <cellStyle name="Hipervínculo" xfId="36194" builtinId="8" hidden="1"/>
    <cellStyle name="Hipervínculo" xfId="38496" builtinId="8" hidden="1"/>
    <cellStyle name="Hipervínculo" xfId="9700" builtinId="8" hidden="1"/>
    <cellStyle name="Hipervínculo" xfId="14758" builtinId="8" hidden="1"/>
    <cellStyle name="Hipervínculo" xfId="39024" builtinId="8" hidden="1"/>
    <cellStyle name="Hipervínculo" xfId="18268" builtinId="8" hidden="1"/>
    <cellStyle name="Hipervínculo" xfId="34324" builtinId="8" hidden="1"/>
    <cellStyle name="Hipervínculo" xfId="29266" builtinId="8" hidden="1"/>
    <cellStyle name="Hipervínculo" xfId="6207" builtinId="8" hidden="1"/>
    <cellStyle name="Hipervínculo" xfId="16627" builtinId="8" hidden="1"/>
    <cellStyle name="Hipervínculo" xfId="24130" builtinId="8" hidden="1"/>
    <cellStyle name="Hipervínculo" xfId="43478" builtinId="8" hidden="1"/>
    <cellStyle name="Hipervínculo" xfId="54158" builtinId="8" hidden="1"/>
    <cellStyle name="Hipervínculo" xfId="41042" builtinId="8" hidden="1"/>
    <cellStyle name="Hipervínculo" xfId="34411" builtinId="8" hidden="1"/>
    <cellStyle name="Hipervínculo" xfId="1352" builtinId="8" hidden="1"/>
    <cellStyle name="Hipervínculo" xfId="37081" builtinId="8" hidden="1"/>
    <cellStyle name="Hipervínculo" xfId="28614" builtinId="8" hidden="1"/>
    <cellStyle name="Hipervínculo" xfId="30647" builtinId="8" hidden="1"/>
    <cellStyle name="Hipervínculo" xfId="38679" builtinId="8" hidden="1"/>
    <cellStyle name="Hipervínculo" xfId="29927" builtinId="8" hidden="1"/>
    <cellStyle name="Hipervínculo" xfId="15409" builtinId="8" hidden="1"/>
    <cellStyle name="Hipervínculo" xfId="8753" builtinId="8" hidden="1"/>
    <cellStyle name="Hipervínculo" xfId="30483" builtinId="8" hidden="1"/>
    <cellStyle name="Hipervínculo" xfId="35542" builtinId="8" hidden="1"/>
    <cellStyle name="Hipervínculo" xfId="59423" builtinId="8" hidden="1"/>
    <cellStyle name="Hipervínculo" xfId="35275" builtinId="8" hidden="1"/>
    <cellStyle name="Hipervínculo" xfId="48272" builtinId="8" hidden="1"/>
    <cellStyle name="Hipervínculo" xfId="3566" builtinId="8" hidden="1"/>
    <cellStyle name="Hipervínculo" xfId="15679" builtinId="8" hidden="1"/>
    <cellStyle name="Hipervínculo" xfId="37410" builtinId="8" hidden="1"/>
    <cellStyle name="Hipervínculo" xfId="42473" builtinId="8" hidden="1"/>
    <cellStyle name="Hipervínculo" xfId="52892" builtinId="8" hidden="1"/>
    <cellStyle name="Hipervínculo" xfId="28085" builtinId="8" hidden="1"/>
    <cellStyle name="Hipervínculo" xfId="22022" builtinId="8" hidden="1"/>
    <cellStyle name="Hipervínculo" xfId="48691" builtinId="8" hidden="1"/>
    <cellStyle name="Hipervínculo" xfId="45199" builtinId="8" hidden="1"/>
    <cellStyle name="Hipervínculo" xfId="44341" builtinId="8" hidden="1"/>
    <cellStyle name="Hipervínculo" xfId="49399" builtinId="8" hidden="1"/>
    <cellStyle name="Hipervínculo" xfId="46094" builtinId="8" hidden="1"/>
    <cellStyle name="Hipervínculo" xfId="53135" builtinId="8" hidden="1"/>
    <cellStyle name="Hipervínculo" xfId="34029" builtinId="8" hidden="1"/>
    <cellStyle name="Hipervínculo" xfId="48655" builtinId="8" hidden="1"/>
    <cellStyle name="Hipervínculo" xfId="33337" builtinId="8" hidden="1"/>
    <cellStyle name="Hipervínculo" xfId="16502" builtinId="8" hidden="1"/>
    <cellStyle name="Hipervínculo" xfId="56326" builtinId="8" hidden="1"/>
    <cellStyle name="Hipervínculo" xfId="39295" builtinId="8" hidden="1"/>
    <cellStyle name="Hipervínculo" xfId="14489" builtinId="8" hidden="1"/>
    <cellStyle name="Hipervínculo" xfId="9849" builtinId="8" hidden="1"/>
    <cellStyle name="Hipervínculo" xfId="12738" builtinId="8" hidden="1"/>
    <cellStyle name="Hipervínculo" xfId="31908" builtinId="8" hidden="1"/>
    <cellStyle name="Hipervínculo" xfId="58966" builtinId="8" hidden="1"/>
    <cellStyle name="Hipervínculo" xfId="38697" builtinId="8" hidden="1"/>
    <cellStyle name="Hipervínculo" xfId="54781" builtinId="8" hidden="1"/>
    <cellStyle name="Hipervínculo" xfId="28445" builtinId="8" hidden="1"/>
    <cellStyle name="Hipervínculo" xfId="47801" builtinId="8" hidden="1"/>
    <cellStyle name="Hipervínculo" xfId="19537" builtinId="8" hidden="1"/>
    <cellStyle name="Hipervínculo" xfId="21696" builtinId="8" hidden="1"/>
    <cellStyle name="Hipervínculo" xfId="5649" builtinId="8" hidden="1"/>
    <cellStyle name="Hipervínculo" xfId="49719" builtinId="8" hidden="1"/>
    <cellStyle name="Hipervínculo" xfId="25691" builtinId="8" hidden="1"/>
    <cellStyle name="Hipervínculo" xfId="1946" builtinId="8" hidden="1"/>
    <cellStyle name="Hipervínculo" xfId="11848" builtinId="8" hidden="1"/>
    <cellStyle name="Hipervínculo" xfId="26336" builtinId="8" hidden="1"/>
    <cellStyle name="Hipervínculo" xfId="50316" builtinId="8" hidden="1"/>
    <cellStyle name="Hipervínculo" xfId="22318" builtinId="8" hidden="1"/>
    <cellStyle name="Hipervínculo" xfId="42923" builtinId="8" hidden="1"/>
    <cellStyle name="Hipervínculo" xfId="18893" builtinId="8" hidden="1"/>
    <cellStyle name="Hipervínculo" xfId="1758" builtinId="8" hidden="1"/>
    <cellStyle name="Hipervínculo" xfId="30724" builtinId="8" hidden="1"/>
    <cellStyle name="Hipervínculo" xfId="56480" builtinId="8" hidden="1"/>
    <cellStyle name="Hipervínculo" xfId="2309" builtinId="8" hidden="1"/>
    <cellStyle name="Hipervínculo" xfId="686" builtinId="8" hidden="1"/>
    <cellStyle name="Hipervínculo" xfId="29866" builtinId="8" hidden="1"/>
    <cellStyle name="Hipervínculo" xfId="25802" builtinId="8" hidden="1"/>
    <cellStyle name="Hipervínculo" xfId="11818" builtinId="8" hidden="1"/>
    <cellStyle name="Hipervínculo" xfId="26308" builtinId="8" hidden="1"/>
    <cellStyle name="Hipervínculo" xfId="39938" builtinId="8" hidden="1"/>
    <cellStyle name="Hipervínculo" xfId="56969" builtinId="8" hidden="1"/>
    <cellStyle name="Hipervínculo" xfId="6852" builtinId="8" hidden="1"/>
    <cellStyle name="Hipervínculo" xfId="29318" builtinId="8" hidden="1"/>
    <cellStyle name="Hipervínculo" xfId="5295" builtinId="8" hidden="1"/>
    <cellStyle name="Hipervínculo" xfId="18617" builtinId="8" hidden="1"/>
    <cellStyle name="Hipervínculo" xfId="43980" builtinId="8" hidden="1"/>
    <cellStyle name="Hipervínculo" xfId="29953" builtinId="8" hidden="1"/>
    <cellStyle name="Hipervínculo" xfId="47692" builtinId="8" hidden="1"/>
    <cellStyle name="Hipervínculo" xfId="30829" builtinId="8" hidden="1"/>
    <cellStyle name="Hipervínculo" xfId="34106" builtinId="8" hidden="1"/>
    <cellStyle name="Hipervínculo" xfId="12562" builtinId="8" hidden="1"/>
    <cellStyle name="Hipervínculo" xfId="5399" builtinId="8" hidden="1"/>
    <cellStyle name="Hipervínculo" xfId="15275" builtinId="8" hidden="1"/>
    <cellStyle name="Hipervínculo" xfId="2648" builtinId="8" hidden="1"/>
    <cellStyle name="Hipervínculo" xfId="19404" builtinId="8" hidden="1"/>
    <cellStyle name="Hipervínculo" xfId="35108" builtinId="8" hidden="1"/>
    <cellStyle name="Hipervínculo" xfId="2153" builtinId="8" hidden="1"/>
    <cellStyle name="Hipervínculo" xfId="30335" builtinId="8" hidden="1"/>
    <cellStyle name="Hipervínculo" xfId="30557" builtinId="8" hidden="1"/>
    <cellStyle name="Hipervínculo" xfId="43851" builtinId="8" hidden="1"/>
    <cellStyle name="Hipervínculo" xfId="26334" builtinId="8" hidden="1"/>
    <cellStyle name="Hipervínculo" xfId="51161" builtinId="8" hidden="1"/>
    <cellStyle name="Hipervínculo" xfId="44767" builtinId="8" hidden="1"/>
    <cellStyle name="Hipervínculo" xfId="3" builtinId="8" hidden="1"/>
    <cellStyle name="Hipervínculo" xfId="55122" builtinId="8" hidden="1"/>
    <cellStyle name="Hipervínculo" xfId="29128" builtinId="8" hidden="1"/>
    <cellStyle name="Hipervínculo" xfId="42160" builtinId="8" hidden="1"/>
    <cellStyle name="Hipervínculo" xfId="32278" builtinId="8" hidden="1"/>
    <cellStyle name="Hipervínculo" xfId="58580" builtinId="8" hidden="1"/>
    <cellStyle name="Hipervínculo" xfId="22961" builtinId="8" hidden="1"/>
    <cellStyle name="Hipervínculo" xfId="47558" builtinId="8" hidden="1"/>
    <cellStyle name="Hipervínculo" xfId="18336" builtinId="8" hidden="1"/>
    <cellStyle name="Hipervínculo" xfId="58084" builtinId="8" hidden="1"/>
    <cellStyle name="Hipervínculo" xfId="38875" builtinId="8" hidden="1"/>
    <cellStyle name="Hipervínculo" xfId="14553" builtinId="8" hidden="1"/>
    <cellStyle name="Hipervínculo" xfId="33593" builtinId="8" hidden="1"/>
    <cellStyle name="Hipervínculo" xfId="51376" builtinId="8" hidden="1"/>
    <cellStyle name="Hipervínculo" xfId="35422" builtinId="8" hidden="1"/>
    <cellStyle name="Hipervínculo" xfId="36611" builtinId="8" hidden="1"/>
    <cellStyle name="Hipervínculo" xfId="4855" builtinId="8" hidden="1"/>
    <cellStyle name="Hipervínculo" xfId="55272" builtinId="8" hidden="1"/>
    <cellStyle name="Hipervínculo" xfId="44875" builtinId="8" hidden="1"/>
    <cellStyle name="Hipervínculo" xfId="21312" builtinId="8" hidden="1"/>
    <cellStyle name="Hipervínculo" xfId="40639" builtinId="8" hidden="1"/>
    <cellStyle name="Hipervínculo" xfId="34118" builtinId="8" hidden="1"/>
    <cellStyle name="Hipervínculo" xfId="35550" builtinId="8" hidden="1"/>
    <cellStyle name="Hipervínculo" xfId="10323" builtinId="8" hidden="1"/>
    <cellStyle name="Hipervínculo" xfId="46676" builtinId="8" hidden="1"/>
    <cellStyle name="Hipervínculo" xfId="32845" builtinId="8" hidden="1"/>
    <cellStyle name="Hipervínculo" xfId="8477" builtinId="8" hidden="1"/>
    <cellStyle name="Hipervínculo" xfId="2185" builtinId="8" hidden="1"/>
    <cellStyle name="Hipervínculo" xfId="20448" builtinId="8" hidden="1"/>
    <cellStyle name="Hipervínculo" xfId="42481" builtinId="8" hidden="1"/>
    <cellStyle name="Hipervínculo" xfId="52900" builtinId="8" hidden="1"/>
    <cellStyle name="Hipervínculo" xfId="48807" builtinId="8" hidden="1"/>
    <cellStyle name="Hipervínculo" xfId="380" builtinId="8" hidden="1"/>
    <cellStyle name="Hipervínculo" xfId="16552" builtinId="8" hidden="1"/>
    <cellStyle name="Hipervínculo" xfId="8457" builtinId="8" hidden="1"/>
    <cellStyle name="Hipervínculo" xfId="27247" builtinId="8" hidden="1"/>
    <cellStyle name="Hipervínculo" xfId="22590" builtinId="8" hidden="1"/>
    <cellStyle name="Hipervínculo" xfId="58090" builtinId="8" hidden="1"/>
    <cellStyle name="Hipervínculo" xfId="18368" builtinId="8" hidden="1"/>
    <cellStyle name="Hipervínculo" xfId="16353" builtinId="8" hidden="1"/>
    <cellStyle name="Hipervínculo" xfId="3030" builtinId="8" hidden="1"/>
    <cellStyle name="Hipervínculo" xfId="3772" builtinId="8" hidden="1"/>
    <cellStyle name="Hipervínculo" xfId="34049" builtinId="8" hidden="1"/>
    <cellStyle name="Hipervínculo" xfId="56334" builtinId="8" hidden="1"/>
    <cellStyle name="Hipervínculo" xfId="39303" builtinId="8" hidden="1"/>
    <cellStyle name="Hipervínculo" xfId="35210" builtinId="8" hidden="1"/>
    <cellStyle name="Hipervínculo" xfId="9423" builtinId="8" hidden="1"/>
    <cellStyle name="Hipervínculo" xfId="44223" builtinId="8" hidden="1"/>
    <cellStyle name="Hipervínculo" xfId="18751" builtinId="8" hidden="1"/>
    <cellStyle name="Hipervínculo" xfId="40851" builtinId="8" hidden="1"/>
    <cellStyle name="Hipervínculo" xfId="56528" builtinId="8" hidden="1"/>
    <cellStyle name="Hipervínculo" xfId="40493" builtinId="8" hidden="1"/>
    <cellStyle name="Hipervínculo" xfId="28407" builtinId="8" hidden="1"/>
    <cellStyle name="Hipervínculo" xfId="4445" builtinId="8" hidden="1"/>
    <cellStyle name="Hipervínculo" xfId="19529" builtinId="8" hidden="1"/>
    <cellStyle name="Hipervínculo" xfId="57129" builtinId="8" hidden="1"/>
    <cellStyle name="Hipervínculo" xfId="47650" builtinId="8" hidden="1"/>
    <cellStyle name="Hipervínculo" xfId="49727" builtinId="8" hidden="1"/>
    <cellStyle name="Hipervínculo" xfId="20532" builtinId="8" hidden="1"/>
    <cellStyle name="Hipervínculo" xfId="21609" builtinId="8" hidden="1"/>
    <cellStyle name="Hipervínculo" xfId="2261" builtinId="8" hidden="1"/>
    <cellStyle name="Hipervínculo" xfId="25093" builtinId="8" hidden="1"/>
    <cellStyle name="Hipervínculo" xfId="22492" builtinId="8" hidden="1"/>
    <cellStyle name="Hipervínculo" xfId="2117" builtinId="8" hidden="1"/>
    <cellStyle name="Hipervínculo" xfId="24568" builtinId="8" hidden="1"/>
    <cellStyle name="Hipervínculo" xfId="47893" builtinId="8" hidden="1"/>
    <cellStyle name="Hipervínculo" xfId="4455" builtinId="8" hidden="1"/>
    <cellStyle name="Hipervínculo" xfId="6892" builtinId="8" hidden="1"/>
    <cellStyle name="Hipervínculo" xfId="33129" builtinId="8" hidden="1"/>
    <cellStyle name="Hipervínculo" xfId="37218" builtinId="8" hidden="1"/>
    <cellStyle name="Hipervínculo" xfId="15139" builtinId="8" hidden="1"/>
    <cellStyle name="Hipervínculo" xfId="36130" builtinId="8" hidden="1"/>
    <cellStyle name="Hipervínculo" xfId="52179" builtinId="8" hidden="1"/>
    <cellStyle name="Hipervínculo" xfId="25135" builtinId="8" hidden="1"/>
    <cellStyle name="Hipervínculo" xfId="51927" builtinId="8" hidden="1"/>
    <cellStyle name="Hipervínculo" xfId="39930" builtinId="8" hidden="1"/>
    <cellStyle name="Hipervínculo" xfId="44022" builtinId="8" hidden="1"/>
    <cellStyle name="Hipervínculo" xfId="29739" builtinId="8" hidden="1"/>
    <cellStyle name="Hipervínculo" xfId="25659" builtinId="8" hidden="1"/>
    <cellStyle name="Hipervínculo" xfId="39876" builtinId="8" hidden="1"/>
    <cellStyle name="Hipervínculo" xfId="573" builtinId="8" hidden="1"/>
    <cellStyle name="Hipervínculo" xfId="34934" builtinId="8" hidden="1"/>
    <cellStyle name="Hipervínculo" xfId="46729" builtinId="8" hidden="1"/>
    <cellStyle name="Hipervínculo" xfId="50822" builtinId="8" hidden="1"/>
    <cellStyle name="Hipervínculo" xfId="44977" builtinId="8" hidden="1"/>
    <cellStyle name="Hipervínculo" xfId="4777" builtinId="8" hidden="1"/>
    <cellStyle name="Hipervínculo" xfId="13909" builtinId="8" hidden="1"/>
    <cellStyle name="Hipervínculo" xfId="5979" builtinId="8" hidden="1"/>
    <cellStyle name="Hipervínculo" xfId="27707" builtinId="8" hidden="1"/>
    <cellStyle name="Hipervínculo" xfId="41092" builtinId="8" hidden="1"/>
    <cellStyle name="Hipervínculo" xfId="5009" builtinId="8" hidden="1"/>
    <cellStyle name="Hipervínculo" xfId="15025" builtinId="8" hidden="1"/>
    <cellStyle name="Hipervínculo" xfId="13771" builtinId="8" hidden="1"/>
    <cellStyle name="Hipervínculo" xfId="37486" builtinId="8" hidden="1"/>
    <cellStyle name="Hipervínculo" xfId="15970" builtinId="8" hidden="1"/>
    <cellStyle name="Hipervínculo" xfId="34640" builtinId="8" hidden="1"/>
    <cellStyle name="Hipervínculo" xfId="59108" builtinId="8" hidden="1"/>
    <cellStyle name="Hipervínculo" xfId="52849" builtinId="8" hidden="1"/>
    <cellStyle name="Hipervínculo" xfId="31119" builtinId="8" hidden="1"/>
    <cellStyle name="Hipervínculo" xfId="8930" builtinId="8" hidden="1"/>
    <cellStyle name="Hipervínculo" xfId="14931" builtinId="8" hidden="1"/>
    <cellStyle name="Hipervínculo" xfId="19835" builtinId="8" hidden="1"/>
    <cellStyle name="Hipervínculo" xfId="41569" builtinId="8" hidden="1"/>
    <cellStyle name="Hipervínculo" xfId="50985" builtinId="8" hidden="1"/>
    <cellStyle name="Hipervínculo" xfId="45922" builtinId="8" hidden="1"/>
    <cellStyle name="Hipervínculo" xfId="24190" builtinId="8" hidden="1"/>
    <cellStyle name="Hipervínculo" xfId="4849" builtinId="8" hidden="1"/>
    <cellStyle name="Hipervínculo" xfId="12914" builtinId="8" hidden="1"/>
    <cellStyle name="Hipervínculo" xfId="11575" builtinId="8" hidden="1"/>
    <cellStyle name="Hipervínculo" xfId="48493" builtinId="8" hidden="1"/>
    <cellStyle name="Hipervínculo" xfId="44055" builtinId="8" hidden="1"/>
    <cellStyle name="Hipervínculo" xfId="38994" builtinId="8" hidden="1"/>
    <cellStyle name="Hipervínculo" xfId="17263" builtinId="8" hidden="1"/>
    <cellStyle name="Hipervínculo" xfId="6840" builtinId="8" hidden="1"/>
    <cellStyle name="Hipervínculo" xfId="27603" builtinId="8" hidden="1"/>
    <cellStyle name="Hipervínculo" xfId="33693" builtinId="8" hidden="1"/>
    <cellStyle name="Hipervínculo" xfId="55421" builtinId="8" hidden="1"/>
    <cellStyle name="Hipervínculo" xfId="37125" builtinId="8" hidden="1"/>
    <cellStyle name="Hipervínculo" xfId="32078" builtinId="8" hidden="1"/>
    <cellStyle name="Hipervínculo" xfId="4885" builtinId="8" hidden="1"/>
    <cellStyle name="Hipervínculo" xfId="941" builtinId="8" hidden="1"/>
    <cellStyle name="Hipervínculo" xfId="1704" builtinId="8" hidden="1"/>
    <cellStyle name="Hipervínculo" xfId="33815" builtinId="8" hidden="1"/>
    <cellStyle name="Hipervínculo" xfId="7041" builtinId="8" hidden="1"/>
    <cellStyle name="Hipervínculo" xfId="25193" builtinId="8" hidden="1"/>
    <cellStyle name="Hipervínculo" xfId="13757" builtinId="8" hidden="1"/>
    <cellStyle name="Hipervínculo" xfId="12608" builtinId="8" hidden="1"/>
    <cellStyle name="Hipervínculo" xfId="18651" builtinId="8" hidden="1"/>
    <cellStyle name="Hipervínculo" xfId="18338" builtinId="8" hidden="1"/>
    <cellStyle name="Hipervínculo" xfId="47548" builtinId="8" hidden="1"/>
    <cellStyle name="Hipervínculo" xfId="48815" builtinId="8" hidden="1"/>
    <cellStyle name="Hipervínculo" xfId="23270" builtinId="8" hidden="1"/>
    <cellStyle name="Hipervínculo" xfId="20695" builtinId="8" hidden="1"/>
    <cellStyle name="Hipervínculo" xfId="2305" builtinId="8" hidden="1"/>
    <cellStyle name="Hipervínculo" xfId="27239" builtinId="8" hidden="1"/>
    <cellStyle name="Hipervínculo" xfId="30085" builtinId="8" hidden="1"/>
    <cellStyle name="Hipervínculo" xfId="54474" builtinId="8" hidden="1"/>
    <cellStyle name="Hipervínculo" xfId="42019" builtinId="8" hidden="1"/>
    <cellStyle name="Hipervínculo" xfId="3678" builtinId="8" hidden="1"/>
    <cellStyle name="Hipervínculo" xfId="13895" builtinId="8" hidden="1"/>
    <cellStyle name="Hipervínculo" xfId="10015" builtinId="8" hidden="1"/>
    <cellStyle name="Hipervínculo" xfId="41722" builtinId="8" hidden="1"/>
    <cellStyle name="Hipervínculo" xfId="51713" builtinId="8" hidden="1"/>
    <cellStyle name="Hipervínculo" xfId="58191" builtinId="8" hidden="1"/>
    <cellStyle name="Hipervínculo" xfId="35216" builtinId="8" hidden="1"/>
    <cellStyle name="Hipervínculo" xfId="9414" builtinId="8" hidden="1"/>
    <cellStyle name="Hipervínculo" xfId="42513" builtinId="8" hidden="1"/>
    <cellStyle name="Hipervínculo" xfId="16815" builtinId="8" hidden="1"/>
    <cellStyle name="Hipervínculo" xfId="22562" builtinId="8" hidden="1"/>
    <cellStyle name="Hipervínculo" xfId="59243" builtinId="8" hidden="1"/>
    <cellStyle name="Hipervínculo" xfId="223" builtinId="8" hidden="1"/>
    <cellStyle name="Hipervínculo" xfId="28415" builtinId="8" hidden="1"/>
    <cellStyle name="Hipervínculo" xfId="7559" builtinId="8" hidden="1"/>
    <cellStyle name="Hipervínculo" xfId="40577" builtinId="8" hidden="1"/>
    <cellStyle name="Hipervínculo" xfId="13561" builtinId="8" hidden="1"/>
    <cellStyle name="Hipervínculo" xfId="47642" builtinId="8" hidden="1"/>
    <cellStyle name="Hipervínculo" xfId="51733" builtinId="8" hidden="1"/>
    <cellStyle name="Hipervínculo" xfId="5641" builtinId="8" hidden="1"/>
    <cellStyle name="Hipervínculo" xfId="21617" builtinId="8" hidden="1"/>
    <cellStyle name="Hipervínculo" xfId="12176" builtinId="8" hidden="1"/>
    <cellStyle name="Hipervínculo" xfId="5068" builtinId="8" hidden="1"/>
    <cellStyle name="Hipervínculo" xfId="47300" builtinId="8" hidden="1"/>
    <cellStyle name="Hipervínculo" xfId="44871" builtinId="8" hidden="1"/>
    <cellStyle name="Hipervínculo" xfId="48045" builtinId="8" hidden="1"/>
    <cellStyle name="Hipervínculo" xfId="38841" builtinId="8" hidden="1"/>
    <cellStyle name="Hipervínculo" xfId="14815" builtinId="8" hidden="1"/>
    <cellStyle name="Hipervínculo" xfId="458" builtinId="8" hidden="1"/>
    <cellStyle name="Hipervínculo" xfId="11995" builtinId="8" hidden="1"/>
    <cellStyle name="Hipervínculo" xfId="55566" builtinId="8" hidden="1"/>
    <cellStyle name="Hipervínculo" xfId="37694" builtinId="8" hidden="1"/>
    <cellStyle name="Hipervínculo" xfId="53764" builtinId="8" hidden="1"/>
    <cellStyle name="Hipervínculo" xfId="32030" builtinId="8" hidden="1"/>
    <cellStyle name="Hipervínculo" xfId="8019" builtinId="8" hidden="1"/>
    <cellStyle name="Hipervínculo" xfId="1668" builtinId="8" hidden="1"/>
    <cellStyle name="Hipervínculo" xfId="18923" builtinId="8" hidden="1"/>
    <cellStyle name="Hipervínculo" xfId="44014" builtinId="8" hidden="1"/>
    <cellStyle name="Hipervínculo" xfId="33267" builtinId="8" hidden="1"/>
    <cellStyle name="Hipervínculo" xfId="46834" builtinId="8" hidden="1"/>
    <cellStyle name="Hipervínculo" xfId="25099" builtinId="8" hidden="1"/>
    <cellStyle name="Hipervínculo" xfId="472" builtinId="8" hidden="1"/>
    <cellStyle name="Hipervínculo" xfId="8647" builtinId="8" hidden="1"/>
    <cellStyle name="Hipervínculo" xfId="25850" builtinId="8" hidden="1"/>
    <cellStyle name="Hipervínculo" xfId="10425" builtinId="8" hidden="1"/>
    <cellStyle name="Hipervínculo" xfId="23445" builtinId="8" hidden="1"/>
    <cellStyle name="Hipervínculo" xfId="47342" builtinId="8" hidden="1"/>
    <cellStyle name="Hipervínculo" xfId="48505" builtinId="8" hidden="1"/>
    <cellStyle name="Hipervínculo" xfId="5989" builtinId="8" hidden="1"/>
    <cellStyle name="Hipervínculo" xfId="11049" builtinId="8" hidden="1"/>
    <cellStyle name="Hipervínculo" xfId="32779" builtinId="8" hidden="1"/>
    <cellStyle name="Hipervínculo" xfId="44861" builtinId="8" hidden="1"/>
    <cellStyle name="Hipervínculo" xfId="56630" builtinId="8" hidden="1"/>
    <cellStyle name="Hipervínculo" xfId="42799" builtinId="8" hidden="1"/>
    <cellStyle name="Hipervínculo" xfId="11248" builtinId="8" hidden="1"/>
    <cellStyle name="Hipervínculo" xfId="27156" builtinId="8" hidden="1"/>
    <cellStyle name="Hipervínculo" xfId="17977" builtinId="8" hidden="1"/>
    <cellStyle name="Hipervínculo" xfId="29788" builtinId="8" hidden="1"/>
    <cellStyle name="Hipervínculo" xfId="52841" builtinId="8" hidden="1"/>
    <cellStyle name="Hipervínculo" xfId="31111" builtinId="8" hidden="1"/>
    <cellStyle name="Hipervínculo" xfId="26050" builtinId="8" hidden="1"/>
    <cellStyle name="Hipervínculo" xfId="682" builtinId="8" hidden="1"/>
    <cellStyle name="Hipervínculo" xfId="19843" builtinId="8" hidden="1"/>
    <cellStyle name="Hipervínculo" xfId="24900" builtinId="8" hidden="1"/>
    <cellStyle name="Hipervínculo" xfId="624" builtinId="8" hidden="1"/>
    <cellStyle name="Hipervínculo" xfId="45913" builtinId="8" hidden="1"/>
    <cellStyle name="Hipervínculo" xfId="29495" builtinId="8" hidden="1"/>
    <cellStyle name="Hipervínculo" xfId="19125" builtinId="8" hidden="1"/>
    <cellStyle name="Hipervínculo" xfId="44492" builtinId="8" hidden="1"/>
    <cellStyle name="Hipervínculo" xfId="26770" builtinId="8" hidden="1"/>
    <cellStyle name="Hipervínculo" xfId="31832" builtinId="8" hidden="1"/>
    <cellStyle name="Hipervínculo" xfId="53562" builtinId="8" hidden="1"/>
    <cellStyle name="Hipervínculo" xfId="49903" builtinId="8" hidden="1"/>
    <cellStyle name="Hipervínculo" xfId="11620" builtinId="8" hidden="1"/>
    <cellStyle name="Hipervínculo" xfId="12194" builtinId="8" hidden="1"/>
    <cellStyle name="Hipervínculo" xfId="23546" builtinId="8" hidden="1"/>
    <cellStyle name="Hipervínculo" xfId="56870" builtinId="8" hidden="1"/>
    <cellStyle name="Hipervínculo" xfId="1836" builtinId="8" hidden="1"/>
    <cellStyle name="Hipervínculo" xfId="57735" builtinId="8" hidden="1"/>
    <cellStyle name="Hipervínculo" xfId="32084" builtinId="8" hidden="1"/>
    <cellStyle name="Hipervínculo" xfId="37270" builtinId="8" hidden="1"/>
    <cellStyle name="Hipervínculo" xfId="42667" builtinId="8" hidden="1"/>
    <cellStyle name="Hipervínculo" xfId="17725" builtinId="8" hidden="1"/>
    <cellStyle name="Hipervínculo" xfId="40629" builtinId="8" hidden="1"/>
    <cellStyle name="Hipervínculo" xfId="45686" builtinId="8" hidden="1"/>
    <cellStyle name="Hipervínculo" xfId="51535" builtinId="8" hidden="1"/>
    <cellStyle name="Hipervínculo" xfId="25189" builtinId="8" hidden="1"/>
    <cellStyle name="Hipervínculo" xfId="52357" builtinId="8" hidden="1"/>
    <cellStyle name="Hipervínculo" xfId="215" builtinId="8" hidden="1"/>
    <cellStyle name="Hipervínculo" xfId="22390" builtinId="8" hidden="1"/>
    <cellStyle name="Hipervínculo" xfId="35232" builtinId="8" hidden="1"/>
    <cellStyle name="Hipervínculo" xfId="50053" builtinId="8" hidden="1"/>
    <cellStyle name="Hipervínculo" xfId="44735" builtinId="8" hidden="1"/>
    <cellStyle name="Hipervínculo" xfId="20703" builtinId="8" hidden="1"/>
    <cellStyle name="Hipervínculo" xfId="32883" builtinId="8" hidden="1"/>
    <cellStyle name="Hipervínculo" xfId="7297" builtinId="8" hidden="1"/>
    <cellStyle name="Hipervínculo" xfId="31327" builtinId="8" hidden="1"/>
    <cellStyle name="Hipervínculo" xfId="20133" builtinId="8" hidden="1"/>
    <cellStyle name="Hipervínculo" xfId="39846" builtinId="8" hidden="1"/>
    <cellStyle name="Hipervínculo" xfId="3204" builtinId="8" hidden="1"/>
    <cellStyle name="Hipervínculo" xfId="11612" builtinId="8" hidden="1"/>
    <cellStyle name="Hipervínculo" xfId="18566" builtinId="8" hidden="1"/>
    <cellStyle name="Hipervínculo" xfId="49971" builtinId="8" hidden="1"/>
    <cellStyle name="Hipervínculo" xfId="45277" builtinId="8" hidden="1"/>
    <cellStyle name="Hipervínculo" xfId="29505" builtinId="8" hidden="1"/>
    <cellStyle name="Hipervínculo" xfId="50927" builtinId="8" hidden="1"/>
    <cellStyle name="Hipervínculo" xfId="51119" builtinId="8" hidden="1"/>
    <cellStyle name="Hipervínculo" xfId="24682" builtinId="8" hidden="1"/>
    <cellStyle name="Hipervínculo" xfId="13464" builtinId="8" hidden="1"/>
    <cellStyle name="Hipervínculo" xfId="36543" builtinId="8" hidden="1"/>
    <cellStyle name="Hipervínculo" xfId="34021" builtinId="8" hidden="1"/>
    <cellStyle name="Hipervínculo" xfId="40269" builtinId="8" hidden="1"/>
    <cellStyle name="Hipervínculo" xfId="10343" builtinId="8" hidden="1"/>
    <cellStyle name="Hipervínculo" xfId="1886" builtinId="8" hidden="1"/>
    <cellStyle name="Hipervínculo" xfId="12096" builtinId="8" hidden="1"/>
    <cellStyle name="Hipervínculo" xfId="25982" builtinId="8" hidden="1"/>
    <cellStyle name="Hipervínculo" xfId="27693" builtinId="8" hidden="1"/>
    <cellStyle name="Hipervínculo" xfId="51725" builtinId="8" hidden="1"/>
    <cellStyle name="Hipervínculo" xfId="45652" builtinId="8" hidden="1"/>
    <cellStyle name="Hipervínculo" xfId="40821" builtinId="8" hidden="1"/>
    <cellStyle name="Hipervínculo" xfId="6047" builtinId="8" hidden="1"/>
    <cellStyle name="Hipervínculo" xfId="14319" builtinId="8" hidden="1"/>
    <cellStyle name="Hipervínculo" xfId="44331" builtinId="8" hidden="1"/>
    <cellStyle name="Hipervínculo" xfId="53768" builtinId="8" hidden="1"/>
    <cellStyle name="Hipervínculo" xfId="40109" builtinId="8" hidden="1"/>
    <cellStyle name="Hipervínculo" xfId="28150" builtinId="8" hidden="1"/>
    <cellStyle name="Hipervínculo" xfId="33891" builtinId="8" hidden="1"/>
    <cellStyle name="Hipervínculo" xfId="10735" builtinId="8" hidden="1"/>
    <cellStyle name="Hipervínculo" xfId="12003" builtinId="8" hidden="1"/>
    <cellStyle name="Hipervínculo" xfId="32871" builtinId="8" hidden="1"/>
    <cellStyle name="Hipervínculo" xfId="41296" builtinId="8" hidden="1"/>
    <cellStyle name="Hipervínculo" xfId="53756" builtinId="8" hidden="1"/>
    <cellStyle name="Hipervínculo" xfId="32022" builtinId="8" hidden="1"/>
    <cellStyle name="Hipervínculo" xfId="49337" builtinId="8" hidden="1"/>
    <cellStyle name="Hipervínculo" xfId="3080" builtinId="8" hidden="1"/>
    <cellStyle name="Hipervínculo" xfId="8141" builtinId="8" hidden="1"/>
    <cellStyle name="Hipervínculo" xfId="47993" builtinId="8" hidden="1"/>
    <cellStyle name="Hipervínculo" xfId="28397" builtinId="8" hidden="1"/>
    <cellStyle name="Hipervínculo" xfId="46826" builtinId="8" hidden="1"/>
    <cellStyle name="Hipervínculo" xfId="25091" builtinId="8" hidden="1"/>
    <cellStyle name="Hipervínculo" xfId="29683" builtinId="8" hidden="1"/>
    <cellStyle name="Hipervínculo" xfId="57784" builtinId="8" hidden="1"/>
    <cellStyle name="Hipervínculo" xfId="43887" builtinId="8" hidden="1"/>
    <cellStyle name="Hipervínculo" xfId="30921" builtinId="8" hidden="1"/>
    <cellStyle name="Hipervínculo" xfId="3714" builtinId="8" hidden="1"/>
    <cellStyle name="Hipervínculo" xfId="39900" builtinId="8" hidden="1"/>
    <cellStyle name="Hipervínculo" xfId="18166" builtinId="8" hidden="1"/>
    <cellStyle name="Hipervínculo" xfId="13108" builtinId="8" hidden="1"/>
    <cellStyle name="Hipervínculo" xfId="11057" builtinId="8" hidden="1"/>
    <cellStyle name="Hipervínculo" xfId="32787" builtinId="8" hidden="1"/>
    <cellStyle name="Hipervínculo" xfId="9795" builtinId="8" hidden="1"/>
    <cellStyle name="Hipervínculo" xfId="41074" builtinId="8" hidden="1"/>
    <cellStyle name="Hipervínculo" xfId="52932" builtinId="8" hidden="1"/>
    <cellStyle name="Hipervínculo" xfId="11240" builtinId="8" hidden="1"/>
    <cellStyle name="Hipervínculo" xfId="6181" builtinId="8" hidden="1"/>
    <cellStyle name="Hipervínculo" xfId="17985" builtinId="8" hidden="1"/>
    <cellStyle name="Hipervínculo" xfId="39717" builtinId="8" hidden="1"/>
    <cellStyle name="Hipervínculo" xfId="44777" builtinId="8" hidden="1"/>
    <cellStyle name="Hipervínculo" xfId="20904" builtinId="8" hidden="1"/>
    <cellStyle name="Hipervínculo" xfId="9757" builtinId="8" hidden="1"/>
    <cellStyle name="Hipervínculo" xfId="8775" builtinId="8" hidden="1"/>
    <cellStyle name="Hipervínculo" xfId="674" builtinId="8" hidden="1"/>
    <cellStyle name="Hipervínculo" xfId="24908" builtinId="8" hidden="1"/>
    <cellStyle name="Hipervínculo" xfId="53024" builtinId="8" hidden="1"/>
    <cellStyle name="Hipervínculo" xfId="54280" builtinId="8" hidden="1"/>
    <cellStyle name="Hipervínculo" xfId="29695" builtinId="8" hidden="1"/>
    <cellStyle name="Hipervínculo" xfId="24384" builtinId="8" hidden="1"/>
    <cellStyle name="Hipervínculo" xfId="18390" builtinId="8" hidden="1"/>
    <cellStyle name="Hipervínculo" xfId="33756" builtinId="8" hidden="1"/>
    <cellStyle name="Hipervínculo" xfId="31840" builtinId="8" hidden="1"/>
    <cellStyle name="Hipervínculo" xfId="53571" builtinId="8" hidden="1"/>
    <cellStyle name="Hipervínculo" xfId="58746" builtinId="8" hidden="1"/>
    <cellStyle name="Hipervínculo" xfId="37020" builtinId="8" hidden="1"/>
    <cellStyle name="Hipervínculo" xfId="12186" builtinId="8" hidden="1"/>
    <cellStyle name="Hipervínculo" xfId="11782" builtinId="8" hidden="1"/>
    <cellStyle name="Hipervínculo" xfId="15009" builtinId="8" hidden="1"/>
    <cellStyle name="Hipervínculo" xfId="57747" builtinId="8" hidden="1"/>
    <cellStyle name="Hipervínculo" xfId="48292" builtinId="8" hidden="1"/>
    <cellStyle name="Hipervínculo" xfId="15441" builtinId="8" hidden="1"/>
    <cellStyle name="Hipervínculo" xfId="30222" builtinId="8" hidden="1"/>
    <cellStyle name="Hipervínculo" xfId="5261" builtinId="8" hidden="1"/>
    <cellStyle name="Hipervínculo" xfId="5606" builtinId="8" hidden="1"/>
    <cellStyle name="Hipervínculo" xfId="5045" builtinId="8" hidden="1"/>
    <cellStyle name="Hipervínculo" xfId="45694" builtinId="8" hidden="1"/>
    <cellStyle name="Hipervínculo" xfId="51541" builtinId="8" hidden="1"/>
    <cellStyle name="Hipervínculo" xfId="47448" builtinId="8" hidden="1"/>
    <cellStyle name="Hipervínculo" xfId="23419" builtinId="8" hidden="1"/>
    <cellStyle name="Hipervínculo" xfId="159" builtinId="8" hidden="1"/>
    <cellStyle name="Hipervínculo" xfId="7430" builtinId="8" hidden="1"/>
    <cellStyle name="Hipervínculo" xfId="45985" builtinId="8" hidden="1"/>
    <cellStyle name="Hipervínculo" xfId="52622" builtinId="8" hidden="1"/>
    <cellStyle name="Hipervínculo" xfId="21770" builtinId="8" hidden="1"/>
    <cellStyle name="Hipervínculo" xfId="40651" builtinId="8" hidden="1"/>
    <cellStyle name="Hipervínculo" xfId="40305" builtinId="8" hidden="1"/>
    <cellStyle name="Hipervínculo" xfId="7289" builtinId="8" hidden="1"/>
    <cellStyle name="Hipervínculo" xfId="9222" builtinId="8" hidden="1"/>
    <cellStyle name="Hipervínculo" xfId="48053" builtinId="8" hidden="1"/>
    <cellStyle name="Hipervínculo" xfId="47899" builtinId="8" hidden="1"/>
    <cellStyle name="Hipervínculo" xfId="37940" builtinId="8" hidden="1"/>
    <cellStyle name="Hipervínculo" xfId="33851" builtinId="8" hidden="1"/>
    <cellStyle name="Hipervínculo" xfId="9823" builtinId="8" hidden="1"/>
    <cellStyle name="Hipervínculo" xfId="14089" builtinId="8" hidden="1"/>
    <cellStyle name="Hipervínculo" xfId="20788" builtinId="8" hidden="1"/>
    <cellStyle name="Hipervínculo" xfId="42210" builtinId="8" hidden="1"/>
    <cellStyle name="Hipervínculo" xfId="54667" builtinId="8" hidden="1"/>
    <cellStyle name="Hipervínculo" xfId="50906" builtinId="8" hidden="1"/>
    <cellStyle name="Hipervínculo" xfId="51517" builtinId="8" hidden="1"/>
    <cellStyle name="Hipervínculo" xfId="2624" builtinId="8" hidden="1"/>
    <cellStyle name="Hipervínculo" xfId="34817" builtinId="8" hidden="1"/>
    <cellStyle name="Hipervínculo" xfId="23076" builtinId="8" hidden="1"/>
    <cellStyle name="Hipervínculo" xfId="33415" builtinId="8" hidden="1"/>
    <cellStyle name="Hipervínculo" xfId="35848" builtinId="8" hidden="1"/>
    <cellStyle name="Hipervínculo" xfId="29333" builtinId="8" hidden="1"/>
    <cellStyle name="Hipervínculo" xfId="20251" builtinId="8" hidden="1"/>
    <cellStyle name="Hipervínculo" xfId="4088" builtinId="8" hidden="1"/>
    <cellStyle name="Hipervínculo" xfId="27685" builtinId="8" hidden="1"/>
    <cellStyle name="Hipervínculo" xfId="30006" builtinId="8" hidden="1"/>
    <cellStyle name="Hipervínculo" xfId="55806" builtinId="8" hidden="1"/>
    <cellStyle name="Hipervínculo" xfId="40813" builtinId="8" hidden="1"/>
    <cellStyle name="Hipervínculo" xfId="35313" builtinId="8" hidden="1"/>
    <cellStyle name="Hipervínculo" xfId="13448" builtinId="8" hidden="1"/>
    <cellStyle name="Hipervínculo" xfId="10144" builtinId="8" hidden="1"/>
    <cellStyle name="Hipervínculo" xfId="34488" builtinId="8" hidden="1"/>
    <cellStyle name="Hipervínculo" xfId="14389" builtinId="8" hidden="1"/>
    <cellStyle name="Hipervínculo" xfId="25536" builtinId="8" hidden="1"/>
    <cellStyle name="Hipervínculo" xfId="10337" builtinId="8" hidden="1"/>
    <cellStyle name="Hipervínculo" xfId="38010" builtinId="8" hidden="1"/>
    <cellStyle name="Hipervínculo" xfId="24578" builtinId="8" hidden="1"/>
    <cellStyle name="Hipervínculo" xfId="49989" builtinId="8" hidden="1"/>
    <cellStyle name="Hipervínculo" xfId="7949" builtinId="8" hidden="1"/>
    <cellStyle name="Hipervínculo" xfId="47654" builtinId="8" hidden="1"/>
    <cellStyle name="Hipervínculo" xfId="52861" builtinId="8" hidden="1"/>
    <cellStyle name="Hipervínculo" xfId="56936" builtinId="8" hidden="1"/>
    <cellStyle name="Hipervínculo" xfId="41461" builtinId="8" hidden="1"/>
    <cellStyle name="Hipervínculo" xfId="6802" builtinId="8" hidden="1"/>
    <cellStyle name="Hipervínculo" xfId="23998" builtinId="8" hidden="1"/>
    <cellStyle name="Hipervínculo" xfId="57121" builtinId="8" hidden="1"/>
    <cellStyle name="Hipervínculo" xfId="50791" builtinId="8" hidden="1"/>
    <cellStyle name="Hipervínculo" xfId="41760" builtinId="8" hidden="1"/>
    <cellStyle name="Hipervínculo" xfId="20029" builtinId="8" hidden="1"/>
    <cellStyle name="Hipervínculo" xfId="14163" builtinId="8" hidden="1"/>
    <cellStyle name="Hipervínculo" xfId="9120" builtinId="8" hidden="1"/>
    <cellStyle name="Hipervínculo" xfId="48629" builtinId="8" hidden="1"/>
    <cellStyle name="Hipervínculo" xfId="52670" builtinId="8" hidden="1"/>
    <cellStyle name="Hipervínculo" xfId="35248" builtinId="8" hidden="1"/>
    <cellStyle name="Hipervínculo" xfId="52015" builtinId="8" hidden="1"/>
    <cellStyle name="Hipervínculo" xfId="38282" builtinId="8" hidden="1"/>
    <cellStyle name="Hipervínculo" xfId="49281" builtinId="8" hidden="1"/>
    <cellStyle name="Hipervínculo" xfId="15918" builtinId="8" hidden="1"/>
    <cellStyle name="Hipervínculo" xfId="20209" builtinId="8" hidden="1"/>
    <cellStyle name="Hipervínculo" xfId="14427" builtinId="8" hidden="1"/>
    <cellStyle name="Hipervínculo" xfId="53338" builtinId="8" hidden="1"/>
    <cellStyle name="Hipervínculo" xfId="27900" builtinId="8" hidden="1"/>
    <cellStyle name="Hipervínculo" xfId="6173" builtinId="8" hidden="1"/>
    <cellStyle name="Hipervínculo" xfId="14005" builtinId="8" hidden="1"/>
    <cellStyle name="Hipervínculo" xfId="22721" builtinId="8" hidden="1"/>
    <cellStyle name="Hipervínculo" xfId="44785" builtinId="8" hidden="1"/>
    <cellStyle name="Hipervínculo" xfId="15397" builtinId="8" hidden="1"/>
    <cellStyle name="Hipervínculo" xfId="46352" builtinId="8" hidden="1"/>
    <cellStyle name="Hipervínculo" xfId="20976" builtinId="8" hidden="1"/>
    <cellStyle name="Hipervínculo" xfId="4443" builtinId="8" hidden="1"/>
    <cellStyle name="Hipervínculo" xfId="26338" builtinId="8" hidden="1"/>
    <cellStyle name="Hipervínculo" xfId="57713" builtinId="8" hidden="1"/>
    <cellStyle name="Hipervínculo" xfId="640" builtinId="8" hidden="1"/>
    <cellStyle name="Hipervínculo" xfId="43831" builtinId="8" hidden="1"/>
    <cellStyle name="Hipervínculo" xfId="48262" builtinId="8" hidden="1"/>
    <cellStyle name="Hipervínculo" xfId="14047" builtinId="8" hidden="1"/>
    <cellStyle name="Hipervínculo" xfId="8203" builtinId="8" hidden="1"/>
    <cellStyle name="Hipervínculo" xfId="29458" builtinId="8" hidden="1"/>
    <cellStyle name="Hipervínculo" xfId="36320" builtinId="8" hidden="1"/>
    <cellStyle name="Hipervínculo" xfId="58742" builtinId="8" hidden="1"/>
    <cellStyle name="Hipervínculo" xfId="3802" builtinId="8" hidden="1"/>
    <cellStyle name="Hipervínculo" xfId="43382" builtinId="8" hidden="1"/>
    <cellStyle name="Hipervínculo" xfId="28516" builtinId="8" hidden="1"/>
    <cellStyle name="Hipervínculo" xfId="15001" builtinId="8" hidden="1"/>
    <cellStyle name="Hipervínculo" xfId="46492" builtinId="8" hidden="1"/>
    <cellStyle name="Hipervínculo" xfId="43123" builtinId="8" hidden="1"/>
    <cellStyle name="Hipervínculo" xfId="54258" builtinId="8" hidden="1"/>
    <cellStyle name="Hipervínculo" xfId="7311" builtinId="8" hidden="1"/>
    <cellStyle name="Hipervínculo" xfId="41340" builtinId="8" hidden="1"/>
    <cellStyle name="Hipervínculo" xfId="8869" builtinId="8" hidden="1"/>
    <cellStyle name="Hipervínculo" xfId="21800" builtinId="8" hidden="1"/>
    <cellStyle name="Hipervínculo" xfId="20406" builtinId="8" hidden="1"/>
    <cellStyle name="Hipervínculo" xfId="49919" builtinId="8" hidden="1"/>
    <cellStyle name="Hipervínculo" xfId="47456" builtinId="8" hidden="1"/>
    <cellStyle name="Hipervínculo" xfId="23427" builtinId="8" hidden="1"/>
    <cellStyle name="Hipervínculo" xfId="44193" builtinId="8" hidden="1"/>
    <cellStyle name="Hipervínculo" xfId="47554" builtinId="8" hidden="1"/>
    <cellStyle name="Hipervínculo" xfId="6636" builtinId="8" hidden="1"/>
    <cellStyle name="Hipervínculo" xfId="17097" builtinId="8" hidden="1"/>
    <cellStyle name="Hipervínculo" xfId="56720" builtinId="8" hidden="1"/>
    <cellStyle name="Hipervínculo" xfId="40659" builtinId="8" hidden="1"/>
    <cellStyle name="Hipervínculo" xfId="16629" builtinId="8" hidden="1"/>
    <cellStyle name="Hipervínculo" xfId="12536" builtinId="8" hidden="1"/>
    <cellStyle name="Hipervínculo" xfId="9230" builtinId="8" hidden="1"/>
    <cellStyle name="Hipervínculo" xfId="51382" builtinId="8" hidden="1"/>
    <cellStyle name="Hipervínculo" xfId="15479" builtinId="8" hidden="1"/>
    <cellStyle name="Hipervínculo" xfId="19431" builtinId="8" hidden="1"/>
    <cellStyle name="Hipervínculo" xfId="33859" builtinId="8" hidden="1"/>
    <cellStyle name="Hipervínculo" xfId="1448" builtinId="8" hidden="1"/>
    <cellStyle name="Hipervínculo" xfId="5739" builtinId="8" hidden="1"/>
    <cellStyle name="Hipervínculo" xfId="16528" builtinId="8" hidden="1"/>
    <cellStyle name="Hipervínculo" xfId="42202" builtinId="8" hidden="1"/>
    <cellStyle name="Hipervínculo" xfId="44490" builtinId="8" hidden="1"/>
    <cellStyle name="Hipervínculo" xfId="49597" builtinId="8" hidden="1"/>
    <cellStyle name="Hipervínculo" xfId="11665" builtinId="8" hidden="1"/>
    <cellStyle name="Hipervínculo" xfId="8329" builtinId="8" hidden="1"/>
    <cellStyle name="Hipervínculo" xfId="1586" builtinId="8" hidden="1"/>
    <cellStyle name="Hipervínculo" xfId="23084" builtinId="8" hidden="1"/>
    <cellStyle name="Hipervínculo" xfId="49000" builtinId="8" hidden="1"/>
    <cellStyle name="Hipervínculo" xfId="13913" builtinId="8" hidden="1"/>
    <cellStyle name="Hipervínculo" xfId="8707" builtinId="8" hidden="1"/>
    <cellStyle name="Hipervínculo" xfId="22735" builtinId="8" hidden="1"/>
    <cellStyle name="Hipervínculo" xfId="56900" builtinId="8" hidden="1"/>
    <cellStyle name="Hipervínculo" xfId="57033" builtinId="8" hidden="1"/>
    <cellStyle name="Hipervínculo" xfId="47630" builtinId="8" hidden="1"/>
    <cellStyle name="Hipervínculo" xfId="47700" builtinId="8" hidden="1"/>
    <cellStyle name="Hipervínculo" xfId="26886" builtinId="8" hidden="1"/>
    <cellStyle name="Hipervínculo" xfId="2823" builtinId="8" hidden="1"/>
    <cellStyle name="Hipervínculo" xfId="47927" builtinId="8" hidden="1"/>
    <cellStyle name="Hipervínculo" xfId="12028" builtinId="8" hidden="1"/>
    <cellStyle name="Hipervínculo" xfId="4646" builtinId="8" hidden="1"/>
    <cellStyle name="Hipervínculo" xfId="23437" builtinId="8" hidden="1"/>
    <cellStyle name="Hipervínculo" xfId="40149" builtinId="8" hidden="1"/>
    <cellStyle name="Hipervínculo" xfId="51436" builtinId="8" hidden="1"/>
    <cellStyle name="Hipervínculo" xfId="44917" builtinId="8" hidden="1"/>
    <cellStyle name="Hipervínculo" xfId="33203" builtinId="8" hidden="1"/>
    <cellStyle name="Hipervínculo" xfId="39723" builtinId="8" hidden="1"/>
    <cellStyle name="Hipervínculo" xfId="32352" builtinId="8" hidden="1"/>
    <cellStyle name="Hipervínculo" xfId="32606" builtinId="8" hidden="1"/>
    <cellStyle name="Hipervínculo" xfId="38114" builtinId="8" hidden="1"/>
    <cellStyle name="Hipervínculo" xfId="30847" builtinId="8" hidden="1"/>
    <cellStyle name="Hipervínculo" xfId="22344" builtinId="8" hidden="1"/>
    <cellStyle name="Hipervínculo" xfId="16520" builtinId="8" hidden="1"/>
    <cellStyle name="Hipervínculo" xfId="50102" builtinId="8" hidden="1"/>
    <cellStyle name="Hipervínculo" xfId="20713" builtinId="8" hidden="1"/>
    <cellStyle name="Hipervínculo" xfId="17269" builtinId="8" hidden="1"/>
    <cellStyle name="Hipervínculo" xfId="53617" builtinId="8" hidden="1"/>
    <cellStyle name="Hipervínculo" xfId="10825" builtinId="8" hidden="1"/>
    <cellStyle name="Hipervínculo" xfId="33389" builtinId="8" hidden="1"/>
    <cellStyle name="Hipervínculo" xfId="20410" builtinId="8" hidden="1"/>
    <cellStyle name="Hipervínculo" xfId="31613" builtinId="8" hidden="1"/>
    <cellStyle name="Hipervínculo" xfId="1348" builtinId="8" hidden="1"/>
    <cellStyle name="Hipervínculo" xfId="29346" builtinId="8" hidden="1"/>
    <cellStyle name="Hipervínculo" xfId="15745" builtinId="8" hidden="1"/>
    <cellStyle name="Hipervínculo" xfId="39914" builtinId="8" hidden="1"/>
    <cellStyle name="Hipervínculo" xfId="10641" builtinId="8" hidden="1"/>
    <cellStyle name="Hipervínculo" xfId="29824" builtinId="8" hidden="1"/>
    <cellStyle name="Hipervínculo" xfId="15529" builtinId="8" hidden="1"/>
    <cellStyle name="Hipervínculo" xfId="1009" builtinId="8" hidden="1"/>
    <cellStyle name="Hipervínculo" xfId="16783" builtinId="8" hidden="1"/>
    <cellStyle name="Hipervínculo" xfId="58678" builtinId="8" hidden="1"/>
    <cellStyle name="Hipervínculo" xfId="13893" builtinId="8" hidden="1"/>
    <cellStyle name="Hipervínculo" xfId="57518" builtinId="8" hidden="1"/>
    <cellStyle name="Hipervínculo" xfId="41972" builtinId="8" hidden="1"/>
    <cellStyle name="Hipervínculo" xfId="59389" builtinId="8" hidden="1"/>
    <cellStyle name="Hipervínculo" xfId="14317" builtinId="8" hidden="1"/>
    <cellStyle name="Hipervínculo" xfId="56014" builtinId="8" hidden="1"/>
    <cellStyle name="Hipervínculo" xfId="17699" builtinId="8" hidden="1"/>
    <cellStyle name="Hipervínculo" xfId="43580" builtinId="8" hidden="1"/>
    <cellStyle name="Hipervínculo" xfId="22739" builtinId="8" hidden="1"/>
    <cellStyle name="Hipervínculo" xfId="28772" builtinId="8" hidden="1"/>
    <cellStyle name="Hipervínculo" xfId="47206" builtinId="8" hidden="1"/>
    <cellStyle name="Hipervínculo" xfId="15737" builtinId="8" hidden="1"/>
    <cellStyle name="Hipervínculo" xfId="2041" builtinId="8" hidden="1"/>
    <cellStyle name="Hipervínculo" xfId="42901" builtinId="8" hidden="1"/>
    <cellStyle name="Hipervínculo" xfId="17741" builtinId="8" hidden="1"/>
    <cellStyle name="Hipervínculo" xfId="13078" builtinId="8" hidden="1"/>
    <cellStyle name="Hipervínculo" xfId="30127" builtinId="8" hidden="1"/>
    <cellStyle name="Hipervínculo" xfId="51655" builtinId="8" hidden="1"/>
    <cellStyle name="Hipervínculo" xfId="57654" builtinId="8" hidden="1"/>
    <cellStyle name="Hipervínculo" xfId="17014" builtinId="8" hidden="1"/>
    <cellStyle name="Hipervínculo" xfId="23532" builtinId="8" hidden="1"/>
    <cellStyle name="Hipervínculo" xfId="28566" builtinId="8" hidden="1"/>
    <cellStyle name="Hipervínculo" xfId="9615" builtinId="8" hidden="1"/>
    <cellStyle name="Hipervínculo" xfId="43189" builtinId="8" hidden="1"/>
    <cellStyle name="Hipervínculo" xfId="17885" builtinId="8" hidden="1"/>
    <cellStyle name="Hipervínculo" xfId="39109" builtinId="8" hidden="1"/>
    <cellStyle name="Hipervínculo" xfId="19385" builtinId="8" hidden="1"/>
    <cellStyle name="Hipervínculo" xfId="31483" builtinId="8" hidden="1"/>
    <cellStyle name="Hipervínculo" xfId="26490" builtinId="8" hidden="1"/>
    <cellStyle name="Hipervínculo" xfId="31565" builtinId="8" hidden="1"/>
    <cellStyle name="Hipervínculo" xfId="23704" builtinId="8" hidden="1"/>
    <cellStyle name="Hipervínculo" xfId="6121" builtinId="8" hidden="1"/>
    <cellStyle name="Hipervínculo" xfId="7177" builtinId="8" hidden="1"/>
    <cellStyle name="Hipervínculo" xfId="38082" builtinId="8" hidden="1"/>
    <cellStyle name="Hipervínculo" xfId="41819" builtinId="8" hidden="1"/>
    <cellStyle name="Hipervínculo" xfId="27593" builtinId="8" hidden="1"/>
    <cellStyle name="Hipervínculo" xfId="32687" builtinId="8" hidden="1"/>
    <cellStyle name="Hipervínculo" xfId="56712" builtinId="8" hidden="1"/>
    <cellStyle name="Hipervínculo" xfId="58609" builtinId="8" hidden="1"/>
    <cellStyle name="Hipervínculo" xfId="36571" builtinId="8" hidden="1"/>
    <cellStyle name="Hipervínculo" xfId="12546" builtinId="8" hidden="1"/>
    <cellStyle name="Hipervínculo" xfId="13591" builtinId="8" hidden="1"/>
    <cellStyle name="Hipervínculo" xfId="14298" builtinId="8" hidden="1"/>
    <cellStyle name="Hipervínculo" xfId="39485" builtinId="8" hidden="1"/>
    <cellStyle name="Hipervínculo" xfId="56518" builtinId="8" hidden="1"/>
    <cellStyle name="Hipervínculo" xfId="51461" builtinId="8" hidden="1"/>
    <cellStyle name="Hipervínculo" xfId="29723" builtinId="8" hidden="1"/>
    <cellStyle name="Hipervínculo" xfId="8705" builtinId="8" hidden="1"/>
    <cellStyle name="Hipervínculo" xfId="5229" builtinId="8" hidden="1"/>
    <cellStyle name="Hipervínculo" xfId="40923" builtinId="8" hidden="1"/>
    <cellStyle name="Hipervínculo" xfId="46285" builtinId="8" hidden="1"/>
    <cellStyle name="Hipervínculo" xfId="49589" builtinId="8" hidden="1"/>
    <cellStyle name="Hipervínculo" xfId="44531" builtinId="8" hidden="1"/>
    <cellStyle name="Hipervínculo" xfId="22797" builtinId="8" hidden="1"/>
    <cellStyle name="Hipervínculo" xfId="1582" builtinId="8" hidden="1"/>
    <cellStyle name="Hipervínculo" xfId="55598" builtinId="8" hidden="1"/>
    <cellStyle name="Hipervínculo" xfId="46394" builtinId="8" hidden="1"/>
    <cellStyle name="Hipervínculo" xfId="22703" builtinId="8" hidden="1"/>
    <cellStyle name="Hipervínculo" xfId="10693" builtinId="8" hidden="1"/>
    <cellStyle name="Hipervínculo" xfId="37601" builtinId="8" hidden="1"/>
    <cellStyle name="Hipervínculo" xfId="15868" builtinId="8" hidden="1"/>
    <cellStyle name="Hipervínculo" xfId="7599" builtinId="8" hidden="1"/>
    <cellStyle name="Hipervínculo" xfId="38290" builtinId="8" hidden="1"/>
    <cellStyle name="Hipervínculo" xfId="35082" builtinId="8" hidden="1"/>
    <cellStyle name="Hipervínculo" xfId="36409" builtinId="8" hidden="1"/>
    <cellStyle name="Hipervínculo" xfId="38098" builtinId="8" hidden="1"/>
    <cellStyle name="Hipervínculo" xfId="41545" builtinId="8" hidden="1"/>
    <cellStyle name="Hipervínculo" xfId="8944" builtinId="8" hidden="1"/>
    <cellStyle name="Hipervínculo" xfId="15219" builtinId="8" hidden="1"/>
    <cellStyle name="Hipervínculo" xfId="23732" builtinId="8" hidden="1"/>
    <cellStyle name="Hipervínculo" xfId="42013" builtinId="8" hidden="1"/>
    <cellStyle name="Hipervínculo" xfId="50539" builtinId="8" hidden="1"/>
    <cellStyle name="Hipervínculo" xfId="58256" builtinId="8" hidden="1"/>
    <cellStyle name="Hipervínculo" xfId="23746" builtinId="8" hidden="1"/>
    <cellStyle name="Hipervínculo" xfId="1956" builtinId="8" hidden="1"/>
    <cellStyle name="Hipervínculo" xfId="22146" builtinId="8" hidden="1"/>
    <cellStyle name="Hipervínculo" xfId="27826" builtinId="8" hidden="1"/>
    <cellStyle name="Hipervínculo" xfId="48678" builtinId="8" hidden="1"/>
    <cellStyle name="Hipervínculo" xfId="43610" builtinId="8" hidden="1"/>
    <cellStyle name="Hipervínculo" xfId="38492" builtinId="8" hidden="1"/>
    <cellStyle name="Hipervínculo" xfId="16821" builtinId="8" hidden="1"/>
    <cellStyle name="Hipervínculo" xfId="6399" builtinId="8" hidden="1"/>
    <cellStyle name="Hipervínculo" xfId="37649" builtinId="8" hidden="1"/>
    <cellStyle name="Hipervínculo" xfId="53520" builtinId="8" hidden="1"/>
    <cellStyle name="Hipervínculo" xfId="55865" builtinId="8" hidden="1"/>
    <cellStyle name="Hipervínculo" xfId="36679" builtinId="8" hidden="1"/>
    <cellStyle name="Hipervínculo" xfId="17611" builtinId="8" hidden="1"/>
    <cellStyle name="Hipervínculo" xfId="11258" builtinId="8" hidden="1"/>
    <cellStyle name="Hipervínculo" xfId="13198" builtinId="8" hidden="1"/>
    <cellStyle name="Hipervínculo" xfId="19346" builtinId="8" hidden="1"/>
    <cellStyle name="Hipervínculo" xfId="55216" builtinId="8" hidden="1"/>
    <cellStyle name="Hipervínculo" xfId="1958" builtinId="8" hidden="1"/>
    <cellStyle name="Hipervínculo" xfId="29808" builtinId="8" hidden="1"/>
    <cellStyle name="Hipervínculo" xfId="4441" builtinId="8" hidden="1"/>
    <cellStyle name="Hipervínculo" xfId="4214" builtinId="8" hidden="1"/>
    <cellStyle name="Hipervínculo" xfId="19997" builtinId="8" hidden="1"/>
    <cellStyle name="Hipervínculo" xfId="42933" builtinId="8" hidden="1"/>
    <cellStyle name="Hipervínculo" xfId="47989" builtinId="8" hidden="1"/>
    <cellStyle name="Hipervínculo" xfId="981" builtinId="8" hidden="1"/>
    <cellStyle name="Hipervínculo" xfId="22885" builtinId="8" hidden="1"/>
    <cellStyle name="Hipervínculo" xfId="10369" builtinId="8" hidden="1"/>
    <cellStyle name="Hipervínculo" xfId="2496" builtinId="8" hidden="1"/>
    <cellStyle name="Hipervínculo" xfId="34198" builtinId="8" hidden="1"/>
    <cellStyle name="Hipervínculo" xfId="49859" builtinId="8" hidden="1"/>
    <cellStyle name="Hipervínculo" xfId="45740" builtinId="8" hidden="1"/>
    <cellStyle name="Hipervínculo" xfId="42463" builtinId="8" hidden="1"/>
    <cellStyle name="Hipervínculo" xfId="18432" builtinId="8" hidden="1"/>
    <cellStyle name="Hipervínculo" xfId="2763" builtinId="8" hidden="1"/>
    <cellStyle name="Hipervínculo" xfId="9571" builtinId="8" hidden="1"/>
    <cellStyle name="Hipervínculo" xfId="33597" builtinId="8" hidden="1"/>
    <cellStyle name="Hipervínculo" xfId="56784" builtinId="8" hidden="1"/>
    <cellStyle name="Hipervínculo" xfId="58412" builtinId="8" hidden="1"/>
    <cellStyle name="Hipervínculo" xfId="35662" builtinId="8" hidden="1"/>
    <cellStyle name="Hipervínculo" xfId="38781" builtinId="8" hidden="1"/>
    <cellStyle name="Hipervínculo" xfId="32992" builtinId="8" hidden="1"/>
    <cellStyle name="Hipervínculo" xfId="11632" builtinId="8" hidden="1"/>
    <cellStyle name="Hipervínculo" xfId="24842" builtinId="8" hidden="1"/>
    <cellStyle name="Hipervínculo" xfId="46542" builtinId="8" hidden="1"/>
    <cellStyle name="Hipervínculo" xfId="11646" builtinId="8" hidden="1"/>
    <cellStyle name="Hipervínculo" xfId="4867" builtinId="8" hidden="1"/>
    <cellStyle name="Hipervínculo" xfId="20171" builtinId="8" hidden="1"/>
    <cellStyle name="Hipervínculo" xfId="6195" builtinId="8" hidden="1"/>
    <cellStyle name="Hipervínculo" xfId="23166" builtinId="8" hidden="1"/>
    <cellStyle name="Hipervínculo" xfId="47198" builtinId="8" hidden="1"/>
    <cellStyle name="Hipervínculo" xfId="50180" builtinId="8" hidden="1"/>
    <cellStyle name="Hipervínculo" xfId="45445" builtinId="8" hidden="1"/>
    <cellStyle name="Hipervínculo" xfId="22062" builtinId="8" hidden="1"/>
    <cellStyle name="Hipervínculo" xfId="2037" builtinId="8" hidden="1"/>
    <cellStyle name="Hipervínculo" xfId="6457" builtinId="8" hidden="1"/>
    <cellStyle name="Hipervínculo" xfId="29968" builtinId="8" hidden="1"/>
    <cellStyle name="Hipervínculo" xfId="41773" builtinId="8" hidden="1"/>
    <cellStyle name="Hipervínculo" xfId="58462" builtinId="8" hidden="1"/>
    <cellStyle name="Hipervínculo" xfId="12714" builtinId="8" hidden="1"/>
    <cellStyle name="Hipervínculo" xfId="15259" builtinId="8" hidden="1"/>
    <cellStyle name="Hipervínculo" xfId="11013" builtinId="8" hidden="1"/>
    <cellStyle name="Hipervínculo" xfId="12439" builtinId="8" hidden="1"/>
    <cellStyle name="Hipervínculo" xfId="30197" builtinId="8" hidden="1"/>
    <cellStyle name="Hipervínculo" xfId="58872" builtinId="8" hidden="1"/>
    <cellStyle name="Hipervínculo" xfId="36579" builtinId="8" hidden="1"/>
    <cellStyle name="Hipervínculo" xfId="31587" builtinId="8" hidden="1"/>
    <cellStyle name="Hipervínculo" xfId="8463" builtinId="8" hidden="1"/>
    <cellStyle name="Hipervínculo" xfId="14201" builtinId="8" hidden="1"/>
    <cellStyle name="Hipervínculo" xfId="19367" builtinId="8" hidden="1"/>
    <cellStyle name="Hipervínculo" xfId="2069" builtinId="8" hidden="1"/>
    <cellStyle name="Hipervínculo" xfId="51453" builtinId="8" hidden="1"/>
    <cellStyle name="Hipervínculo" xfId="31818" builtinId="8" hidden="1"/>
    <cellStyle name="Hipervínculo" xfId="24658" builtinId="8" hidden="1"/>
    <cellStyle name="Hipervínculo" xfId="47088" builtinId="8" hidden="1"/>
    <cellStyle name="Hipervínculo" xfId="20709" builtinId="8" hidden="1"/>
    <cellStyle name="Hipervínculo" xfId="26294" builtinId="8" hidden="1"/>
    <cellStyle name="Hipervínculo" xfId="48059" builtinId="8" hidden="1"/>
    <cellStyle name="Hipervínculo" xfId="54749" builtinId="8" hidden="1"/>
    <cellStyle name="Hipervínculo" xfId="12870" builtinId="8" hidden="1"/>
    <cellStyle name="Hipervínculo" xfId="17731" builtinId="8" hidden="1"/>
    <cellStyle name="Hipervínculo" xfId="6431" builtinId="8" hidden="1"/>
    <cellStyle name="Hipervínculo" xfId="4427" builtinId="8" hidden="1"/>
    <cellStyle name="Hipervínculo" xfId="33225" builtinId="8" hidden="1"/>
    <cellStyle name="Hipervínculo" xfId="54953" builtinId="8" hidden="1"/>
    <cellStyle name="Hipervínculo" xfId="37593" builtinId="8" hidden="1"/>
    <cellStyle name="Hipervínculo" xfId="35078" builtinId="8" hidden="1"/>
    <cellStyle name="Hipervínculo" xfId="44987" builtinId="8" hidden="1"/>
    <cellStyle name="Hipervínculo" xfId="13360" builtinId="8" hidden="1"/>
    <cellStyle name="Hipervínculo" xfId="28364" builtinId="8" hidden="1"/>
    <cellStyle name="Hipervínculo" xfId="40153" builtinId="8" hidden="1"/>
    <cellStyle name="Hipervínculo" xfId="55145" builtinId="8" hidden="1"/>
    <cellStyle name="Hipervínculo" xfId="30667" builtinId="8" hidden="1"/>
    <cellStyle name="Hipervínculo" xfId="50134" builtinId="8" hidden="1"/>
    <cellStyle name="Hipervínculo" xfId="3758" builtinId="8" hidden="1"/>
    <cellStyle name="Hipervínculo" xfId="24100" builtinId="8" hidden="1"/>
    <cellStyle name="Hipervínculo" xfId="42204" builtinId="8" hidden="1"/>
    <cellStyle name="Hipervínculo" xfId="37802" builtinId="8" hidden="1"/>
    <cellStyle name="Hipervínculo" xfId="48347" builtinId="8" hidden="1"/>
    <cellStyle name="Hipervínculo" xfId="23738" builtinId="8" hidden="1"/>
    <cellStyle name="Hipervínculo" xfId="37466" builtinId="8" hidden="1"/>
    <cellStyle name="Hipervínculo" xfId="2954" builtinId="8" hidden="1"/>
    <cellStyle name="Hipervínculo" xfId="27213" builtinId="8" hidden="1"/>
    <cellStyle name="Hipervínculo" xfId="41106" builtinId="8" hidden="1"/>
    <cellStyle name="Hipervínculo" xfId="997" builtinId="8" hidden="1"/>
    <cellStyle name="Hipervínculo" xfId="13513" builtinId="8" hidden="1"/>
    <cellStyle name="Hipervínculo" xfId="35428" builtinId="8" hidden="1"/>
    <cellStyle name="Hipervínculo" xfId="12934" builtinId="8" hidden="1"/>
    <cellStyle name="Hipervínculo" xfId="10483" builtinId="8" hidden="1"/>
    <cellStyle name="Hipervínculo" xfId="34144" builtinId="8" hidden="1"/>
    <cellStyle name="Hipervínculo" xfId="55873" builtinId="8" hidden="1"/>
    <cellStyle name="Hipervínculo" xfId="57956" builtinId="8" hidden="1"/>
    <cellStyle name="Hipervínculo" xfId="1015" builtinId="8" hidden="1"/>
    <cellStyle name="Hipervínculo" xfId="51423" builtinId="8" hidden="1"/>
    <cellStyle name="Hipervínculo" xfId="55536" builtinId="8" hidden="1"/>
    <cellStyle name="Hipervínculo" xfId="16232" builtinId="8" hidden="1"/>
    <cellStyle name="Hipervínculo" xfId="41070" builtinId="8" hidden="1"/>
    <cellStyle name="Hipervínculo" xfId="56068" builtinId="8" hidden="1"/>
    <cellStyle name="Hipervínculo" xfId="51979" builtinId="8" hidden="1"/>
    <cellStyle name="Hipervínculo" xfId="27947" builtinId="8" hidden="1"/>
    <cellStyle name="Hipervínculo" xfId="41839" builtinId="8" hidden="1"/>
    <cellStyle name="Hipervínculo" xfId="15922" builtinId="8" hidden="1"/>
    <cellStyle name="Hipervínculo" xfId="24080" builtinId="8" hidden="1"/>
    <cellStyle name="Hipervínculo" xfId="47997" builtinId="8" hidden="1"/>
    <cellStyle name="Hipervínculo" xfId="49267" builtinId="8" hidden="1"/>
    <cellStyle name="Hipervínculo" xfId="45177" builtinId="8" hidden="1"/>
    <cellStyle name="Hipervínculo" xfId="9132" builtinId="8" hidden="1"/>
    <cellStyle name="Hipervínculo" xfId="20954" builtinId="8" hidden="1"/>
    <cellStyle name="Hipervínculo" xfId="42265" builtinId="8" hidden="1"/>
    <cellStyle name="Hipervínculo" xfId="56532" builtinId="8" hidden="1"/>
    <cellStyle name="Hipervínculo" xfId="41919" builtinId="8" hidden="1"/>
    <cellStyle name="Hipervínculo" xfId="28628" builtinId="8" hidden="1"/>
    <cellStyle name="Hipervínculo" xfId="38376" builtinId="8" hidden="1"/>
    <cellStyle name="Hipervínculo" xfId="14347" builtinId="8" hidden="1"/>
    <cellStyle name="Hipervínculo" xfId="9670" builtinId="8" hidden="1"/>
    <cellStyle name="Hipervínculo" xfId="37422" builtinId="8" hidden="1"/>
    <cellStyle name="Hipervínculo" xfId="37678" builtinId="8" hidden="1"/>
    <cellStyle name="Hipervínculo" xfId="58416" builtinId="8" hidden="1"/>
    <cellStyle name="Hipervínculo" xfId="35670" builtinId="8" hidden="1"/>
    <cellStyle name="Hipervínculo" xfId="52578" builtinId="8" hidden="1"/>
    <cellStyle name="Hipervínculo" xfId="7551" builtinId="8" hidden="1"/>
    <cellStyle name="Hipervínculo" xfId="6778" builtinId="8" hidden="1"/>
    <cellStyle name="Hipervínculo" xfId="32413" builtinId="8" hidden="1"/>
    <cellStyle name="Hipervínculo" xfId="56971" builtinId="8" hidden="1"/>
    <cellStyle name="Hipervínculo" xfId="52363" builtinId="8" hidden="1"/>
    <cellStyle name="Hipervínculo" xfId="28868" builtinId="8" hidden="1"/>
    <cellStyle name="Hipervínculo" xfId="26628" builtinId="8" hidden="1"/>
    <cellStyle name="Hipervínculo" xfId="58640" builtinId="8" hidden="1"/>
    <cellStyle name="Hipervínculo" xfId="36573" builtinId="8" hidden="1"/>
    <cellStyle name="Hipervínculo" xfId="16361" builtinId="8" hidden="1"/>
    <cellStyle name="Hipervínculo" xfId="44527" builtinId="8" hidden="1"/>
    <cellStyle name="Hipervínculo" xfId="45437" builtinId="8" hidden="1"/>
    <cellStyle name="Hipervínculo" xfId="22070" builtinId="8" hidden="1"/>
    <cellStyle name="Hipervínculo" xfId="17979" builtinId="8" hidden="1"/>
    <cellStyle name="Hipervínculo" xfId="5520" builtinId="8" hidden="1"/>
    <cellStyle name="Hipervínculo" xfId="29960" builtinId="8" hidden="1"/>
    <cellStyle name="Hipervínculo" xfId="11714" builtinId="8" hidden="1"/>
    <cellStyle name="Hipervínculo" xfId="56846" builtinId="8" hidden="1"/>
    <cellStyle name="Hipervínculo" xfId="35327" builtinId="8" hidden="1"/>
    <cellStyle name="Hipervínculo" xfId="41587" builtinId="8" hidden="1"/>
    <cellStyle name="Hipervínculo" xfId="7090" builtinId="8" hidden="1"/>
    <cellStyle name="Hipervínculo" xfId="29160" builtinId="8" hidden="1"/>
    <cellStyle name="Hipervínculo" xfId="57351" builtinId="8" hidden="1"/>
    <cellStyle name="Hipervínculo" xfId="32600" builtinId="8" hidden="1"/>
    <cellStyle name="Hipervínculo" xfId="2012" builtinId="8" hidden="1"/>
    <cellStyle name="Hipervínculo" xfId="48669" builtinId="8" hidden="1"/>
    <cellStyle name="Hipervínculo" xfId="38472" builtinId="8" hidden="1"/>
    <cellStyle name="Hipervínculo" xfId="20197" builtinId="8" hidden="1"/>
    <cellStyle name="Hipervínculo" xfId="16225" builtinId="8" hidden="1"/>
    <cellStyle name="Hipervínculo" xfId="22010" builtinId="8" hidden="1"/>
    <cellStyle name="Hipervínculo" xfId="27120" builtinId="8" hidden="1"/>
    <cellStyle name="Hipervínculo" xfId="32248" builtinId="8" hidden="1"/>
    <cellStyle name="Hipervínculo" xfId="38220" builtinId="8" hidden="1"/>
    <cellStyle name="Hipervínculo" xfId="23847" builtinId="8" hidden="1"/>
    <cellStyle name="Hipervínculo" xfId="59088" builtinId="8" hidden="1"/>
    <cellStyle name="Hipervínculo" xfId="26302" builtinId="8" hidden="1"/>
    <cellStyle name="Hipervínculo" xfId="48079" builtinId="8" hidden="1"/>
    <cellStyle name="Hipervínculo" xfId="53094" builtinId="8" hidden="1"/>
    <cellStyle name="Hipervínculo" xfId="39456" builtinId="8" hidden="1"/>
    <cellStyle name="Hipervínculo" xfId="17723" builtinId="8" hidden="1"/>
    <cellStyle name="Hipervínculo" xfId="33641" builtinId="8" hidden="1"/>
    <cellStyle name="Hipervínculo" xfId="11392" builtinId="8" hidden="1"/>
    <cellStyle name="Hipervínculo" xfId="59188" builtinId="8" hidden="1"/>
    <cellStyle name="Hipervínculo" xfId="46872" builtinId="8" hidden="1"/>
    <cellStyle name="Hipervínculo" xfId="13911" builtinId="8" hidden="1"/>
    <cellStyle name="Hipervínculo" xfId="32528" builtinId="8" hidden="1"/>
    <cellStyle name="Hipervínculo" xfId="10797" builtinId="8" hidden="1"/>
    <cellStyle name="Hipervínculo" xfId="3362" builtinId="8" hidden="1"/>
    <cellStyle name="Hipervínculo" xfId="18192" builtinId="8" hidden="1"/>
    <cellStyle name="Hipervínculo" xfId="40161" builtinId="8" hidden="1"/>
    <cellStyle name="Hipervínculo" xfId="55153" builtinId="8" hidden="1"/>
    <cellStyle name="Hipervínculo" xfId="51067" builtinId="8" hidden="1"/>
    <cellStyle name="Hipervínculo" xfId="25596" builtinId="8" hidden="1"/>
    <cellStyle name="Hipervínculo" xfId="3762" builtinId="8" hidden="1"/>
    <cellStyle name="Hipervínculo" xfId="10599" builtinId="8" hidden="1"/>
    <cellStyle name="Hipervínculo" xfId="20606" builtinId="8" hidden="1"/>
    <cellStyle name="Hipervínculo" xfId="3504" builtinId="8" hidden="1"/>
    <cellStyle name="Hipervínculo" xfId="12932" builtinId="8" hidden="1"/>
    <cellStyle name="Hipervínculo" xfId="44267" builtinId="8" hidden="1"/>
    <cellStyle name="Hipervínculo" xfId="42113" builtinId="8" hidden="1"/>
    <cellStyle name="Hipervínculo" xfId="2950" builtinId="8" hidden="1"/>
    <cellStyle name="Hipervínculo" xfId="6071" builtinId="8" hidden="1"/>
    <cellStyle name="Hipervínculo" xfId="31794" builtinId="8" hidden="1"/>
    <cellStyle name="Hipervínculo" xfId="21886" builtinId="8" hidden="1"/>
    <cellStyle name="Hipervínculo" xfId="41559" builtinId="8" hidden="1"/>
    <cellStyle name="Hipervínculo" xfId="37464" builtinId="8" hidden="1"/>
    <cellStyle name="Hipervínculo" xfId="11742" builtinId="8" hidden="1"/>
    <cellStyle name="Hipervínculo" xfId="10475" builtinId="8" hidden="1"/>
    <cellStyle name="Hipervínculo" xfId="16377" builtinId="8" hidden="1"/>
    <cellStyle name="Hipervínculo" xfId="38590" builtinId="8" hidden="1"/>
    <cellStyle name="Hipervínculo" xfId="46384" builtinId="8" hidden="1"/>
    <cellStyle name="Hipervínculo" xfId="54058" builtinId="8" hidden="1"/>
    <cellStyle name="Hipervínculo" xfId="53772" builtinId="8" hidden="1"/>
    <cellStyle name="Hipervínculo" xfId="4814" builtinId="8" hidden="1"/>
    <cellStyle name="Hipervínculo" xfId="33010" builtinId="8" hidden="1"/>
    <cellStyle name="Hipervínculo" xfId="21364" builtinId="8" hidden="1"/>
    <cellStyle name="Hipervínculo" xfId="36802" builtinId="8" hidden="1"/>
    <cellStyle name="Hipervínculo" xfId="33018" builtinId="8" hidden="1"/>
    <cellStyle name="Hipervínculo" xfId="32048" builtinId="8" hidden="1"/>
    <cellStyle name="Hipervínculo" xfId="23863" builtinId="8" hidden="1"/>
    <cellStyle name="Hipervínculo" xfId="101" builtinId="8" hidden="1"/>
    <cellStyle name="Hipervínculo" xfId="24072" builtinId="8" hidden="1"/>
    <cellStyle name="Hipervínculo" xfId="28164" builtinId="8" hidden="1"/>
    <cellStyle name="Hipervínculo" xfId="52193" builtinId="8" hidden="1"/>
    <cellStyle name="Hipervínculo" xfId="16681" builtinId="8" hidden="1"/>
    <cellStyle name="Hipervínculo" xfId="46526" builtinId="8" hidden="1"/>
    <cellStyle name="Hipervínculo" xfId="19338" builtinId="8" hidden="1"/>
    <cellStyle name="Hipervínculo" xfId="53052" builtinId="8" hidden="1"/>
    <cellStyle name="Hipervínculo" xfId="30875" builtinId="8" hidden="1"/>
    <cellStyle name="Hipervínculo" xfId="34966" builtinId="8" hidden="1"/>
    <cellStyle name="Hipervínculo" xfId="58066" builtinId="8" hidden="1"/>
    <cellStyle name="Hipervínculo" xfId="38384" builtinId="8" hidden="1"/>
    <cellStyle name="Hipervínculo" xfId="26054" builtinId="8" hidden="1"/>
    <cellStyle name="Hipervínculo" xfId="46090" builtinId="8" hidden="1"/>
    <cellStyle name="Hipervínculo" xfId="48797" builtinId="8" hidden="1"/>
    <cellStyle name="Hipervínculo" xfId="37670" builtinId="8" hidden="1"/>
    <cellStyle name="Hipervínculo" xfId="41765" builtinId="8" hidden="1"/>
    <cellStyle name="Hipervínculo" xfId="54224" builtinId="8" hidden="1"/>
    <cellStyle name="Hipervínculo" xfId="53916" builtinId="8" hidden="1"/>
    <cellStyle name="Hipervínculo" xfId="39975" builtinId="8" hidden="1"/>
    <cellStyle name="Hipervínculo" xfId="192" builtinId="8" hidden="1"/>
    <cellStyle name="Hipervínculo" xfId="23762" builtinId="8" hidden="1"/>
    <cellStyle name="Hipervínculo" xfId="58548" builtinId="8" hidden="1"/>
    <cellStyle name="Hipervínculo" xfId="48564" builtinId="8" hidden="1"/>
    <cellStyle name="Hipervínculo" xfId="47294" builtinId="8" hidden="1"/>
    <cellStyle name="Hipervínculo" xfId="24784" builtinId="8" hidden="1"/>
    <cellStyle name="Hipervínculo" xfId="15541" builtinId="8" hidden="1"/>
    <cellStyle name="Hipervínculo" xfId="3866" builtinId="8" hidden="1"/>
    <cellStyle name="Hipervínculo" xfId="35524" builtinId="8" hidden="1"/>
    <cellStyle name="Hipervínculo" xfId="51273" builtinId="8" hidden="1"/>
    <cellStyle name="Hipervínculo" xfId="33441" builtinId="8" hidden="1"/>
    <cellStyle name="Hipervínculo" xfId="50268" builtinId="8" hidden="1"/>
    <cellStyle name="Hipervínculo" xfId="43726" builtinId="8" hidden="1"/>
    <cellStyle name="Hipervínculo" xfId="46001" builtinId="8" hidden="1"/>
    <cellStyle name="Hipervínculo" xfId="10589" builtinId="8" hidden="1"/>
    <cellStyle name="Hipervínculo" xfId="35940" builtinId="8" hidden="1"/>
    <cellStyle name="Hipervínculo" xfId="48306" builtinId="8" hidden="1"/>
    <cellStyle name="Hipervínculo" xfId="55167" builtinId="8" hidden="1"/>
    <cellStyle name="Hipervínculo" xfId="33439" builtinId="8" hidden="1"/>
    <cellStyle name="Hipervínculo" xfId="11185" builtinId="8" hidden="1"/>
    <cellStyle name="Hipervínculo" xfId="13284" builtinId="8" hidden="1"/>
    <cellStyle name="Hipervínculo" xfId="17517" builtinId="8" hidden="1"/>
    <cellStyle name="Hipervínculo" xfId="39249" builtinId="8" hidden="1"/>
    <cellStyle name="Hipervínculo" xfId="17921" builtinId="8" hidden="1"/>
    <cellStyle name="Hipervínculo" xfId="48241" builtinId="8" hidden="1"/>
    <cellStyle name="Hipervínculo" xfId="26510" builtinId="8" hidden="1"/>
    <cellStyle name="Hipervínculo" xfId="7595" builtinId="8" hidden="1"/>
    <cellStyle name="Hipervínculo" xfId="35492" builtinId="8" hidden="1"/>
    <cellStyle name="Hipervínculo" xfId="59222" builtinId="8" hidden="1"/>
    <cellStyle name="Hipervínculo" xfId="3712" builtinId="8" hidden="1"/>
    <cellStyle name="Hipervínculo" xfId="46374" builtinId="8" hidden="1"/>
    <cellStyle name="Hipervínculo" xfId="4769" builtinId="8" hidden="1"/>
    <cellStyle name="Hipervínculo" xfId="19585" builtinId="8" hidden="1"/>
    <cellStyle name="Hipervínculo" xfId="3406" builtinId="8" hidden="1"/>
    <cellStyle name="Hipervínculo" xfId="22913" builtinId="8" hidden="1"/>
    <cellStyle name="Hipervínculo" xfId="31373" builtinId="8" hidden="1"/>
    <cellStyle name="Hipervínculo" xfId="53103" builtinId="8" hidden="1"/>
    <cellStyle name="Hipervínculo" xfId="13268" builtinId="8" hidden="1"/>
    <cellStyle name="Hipervínculo" xfId="34346" builtinId="8" hidden="1"/>
    <cellStyle name="Hipervínculo" xfId="12654" builtinId="8" hidden="1"/>
    <cellStyle name="Hipervínculo" xfId="11384" builtinId="8" hidden="1"/>
    <cellStyle name="Hipervínculo" xfId="49002" builtinId="8" hidden="1"/>
    <cellStyle name="Hipervínculo" xfId="19439" builtinId="8" hidden="1"/>
    <cellStyle name="Hipervínculo" xfId="7384" builtinId="8" hidden="1"/>
    <cellStyle name="Hipervínculo" xfId="47368" builtinId="8" hidden="1"/>
    <cellStyle name="Hipervínculo" xfId="16711" builtinId="8" hidden="1"/>
    <cellStyle name="Hipervínculo" xfId="22871" builtinId="8" hidden="1"/>
    <cellStyle name="Hipervínculo" xfId="43173" builtinId="8" hidden="1"/>
    <cellStyle name="Hipervínculo" xfId="30183" builtinId="8" hidden="1"/>
    <cellStyle name="Hipervínculo" xfId="14680" builtinId="8" hidden="1"/>
    <cellStyle name="Hipervínculo" xfId="52530" builtinId="8" hidden="1"/>
    <cellStyle name="Hipervínculo" xfId="25431" builtinId="8" hidden="1"/>
    <cellStyle name="Hipervínculo" xfId="22949" builtinId="8" hidden="1"/>
    <cellStyle name="Hipervínculo" xfId="446" builtinId="8" hidden="1"/>
    <cellStyle name="Hipervínculo" xfId="51781" builtinId="8" hidden="1"/>
    <cellStyle name="Hipervínculo" xfId="53161" builtinId="8" hidden="1"/>
    <cellStyle name="Hipervínculo" xfId="52157" builtinId="8" hidden="1"/>
    <cellStyle name="Hipervínculo" xfId="44275" builtinId="8" hidden="1"/>
    <cellStyle name="Hipervínculo" xfId="18665" builtinId="8" hidden="1"/>
    <cellStyle name="Hipervínculo" xfId="16152" builtinId="8" hidden="1"/>
    <cellStyle name="Hipervínculo" xfId="7757" builtinId="8" hidden="1"/>
    <cellStyle name="Hipervínculo" xfId="11" builtinId="8" hidden="1"/>
    <cellStyle name="Hipervínculo" xfId="15189" builtinId="8" hidden="1"/>
    <cellStyle name="Hipervínculo" xfId="22488" builtinId="8" hidden="1"/>
    <cellStyle name="Hipervínculo" xfId="37472" builtinId="8" hidden="1"/>
    <cellStyle name="Hipervínculo" xfId="3494" builtinId="8" hidden="1"/>
    <cellStyle name="Hipervínculo" xfId="9353" builtinId="8" hidden="1"/>
    <cellStyle name="Hipervínculo" xfId="15039" builtinId="8" hidden="1"/>
    <cellStyle name="Hipervínculo" xfId="38584" builtinId="8" hidden="1"/>
    <cellStyle name="Hipervínculo" xfId="37617" builtinId="8" hidden="1"/>
    <cellStyle name="Hipervínculo" xfId="54701" builtinId="8" hidden="1"/>
    <cellStyle name="Hipervínculo" xfId="10437" builtinId="8" hidden="1"/>
    <cellStyle name="Hipervínculo" xfId="6804" builtinId="8" hidden="1"/>
    <cellStyle name="Hipervínculo" xfId="2387" builtinId="8" hidden="1"/>
    <cellStyle name="Hipervínculo" xfId="21356" builtinId="8" hidden="1"/>
    <cellStyle name="Hipervínculo" xfId="45387" builtinId="8" hidden="1"/>
    <cellStyle name="Hipervínculo" xfId="10138" builtinId="8" hidden="1"/>
    <cellStyle name="Hipervínculo" xfId="12544" builtinId="8" hidden="1"/>
    <cellStyle name="Hipervínculo" xfId="23871" builtinId="8" hidden="1"/>
    <cellStyle name="Hipervínculo" xfId="9733" builtinId="8" hidden="1"/>
    <cellStyle name="Hipervínculo" xfId="23986" builtinId="8" hidden="1"/>
    <cellStyle name="Hipervínculo" xfId="28156" builtinId="8" hidden="1"/>
    <cellStyle name="Hipervínculo" xfId="27072" builtinId="8" hidden="1"/>
    <cellStyle name="Hipervínculo" xfId="52281" builtinId="8" hidden="1"/>
    <cellStyle name="Hipervínculo" xfId="38378" builtinId="8" hidden="1"/>
    <cellStyle name="Hipervínculo" xfId="17073" builtinId="8" hidden="1"/>
    <cellStyle name="Hipervínculo" xfId="914" builtinId="8" hidden="1"/>
    <cellStyle name="Hipervínculo" xfId="9676" builtinId="8" hidden="1"/>
    <cellStyle name="Hipervínculo" xfId="34958" builtinId="8" hidden="1"/>
    <cellStyle name="Hipervínculo" xfId="58062" builtinId="8" hidden="1"/>
    <cellStyle name="Hipervínculo" xfId="56082" builtinId="8" hidden="1"/>
    <cellStyle name="Hipervínculo" xfId="56928" builtinId="8" hidden="1"/>
    <cellStyle name="Hipervínculo" xfId="10275" builtinId="8" hidden="1"/>
    <cellStyle name="Hipervínculo" xfId="2964" builtinId="8" hidden="1"/>
    <cellStyle name="Hipervínculo" xfId="16603" builtinId="8" hidden="1"/>
    <cellStyle name="Hipervínculo" xfId="14286" builtinId="8" hidden="1"/>
    <cellStyle name="Hipervínculo" xfId="50352" builtinId="8" hidden="1"/>
    <cellStyle name="Hipervínculo" xfId="38334" builtinId="8" hidden="1"/>
    <cellStyle name="Hipervínculo" xfId="27419" builtinId="8" hidden="1"/>
    <cellStyle name="Hipervínculo" xfId="20588" builtinId="8" hidden="1"/>
    <cellStyle name="Hipervínculo" xfId="9380" builtinId="8" hidden="1"/>
    <cellStyle name="Hipervínculo" xfId="23530" builtinId="8" hidden="1"/>
    <cellStyle name="Hipervínculo" xfId="48556" builtinId="8" hidden="1"/>
    <cellStyle name="Hipervínculo" xfId="47286" builtinId="8" hidden="1"/>
    <cellStyle name="Hipervínculo" xfId="42228" builtinId="8" hidden="1"/>
    <cellStyle name="Hipervínculo" xfId="13623" builtinId="8" hidden="1"/>
    <cellStyle name="Hipervínculo" xfId="21988" builtinId="8" hidden="1"/>
    <cellStyle name="Hipervínculo" xfId="2799" builtinId="8" hidden="1"/>
    <cellStyle name="Hipervínculo" xfId="49871" builtinId="8" hidden="1"/>
    <cellStyle name="Hipervínculo" xfId="55354" builtinId="8" hidden="1"/>
    <cellStyle name="Hipervínculo" xfId="47536" builtinId="8" hidden="1"/>
    <cellStyle name="Hipervínculo" xfId="35299" builtinId="8" hidden="1"/>
    <cellStyle name="Hipervínculo" xfId="13567" builtinId="8" hidden="1"/>
    <cellStyle name="Hipervínculo" xfId="10597" builtinId="8" hidden="1"/>
    <cellStyle name="Hipervínculo" xfId="58896" builtinId="8" hidden="1"/>
    <cellStyle name="Hipervínculo" xfId="37384" builtinId="8" hidden="1"/>
    <cellStyle name="Hipervínculo" xfId="55159" builtinId="8" hidden="1"/>
    <cellStyle name="Hipervínculo" xfId="33431" builtinId="8" hidden="1"/>
    <cellStyle name="Hipervínculo" xfId="28368" builtinId="8" hidden="1"/>
    <cellStyle name="Hipervínculo" xfId="6640" builtinId="8" hidden="1"/>
    <cellStyle name="Hipervínculo" xfId="17525" builtinId="8" hidden="1"/>
    <cellStyle name="Hipervínculo" xfId="43781" builtinId="8" hidden="1"/>
    <cellStyle name="Hipervínculo" xfId="1500" builtinId="8" hidden="1"/>
    <cellStyle name="Hipervínculo" xfId="9674" builtinId="8" hidden="1"/>
    <cellStyle name="Hipervínculo" xfId="56758" builtinId="8" hidden="1"/>
    <cellStyle name="Hipervínculo" xfId="10705" builtinId="8" hidden="1"/>
    <cellStyle name="Hipervínculo" xfId="902" builtinId="8" hidden="1"/>
    <cellStyle name="Hipervínculo" xfId="24450" builtinId="8" hidden="1"/>
    <cellStyle name="Hipervínculo" xfId="29509" builtinId="8" hidden="1"/>
    <cellStyle name="Hipervínculo" xfId="977" builtinId="8" hidden="1"/>
    <cellStyle name="Hipervínculo" xfId="41306" builtinId="8" hidden="1"/>
    <cellStyle name="Hipervínculo" xfId="56534" builtinId="8" hidden="1"/>
    <cellStyle name="Hipervínculo" xfId="27599" builtinId="8" hidden="1"/>
    <cellStyle name="Hipervínculo" xfId="55538" builtinId="8" hidden="1"/>
    <cellStyle name="Hipervínculo" xfId="31381" builtinId="8" hidden="1"/>
    <cellStyle name="Hipervínculo" xfId="36439" builtinId="8" hidden="1"/>
    <cellStyle name="Hipervínculo" xfId="50430" builtinId="8" hidden="1"/>
    <cellStyle name="Hipervínculo" xfId="35528" builtinId="8" hidden="1"/>
    <cellStyle name="Hipervínculo" xfId="38520" builtinId="8" hidden="1"/>
    <cellStyle name="Hipervínculo" xfId="7589" builtinId="8" hidden="1"/>
    <cellStyle name="Hipervínculo" xfId="19657" builtinId="8" hidden="1"/>
    <cellStyle name="Hipervínculo" xfId="38304" builtinId="8" hidden="1"/>
    <cellStyle name="Hipervínculo" xfId="43366" builtinId="8" hidden="1"/>
    <cellStyle name="Hipervínculo" xfId="53790" builtinId="8" hidden="1"/>
    <cellStyle name="Hipervínculo" xfId="549" builtinId="8" hidden="1"/>
    <cellStyle name="Hipervínculo" xfId="21958" builtinId="8" hidden="1"/>
    <cellStyle name="Hipervínculo" xfId="1934" builtinId="8" hidden="1"/>
    <cellStyle name="Hipervínculo" xfId="22268" builtinId="8" hidden="1"/>
    <cellStyle name="Hipervínculo" xfId="43380" builtinId="8" hidden="1"/>
    <cellStyle name="Hipervínculo" xfId="3444" builtinId="8" hidden="1"/>
    <cellStyle name="Hipervínculo" xfId="28820" builtinId="8" hidden="1"/>
    <cellStyle name="Hipervínculo" xfId="6297" builtinId="8" hidden="1"/>
    <cellStyle name="Hipervínculo" xfId="5865" builtinId="8" hidden="1"/>
    <cellStyle name="Hipervínculo" xfId="57848" builtinId="8" hidden="1"/>
    <cellStyle name="Hipervínculo" xfId="52037" builtinId="8" hidden="1"/>
    <cellStyle name="Hipervínculo" xfId="25287" builtinId="8" hidden="1"/>
    <cellStyle name="Hipervínculo" xfId="33925" builtinId="8" hidden="1"/>
    <cellStyle name="Hipervínculo" xfId="43121" builtinId="8" hidden="1"/>
    <cellStyle name="Hipervínculo" xfId="44424" builtinId="8" hidden="1"/>
    <cellStyle name="Hipervínculo" xfId="10639" builtinId="8" hidden="1"/>
    <cellStyle name="Hipervínculo" xfId="38753" builtinId="8" hidden="1"/>
    <cellStyle name="Hipervínculo" xfId="52175" builtinId="8" hidden="1"/>
    <cellStyle name="Hipervínculo" xfId="2231" builtinId="8" hidden="1"/>
    <cellStyle name="Hipervínculo" xfId="46610" builtinId="8" hidden="1"/>
    <cellStyle name="Hipervínculo" xfId="11432" builtinId="8" hidden="1"/>
    <cellStyle name="Hipervínculo" xfId="5209" builtinId="8" hidden="1"/>
    <cellStyle name="Hipervínculo" xfId="47244" builtinId="8" hidden="1"/>
    <cellStyle name="Hipervínculo" xfId="34027" builtinId="8" hidden="1"/>
    <cellStyle name="Hipervínculo" xfId="43875" builtinId="8" hidden="1"/>
    <cellStyle name="Hipervínculo" xfId="29537" builtinId="8" hidden="1"/>
    <cellStyle name="Hipervínculo" xfId="17463" builtinId="8" hidden="1"/>
    <cellStyle name="Hipervínculo" xfId="35066" builtinId="8" hidden="1"/>
    <cellStyle name="Hipervínculo" xfId="1776" builtinId="8" hidden="1"/>
    <cellStyle name="Hipervínculo" xfId="47526" builtinId="8" hidden="1"/>
    <cellStyle name="Hipervínculo" xfId="53476" builtinId="8" hidden="1"/>
    <cellStyle name="Hipervínculo" xfId="35804" builtinId="8" hidden="1"/>
    <cellStyle name="Hipervínculo" xfId="9010" builtinId="8" hidden="1"/>
    <cellStyle name="Hipervínculo" xfId="14740" builtinId="8" hidden="1"/>
    <cellStyle name="Hipervínculo" xfId="50416" builtinId="8" hidden="1"/>
    <cellStyle name="Hipervínculo" xfId="31892" builtinId="8" hidden="1"/>
    <cellStyle name="Hipervínculo" xfId="41647" builtinId="8" hidden="1"/>
    <cellStyle name="Hipervínculo" xfId="58530" builtinId="8" hidden="1"/>
    <cellStyle name="Hipervínculo" xfId="39528" builtinId="8" hidden="1"/>
    <cellStyle name="Hipervínculo" xfId="24506" builtinId="8" hidden="1"/>
    <cellStyle name="Hipervínculo" xfId="52590" builtinId="8" hidden="1"/>
    <cellStyle name="Hipervínculo" xfId="11844" builtinId="8" hidden="1"/>
    <cellStyle name="Hipervínculo" xfId="1072" builtinId="8" hidden="1"/>
    <cellStyle name="Hipervínculo" xfId="26882" builtinId="8" hidden="1"/>
    <cellStyle name="Hipervínculo" xfId="39040" builtinId="8" hidden="1"/>
    <cellStyle name="Hipervínculo" xfId="56074" builtinId="8" hidden="1"/>
    <cellStyle name="Hipervínculo" xfId="34308" builtinId="8" hidden="1"/>
    <cellStyle name="Hipervínculo" xfId="29021" builtinId="8" hidden="1"/>
    <cellStyle name="Hipervínculo" xfId="9252" builtinId="8" hidden="1"/>
    <cellStyle name="Hipervínculo" xfId="16611" builtinId="8" hidden="1"/>
    <cellStyle name="Hipervínculo" xfId="25697" builtinId="8" hidden="1"/>
    <cellStyle name="Hipervínculo" xfId="45839" builtinId="8" hidden="1"/>
    <cellStyle name="Hipervínculo" xfId="39213" builtinId="8" hidden="1"/>
    <cellStyle name="Hipervínculo" xfId="32532" builtinId="8" hidden="1"/>
    <cellStyle name="Hipervínculo" xfId="30177" builtinId="8" hidden="1"/>
    <cellStyle name="Hipervínculo" xfId="1358" builtinId="8" hidden="1"/>
    <cellStyle name="Hipervínculo" xfId="35908" builtinId="8" hidden="1"/>
    <cellStyle name="Hipervínculo" xfId="55328" builtinId="8" hidden="1"/>
    <cellStyle name="Hipervínculo" xfId="50384" builtinId="8" hidden="1"/>
    <cellStyle name="Hipervínculo" xfId="42220" builtinId="8" hidden="1"/>
    <cellStyle name="Hipervínculo" xfId="20486" builtinId="8" hidden="1"/>
    <cellStyle name="Hipervínculo" xfId="44512" builtinId="8" hidden="1"/>
    <cellStyle name="Hipervínculo" xfId="8735" builtinId="8" hidden="1"/>
    <cellStyle name="Hipervínculo" xfId="16128" builtinId="8" hidden="1"/>
    <cellStyle name="Hipervínculo" xfId="53796" builtinId="8" hidden="1"/>
    <cellStyle name="Hipervínculo" xfId="4262" builtinId="8" hidden="1"/>
    <cellStyle name="Hipervínculo" xfId="35291" builtinId="8" hidden="1"/>
    <cellStyle name="Hipervínculo" xfId="13559" builtinId="8" hidden="1"/>
    <cellStyle name="Hipervínculo" xfId="26920" builtinId="8" hidden="1"/>
    <cellStyle name="Hipervínculo" xfId="15663" builtinId="8" hidden="1"/>
    <cellStyle name="Hipervínculo" xfId="37394" builtinId="8" hidden="1"/>
    <cellStyle name="Hipervínculo" xfId="42457" builtinId="8" hidden="1"/>
    <cellStyle name="Hipervínculo" xfId="945" builtinId="8" hidden="1"/>
    <cellStyle name="Hipervínculo" xfId="28360" builtinId="8" hidden="1"/>
    <cellStyle name="Hipervínculo" xfId="8561" builtinId="8" hidden="1"/>
    <cellStyle name="Hipervínculo" xfId="1478" builtinId="8" hidden="1"/>
    <cellStyle name="Hipervínculo" xfId="30551" builtinId="8" hidden="1"/>
    <cellStyle name="Hipervínculo" xfId="44325" builtinId="8" hidden="1"/>
    <cellStyle name="Hipervínculo" xfId="43420" builtinId="8" hidden="1"/>
    <cellStyle name="Hipervínculo" xfId="46076" builtinId="8" hidden="1"/>
    <cellStyle name="Hipervínculo" xfId="21436" builtinId="8" hidden="1"/>
    <cellStyle name="Hipervínculo" xfId="8375" builtinId="8" hidden="1"/>
    <cellStyle name="Hipervínculo" xfId="28334" builtinId="8" hidden="1"/>
    <cellStyle name="Hipervínculo" xfId="7057" builtinId="8" hidden="1"/>
    <cellStyle name="Hipervínculo" xfId="45975" builtinId="8" hidden="1"/>
    <cellStyle name="Hipervínculo" xfId="33273" builtinId="8" hidden="1"/>
    <cellStyle name="Hipervínculo" xfId="39279" builtinId="8" hidden="1"/>
    <cellStyle name="Hipervínculo" xfId="14505" builtinId="8" hidden="1"/>
    <cellStyle name="Hipervínculo" xfId="1402" builtinId="8" hidden="1"/>
    <cellStyle name="Hipervínculo" xfId="12754" builtinId="8" hidden="1"/>
    <cellStyle name="Hipervínculo" xfId="36447" builtinId="8" hidden="1"/>
    <cellStyle name="Hipervínculo" xfId="38799" builtinId="8" hidden="1"/>
    <cellStyle name="Hipervínculo" xfId="47254" builtinId="8" hidden="1"/>
    <cellStyle name="Hipervínculo" xfId="32477" builtinId="8" hidden="1"/>
    <cellStyle name="Hipervínculo" xfId="7581" builtinId="8" hidden="1"/>
    <cellStyle name="Hipervínculo" xfId="2441" builtinId="8" hidden="1"/>
    <cellStyle name="Hipervínculo" xfId="19553" builtinId="8" hidden="1"/>
    <cellStyle name="Hipervínculo" xfId="43374" builtinId="8" hidden="1"/>
    <cellStyle name="Hipervínculo" xfId="53177" builtinId="8" hidden="1"/>
    <cellStyle name="Hipervínculo" xfId="28312" builtinId="8" hidden="1"/>
    <cellStyle name="Hipervínculo" xfId="25675" builtinId="8" hidden="1"/>
    <cellStyle name="Hipervínculo" xfId="1938" builtinId="8" hidden="1"/>
    <cellStyle name="Hipervínculo" xfId="7864" builtinId="8" hidden="1"/>
    <cellStyle name="Hipervínculo" xfId="26352" builtinId="8" hidden="1"/>
    <cellStyle name="Hipervínculo" xfId="37085" builtinId="8" hidden="1"/>
    <cellStyle name="Hipervínculo" xfId="57771" builtinId="8" hidden="1"/>
    <cellStyle name="Hipervínculo" xfId="53117" builtinId="8" hidden="1"/>
    <cellStyle name="Hipervínculo" xfId="18878" builtinId="8" hidden="1"/>
    <cellStyle name="Hipervínculo" xfId="3460" builtinId="8" hidden="1"/>
    <cellStyle name="Hipervínculo" xfId="4076" builtinId="8" hidden="1"/>
    <cellStyle name="Hipervínculo" xfId="28386" builtinId="8" hidden="1"/>
    <cellStyle name="Hipervínculo" xfId="57177" builtinId="8" hidden="1"/>
    <cellStyle name="Hipervínculo" xfId="40199" builtinId="8" hidden="1"/>
    <cellStyle name="Hipervínculo" xfId="49359" builtinId="8" hidden="1"/>
    <cellStyle name="Hipervínculo" xfId="13818" builtinId="8" hidden="1"/>
    <cellStyle name="Hipervínculo" xfId="11834" builtinId="8" hidden="1"/>
    <cellStyle name="Hipervínculo" xfId="13828" builtinId="8" hidden="1"/>
    <cellStyle name="Hipervínculo" xfId="4745" builtinId="8" hidden="1"/>
    <cellStyle name="Hipervínculo" xfId="56985" builtinId="8" hidden="1"/>
    <cellStyle name="Hipervínculo" xfId="34264" builtinId="8" hidden="1"/>
    <cellStyle name="Hipervínculo" xfId="29302" builtinId="8" hidden="1"/>
    <cellStyle name="Hipervínculo" xfId="49887" builtinId="8" hidden="1"/>
    <cellStyle name="Hipervínculo" xfId="18635" builtinId="8" hidden="1"/>
    <cellStyle name="Hipervínculo" xfId="20758" builtinId="8" hidden="1"/>
    <cellStyle name="Hipervínculo" xfId="46753" builtinId="8" hidden="1"/>
    <cellStyle name="Hipervínculo" xfId="37994" builtinId="8" hidden="1"/>
    <cellStyle name="Hipervínculo" xfId="11222" builtinId="8" hidden="1"/>
    <cellStyle name="Hipervínculo" xfId="22506" builtinId="8" hidden="1"/>
    <cellStyle name="Hipervínculo" xfId="1816" builtinId="8" hidden="1"/>
    <cellStyle name="Hipervínculo" xfId="50128" builtinId="8" hidden="1"/>
    <cellStyle name="Hipervínculo" xfId="27683" builtinId="8" hidden="1"/>
    <cellStyle name="Hipervínculo" xfId="53552" builtinId="8" hidden="1"/>
    <cellStyle name="Hipervínculo" xfId="43133" builtinId="8" hidden="1"/>
    <cellStyle name="Hipervínculo" xfId="46424" builtinId="8" hidden="1"/>
    <cellStyle name="Hipervínculo" xfId="47817" builtinId="8" hidden="1"/>
    <cellStyle name="Hipervínculo" xfId="7824" builtinId="8" hidden="1"/>
    <cellStyle name="Hipervínculo" xfId="32233" builtinId="8" hidden="1"/>
    <cellStyle name="Hipervínculo" xfId="34614" builtinId="8" hidden="1"/>
    <cellStyle name="Hipervínculo" xfId="59096" builtinId="8" hidden="1"/>
    <cellStyle name="Hipervínculo" xfId="36204" builtinId="8" hidden="1"/>
    <cellStyle name="Hipervínculo" xfId="33773" builtinId="8" hidden="1"/>
    <cellStyle name="Hipervínculo" xfId="50943" builtinId="8" hidden="1"/>
    <cellStyle name="Hipervínculo" xfId="23474" builtinId="8" hidden="1"/>
    <cellStyle name="Hipervínculo" xfId="38312" builtinId="8" hidden="1"/>
    <cellStyle name="Hipervínculo" xfId="47358" builtinId="8" hidden="1"/>
    <cellStyle name="Hipervínculo" xfId="18364" builtinId="8" hidden="1"/>
    <cellStyle name="Hipervínculo" xfId="11466" builtinId="8" hidden="1"/>
    <cellStyle name="Hipervínculo" xfId="50519" builtinId="8" hidden="1"/>
    <cellStyle name="Hipervínculo" xfId="20786" builtinId="8" hidden="1"/>
    <cellStyle name="Hipervínculo" xfId="21678" builtinId="8" hidden="1"/>
    <cellStyle name="Hipervínculo" xfId="45831" builtinId="8" hidden="1"/>
    <cellStyle name="Hipervínculo" xfId="18695" builtinId="8" hidden="1"/>
    <cellStyle name="Hipervínculo" xfId="44079" builtinId="8" hidden="1"/>
    <cellStyle name="Hipervínculo" xfId="22348" builtinId="8" hidden="1"/>
    <cellStyle name="Hipervínculo" xfId="14423" builtinId="8" hidden="1"/>
    <cellStyle name="Hipervínculo" xfId="6864" builtinId="8" hidden="1"/>
    <cellStyle name="Hipervínculo" xfId="28606" builtinId="8" hidden="1"/>
    <cellStyle name="Hipervínculo" xfId="50402" builtinId="8" hidden="1"/>
    <cellStyle name="Hipervínculo" xfId="55397" builtinId="8" hidden="1"/>
    <cellStyle name="Hipervínculo" xfId="42823" builtinId="8" hidden="1"/>
    <cellStyle name="Hipervínculo" xfId="54192" builtinId="8" hidden="1"/>
    <cellStyle name="Hipervínculo" xfId="52769" builtinId="8" hidden="1"/>
    <cellStyle name="Hipervínculo" xfId="12164" builtinId="8" hidden="1"/>
    <cellStyle name="Hipervínculo" xfId="35534" builtinId="8" hidden="1"/>
    <cellStyle name="Hipervínculo" xfId="59427" builtinId="8" hidden="1"/>
    <cellStyle name="Hipervínculo" xfId="55592" builtinId="8" hidden="1"/>
    <cellStyle name="Hipervínculo" xfId="30224" builtinId="8" hidden="1"/>
    <cellStyle name="Hipervínculo" xfId="8493" builtinId="8" hidden="1"/>
    <cellStyle name="Hipervínculo" xfId="9238" builtinId="8" hidden="1"/>
    <cellStyle name="Hipervínculo" xfId="20464" builtinId="8" hidden="1"/>
    <cellStyle name="Hipervínculo" xfId="42465" builtinId="8" hidden="1"/>
    <cellStyle name="Hipervínculo" xfId="52883" builtinId="8" hidden="1"/>
    <cellStyle name="Hipervínculo" xfId="48791" builtinId="8" hidden="1"/>
    <cellStyle name="Hipervínculo" xfId="21810" builtinId="8" hidden="1"/>
    <cellStyle name="Hipervínculo" xfId="14819" builtinId="8" hidden="1"/>
    <cellStyle name="Hipervínculo" xfId="47718" builtinId="8" hidden="1"/>
    <cellStyle name="Hipervínculo" xfId="57739" builtinId="8" hidden="1"/>
    <cellStyle name="Hipervínculo" xfId="44751" builtinId="8" hidden="1"/>
    <cellStyle name="Hipervínculo" xfId="26758" builtinId="8" hidden="1"/>
    <cellStyle name="Hipervínculo" xfId="41995" builtinId="8" hidden="1"/>
    <cellStyle name="Hipervínculo" xfId="16369" builtinId="8" hidden="1"/>
    <cellStyle name="Hipervínculo" xfId="5945" builtinId="8" hidden="1"/>
    <cellStyle name="Hipervínculo" xfId="29252" builtinId="8" hidden="1"/>
    <cellStyle name="Hipervínculo" xfId="34065" builtinId="8" hidden="1"/>
    <cellStyle name="Hipervínculo" xfId="56316" builtinId="8" hidden="1"/>
    <cellStyle name="Hipervínculo" xfId="39287" builtinId="8" hidden="1"/>
    <cellStyle name="Hipervínculo" xfId="53812" builtinId="8" hidden="1"/>
    <cellStyle name="Hipervínculo" xfId="9439" builtinId="8" hidden="1"/>
    <cellStyle name="Hipervínculo" xfId="2986" builtinId="8" hidden="1"/>
    <cellStyle name="Hipervínculo" xfId="8932" builtinId="8" hidden="1"/>
    <cellStyle name="Hipervínculo" xfId="58598" builtinId="8" hidden="1"/>
    <cellStyle name="Hipervínculo" xfId="56512" builtinId="8" hidden="1"/>
    <cellStyle name="Hipervínculo" xfId="32485" builtinId="8" hidden="1"/>
    <cellStyle name="Hipervínculo" xfId="24150" builtinId="8" hidden="1"/>
    <cellStyle name="Hipervínculo" xfId="57099" builtinId="8" hidden="1"/>
    <cellStyle name="Hipervínculo" xfId="25502" builtinId="8" hidden="1"/>
    <cellStyle name="Hipervínculo" xfId="21157" builtinId="8" hidden="1"/>
    <cellStyle name="Hipervínculo" xfId="19243" builtinId="8" hidden="1"/>
    <cellStyle name="Hipervínculo" xfId="49713" builtinId="8" hidden="1"/>
    <cellStyle name="Hipervínculo" xfId="25683" builtinId="8" hidden="1"/>
    <cellStyle name="Hipervínculo" xfId="21593" builtinId="8" hidden="1"/>
    <cellStyle name="Hipervínculo" xfId="55260" builtinId="8" hidden="1"/>
    <cellStyle name="Hipervínculo" xfId="32659" builtinId="8" hidden="1"/>
    <cellStyle name="Hipervínculo" xfId="46638" builtinId="8" hidden="1"/>
    <cellStyle name="Hipervínculo" xfId="34120" builtinId="8" hidden="1"/>
    <cellStyle name="Hipervínculo" xfId="13236" builtinId="8" hidden="1"/>
    <cellStyle name="Hipervínculo" xfId="15253" builtinId="8" hidden="1"/>
    <cellStyle name="Hipervínculo" xfId="59365" builtinId="8" hidden="1"/>
    <cellStyle name="Hipervínculo" xfId="40029" builtinId="8" hidden="1"/>
    <cellStyle name="Hipervínculo" xfId="29420" builtinId="8" hidden="1"/>
    <cellStyle name="Hipervínculo" xfId="3303" builtinId="8" hidden="1"/>
    <cellStyle name="Hipervínculo" xfId="20478" builtinId="8" hidden="1"/>
    <cellStyle name="Hipervínculo" xfId="22328" builtinId="8" hidden="1"/>
    <cellStyle name="Hipervínculo" xfId="52786" builtinId="8" hidden="1"/>
    <cellStyle name="Hipervínculo" xfId="3694" builtinId="8" hidden="1"/>
    <cellStyle name="Hipervínculo" xfId="13944" builtinId="8" hidden="1"/>
    <cellStyle name="Hipervínculo" xfId="56044" builtinId="8" hidden="1"/>
    <cellStyle name="Hipervínculo" xfId="25121" builtinId="8" hidden="1"/>
    <cellStyle name="Hipervínculo" xfId="12192" builtinId="8" hidden="1"/>
    <cellStyle name="Hipervínculo" xfId="26598" builtinId="8" hidden="1"/>
    <cellStyle name="Hipervínculo" xfId="48223" builtinId="8" hidden="1"/>
    <cellStyle name="Hipervínculo" xfId="58694" builtinId="8" hidden="1"/>
    <cellStyle name="Hipervínculo" xfId="34228" builtinId="8" hidden="1"/>
    <cellStyle name="Hipervínculo" xfId="49010" builtinId="8" hidden="1"/>
    <cellStyle name="Hipervínculo" xfId="33038" builtinId="8" hidden="1"/>
    <cellStyle name="Hipervínculo" xfId="26906" builtinId="8" hidden="1"/>
    <cellStyle name="Hipervínculo" xfId="27090" builtinId="8" hidden="1"/>
    <cellStyle name="Hipervínculo" xfId="12134" builtinId="8" hidden="1"/>
    <cellStyle name="Hipervínculo" xfId="55274" builtinId="8" hidden="1"/>
    <cellStyle name="Hipervínculo" xfId="53884" builtinId="8" hidden="1"/>
    <cellStyle name="Hipervínculo" xfId="43021" builtinId="8" hidden="1"/>
    <cellStyle name="Hipervínculo" xfId="2503" builtinId="8" hidden="1"/>
    <cellStyle name="Hipervínculo" xfId="24276" builtinId="8" hidden="1"/>
    <cellStyle name="Hipervínculo" xfId="45754" builtinId="8" hidden="1"/>
    <cellStyle name="Hipervínculo" xfId="38649" builtinId="8" hidden="1"/>
    <cellStyle name="Hipervínculo" xfId="20221" builtinId="8" hidden="1"/>
    <cellStyle name="Hipervínculo" xfId="14700" builtinId="8" hidden="1"/>
    <cellStyle name="Hipervínculo" xfId="42447" builtinId="8" hidden="1"/>
    <cellStyle name="Hipervínculo" xfId="38723" builtinId="8" hidden="1"/>
    <cellStyle name="Hipervínculo" xfId="46520" builtinId="8" hidden="1"/>
    <cellStyle name="Hipervínculo" xfId="12453" builtinId="8" hidden="1"/>
    <cellStyle name="Hipervínculo" xfId="34624" builtinId="8" hidden="1"/>
    <cellStyle name="Hipervínculo" xfId="9523" builtinId="8" hidden="1"/>
    <cellStyle name="Hipervínculo" xfId="40511" builtinId="8" hidden="1"/>
    <cellStyle name="Hipervínculo" xfId="8415" builtinId="8" hidden="1"/>
    <cellStyle name="Hipervínculo" xfId="45760" builtinId="8" hidden="1"/>
    <cellStyle name="Hipervínculo" xfId="18258" builtinId="8" hidden="1"/>
    <cellStyle name="Hipervínculo" xfId="29412" builtinId="8" hidden="1"/>
    <cellStyle name="Hipervínculo" xfId="24452" builtinId="8" hidden="1"/>
    <cellStyle name="Hipervínculo" xfId="4953" builtinId="8" hidden="1"/>
    <cellStyle name="Hipervínculo" xfId="20165" builtinId="8" hidden="1"/>
    <cellStyle name="Hipervínculo" xfId="5582" builtinId="8" hidden="1"/>
    <cellStyle name="Hipervínculo" xfId="20267" builtinId="8" hidden="1"/>
    <cellStyle name="Hipervínculo" xfId="31445" builtinId="8" hidden="1"/>
    <cellStyle name="Hipervínculo" xfId="21472" builtinId="8" hidden="1"/>
    <cellStyle name="Hipervínculo" xfId="8829" builtinId="8" hidden="1"/>
    <cellStyle name="Hipervínculo" xfId="1029" builtinId="8" hidden="1"/>
    <cellStyle name="Hipervínculo" xfId="31231" builtinId="8" hidden="1"/>
    <cellStyle name="Hipervínculo" xfId="50898" builtinId="8" hidden="1"/>
    <cellStyle name="Hipervínculo" xfId="39585" builtinId="8" hidden="1"/>
    <cellStyle name="Hipervínculo" xfId="5841" builtinId="8" hidden="1"/>
    <cellStyle name="Hipervínculo" xfId="39807" builtinId="8" hidden="1"/>
    <cellStyle name="Hipervínculo" xfId="14015" builtinId="8" hidden="1"/>
    <cellStyle name="Hipervínculo" xfId="30815" builtinId="8" hidden="1"/>
    <cellStyle name="Hipervínculo" xfId="27225" builtinId="8" hidden="1"/>
    <cellStyle name="Hipervínculo" xfId="55726" builtinId="8" hidden="1"/>
    <cellStyle name="Hipervínculo" xfId="15115" builtinId="8" hidden="1"/>
    <cellStyle name="Hipervínculo" xfId="14001" builtinId="8" hidden="1"/>
    <cellStyle name="Hipervínculo" xfId="33411" builtinId="8" hidden="1"/>
    <cellStyle name="Hipervínculo" xfId="18168" builtinId="8" hidden="1"/>
    <cellStyle name="Hipervínculo" xfId="39273" builtinId="8" hidden="1"/>
    <cellStyle name="Hipervínculo" xfId="38252" builtinId="8" hidden="1"/>
    <cellStyle name="Hipervínculo" xfId="49499" builtinId="8" hidden="1"/>
    <cellStyle name="Hipervínculo" xfId="29984" builtinId="8" hidden="1"/>
    <cellStyle name="Hipervínculo" xfId="11029" builtinId="8" hidden="1"/>
    <cellStyle name="Hipervínculo" xfId="22707" builtinId="8" hidden="1"/>
    <cellStyle name="Hipervínculo" xfId="712" builtinId="8" hidden="1"/>
    <cellStyle name="Hipervínculo" xfId="37804" builtinId="8" hidden="1"/>
    <cellStyle name="Hipervínculo" xfId="36922" builtinId="8" hidden="1"/>
    <cellStyle name="Hipervínculo" xfId="2131" builtinId="8" hidden="1"/>
    <cellStyle name="Hipervínculo" xfId="54356" builtinId="8" hidden="1"/>
    <cellStyle name="Hipervínculo" xfId="8916" builtinId="8" hidden="1"/>
    <cellStyle name="Hipervínculo" xfId="27634" builtinId="8" hidden="1"/>
    <cellStyle name="Hipervínculo" xfId="7426" builtinId="8" hidden="1"/>
    <cellStyle name="Hipervínculo" xfId="20358" builtinId="8" hidden="1"/>
    <cellStyle name="Hipervínculo" xfId="58866" builtinId="8" hidden="1"/>
    <cellStyle name="Hipervínculo" xfId="18356" builtinId="8" hidden="1"/>
    <cellStyle name="Hipervínculo" xfId="8383" builtinId="8" hidden="1"/>
    <cellStyle name="Hipervínculo" xfId="31603" builtinId="8" hidden="1"/>
    <cellStyle name="Hipervínculo" xfId="52486" builtinId="8" hidden="1"/>
    <cellStyle name="Hipervínculo" xfId="33947" builtinId="8" hidden="1"/>
    <cellStyle name="Hipervínculo" xfId="47268" builtinId="8" hidden="1"/>
    <cellStyle name="Hipervínculo" xfId="24652" builtinId="8" hidden="1"/>
    <cellStyle name="Hipervínculo" xfId="6153" builtinId="8" hidden="1"/>
    <cellStyle name="Hipervínculo" xfId="43584" builtinId="8" hidden="1"/>
    <cellStyle name="Hipervínculo" xfId="17575" builtinId="8" hidden="1"/>
    <cellStyle name="Hipervínculo" xfId="7487" builtinId="8" hidden="1"/>
    <cellStyle name="Hipervínculo" xfId="29731" builtinId="8" hidden="1"/>
    <cellStyle name="Hipervínculo" xfId="51405" builtinId="8" hidden="1"/>
    <cellStyle name="Hipervínculo" xfId="37040" builtinId="8" hidden="1"/>
    <cellStyle name="Hipervínculo" xfId="37664" builtinId="8" hidden="1"/>
    <cellStyle name="Hipervínculo" xfId="24144" builtinId="8" hidden="1"/>
    <cellStyle name="Hipervínculo" xfId="58870" builtinId="8" hidden="1"/>
    <cellStyle name="Hipervínculo" xfId="31543" builtinId="8" hidden="1"/>
    <cellStyle name="Hipervínculo" xfId="604" builtinId="8" hidden="1"/>
    <cellStyle name="Hipervínculo" xfId="5479" builtinId="8" hidden="1"/>
    <cellStyle name="Hipervínculo" xfId="44539" builtinId="8" hidden="1"/>
    <cellStyle name="Hipervínculo" xfId="56170" builtinId="8" hidden="1"/>
    <cellStyle name="Hipervínculo" xfId="22240" builtinId="8" hidden="1"/>
    <cellStyle name="Hipervínculo" xfId="17749" builtinId="8" hidden="1"/>
    <cellStyle name="Hipervínculo" xfId="38628" builtinId="8" hidden="1"/>
    <cellStyle name="Hipervínculo" xfId="49030" builtinId="8" hidden="1"/>
    <cellStyle name="Hipervínculo" xfId="28146" builtinId="8" hidden="1"/>
    <cellStyle name="Hipervínculo" xfId="36318" builtinId="8" hidden="1"/>
    <cellStyle name="Hipervínculo" xfId="21788" builtinId="8" hidden="1"/>
    <cellStyle name="Hipervínculo" xfId="54963" builtinId="8" hidden="1"/>
    <cellStyle name="Hipervínculo" xfId="23990" builtinId="8" hidden="1"/>
    <cellStyle name="Hipervínculo" xfId="6307" builtinId="8" hidden="1"/>
    <cellStyle name="Hipervínculo" xfId="15876" builtinId="8" hidden="1"/>
    <cellStyle name="Hipervínculo" xfId="53436" builtinId="8" hidden="1"/>
    <cellStyle name="Hipervínculo" xfId="27613" builtinId="8" hidden="1"/>
    <cellStyle name="Hipervínculo" xfId="13344" builtinId="8" hidden="1"/>
    <cellStyle name="Hipervínculo" xfId="26642" builtinId="8" hidden="1"/>
    <cellStyle name="Hipervínculo" xfId="36631" builtinId="8" hidden="1"/>
    <cellStyle name="Hipervínculo" xfId="19252" builtinId="8" hidden="1"/>
    <cellStyle name="Hipervínculo" xfId="7197" builtinId="8" hidden="1"/>
    <cellStyle name="Hipervínculo" xfId="1492" builtinId="8" hidden="1"/>
    <cellStyle name="Hipervínculo" xfId="30683" builtinId="8" hidden="1"/>
    <cellStyle name="Hipervínculo" xfId="46042" builtinId="8" hidden="1"/>
    <cellStyle name="Hipervínculo" xfId="36096" builtinId="8" hidden="1"/>
    <cellStyle name="Hipervínculo" xfId="18450" builtinId="8" hidden="1"/>
    <cellStyle name="Hipervínculo" xfId="24774" builtinId="8" hidden="1"/>
    <cellStyle name="Hipervínculo" xfId="56150" builtinId="8" hidden="1"/>
    <cellStyle name="Hipervínculo" xfId="24496" builtinId="8" hidden="1"/>
    <cellStyle name="Hipervínculo" xfId="3472" builtinId="8" hidden="1"/>
    <cellStyle name="Hipervínculo" xfId="7931" builtinId="8" hidden="1"/>
    <cellStyle name="Hipervínculo" xfId="46656" builtinId="8" hidden="1"/>
    <cellStyle name="Hipervínculo" xfId="31241" builtinId="8" hidden="1"/>
    <cellStyle name="Hipervínculo" xfId="19907" builtinId="8" hidden="1"/>
    <cellStyle name="Hipervínculo" xfId="9527" builtinId="8" hidden="1"/>
    <cellStyle name="Hipervínculo" xfId="7053" builtinId="8" hidden="1"/>
    <cellStyle name="Hipervínculo" xfId="54148" builtinId="8" hidden="1"/>
    <cellStyle name="Hipervínculo" xfId="27196" builtinId="8" hidden="1"/>
    <cellStyle name="Hipervínculo" xfId="12788" builtinId="8" hidden="1"/>
    <cellStyle name="Hipervínculo" xfId="56382" builtinId="8" hidden="1"/>
    <cellStyle name="Hipervínculo" xfId="30242" builtinId="8" hidden="1"/>
    <cellStyle name="Hipervínculo" xfId="14823" builtinId="8" hidden="1"/>
    <cellStyle name="Hipervínculo" xfId="9118" builtinId="8" hidden="1"/>
    <cellStyle name="Hipervínculo" xfId="3482" builtinId="8" hidden="1"/>
    <cellStyle name="Hipervínculo" xfId="17639" builtinId="8" hidden="1"/>
    <cellStyle name="Hipervínculo" xfId="43474" builtinId="8" hidden="1"/>
    <cellStyle name="Hipervínculo" xfId="10499" builtinId="8" hidden="1"/>
    <cellStyle name="Hipervínculo" xfId="14629" builtinId="8" hidden="1"/>
    <cellStyle name="Hipervínculo" xfId="42553" builtinId="8" hidden="1"/>
    <cellStyle name="Hipervínculo" xfId="2269" builtinId="8" hidden="1"/>
    <cellStyle name="Hipervínculo" xfId="46418" builtinId="8" hidden="1"/>
    <cellStyle name="Hipervínculo" xfId="43608" builtinId="8" hidden="1"/>
    <cellStyle name="Hipervínculo" xfId="14791" builtinId="8" hidden="1"/>
    <cellStyle name="Hipervínculo" xfId="33147" builtinId="8" hidden="1"/>
    <cellStyle name="Hipervínculo" xfId="27327" builtinId="8" hidden="1"/>
    <cellStyle name="Hipervínculo" xfId="12086" builtinId="8" hidden="1"/>
    <cellStyle name="Hipervínculo" xfId="13836" builtinId="8" hidden="1"/>
    <cellStyle name="Hipervínculo" xfId="59451" builtinId="8" hidden="1"/>
    <cellStyle name="Hipervínculo" xfId="49995" builtinId="8" hidden="1"/>
    <cellStyle name="Hipervínculo" xfId="565" builtinId="8" hidden="1"/>
    <cellStyle name="Hipervínculo" xfId="46745" builtinId="8" hidden="1"/>
    <cellStyle name="Hipervínculo" xfId="44991" builtinId="8" hidden="1"/>
    <cellStyle name="Hipervínculo" xfId="14035" builtinId="8" hidden="1"/>
    <cellStyle name="Hipervínculo" xfId="54937" builtinId="8" hidden="1"/>
    <cellStyle name="Hipervínculo" xfId="13386" builtinId="8" hidden="1"/>
    <cellStyle name="Hipervínculo" xfId="15711" builtinId="8" hidden="1"/>
    <cellStyle name="Hipervínculo" xfId="46536" builtinId="8" hidden="1"/>
    <cellStyle name="Hipervínculo" xfId="59100" builtinId="8" hidden="1"/>
    <cellStyle name="Hipervínculo" xfId="31135" builtinId="8" hidden="1"/>
    <cellStyle name="Hipervínculo" xfId="1924" builtinId="8" hidden="1"/>
    <cellStyle name="Hipervínculo" xfId="41553" builtinId="8" hidden="1"/>
    <cellStyle name="Hipervínculo" xfId="45938" builtinId="8" hidden="1"/>
    <cellStyle name="Hipervínculo" xfId="1025" builtinId="8" hidden="1"/>
    <cellStyle name="Hipervínculo" xfId="26746" builtinId="8" hidden="1"/>
    <cellStyle name="Hipervínculo" xfId="44071" builtinId="8" hidden="1"/>
    <cellStyle name="Hipervínculo" xfId="17281" builtinId="8" hidden="1"/>
    <cellStyle name="Hipervínculo" xfId="15143" builtinId="8" hidden="1"/>
    <cellStyle name="Hipervínculo" xfId="58360" builtinId="8" hidden="1"/>
    <cellStyle name="Hipervínculo" xfId="45429" builtinId="8" hidden="1"/>
    <cellStyle name="Hipervínculo" xfId="38278" builtinId="8" hidden="1"/>
    <cellStyle name="Hipervínculo" xfId="28940" builtinId="8" hidden="1"/>
    <cellStyle name="Hipervínculo" xfId="3498" builtinId="8" hidden="1"/>
    <cellStyle name="Hipervínculo" xfId="30083" builtinId="8" hidden="1"/>
    <cellStyle name="Hipervínculo" xfId="52709" builtinId="8" hidden="1"/>
    <cellStyle name="Hipervínculo" xfId="54396" builtinId="8" hidden="1"/>
    <cellStyle name="Hipervínculo" xfId="40061" builtinId="8" hidden="1"/>
    <cellStyle name="Hipervínculo" xfId="27255" builtinId="8" hidden="1"/>
    <cellStyle name="Hipervínculo" xfId="54458" builtinId="8" hidden="1"/>
    <cellStyle name="Hipervínculo" xfId="24662" builtinId="8" hidden="1"/>
    <cellStyle name="Hipervínculo" xfId="50543" builtinId="8" hidden="1"/>
    <cellStyle name="Hipervínculo" xfId="38146" builtinId="8" hidden="1"/>
    <cellStyle name="Hipervínculo" xfId="55401" builtinId="8" hidden="1"/>
    <cellStyle name="Hipervínculo" xfId="284" builtinId="8" hidden="1"/>
    <cellStyle name="Hipervínculo" xfId="57463" builtinId="8" hidden="1"/>
    <cellStyle name="Hipervínculo" xfId="52430" builtinId="8" hidden="1"/>
    <cellStyle name="Hipervínculo" xfId="18806" builtinId="8" hidden="1"/>
    <cellStyle name="Hipervínculo" xfId="33685" builtinId="8" hidden="1"/>
    <cellStyle name="Hipervínculo" xfId="27624" builtinId="8" hidden="1"/>
    <cellStyle name="Hipervínculo" xfId="54797" builtinId="8" hidden="1"/>
    <cellStyle name="Hipervínculo" xfId="5052" builtinId="8" hidden="1"/>
    <cellStyle name="Hipervínculo" xfId="6748" builtinId="8" hidden="1"/>
    <cellStyle name="Hipervínculo" xfId="44547" builtinId="8" hidden="1"/>
    <cellStyle name="Hipervínculo" xfId="21700" builtinId="8" hidden="1"/>
    <cellStyle name="Hipervínculo" xfId="12996" builtinId="8" hidden="1"/>
    <cellStyle name="Hipervínculo" xfId="8233" builtinId="8" hidden="1"/>
    <cellStyle name="Hipervínculo" xfId="37912" builtinId="8" hidden="1"/>
    <cellStyle name="Hipervínculo" xfId="2213" builtinId="8" hidden="1"/>
    <cellStyle name="Hipervínculo" xfId="12058" builtinId="8" hidden="1"/>
    <cellStyle name="Hipervínculo" xfId="12479" builtinId="8" hidden="1"/>
    <cellStyle name="Hipervínculo" xfId="3050" builtinId="8" hidden="1"/>
    <cellStyle name="Hipervínculo" xfId="24034" builtinId="8" hidden="1"/>
    <cellStyle name="Hipervínculo" xfId="21141" builtinId="8" hidden="1"/>
    <cellStyle name="Hipervínculo" xfId="56246" builtinId="8" hidden="1"/>
    <cellStyle name="Hipervínculo" xfId="19359" builtinId="8" hidden="1"/>
    <cellStyle name="Hipervínculo" xfId="18497" builtinId="8" hidden="1"/>
    <cellStyle name="Hipervínculo" xfId="15884" builtinId="8" hidden="1"/>
    <cellStyle name="Hipervínculo" xfId="56764" builtinId="8" hidden="1"/>
    <cellStyle name="Hipervínculo" xfId="46954" builtinId="8" hidden="1"/>
    <cellStyle name="Hipervínculo" xfId="31713" builtinId="8" hidden="1"/>
    <cellStyle name="Hipervínculo" xfId="56406" builtinId="8" hidden="1"/>
    <cellStyle name="Hipervínculo" xfId="28502" builtinId="8" hidden="1"/>
    <cellStyle name="Hipervínculo" xfId="26280" builtinId="8" hidden="1"/>
    <cellStyle name="Hipervínculo" xfId="26306" builtinId="8" hidden="1"/>
    <cellStyle name="Hipervínculo" xfId="12298" builtinId="8" hidden="1"/>
    <cellStyle name="Hipervínculo" xfId="40349" builtinId="8" hidden="1"/>
    <cellStyle name="Hipervínculo" xfId="35582" builtinId="8" hidden="1"/>
    <cellStyle name="Hipervínculo" xfId="3984" builtinId="8" hidden="1"/>
    <cellStyle name="Hipervínculo" xfId="53310" builtinId="8" hidden="1"/>
    <cellStyle name="Hipervínculo" xfId="36088" builtinId="8" hidden="1"/>
    <cellStyle name="Hipervínculo" xfId="15203" builtinId="8" hidden="1"/>
    <cellStyle name="Hipervínculo" xfId="32933" builtinId="8" hidden="1"/>
    <cellStyle name="Hipervínculo" xfId="47871" builtinId="8" hidden="1"/>
    <cellStyle name="Hipervínculo" xfId="4796" builtinId="8" hidden="1"/>
    <cellStyle name="Hipervínculo" xfId="40607" builtinId="8" hidden="1"/>
    <cellStyle name="Hipervínculo" xfId="56498" builtinId="8" hidden="1"/>
    <cellStyle name="Hipervínculo" xfId="7939" builtinId="8" hidden="1"/>
    <cellStyle name="Hipervínculo" xfId="56294" builtinId="8" hidden="1"/>
    <cellStyle name="Hipervínculo" xfId="33089" builtinId="8" hidden="1"/>
    <cellStyle name="Hipervínculo" xfId="2556" builtinId="8" hidden="1"/>
    <cellStyle name="Hipervínculo" xfId="44649" builtinId="8" hidden="1"/>
    <cellStyle name="Hipervínculo" xfId="32070" builtinId="8" hidden="1"/>
    <cellStyle name="Hipervínculo" xfId="5835" builtinId="8" hidden="1"/>
    <cellStyle name="Hipervínculo" xfId="53438" builtinId="8" hidden="1"/>
    <cellStyle name="Hipervínculo" xfId="27188" builtinId="8" hidden="1"/>
    <cellStyle name="Hipervínculo" xfId="22042" builtinId="8" hidden="1"/>
    <cellStyle name="Hipervínculo" xfId="42343" builtinId="8" hidden="1"/>
    <cellStyle name="Hipervínculo" xfId="11366" builtinId="8" hidden="1"/>
    <cellStyle name="Hipervínculo" xfId="10947" builtinId="8" hidden="1"/>
    <cellStyle name="Hipervínculo" xfId="49503" builtinId="8" hidden="1"/>
    <cellStyle name="Hipervínculo" xfId="22620" builtinId="8" hidden="1"/>
    <cellStyle name="Hipervínculo" xfId="42475" builtinId="8" hidden="1"/>
    <cellStyle name="Hipervínculo" xfId="11712" builtinId="8" hidden="1"/>
    <cellStyle name="Hipervínculo" xfId="11444" builtinId="8" hidden="1"/>
    <cellStyle name="Hipervínculo" xfId="53780" builtinId="8" hidden="1"/>
    <cellStyle name="Hipervínculo" xfId="54967" builtinId="8" hidden="1"/>
    <cellStyle name="Hipervínculo" xfId="25115" builtinId="8" hidden="1"/>
    <cellStyle name="Hipervínculo" xfId="50830" builtinId="8" hidden="1"/>
    <cellStyle name="Hipervínculo" xfId="30797" builtinId="8" hidden="1"/>
    <cellStyle name="Hipervínculo" xfId="3784" builtinId="8" hidden="1"/>
    <cellStyle name="Hipervínculo" xfId="12528" builtinId="8" hidden="1"/>
    <cellStyle name="Hipervínculo" xfId="59204" builtinId="8" hidden="1"/>
    <cellStyle name="Hipervínculo" xfId="1340" builtinId="8" hidden="1"/>
    <cellStyle name="Hipervínculo" xfId="56040" builtinId="8" hidden="1"/>
    <cellStyle name="Hipervínculo" xfId="1884" builtinId="8" hidden="1"/>
    <cellStyle name="Hipervínculo" xfId="57854" builtinId="8" hidden="1"/>
    <cellStyle name="Hipervínculo" xfId="46952" builtinId="8" hidden="1"/>
    <cellStyle name="Hipervínculo" xfId="55045" builtinId="8" hidden="1"/>
    <cellStyle name="Hipervínculo" xfId="20918" builtinId="8" hidden="1"/>
    <cellStyle name="Hipervínculo" xfId="31127" builtinId="8" hidden="1"/>
    <cellStyle name="Hipervínculo" xfId="16827" builtinId="8" hidden="1"/>
    <cellStyle name="Hipervínculo" xfId="43564" builtinId="8" hidden="1"/>
    <cellStyle name="Hipervínculo" xfId="15303" builtinId="8" hidden="1"/>
    <cellStyle name="Hipervínculo" xfId="33034" builtinId="8" hidden="1"/>
    <cellStyle name="Hipervínculo" xfId="37032" builtinId="8" hidden="1"/>
    <cellStyle name="Hipervínculo" xfId="8823" builtinId="8" hidden="1"/>
    <cellStyle name="Hipervínculo" xfId="49241" builtinId="8" hidden="1"/>
    <cellStyle name="Hipervínculo" xfId="21210" builtinId="8" hidden="1"/>
    <cellStyle name="Hipervínculo" xfId="32727" builtinId="8" hidden="1"/>
    <cellStyle name="Hipervínculo" xfId="53880" builtinId="8" hidden="1"/>
    <cellStyle name="Hipervínculo" xfId="5389" builtinId="8" hidden="1"/>
    <cellStyle name="Hipervínculo" xfId="41420" builtinId="8" hidden="1"/>
    <cellStyle name="Hipervínculo" xfId="26064" builtinId="8" hidden="1"/>
    <cellStyle name="Hipervínculo" xfId="16423" builtinId="8" hidden="1"/>
    <cellStyle name="Hipervínculo" xfId="20175" builtinId="8" hidden="1"/>
    <cellStyle name="Hipervínculo" xfId="39745" builtinId="8" hidden="1"/>
    <cellStyle name="Hipervínculo" xfId="32703" builtinId="8" hidden="1"/>
    <cellStyle name="Hipervínculo" xfId="15606" builtinId="8" hidden="1"/>
    <cellStyle name="Hipervínculo" xfId="56728" builtinId="8" hidden="1"/>
    <cellStyle name="Hipervínculo" xfId="5443" builtinId="8" hidden="1"/>
    <cellStyle name="Hipervínculo" xfId="58862" builtinId="8" hidden="1"/>
    <cellStyle name="Hipervínculo" xfId="32367" builtinId="8" hidden="1"/>
    <cellStyle name="Hipervínculo" xfId="36555" builtinId="8" hidden="1"/>
    <cellStyle name="Hipervínculo" xfId="3182" builtinId="8" hidden="1"/>
    <cellStyle name="Hipervínculo" xfId="35016" builtinId="8" hidden="1"/>
    <cellStyle name="Hipervínculo" xfId="37810" builtinId="8" hidden="1"/>
    <cellStyle name="Hipervínculo" xfId="1962" builtinId="8" hidden="1"/>
    <cellStyle name="Hipervínculo" xfId="58352" builtinId="8" hidden="1"/>
    <cellStyle name="Hipervínculo" xfId="13232" builtinId="8" hidden="1"/>
    <cellStyle name="Hipervínculo" xfId="4650" builtinId="8" hidden="1"/>
    <cellStyle name="Hipervínculo" xfId="53240" builtinId="8" hidden="1"/>
    <cellStyle name="Hipervínculo" xfId="49929" builtinId="8" hidden="1"/>
    <cellStyle name="Hipervínculo" xfId="14216" builtinId="8" hidden="1"/>
    <cellStyle name="Hipervínculo" xfId="49507" builtinId="8" hidden="1"/>
    <cellStyle name="Hipervínculo" xfId="27148" builtinId="8" hidden="1"/>
    <cellStyle name="Hipervínculo" xfId="22624" builtinId="8" hidden="1"/>
    <cellStyle name="Hipervínculo" xfId="30427" builtinId="8" hidden="1"/>
    <cellStyle name="Hipervínculo" xfId="6573" builtinId="8" hidden="1"/>
    <cellStyle name="Hipervínculo" xfId="2505" builtinId="8" hidden="1"/>
    <cellStyle name="Hipervínculo" xfId="50787" builtinId="8" hidden="1"/>
    <cellStyle name="Hipervínculo" xfId="19330" builtinId="8" hidden="1"/>
    <cellStyle name="Hipervínculo" xfId="29054" builtinId="8" hidden="1"/>
    <cellStyle name="Hipervínculo" xfId="43356" builtinId="8" hidden="1"/>
    <cellStyle name="Hipervínculo" xfId="18581" builtinId="8" hidden="1"/>
    <cellStyle name="Hipervínculo" xfId="43925" builtinId="8" hidden="1"/>
    <cellStyle name="Hipervínculo" xfId="622" builtinId="8" hidden="1"/>
    <cellStyle name="Hipervínculo" xfId="51809" builtinId="8" hidden="1"/>
    <cellStyle name="Hipervínculo" xfId="20350" builtinId="8" hidden="1"/>
    <cellStyle name="Hipervínculo" xfId="29424" builtinId="8" hidden="1"/>
    <cellStyle name="Hipervínculo" xfId="42579" builtinId="8" hidden="1"/>
    <cellStyle name="Hipervínculo" xfId="20344" builtinId="8" hidden="1"/>
    <cellStyle name="Hipervínculo" xfId="45632" builtinId="8" hidden="1"/>
    <cellStyle name="Hipervínculo" xfId="48227" builtinId="8" hidden="1"/>
    <cellStyle name="Hipervínculo" xfId="51961" builtinId="8" hidden="1"/>
    <cellStyle name="Hipervínculo" xfId="52857" builtinId="8" hidden="1"/>
    <cellStyle name="Hipervínculo" xfId="49605" builtinId="8" hidden="1"/>
    <cellStyle name="Hipervínculo" xfId="12526" builtinId="8" hidden="1"/>
    <cellStyle name="Hipervínculo" xfId="28094" builtinId="8" hidden="1"/>
    <cellStyle name="Hipervínculo" xfId="50372" builtinId="8" hidden="1"/>
    <cellStyle name="Hipervínculo" xfId="42136" builtinId="8" hidden="1"/>
    <cellStyle name="Hipervínculo" xfId="6660" builtinId="8" hidden="1"/>
    <cellStyle name="Hipervínculo" xfId="7605" builtinId="8" hidden="1"/>
    <cellStyle name="Hipervínculo" xfId="31113" builtinId="8" hidden="1"/>
    <cellStyle name="Hipervínculo" xfId="39693" builtinId="8" hidden="1"/>
    <cellStyle name="Hipervínculo" xfId="11041" builtinId="8" hidden="1"/>
    <cellStyle name="Hipervínculo" xfId="47320" builtinId="8" hidden="1"/>
    <cellStyle name="Hipervínculo" xfId="23865" builtinId="8" hidden="1"/>
    <cellStyle name="Hipervínculo" xfId="23292" builtinId="8" hidden="1"/>
    <cellStyle name="Hipervínculo" xfId="15395" builtinId="8" hidden="1"/>
    <cellStyle name="Hipervínculo" xfId="8045" builtinId="8" hidden="1"/>
    <cellStyle name="Hipervínculo" xfId="39501" builtinId="8" hidden="1"/>
    <cellStyle name="Hipervínculo" xfId="56642" builtinId="8" hidden="1"/>
    <cellStyle name="Hipervínculo" xfId="50188" builtinId="8" hidden="1"/>
    <cellStyle name="Hipervínculo" xfId="55708" builtinId="8" hidden="1"/>
    <cellStyle name="Hipervínculo" xfId="13948" builtinId="8" hidden="1"/>
    <cellStyle name="Hipervínculo" xfId="9495" builtinId="8" hidden="1"/>
    <cellStyle name="Hipervínculo" xfId="57364" builtinId="8" hidden="1"/>
    <cellStyle name="Hipervínculo" xfId="57382" builtinId="8" hidden="1"/>
    <cellStyle name="Hipervínculo" xfId="5743" builtinId="8" hidden="1"/>
    <cellStyle name="Hipervínculo" xfId="25834" builtinId="8" hidden="1"/>
    <cellStyle name="Hipervínculo" xfId="41034" builtinId="8" hidden="1"/>
    <cellStyle name="Hipervínculo" xfId="39491" builtinId="8" hidden="1"/>
    <cellStyle name="Hipervínculo" xfId="268" builtinId="8" hidden="1"/>
    <cellStyle name="Hipervínculo" xfId="14799" builtinId="8" hidden="1"/>
    <cellStyle name="Hipervínculo" xfId="44885" builtinId="8" hidden="1"/>
    <cellStyle name="Hipervínculo" xfId="48192" builtinId="8" hidden="1"/>
    <cellStyle name="Hipervínculo" xfId="3156" builtinId="8" hidden="1"/>
    <cellStyle name="Hipervínculo" xfId="8181" builtinId="8" hidden="1"/>
    <cellStyle name="Hipervínculo" xfId="35028" builtinId="8" hidden="1"/>
    <cellStyle name="Hipervínculo" xfId="2047" builtinId="8" hidden="1"/>
    <cellStyle name="Hipervínculo" xfId="48923" builtinId="8" hidden="1"/>
    <cellStyle name="Hipervínculo" xfId="39434" builtinId="8" hidden="1"/>
    <cellStyle name="Hipervínculo" xfId="16254" builtinId="8" hidden="1"/>
    <cellStyle name="Hipervínculo" xfId="46104" builtinId="8" hidden="1"/>
    <cellStyle name="Hipervínculo" xfId="39589" builtinId="8" hidden="1"/>
    <cellStyle name="Hipervínculo" xfId="36236" builtinId="8" hidden="1"/>
    <cellStyle name="Hipervínculo" xfId="47218" builtinId="8" hidden="1"/>
    <cellStyle name="Hipervínculo" xfId="12138" builtinId="8" hidden="1"/>
    <cellStyle name="Hipervínculo" xfId="45315" builtinId="8" hidden="1"/>
    <cellStyle name="Hipervínculo" xfId="39924" builtinId="8" hidden="1"/>
    <cellStyle name="Hipervínculo" xfId="17747" builtinId="8" hidden="1"/>
    <cellStyle name="Hipervínculo" xfId="20552" builtinId="8" hidden="1"/>
    <cellStyle name="Hipervínculo" xfId="17428" builtinId="8" hidden="1"/>
    <cellStyle name="Hipervínculo" xfId="28838" builtinId="8" hidden="1"/>
    <cellStyle name="Hipervínculo" xfId="20265" builtinId="8" hidden="1"/>
    <cellStyle name="Hipervínculo" xfId="59154" builtinId="8" hidden="1"/>
    <cellStyle name="Hipervínculo" xfId="12634" builtinId="8" hidden="1"/>
    <cellStyle name="Hipervínculo" xfId="25191" builtinId="8" hidden="1"/>
    <cellStyle name="Hipervínculo" xfId="54342" builtinId="8" hidden="1"/>
    <cellStyle name="Hipervínculo" xfId="4152" builtinId="8" hidden="1"/>
    <cellStyle name="Hipervínculo" xfId="25381" builtinId="8" hidden="1"/>
    <cellStyle name="Hipervínculo" xfId="35144" builtinId="8" hidden="1"/>
    <cellStyle name="Hipervínculo" xfId="14867" builtinId="8" hidden="1"/>
    <cellStyle name="Hipervínculo" xfId="32598" builtinId="8" hidden="1"/>
    <cellStyle name="Hipervínculo" xfId="38154" builtinId="8" hidden="1"/>
    <cellStyle name="Hipervínculo" xfId="8339" builtinId="8" hidden="1"/>
    <cellStyle name="Hipervínculo" xfId="40944" builtinId="8" hidden="1"/>
    <cellStyle name="Hipervínculo" xfId="39735" builtinId="8" hidden="1"/>
    <cellStyle name="Hipervínculo" xfId="21186" builtinId="8" hidden="1"/>
    <cellStyle name="Hipervínculo" xfId="29156" builtinId="8" hidden="1"/>
    <cellStyle name="Hipervínculo" xfId="23524" builtinId="8" hidden="1"/>
    <cellStyle name="Hipervínculo" xfId="21334" builtinId="8" hidden="1"/>
    <cellStyle name="Hipervínculo" xfId="56324" builtinId="8" hidden="1"/>
    <cellStyle name="Hipervínculo" xfId="53282" builtinId="8" hidden="1"/>
    <cellStyle name="Hipervínculo" xfId="33463" builtinId="8" hidden="1"/>
    <cellStyle name="Hipervínculo" xfId="55368" builtinId="8" hidden="1"/>
    <cellStyle name="Hipervínculo" xfId="43512" builtinId="8" hidden="1"/>
    <cellStyle name="Hipervínculo" xfId="50082" builtinId="8" hidden="1"/>
    <cellStyle name="Hipervínculo" xfId="34784" builtinId="8" hidden="1"/>
    <cellStyle name="Hipervínculo" xfId="38636" builtinId="8" hidden="1"/>
    <cellStyle name="Hipervínculo" xfId="10611" builtinId="8" hidden="1"/>
    <cellStyle name="Hipervínculo" xfId="27816" builtinId="8" hidden="1"/>
    <cellStyle name="Hipervínculo" xfId="22813" builtinId="8" hidden="1"/>
    <cellStyle name="Hipervínculo" xfId="17173" builtinId="8" hidden="1"/>
    <cellStyle name="Hipervínculo" xfId="54354" builtinId="8" hidden="1"/>
    <cellStyle name="Hipervínculo" xfId="14117" builtinId="8" hidden="1"/>
    <cellStyle name="Hipervínculo" xfId="53542" builtinId="8" hidden="1"/>
    <cellStyle name="Hipervínculo" xfId="26750" builtinId="8" hidden="1"/>
    <cellStyle name="Hipervínculo" xfId="9831" builtinId="8" hidden="1"/>
    <cellStyle name="Hipervínculo" xfId="45598" builtinId="8" hidden="1"/>
    <cellStyle name="Hipervínculo" xfId="41557" builtinId="8" hidden="1"/>
    <cellStyle name="Hipervínculo" xfId="3524" builtinId="8" hidden="1"/>
    <cellStyle name="Hipervínculo" xfId="31131" builtinId="8" hidden="1"/>
    <cellStyle name="Hipervínculo" xfId="39689" builtinId="8" hidden="1"/>
    <cellStyle name="Hipervínculo" xfId="12896" builtinId="8" hidden="1"/>
    <cellStyle name="Hipervínculo" xfId="15715" builtinId="8" hidden="1"/>
    <cellStyle name="Hipervínculo" xfId="6247" builtinId="8" hidden="1"/>
    <cellStyle name="Hipervínculo" xfId="15727" builtinId="8" hidden="1"/>
    <cellStyle name="Hipervínculo" xfId="18194" builtinId="8" hidden="1"/>
    <cellStyle name="Hipervínculo" xfId="44728" builtinId="8" hidden="1"/>
    <cellStyle name="Hipervínculo" xfId="14995" builtinId="8" hidden="1"/>
    <cellStyle name="Hipervínculo" xfId="47907" builtinId="8" hidden="1"/>
    <cellStyle name="Hipervínculo" xfId="39840" builtinId="8" hidden="1"/>
    <cellStyle name="Hipervínculo" xfId="26974" builtinId="8" hidden="1"/>
    <cellStyle name="Hipervínculo" xfId="27375" builtinId="8" hidden="1"/>
    <cellStyle name="Hipervínculo" xfId="6539" builtinId="8" hidden="1"/>
    <cellStyle name="Hipervínculo" xfId="4048" builtinId="8" hidden="1"/>
    <cellStyle name="Hipervínculo" xfId="44091" builtinId="8" hidden="1"/>
    <cellStyle name="Hipervínculo" xfId="43943" builtinId="8" hidden="1"/>
    <cellStyle name="Hipervínculo" xfId="26566" builtinId="8" hidden="1"/>
    <cellStyle name="Hipervínculo" xfId="30435" builtinId="8" hidden="1"/>
    <cellStyle name="Hipervínculo" xfId="5423" builtinId="8" hidden="1"/>
    <cellStyle name="Hipervínculo" xfId="45624" builtinId="8" hidden="1"/>
    <cellStyle name="Hipervínculo" xfId="47662" builtinId="8" hidden="1"/>
    <cellStyle name="Hipervínculo" xfId="15862" builtinId="8" hidden="1"/>
    <cellStyle name="Hipervínculo" xfId="30193" builtinId="8" hidden="1"/>
    <cellStyle name="Hipervínculo" xfId="56516" builtinId="8" hidden="1"/>
    <cellStyle name="Hipervínculo" xfId="40497" builtinId="8" hidden="1"/>
    <cellStyle name="Hipervínculo" xfId="12322" builtinId="8" hidden="1"/>
    <cellStyle name="Hipervínculo" xfId="5727" builtinId="8" hidden="1"/>
    <cellStyle name="Hipervínculo" xfId="34061" builtinId="8" hidden="1"/>
    <cellStyle name="Hipervínculo" xfId="12676" builtinId="8" hidden="1"/>
    <cellStyle name="Hipervínculo" xfId="41999" builtinId="8" hidden="1"/>
    <cellStyle name="Hipervínculo" xfId="49395" builtinId="8" hidden="1"/>
    <cellStyle name="Hipervínculo" xfId="15295" builtinId="8" hidden="1"/>
    <cellStyle name="Hipervínculo" xfId="22665" builtinId="8" hidden="1"/>
    <cellStyle name="Hipervínculo" xfId="14515" builtinId="8" hidden="1"/>
    <cellStyle name="Hipervínculo" xfId="20460" builtinId="8" hidden="1"/>
    <cellStyle name="Hipervínculo" xfId="27425" builtinId="8" hidden="1"/>
    <cellStyle name="Hipervínculo" xfId="55596" builtinId="8" hidden="1"/>
    <cellStyle name="Hipervínculo" xfId="35538" builtinId="8" hidden="1"/>
    <cellStyle name="Hipervínculo" xfId="9940" builtinId="8" hidden="1"/>
    <cellStyle name="Hipervínculo" xfId="37145" builtinId="8" hidden="1"/>
    <cellStyle name="Hipervínculo" xfId="17087" builtinId="8" hidden="1"/>
    <cellStyle name="Hipervínculo" xfId="36890" builtinId="8" hidden="1"/>
    <cellStyle name="Hipervínculo" xfId="10079" builtinId="8" hidden="1"/>
    <cellStyle name="Hipervínculo" xfId="9899" builtinId="8" hidden="1"/>
    <cellStyle name="Hipervínculo" xfId="16038" builtinId="8" hidden="1"/>
    <cellStyle name="Hipervínculo" xfId="38526" builtinId="8" hidden="1"/>
    <cellStyle name="Hipervínculo" xfId="1532" builtinId="8" hidden="1"/>
    <cellStyle name="Hipervínculo" xfId="38028" builtinId="8" hidden="1"/>
    <cellStyle name="Hipervínculo" xfId="53036" builtinId="8" hidden="1"/>
    <cellStyle name="Hipervínculo" xfId="56522" builtinId="8" hidden="1"/>
    <cellStyle name="Hipervínculo" xfId="25019" builtinId="8" hidden="1"/>
    <cellStyle name="Hipervínculo" xfId="31998" builtinId="8" hidden="1"/>
    <cellStyle name="Hipervínculo" xfId="53266" builtinId="8" hidden="1"/>
    <cellStyle name="Hipervínculo" xfId="16042" builtinId="8" hidden="1"/>
    <cellStyle name="Hipervínculo" xfId="57687" builtinId="8" hidden="1"/>
    <cellStyle name="Hipervínculo" xfId="14999" builtinId="8" hidden="1"/>
    <cellStyle name="Hipervínculo" xfId="31003" builtinId="8" hidden="1"/>
    <cellStyle name="Hipervínculo" xfId="51302" builtinId="8" hidden="1"/>
    <cellStyle name="Hipervínculo" xfId="29627" builtinId="8" hidden="1"/>
    <cellStyle name="Hipervínculo" xfId="16937" builtinId="8" hidden="1"/>
    <cellStyle name="Hipervínculo" xfId="23178" builtinId="8" hidden="1"/>
    <cellStyle name="Hipervínculo" xfId="8097" builtinId="8" hidden="1"/>
    <cellStyle name="Hipervínculo" xfId="45059" builtinId="8" hidden="1"/>
    <cellStyle name="Hipervínculo" xfId="19701" builtinId="8" hidden="1"/>
    <cellStyle name="Hipervínculo" xfId="48152" builtinId="8" hidden="1"/>
    <cellStyle name="Hipervínculo" xfId="28292" builtinId="8" hidden="1"/>
    <cellStyle name="Hipervínculo" xfId="52384" builtinId="8" hidden="1"/>
    <cellStyle name="Hipervínculo" xfId="58718" builtinId="8" hidden="1"/>
    <cellStyle name="Hipervínculo" xfId="174" builtinId="8" hidden="1"/>
    <cellStyle name="Hipervínculo" xfId="40411" builtinId="8" hidden="1"/>
    <cellStyle name="Hipervínculo" xfId="58916" builtinId="8" hidden="1"/>
    <cellStyle name="Hipervínculo" xfId="37044" builtinId="8" hidden="1"/>
    <cellStyle name="Hipervínculo" xfId="12539" builtinId="8" hidden="1"/>
    <cellStyle name="Hipervínculo" xfId="11509" builtinId="8" hidden="1"/>
    <cellStyle name="Hipervínculo" xfId="45522" builtinId="8" hidden="1"/>
    <cellStyle name="Hipervínculo" xfId="35650" builtinId="8" hidden="1"/>
    <cellStyle name="Hipervínculo" xfId="11908" builtinId="8" hidden="1"/>
    <cellStyle name="Hipervínculo" xfId="17401" builtinId="8" hidden="1"/>
    <cellStyle name="Hipervínculo" xfId="37784" builtinId="8" hidden="1"/>
    <cellStyle name="Hipervínculo" xfId="43468" builtinId="8" hidden="1"/>
    <cellStyle name="Hipervínculo" xfId="15675" builtinId="8" hidden="1"/>
    <cellStyle name="Hipervínculo" xfId="11300" builtinId="8" hidden="1"/>
    <cellStyle name="Hipervínculo" xfId="49817" builtinId="8" hidden="1"/>
    <cellStyle name="Hipervínculo" xfId="5546" builtinId="8" hidden="1"/>
    <cellStyle name="Hipervínculo" xfId="58428" builtinId="8" hidden="1"/>
    <cellStyle name="Hipervínculo" xfId="1992" builtinId="8" hidden="1"/>
    <cellStyle name="Hipervínculo" xfId="14692" builtinId="8" hidden="1"/>
    <cellStyle name="Hipervínculo" xfId="54905" builtinId="8" hidden="1"/>
    <cellStyle name="Hipervínculo" xfId="26238" builtinId="8" hidden="1"/>
    <cellStyle name="Hipervínculo" xfId="11870" builtinId="8" hidden="1"/>
    <cellStyle name="Hipervínculo" xfId="26808" builtinId="8" hidden="1"/>
    <cellStyle name="Hipervínculo" xfId="47110" builtinId="8" hidden="1"/>
    <cellStyle name="Hipervínculo" xfId="41428" builtinId="8" hidden="1"/>
    <cellStyle name="Hipervínculo" xfId="48497" builtinId="8" hidden="1"/>
    <cellStyle name="Hipervínculo" xfId="20446" builtinId="8" hidden="1"/>
    <cellStyle name="Hipervínculo" xfId="4802" builtinId="8" hidden="1"/>
    <cellStyle name="Hipervínculo" xfId="29629" builtinId="8" hidden="1"/>
    <cellStyle name="Hipervínculo" xfId="28082" builtinId="8" hidden="1"/>
    <cellStyle name="Hipervínculo" xfId="48651" builtinId="8" hidden="1"/>
    <cellStyle name="Hipervínculo" xfId="24098" builtinId="8" hidden="1"/>
    <cellStyle name="Hipervínculo" xfId="57065" builtinId="8" hidden="1"/>
    <cellStyle name="Hipervínculo" xfId="44139" builtinId="8" hidden="1"/>
    <cellStyle name="Hipervínculo" xfId="4208" builtinId="8" hidden="1"/>
    <cellStyle name="Hipervínculo" xfId="53300" builtinId="8" hidden="1"/>
    <cellStyle name="Hipervínculo" xfId="46960" builtinId="8" hidden="1"/>
    <cellStyle name="Hipervínculo" xfId="13030" builtinId="8" hidden="1"/>
    <cellStyle name="Hipervínculo" xfId="2666" builtinId="8" hidden="1"/>
    <cellStyle name="Hipervínculo" xfId="10517" builtinId="8" hidden="1"/>
    <cellStyle name="Hipervínculo" xfId="41050" builtinId="8" hidden="1"/>
    <cellStyle name="Hipervínculo" xfId="58984" builtinId="8" hidden="1"/>
    <cellStyle name="Hipervínculo" xfId="25725" builtinId="8" hidden="1"/>
    <cellStyle name="Hipervínculo" xfId="13210" builtinId="8" hidden="1"/>
    <cellStyle name="Hipervínculo" xfId="39949" builtinId="8" hidden="1"/>
    <cellStyle name="Hipervínculo" xfId="55025" builtinId="8" hidden="1"/>
    <cellStyle name="Hipervínculo" xfId="34730" builtinId="8" hidden="1"/>
    <cellStyle name="Hipervínculo" xfId="1706" builtinId="8" hidden="1"/>
    <cellStyle name="Hipervínculo" xfId="18298" builtinId="8" hidden="1"/>
    <cellStyle name="Hipervínculo" xfId="49705" builtinId="8" hidden="1"/>
    <cellStyle name="Hipervínculo" xfId="10269" builtinId="8" hidden="1"/>
    <cellStyle name="Hipervínculo" xfId="10925" builtinId="8" hidden="1"/>
    <cellStyle name="Hipervínculo" xfId="3612" builtinId="8" hidden="1"/>
    <cellStyle name="Hipervínculo" xfId="49947" builtinId="8" hidden="1"/>
    <cellStyle name="Hipervínculo" xfId="30451" builtinId="8" hidden="1"/>
    <cellStyle name="Hipervínculo" xfId="16833" builtinId="8" hidden="1"/>
    <cellStyle name="Hipervínculo" xfId="22616" builtinId="8" hidden="1"/>
    <cellStyle name="Hipervínculo" xfId="33103" builtinId="8" hidden="1"/>
    <cellStyle name="Hipervínculo" xfId="43622" builtinId="8" hidden="1"/>
    <cellStyle name="Hipervínculo" xfId="41841" builtinId="8" hidden="1"/>
    <cellStyle name="Hipervínculo" xfId="28682" builtinId="8" hidden="1"/>
    <cellStyle name="Hipervínculo" xfId="5935" builtinId="8" hidden="1"/>
    <cellStyle name="Hipervínculo" xfId="37522" builtinId="8" hidden="1"/>
    <cellStyle name="Hipervínculo" xfId="37173" builtinId="8" hidden="1"/>
    <cellStyle name="Hipervínculo" xfId="20632" builtinId="8" hidden="1"/>
    <cellStyle name="Hipervínculo" xfId="9726" builtinId="8" hidden="1"/>
    <cellStyle name="Hipervínculo" xfId="40543" builtinId="8" hidden="1"/>
    <cellStyle name="Hipervínculo" xfId="58344" builtinId="8" hidden="1"/>
    <cellStyle name="Hipervínculo" xfId="41170" builtinId="8" hidden="1"/>
    <cellStyle name="Hipervínculo" xfId="7203" builtinId="8" hidden="1"/>
    <cellStyle name="Hipervínculo" xfId="41875" builtinId="8" hidden="1"/>
    <cellStyle name="Hipervínculo" xfId="55027" builtinId="8" hidden="1"/>
    <cellStyle name="Hipervínculo" xfId="51089" builtinId="8" hidden="1"/>
    <cellStyle name="Hipervínculo" xfId="43426" builtinId="8" hidden="1"/>
    <cellStyle name="Hipervínculo" xfId="20578" builtinId="8" hidden="1"/>
    <cellStyle name="Hipervínculo" xfId="13968" builtinId="8" hidden="1"/>
    <cellStyle name="Hipervínculo" xfId="42127" builtinId="8" hidden="1"/>
    <cellStyle name="Hipervínculo" xfId="32823" builtinId="8" hidden="1"/>
    <cellStyle name="Hipervínculo" xfId="28896" builtinId="8" hidden="1"/>
    <cellStyle name="Hipervínculo" xfId="34948" builtinId="8" hidden="1"/>
    <cellStyle name="Hipervínculo" xfId="18136" builtinId="8" hidden="1"/>
    <cellStyle name="Hipervínculo" xfId="49875" builtinId="8" hidden="1"/>
    <cellStyle name="Hipervínculo" xfId="900" builtinId="8" hidden="1"/>
    <cellStyle name="Hipervínculo" xfId="20362" builtinId="8" hidden="1"/>
    <cellStyle name="Hipervínculo" xfId="53728" builtinId="8" hidden="1"/>
    <cellStyle name="Hipervínculo" xfId="22452" builtinId="8" hidden="1"/>
    <cellStyle name="Hipervínculo" xfId="11400" builtinId="8" hidden="1"/>
    <cellStyle name="Hipervínculo" xfId="36886" builtinId="8" hidden="1"/>
    <cellStyle name="Hipervínculo" xfId="50870" builtinId="8" hidden="1"/>
    <cellStyle name="Hipervínculo" xfId="21792" builtinId="8" hidden="1"/>
    <cellStyle name="Hipervínculo" xfId="11051" builtinId="8" hidden="1"/>
    <cellStyle name="Hipervínculo" xfId="28142" builtinId="8" hidden="1"/>
    <cellStyle name="Hipervínculo" xfId="48582" builtinId="8" hidden="1"/>
    <cellStyle name="Hipervínculo" xfId="6792" builtinId="8" hidden="1"/>
    <cellStyle name="Hipervínculo" xfId="5833" builtinId="8" hidden="1"/>
    <cellStyle name="Hipervínculo" xfId="28616" builtinId="8" hidden="1"/>
    <cellStyle name="Hipervínculo" xfId="57538" builtinId="8" hidden="1"/>
    <cellStyle name="Hipervínculo" xfId="44543" builtinId="8" hidden="1"/>
    <cellStyle name="Hipervínculo" xfId="40817" builtinId="8" hidden="1"/>
    <cellStyle name="Hipervínculo" xfId="11340" builtinId="8" hidden="1"/>
    <cellStyle name="Hipervínculo" xfId="46297" builtinId="8" hidden="1"/>
    <cellStyle name="Hipervínculo" xfId="22340" builtinId="8" hidden="1"/>
    <cellStyle name="Hipervínculo" xfId="21942" builtinId="8" hidden="1"/>
    <cellStyle name="Hipervínculo" xfId="55560" builtinId="8" hidden="1"/>
    <cellStyle name="Hipervínculo" xfId="37036" builtinId="8" hidden="1"/>
    <cellStyle name="Hipervínculo" xfId="15886" builtinId="8" hidden="1"/>
    <cellStyle name="Hipervínculo" xfId="29735" builtinId="8" hidden="1"/>
    <cellStyle name="Hipervínculo" xfId="58286" builtinId="8" hidden="1"/>
    <cellStyle name="Hipervínculo" xfId="23288" builtinId="8" hidden="1"/>
    <cellStyle name="Hipervínculo" xfId="36974" builtinId="8" hidden="1"/>
    <cellStyle name="Hipervínculo" xfId="35648" builtinId="8" hidden="1"/>
    <cellStyle name="Hipervínculo" xfId="24648" builtinId="8" hidden="1"/>
    <cellStyle name="Hipervínculo" xfId="4612" builtinId="8" hidden="1"/>
    <cellStyle name="Hipervínculo" xfId="55704" builtinId="8" hidden="1"/>
    <cellStyle name="Hipervínculo" xfId="52490" builtinId="8" hidden="1"/>
    <cellStyle name="Hipervínculo" xfId="3586" builtinId="8" hidden="1"/>
    <cellStyle name="Hipervínculo" xfId="8120" builtinId="8" hidden="1"/>
    <cellStyle name="Hipervínculo" xfId="32467" builtinId="8" hidden="1"/>
    <cellStyle name="Hipervínculo" xfId="24884" builtinId="8" hidden="1"/>
    <cellStyle name="Hipervínculo" xfId="12071" builtinId="8" hidden="1"/>
    <cellStyle name="Hipervínculo" xfId="7422" builtinId="8" hidden="1"/>
    <cellStyle name="Hipervínculo" xfId="32699" builtinId="8" hidden="1"/>
    <cellStyle name="Hipervínculo" xfId="3742" builtinId="8" hidden="1"/>
    <cellStyle name="Hipervínculo" xfId="35540" builtinId="8" hidden="1"/>
    <cellStyle name="Hipervínculo" xfId="15241" builtinId="8" hidden="1"/>
    <cellStyle name="Hipervínculo" xfId="32851" builtinId="8" hidden="1"/>
    <cellStyle name="Hipervínculo" xfId="37808" builtinId="8" hidden="1"/>
    <cellStyle name="Hipervínculo" xfId="43360" builtinId="8" hidden="1"/>
    <cellStyle name="Hipervínculo" xfId="8391" builtinId="8" hidden="1"/>
    <cellStyle name="Hipervínculo" xfId="47512" builtinId="8" hidden="1"/>
    <cellStyle name="Hipervínculo" xfId="43087" builtinId="8" hidden="1"/>
    <cellStyle name="Hipervínculo" xfId="34734" builtinId="8" hidden="1"/>
    <cellStyle name="Hipervínculo" xfId="35888" builtinId="8" hidden="1"/>
    <cellStyle name="Hipervínculo" xfId="852" builtinId="8" hidden="1"/>
    <cellStyle name="Hipervínculo" xfId="17299" builtinId="8" hidden="1"/>
    <cellStyle name="Hipervínculo" xfId="41054" builtinId="8" hidden="1"/>
    <cellStyle name="Hipervínculo" xfId="56052" builtinId="8" hidden="1"/>
    <cellStyle name="Hipervínculo" xfId="51963" builtinId="8" hidden="1"/>
    <cellStyle name="Hipervínculo" xfId="27931" builtinId="8" hidden="1"/>
    <cellStyle name="Hipervínculo" xfId="54542" builtinId="8" hidden="1"/>
    <cellStyle name="Hipervínculo" xfId="29673" builtinId="8" hidden="1"/>
    <cellStyle name="Hipervínculo" xfId="24094" builtinId="8" hidden="1"/>
    <cellStyle name="Hipervínculo" xfId="47981" builtinId="8" hidden="1"/>
    <cellStyle name="Hipervínculo" xfId="42142" builtinId="8" hidden="1"/>
    <cellStyle name="Hipervínculo" xfId="45161" builtinId="8" hidden="1"/>
    <cellStyle name="Hipervínculo" xfId="21133" builtinId="8" hidden="1"/>
    <cellStyle name="Hipervínculo" xfId="2447" builtinId="8" hidden="1"/>
    <cellStyle name="Hipervínculo" xfId="52794" builtinId="8" hidden="1"/>
    <cellStyle name="Hipervínculo" xfId="30899" builtinId="8" hidden="1"/>
    <cellStyle name="Hipervínculo" xfId="54909" builtinId="8" hidden="1"/>
    <cellStyle name="Hipervínculo" xfId="42455" builtinId="8" hidden="1"/>
    <cellStyle name="Hipervínculo" xfId="38360" builtinId="8" hidden="1"/>
    <cellStyle name="Hipervínculo" xfId="14331" builtinId="8" hidden="1"/>
    <cellStyle name="Hipervínculo" xfId="9577" builtinId="8" hidden="1"/>
    <cellStyle name="Hipervínculo" xfId="54118" builtinId="8" hidden="1"/>
    <cellStyle name="Hipervínculo" xfId="52522" builtinId="8" hidden="1"/>
    <cellStyle name="Hipervínculo" xfId="5033" builtinId="8" hidden="1"/>
    <cellStyle name="Hipervínculo" xfId="54632" builtinId="8" hidden="1"/>
    <cellStyle name="Hipervínculo" xfId="14907" builtinId="8" hidden="1"/>
    <cellStyle name="Hipervínculo" xfId="7535" builtinId="8" hidden="1"/>
    <cellStyle name="Hipervínculo" xfId="16379" builtinId="8" hidden="1"/>
    <cellStyle name="Hipervínculo" xfId="18438" builtinId="8" hidden="1"/>
    <cellStyle name="Hipervínculo" xfId="17851" builtinId="8" hidden="1"/>
    <cellStyle name="Hipervínculo" xfId="52380" builtinId="8" hidden="1"/>
    <cellStyle name="Hipervínculo" xfId="44040" builtinId="8" hidden="1"/>
    <cellStyle name="Hipervínculo" xfId="36298" builtinId="8" hidden="1"/>
    <cellStyle name="Hipervínculo" xfId="57644" builtinId="8" hidden="1"/>
    <cellStyle name="Hipervínculo" xfId="23174" builtinId="8" hidden="1"/>
    <cellStyle name="Hipervínculo" xfId="25364" builtinId="8" hidden="1"/>
    <cellStyle name="Hipervínculo" xfId="51298" builtinId="8" hidden="1"/>
    <cellStyle name="Hipervínculo" xfId="18190" builtinId="8" hidden="1"/>
    <cellStyle name="Hipervínculo" xfId="26848" builtinId="8" hidden="1"/>
    <cellStyle name="Hipervínculo" xfId="17963" builtinId="8" hidden="1"/>
    <cellStyle name="Hipervínculo" xfId="8807" builtinId="8" hidden="1"/>
    <cellStyle name="Hipervínculo" xfId="29976" builtinId="8" hidden="1"/>
    <cellStyle name="Hipervínculo" xfId="32294" builtinId="8" hidden="1"/>
    <cellStyle name="Hipervínculo" xfId="57618" builtinId="8" hidden="1"/>
    <cellStyle name="Hipervínculo" xfId="8241" builtinId="8" hidden="1"/>
    <cellStyle name="Hipervínculo" xfId="26662" builtinId="8" hidden="1"/>
    <cellStyle name="Hipervínculo" xfId="11161" builtinId="8" hidden="1"/>
    <cellStyle name="Hipervínculo" xfId="12431" builtinId="8" hidden="1"/>
    <cellStyle name="Hipervínculo" xfId="21532" builtinId="8" hidden="1"/>
    <cellStyle name="Hipervínculo" xfId="53392" builtinId="8" hidden="1"/>
    <cellStyle name="Hipervínculo" xfId="16911" builtinId="8" hidden="1"/>
    <cellStyle name="Hipervínculo" xfId="30704" builtinId="8" hidden="1"/>
    <cellStyle name="Hipervínculo" xfId="31533" builtinId="8" hidden="1"/>
    <cellStyle name="Hipervínculo" xfId="29370" builtinId="8" hidden="1"/>
    <cellStyle name="Hipervínculo" xfId="14278" builtinId="8" hidden="1"/>
    <cellStyle name="Hipervínculo" xfId="51883" builtinId="8" hidden="1"/>
    <cellStyle name="Hipervínculo" xfId="50933" builtinId="8" hidden="1"/>
    <cellStyle name="Hipervínculo" xfId="46400" builtinId="8" hidden="1"/>
    <cellStyle name="Hipervínculo" xfId="24666" builtinId="8" hidden="1"/>
    <cellStyle name="Hipervínculo" xfId="15029" builtinId="8" hidden="1"/>
    <cellStyle name="Hipervínculo" xfId="3418" builtinId="8" hidden="1"/>
    <cellStyle name="Hipervínculo" xfId="26286" builtinId="8" hidden="1"/>
    <cellStyle name="Hipervínculo" xfId="48065" builtinId="8" hidden="1"/>
    <cellStyle name="Hipervínculo" xfId="53078" builtinId="8" hidden="1"/>
    <cellStyle name="Hipervínculo" xfId="39472" builtinId="8" hidden="1"/>
    <cellStyle name="Hipervínculo" xfId="13816" builtinId="8" hidden="1"/>
    <cellStyle name="Hipervínculo" xfId="6467" builtinId="8" hidden="1"/>
    <cellStyle name="Hipervínculo" xfId="3285" builtinId="8" hidden="1"/>
    <cellStyle name="Hipervínculo" xfId="33217" builtinId="8" hidden="1"/>
    <cellStyle name="Hipervínculo" xfId="54957" builtinId="8" hidden="1"/>
    <cellStyle name="Hipervínculo" xfId="57492" builtinId="8" hidden="1"/>
    <cellStyle name="Hipervínculo" xfId="32544" builtinId="8" hidden="1"/>
    <cellStyle name="Hipervínculo" xfId="10813" builtinId="8" hidden="1"/>
    <cellStyle name="Hipervínculo" xfId="13701" builtinId="8" hidden="1"/>
    <cellStyle name="Hipervínculo" xfId="18208" builtinId="8" hidden="1"/>
    <cellStyle name="Hipervínculo" xfId="40143" builtinId="8" hidden="1"/>
    <cellStyle name="Hipervínculo" xfId="55137" builtinId="8" hidden="1"/>
    <cellStyle name="Hipervínculo" xfId="51051" builtinId="8" hidden="1"/>
    <cellStyle name="Hipervínculo" xfId="25612" builtinId="8" hidden="1"/>
    <cellStyle name="Hipervínculo" xfId="18064" builtinId="8" hidden="1"/>
    <cellStyle name="Hipervínculo" xfId="33783" builtinId="8" hidden="1"/>
    <cellStyle name="Hipervínculo" xfId="36884" builtinId="8" hidden="1"/>
    <cellStyle name="Hipervínculo" xfId="2702" builtinId="8" hidden="1"/>
    <cellStyle name="Hipervínculo" xfId="26788" builtinId="8" hidden="1"/>
    <cellStyle name="Hipervínculo" xfId="52614" builtinId="8" hidden="1"/>
    <cellStyle name="Hipervínculo" xfId="18689" builtinId="8" hidden="1"/>
    <cellStyle name="Hipervínculo" xfId="2958" builtinId="8" hidden="1"/>
    <cellStyle name="Hipervínculo" xfId="24724" builtinId="8" hidden="1"/>
    <cellStyle name="Hipervínculo" xfId="31810" builtinId="8" hidden="1"/>
    <cellStyle name="Hipervínculo" xfId="53998" builtinId="8" hidden="1"/>
    <cellStyle name="Hipervínculo" xfId="41543" builtinId="8" hidden="1"/>
    <cellStyle name="Hipervínculo" xfId="37448" builtinId="8" hidden="1"/>
    <cellStyle name="Hipervínculo" xfId="16889" builtinId="8" hidden="1"/>
    <cellStyle name="Hipervínculo" xfId="10491" builtinId="8" hidden="1"/>
    <cellStyle name="Hipervínculo" xfId="33747" builtinId="8" hidden="1"/>
    <cellStyle name="Hipervínculo" xfId="38606" builtinId="8" hidden="1"/>
    <cellStyle name="Hipervínculo" xfId="35182" builtinId="8" hidden="1"/>
    <cellStyle name="Hipervínculo" xfId="19312" builtinId="8" hidden="1"/>
    <cellStyle name="Hipervínculo" xfId="30649" builtinId="8" hidden="1"/>
    <cellStyle name="Hipervínculo" xfId="4830" builtinId="8" hidden="1"/>
    <cellStyle name="Hipervínculo" xfId="30635" builtinId="8" hidden="1"/>
    <cellStyle name="Hipervínculo" xfId="59184" builtinId="8" hidden="1"/>
    <cellStyle name="Hipervínculo" xfId="45411" builtinId="8" hidden="1"/>
    <cellStyle name="Hipervínculo" xfId="51971" builtinId="8" hidden="1"/>
    <cellStyle name="Hipervínculo" xfId="27939" builtinId="8" hidden="1"/>
    <cellStyle name="Hipervínculo" xfId="49022" builtinId="8" hidden="1"/>
    <cellStyle name="Hipervínculo" xfId="97" builtinId="8" hidden="1"/>
    <cellStyle name="Hipervínculo" xfId="10781" builtinId="8" hidden="1"/>
    <cellStyle name="Hipervínculo" xfId="54881" builtinId="8" hidden="1"/>
    <cellStyle name="Hipervínculo" xfId="7380" builtinId="8" hidden="1"/>
    <cellStyle name="Hipervínculo" xfId="49515" builtinId="8" hidden="1"/>
    <cellStyle name="Hipervínculo" xfId="47780" builtinId="8" hidden="1"/>
    <cellStyle name="Hipervínculo" xfId="23821" builtinId="8" hidden="1"/>
    <cellStyle name="Hipervínculo" xfId="7943" builtinId="8" hidden="1"/>
    <cellStyle name="Hipervínculo" xfId="3836" builtinId="8" hidden="1"/>
    <cellStyle name="Hipervínculo" xfId="34982" builtinId="8" hidden="1"/>
    <cellStyle name="Hipervínculo" xfId="7378" builtinId="8" hidden="1"/>
    <cellStyle name="Hipervínculo" xfId="38368" builtinId="8" hidden="1"/>
    <cellStyle name="Hipervínculo" xfId="2560" builtinId="8" hidden="1"/>
    <cellStyle name="Hipervínculo" xfId="10249" builtinId="8" hidden="1"/>
    <cellStyle name="Hipervínculo" xfId="6921" builtinId="8" hidden="1"/>
    <cellStyle name="Hipervínculo" xfId="37686" builtinId="8" hidden="1"/>
    <cellStyle name="Hipervínculo" xfId="42001" builtinId="8" hidden="1"/>
    <cellStyle name="Hipervínculo" xfId="54240" builtinId="8" hidden="1"/>
    <cellStyle name="Hipervínculo" xfId="31571" builtinId="8" hidden="1"/>
    <cellStyle name="Hipervínculo" xfId="6215" builtinId="8" hidden="1"/>
    <cellStyle name="Hipervínculo" xfId="56288" builtinId="8" hidden="1"/>
    <cellStyle name="Hipervínculo" xfId="49325" builtinId="8" hidden="1"/>
    <cellStyle name="Hipervínculo" xfId="44317" builtinId="8" hidden="1"/>
    <cellStyle name="Hipervínculo" xfId="48580" builtinId="8" hidden="1"/>
    <cellStyle name="Hipervínculo" xfId="47310" builtinId="8" hidden="1"/>
    <cellStyle name="Hipervínculo" xfId="24768" builtinId="8" hidden="1"/>
    <cellStyle name="Hipervínculo" xfId="10743" builtinId="8" hidden="1"/>
    <cellStyle name="Hipervínculo" xfId="3874" builtinId="8" hidden="1"/>
    <cellStyle name="Hipervínculo" xfId="25372" builtinId="8" hidden="1"/>
    <cellStyle name="Hipervínculo" xfId="20538" builtinId="8" hidden="1"/>
    <cellStyle name="Hipervínculo" xfId="51641" builtinId="8" hidden="1"/>
    <cellStyle name="Hipervínculo" xfId="40385" builtinId="8" hidden="1"/>
    <cellStyle name="Hipervínculo" xfId="17971" builtinId="8" hidden="1"/>
    <cellStyle name="Hipervínculo" xfId="2914" builtinId="8" hidden="1"/>
    <cellStyle name="Hipervínculo" xfId="10573" builtinId="8" hidden="1"/>
    <cellStyle name="Hipervínculo" xfId="32303" builtinId="8" hidden="1"/>
    <cellStyle name="Hipervínculo" xfId="3006" builtinId="8" hidden="1"/>
    <cellStyle name="Hipervínculo" xfId="1852" builtinId="8" hidden="1"/>
    <cellStyle name="Hipervínculo" xfId="33457" builtinId="8" hidden="1"/>
    <cellStyle name="Hipervínculo" xfId="11169" builtinId="8" hidden="1"/>
    <cellStyle name="Hipervínculo" xfId="3218" builtinId="8" hidden="1"/>
    <cellStyle name="Hipervínculo" xfId="17501" builtinId="8" hidden="1"/>
    <cellStyle name="Hipervínculo" xfId="34112" builtinId="8" hidden="1"/>
    <cellStyle name="Hipervínculo" xfId="50872" builtinId="8" hidden="1"/>
    <cellStyle name="Hipervínculo" xfId="55678" builtinId="8" hidden="1"/>
    <cellStyle name="Hipervínculo" xfId="26265" builtinId="8" hidden="1"/>
    <cellStyle name="Hipervínculo" xfId="19721" builtinId="8" hidden="1"/>
    <cellStyle name="Hipervínculo" xfId="9975" builtinId="8" hidden="1"/>
    <cellStyle name="Hipervínculo" xfId="57656" builtinId="8" hidden="1"/>
    <cellStyle name="Hipervínculo" xfId="4116" builtinId="8" hidden="1"/>
    <cellStyle name="Hipervínculo" xfId="23536" builtinId="8" hidden="1"/>
    <cellStyle name="Hipervínculo" xfId="50382" builtinId="8" hidden="1"/>
    <cellStyle name="Hipervínculo" xfId="3710" builtinId="8" hidden="1"/>
    <cellStyle name="Hipervínculo" xfId="4487" builtinId="8" hidden="1"/>
    <cellStyle name="Hipervínculo" xfId="46818" builtinId="8" hidden="1"/>
    <cellStyle name="Hipervínculo" xfId="32307" builtinId="8" hidden="1"/>
    <cellStyle name="Hipervínculo" xfId="52520" builtinId="8" hidden="1"/>
    <cellStyle name="Hipervínculo" xfId="553" builtinId="8" hidden="1"/>
    <cellStyle name="Hipervínculo" xfId="40471" builtinId="8" hidden="1"/>
    <cellStyle name="Hipervínculo" xfId="46755" builtinId="8" hidden="1"/>
    <cellStyle name="Hipervínculo" xfId="26468" builtinId="8" hidden="1"/>
    <cellStyle name="Hipervínculo" xfId="35604" builtinId="8" hidden="1"/>
    <cellStyle name="Hipervínculo" xfId="9014" builtinId="8" hidden="1"/>
    <cellStyle name="Hipervínculo" xfId="41266" builtinId="8" hidden="1"/>
    <cellStyle name="Hipervínculo" xfId="3970" builtinId="8" hidden="1"/>
    <cellStyle name="Hipervínculo" xfId="25350" builtinId="8" hidden="1"/>
    <cellStyle name="Hipervínculo" xfId="45877" builtinId="8" hidden="1"/>
    <cellStyle name="Hipervínculo" xfId="23660" builtinId="8" hidden="1"/>
    <cellStyle name="Hipervínculo" xfId="6930" builtinId="8" hidden="1"/>
    <cellStyle name="Hipervínculo" xfId="42517" builtinId="8" hidden="1"/>
    <cellStyle name="Hipervínculo" xfId="26268" builtinId="8" hidden="1"/>
    <cellStyle name="Hipervínculo" xfId="45365" builtinId="8" hidden="1"/>
    <cellStyle name="Hipervínculo" xfId="20866" builtinId="8" hidden="1"/>
    <cellStyle name="Hipervínculo" xfId="46287" builtinId="8" hidden="1"/>
    <cellStyle name="Hipervínculo" xfId="15107" builtinId="8" hidden="1"/>
    <cellStyle name="Hipervínculo" xfId="57689" builtinId="8" hidden="1"/>
    <cellStyle name="Hipervínculo" xfId="30123" builtinId="8" hidden="1"/>
    <cellStyle name="Hipervínculo" xfId="20227" builtinId="8" hidden="1"/>
    <cellStyle name="Hipervínculo" xfId="18352" builtinId="8" hidden="1"/>
    <cellStyle name="Hipervínculo" xfId="3329" builtinId="8" hidden="1"/>
    <cellStyle name="Hipervínculo" xfId="10955" builtinId="8" hidden="1"/>
    <cellStyle name="Hipervínculo" xfId="57305" builtinId="8" hidden="1"/>
    <cellStyle name="Hipervínculo" xfId="20213" builtinId="8" hidden="1"/>
    <cellStyle name="Hipervínculo" xfId="17193" builtinId="8" hidden="1"/>
    <cellStyle name="Hipervínculo" xfId="54388" builtinId="8" hidden="1"/>
    <cellStyle name="Hipervínculo" xfId="46327" builtinId="8" hidden="1"/>
    <cellStyle name="Hipervínculo" xfId="9337" builtinId="8" hidden="1"/>
    <cellStyle name="Hipervínculo" xfId="14573" builtinId="8" hidden="1"/>
    <cellStyle name="Hipervínculo" xfId="38598" builtinId="8" hidden="1"/>
    <cellStyle name="Hipervínculo" xfId="13176" builtinId="8" hidden="1"/>
    <cellStyle name="Hipervínculo" xfId="54685" builtinId="8" hidden="1"/>
    <cellStyle name="Hipervínculo" xfId="30657" builtinId="8" hidden="1"/>
    <cellStyle name="Hipervínculo" xfId="23314" builtinId="8" hidden="1"/>
    <cellStyle name="Hipervínculo" xfId="2379" builtinId="8" hidden="1"/>
    <cellStyle name="Hipervínculo" xfId="21372" builtinId="8" hidden="1"/>
    <cellStyle name="Hipervínculo" xfId="45403" builtinId="8" hidden="1"/>
    <cellStyle name="Hipervínculo" xfId="14760" builtinId="8" hidden="1"/>
    <cellStyle name="Hipervínculo" xfId="49461" builtinId="8" hidden="1"/>
    <cellStyle name="Hipervínculo" xfId="3342" builtinId="8" hidden="1"/>
    <cellStyle name="Hipervínculo" xfId="52504" builtinId="8" hidden="1"/>
    <cellStyle name="Hipervínculo" xfId="9002" builtinId="8" hidden="1"/>
    <cellStyle name="Hipervínculo" xfId="28172" builtinId="8" hidden="1"/>
    <cellStyle name="Hipervínculo" xfId="52201" builtinId="8" hidden="1"/>
    <cellStyle name="Hipervínculo" xfId="56290" builtinId="8" hidden="1"/>
    <cellStyle name="Hipervínculo" xfId="41084" builtinId="8" hidden="1"/>
    <cellStyle name="Hipervínculo" xfId="17058" builtinId="8" hidden="1"/>
    <cellStyle name="Hipervínculo" xfId="12356" builtinId="8" hidden="1"/>
    <cellStyle name="Hipervínculo" xfId="9660" builtinId="8" hidden="1"/>
    <cellStyle name="Hipervínculo" xfId="34974" builtinId="8" hidden="1"/>
    <cellStyle name="Hipervínculo" xfId="58070" builtinId="8" hidden="1"/>
    <cellStyle name="Hipervínculo" xfId="56098" builtinId="8" hidden="1"/>
    <cellStyle name="Hipervínculo" xfId="16367" builtinId="8" hidden="1"/>
    <cellStyle name="Hipervínculo" xfId="8013" builtinId="8" hidden="1"/>
    <cellStyle name="Hipervínculo" xfId="48841" builtinId="8" hidden="1"/>
    <cellStyle name="Hipervínculo" xfId="57820" builtinId="8" hidden="1"/>
    <cellStyle name="Hipervínculo" xfId="49389" builtinId="8" hidden="1"/>
    <cellStyle name="Hipervínculo" xfId="21224" builtinId="8" hidden="1"/>
    <cellStyle name="Hipervínculo" xfId="49171" builtinId="8" hidden="1"/>
    <cellStyle name="Hipervínculo" xfId="27435" builtinId="8" hidden="1"/>
    <cellStyle name="Hipervínculo" xfId="2841" builtinId="8" hidden="1"/>
    <cellStyle name="Hipervínculo" xfId="19177" builtinId="8" hidden="1"/>
    <cellStyle name="Hipervínculo" xfId="23514" builtinId="8" hidden="1"/>
    <cellStyle name="Hipervínculo" xfId="48572" builtinId="8" hidden="1"/>
    <cellStyle name="Hipervínculo" xfId="47302" builtinId="8" hidden="1"/>
    <cellStyle name="Hipervínculo" xfId="59315" builtinId="8" hidden="1"/>
    <cellStyle name="Hipervínculo" xfId="1574" builtinId="8" hidden="1"/>
    <cellStyle name="Hipervínculo" xfId="34790" builtinId="8" hidden="1"/>
    <cellStyle name="Hipervínculo" xfId="10140" builtinId="8" hidden="1"/>
    <cellStyle name="Hipervínculo" xfId="4321" builtinId="8" hidden="1"/>
    <cellStyle name="Hipervínculo" xfId="20699" builtinId="8" hidden="1"/>
    <cellStyle name="Hipervínculo" xfId="40377" builtinId="8" hidden="1"/>
    <cellStyle name="Hipervínculo" xfId="18615" builtinId="8" hidden="1"/>
    <cellStyle name="Hipervínculo" xfId="50621" builtinId="8" hidden="1"/>
    <cellStyle name="Hipervínculo" xfId="10223" builtinId="8" hidden="1"/>
    <cellStyle name="Hipervínculo" xfId="27427" builtinId="8" hidden="1"/>
    <cellStyle name="Hipervínculo" xfId="34522" builtinId="8" hidden="1"/>
    <cellStyle name="Hipervínculo" xfId="55176" builtinId="8" hidden="1"/>
    <cellStyle name="Hipervínculo" xfId="33449" builtinId="8" hidden="1"/>
    <cellStyle name="Hipervínculo" xfId="28384" builtinId="8" hidden="1"/>
    <cellStyle name="Hipervínculo" xfId="6656" builtinId="8" hidden="1"/>
    <cellStyle name="Hipervínculo" xfId="17509" builtinId="8" hidden="1"/>
    <cellStyle name="Hipervínculo" xfId="38142" builtinId="8" hidden="1"/>
    <cellStyle name="Hipervínculo" xfId="30002" builtinId="8" hidden="1"/>
    <cellStyle name="Hipervínculo" xfId="47256" builtinId="8" hidden="1"/>
    <cellStyle name="Hipervínculo" xfId="26518" builtinId="8" hidden="1"/>
    <cellStyle name="Hipervínculo" xfId="21460" builtinId="8" hidden="1"/>
    <cellStyle name="Hipervínculo" xfId="910" builtinId="8" hidden="1"/>
    <cellStyle name="Hipervínculo" xfId="24432" builtinId="8" hidden="1"/>
    <cellStyle name="Hipervínculo" xfId="18182" builtinId="8" hidden="1"/>
    <cellStyle name="Hipervínculo" xfId="30819" builtinId="8" hidden="1"/>
    <cellStyle name="Hipervínculo" xfId="46850" builtinId="8" hidden="1"/>
    <cellStyle name="Hipervínculo" xfId="19593" builtinId="8" hidden="1"/>
    <cellStyle name="Hipervínculo" xfId="14531" builtinId="8" hidden="1"/>
    <cellStyle name="Hipervínculo" xfId="8687" builtinId="8" hidden="1"/>
    <cellStyle name="Hipervínculo" xfId="55053" builtinId="8" hidden="1"/>
    <cellStyle name="Hipervínculo" xfId="54436" builtinId="8" hidden="1"/>
    <cellStyle name="Hipervínculo" xfId="58986" builtinId="8" hidden="1"/>
    <cellStyle name="Hipervínculo" xfId="52751" builtinId="8" hidden="1"/>
    <cellStyle name="Hipervínculo" xfId="55218" builtinId="8" hidden="1"/>
    <cellStyle name="Hipervínculo" xfId="7603" builtinId="8" hidden="1"/>
    <cellStyle name="Hipervínculo" xfId="15485" builtinId="8" hidden="1"/>
    <cellStyle name="Hipervínculo" xfId="38288" builtinId="8" hidden="1"/>
    <cellStyle name="Hipervínculo" xfId="43350" builtinId="8" hidden="1"/>
    <cellStyle name="Hipervínculo" xfId="53774" builtinId="8" hidden="1"/>
    <cellStyle name="Hipervínculo" xfId="27517" builtinId="8" hidden="1"/>
    <cellStyle name="Hipervínculo" xfId="24564" builtinId="8" hidden="1"/>
    <cellStyle name="Hipervínculo" xfId="1926" builtinId="8" hidden="1"/>
    <cellStyle name="Hipervínculo" xfId="53528" builtinId="8" hidden="1"/>
    <cellStyle name="Hipervínculo" xfId="45221" builtinId="8" hidden="1"/>
    <cellStyle name="Hipervínculo" xfId="8547" builtinId="8" hidden="1"/>
    <cellStyle name="Hipervínculo" xfId="46972" builtinId="8" hidden="1"/>
    <cellStyle name="Hipervínculo" xfId="20598" builtinId="8" hidden="1"/>
    <cellStyle name="Hipervínculo" xfId="8153" builtinId="8" hidden="1"/>
    <cellStyle name="Hipervínculo" xfId="16534" builtinId="8" hidden="1"/>
    <cellStyle name="Hipervínculo" xfId="29084" builtinId="8" hidden="1"/>
    <cellStyle name="Hipervínculo" xfId="52149" builtinId="8" hidden="1"/>
    <cellStyle name="Hipervínculo" xfId="57201" builtinId="8" hidden="1"/>
    <cellStyle name="Hipervínculo" xfId="40175" builtinId="8" hidden="1"/>
    <cellStyle name="Hipervínculo" xfId="16144" builtinId="8" hidden="1"/>
    <cellStyle name="Hipervínculo" xfId="1164" builtinId="8" hidden="1"/>
    <cellStyle name="Hipervínculo" xfId="58788" builtinId="8" hidden="1"/>
    <cellStyle name="Hipervínculo" xfId="35884" builtinId="8" hidden="1"/>
    <cellStyle name="Hipervínculo" xfId="11616" builtinId="8" hidden="1"/>
    <cellStyle name="Hipervínculo" xfId="56554" builtinId="8" hidden="1"/>
    <cellStyle name="Hipervínculo" xfId="58970" builtinId="8" hidden="1"/>
    <cellStyle name="Hipervínculo" xfId="12182" builtinId="8" hidden="1"/>
    <cellStyle name="Hipervínculo" xfId="54723" builtinId="8" hidden="1"/>
    <cellStyle name="Hipervínculo" xfId="42749" builtinId="8" hidden="1"/>
    <cellStyle name="Hipervínculo" xfId="57027" builtinId="8" hidden="1"/>
    <cellStyle name="Hipervínculo" xfId="49643" builtinId="8" hidden="1"/>
    <cellStyle name="Hipervínculo" xfId="36451" builtinId="8" hidden="1"/>
    <cellStyle name="Hipervínculo" xfId="49625" builtinId="8" hidden="1"/>
    <cellStyle name="Hipervínculo" xfId="24266" builtinId="8" hidden="1"/>
    <cellStyle name="Hipervínculo" xfId="3538" builtinId="8" hidden="1"/>
    <cellStyle name="Hipervínculo" xfId="25454" builtinId="8" hidden="1"/>
    <cellStyle name="Hipervínculo" xfId="49485" builtinId="8" hidden="1"/>
    <cellStyle name="Hipervínculo" xfId="57482" builtinId="8" hidden="1"/>
    <cellStyle name="Hipervínculo" xfId="57630" builtinId="8" hidden="1"/>
    <cellStyle name="Hipervínculo" xfId="19775" builtinId="8" hidden="1"/>
    <cellStyle name="Hipervínculo" xfId="21898" builtinId="8" hidden="1"/>
    <cellStyle name="Hipervínculo" xfId="4371" builtinId="8" hidden="1"/>
    <cellStyle name="Hipervínculo" xfId="44279" builtinId="8" hidden="1"/>
    <cellStyle name="Hipervínculo" xfId="24560" builtinId="8" hidden="1"/>
    <cellStyle name="Hipervínculo" xfId="23566" builtinId="8" hidden="1"/>
    <cellStyle name="Hipervínculo" xfId="36228" builtinId="8" hidden="1"/>
    <cellStyle name="Hipervínculo" xfId="12972" builtinId="8" hidden="1"/>
    <cellStyle name="Hipervínculo" xfId="9668" builtinId="8" hidden="1"/>
    <cellStyle name="Hipervínculo" xfId="14726" builtinId="8" hidden="1"/>
    <cellStyle name="Hipervínculo" xfId="39056" builtinId="8" hidden="1"/>
    <cellStyle name="Hipervínculo" xfId="56090" builtinId="8" hidden="1"/>
    <cellStyle name="Hipervínculo" xfId="23200" builtinId="8" hidden="1"/>
    <cellStyle name="Hipervínculo" xfId="29296" builtinId="8" hidden="1"/>
    <cellStyle name="Hipervínculo" xfId="6175" builtinId="8" hidden="1"/>
    <cellStyle name="Hipervínculo" xfId="16491" builtinId="8" hidden="1"/>
    <cellStyle name="Hipervínculo" xfId="21654" builtinId="8" hidden="1"/>
    <cellStyle name="Hipervínculo" xfId="45855" builtinId="8" hidden="1"/>
    <cellStyle name="Hipervínculo" xfId="49163" builtinId="8" hidden="1"/>
    <cellStyle name="Hipervínculo" xfId="9032" builtinId="8" hidden="1"/>
    <cellStyle name="Hipervínculo" xfId="51041" builtinId="8" hidden="1"/>
    <cellStyle name="Hipervínculo" xfId="57496" builtinId="8" hidden="1"/>
    <cellStyle name="Hipervínculo" xfId="23522" builtinId="8" hidden="1"/>
    <cellStyle name="Hipervínculo" xfId="28582" builtinId="8" hidden="1"/>
    <cellStyle name="Hipervínculo" xfId="50348" builtinId="8" hidden="1"/>
    <cellStyle name="Hipervínculo" xfId="56156" builtinId="8" hidden="1"/>
    <cellStyle name="Hipervínculo" xfId="49189" builtinId="8" hidden="1"/>
    <cellStyle name="Hipervínculo" xfId="5554" builtinId="8" hidden="1"/>
    <cellStyle name="Hipervínculo" xfId="8719" builtinId="8" hidden="1"/>
    <cellStyle name="Hipervínculo" xfId="51045" builtinId="8" hidden="1"/>
    <cellStyle name="Hipervínculo" xfId="35512" builtinId="8" hidden="1"/>
    <cellStyle name="Hipervínculo" xfId="59439" builtinId="8" hidden="1"/>
    <cellStyle name="Hipervínculo" xfId="35307" builtinId="8" hidden="1"/>
    <cellStyle name="Hipervínculo" xfId="28403" builtinId="8" hidden="1"/>
    <cellStyle name="Hipervínculo" xfId="8517" builtinId="8" hidden="1"/>
    <cellStyle name="Hipervínculo" xfId="42535" builtinId="8" hidden="1"/>
    <cellStyle name="Hipervínculo" xfId="37376" builtinId="8" hidden="1"/>
    <cellStyle name="Hipervínculo" xfId="24138" builtinId="8" hidden="1"/>
    <cellStyle name="Hipervínculo" xfId="42943" builtinId="8" hidden="1"/>
    <cellStyle name="Hipervínculo" xfId="49617" builtinId="8" hidden="1"/>
    <cellStyle name="Hipervínculo" xfId="38978" builtinId="8" hidden="1"/>
    <cellStyle name="Hipervínculo" xfId="1470" builtinId="8" hidden="1"/>
    <cellStyle name="Hipervínculo" xfId="7904" builtinId="8" hidden="1"/>
    <cellStyle name="Hipervínculo" xfId="3352" builtinId="8" hidden="1"/>
    <cellStyle name="Hipervínculo" xfId="49367" builtinId="8" hidden="1"/>
    <cellStyle name="Hipervínculo" xfId="46060" builtinId="8" hidden="1"/>
    <cellStyle name="Hipervínculo" xfId="21452" builtinId="8" hidden="1"/>
    <cellStyle name="Hipervínculo" xfId="14933" builtinId="8" hidden="1"/>
    <cellStyle name="Hipervínculo" xfId="18460" builtinId="8" hidden="1"/>
    <cellStyle name="Hipervínculo" xfId="20299" builtinId="8" hidden="1"/>
    <cellStyle name="Hipervínculo" xfId="54644" builtinId="8" hidden="1"/>
    <cellStyle name="Hipervínculo" xfId="39371" builtinId="8" hidden="1"/>
    <cellStyle name="Hipervínculo" xfId="38240" builtinId="8" hidden="1"/>
    <cellStyle name="Hipervínculo" xfId="14514" builtinId="8" hidden="1"/>
    <cellStyle name="Hipervínculo" xfId="49993" builtinId="8" hidden="1"/>
    <cellStyle name="Hipervínculo" xfId="50364" builtinId="8" hidden="1"/>
    <cellStyle name="Hipervínculo" xfId="12429" builtinId="8" hidden="1"/>
    <cellStyle name="Hipervínculo" xfId="58982" builtinId="8" hidden="1"/>
    <cellStyle name="Hipervínculo" xfId="35812" builtinId="8" hidden="1"/>
    <cellStyle name="Hipervínculo" xfId="32461" builtinId="8" hidden="1"/>
    <cellStyle name="Hipervínculo" xfId="7597" builtinId="8" hidden="1"/>
    <cellStyle name="Hipervínculo" xfId="11814" builtinId="8" hidden="1"/>
    <cellStyle name="Hipervínculo" xfId="19571" builtinId="8" hidden="1"/>
    <cellStyle name="Hipervínculo" xfId="43358" builtinId="8" hidden="1"/>
    <cellStyle name="Hipervínculo" xfId="18406" builtinId="8" hidden="1"/>
    <cellStyle name="Hipervínculo" xfId="36230" builtinId="8" hidden="1"/>
    <cellStyle name="Hipervínculo" xfId="21462" builtinId="8" hidden="1"/>
    <cellStyle name="Hipervínculo" xfId="1930" builtinId="8" hidden="1"/>
    <cellStyle name="Hipervínculo" xfId="38490" builtinId="8" hidden="1"/>
    <cellStyle name="Hipervínculo" xfId="26368" builtinId="8" hidden="1"/>
    <cellStyle name="Hipervínculo" xfId="50284" builtinId="8" hidden="1"/>
    <cellStyle name="Hipervínculo" xfId="2237" builtinId="8" hidden="1"/>
    <cellStyle name="Hipervínculo" xfId="44973" builtinId="8" hidden="1"/>
    <cellStyle name="Hipervínculo" xfId="2545" builtinId="8" hidden="1"/>
    <cellStyle name="Hipervínculo" xfId="5049" builtinId="8" hidden="1"/>
    <cellStyle name="Hipervínculo" xfId="28340" builtinId="8" hidden="1"/>
    <cellStyle name="Hipervínculo" xfId="33171" builtinId="8" hidden="1"/>
    <cellStyle name="Hipervínculo" xfId="57193" builtinId="8" hidden="1"/>
    <cellStyle name="Hipervínculo" xfId="40183" builtinId="8" hidden="1"/>
    <cellStyle name="Hipervínculo" xfId="36090" builtinId="8" hidden="1"/>
    <cellStyle name="Hipervínculo" xfId="4967" builtinId="8" hidden="1"/>
    <cellStyle name="Hipervínculo" xfId="48576" builtinId="8" hidden="1"/>
    <cellStyle name="Hipervínculo" xfId="36296" builtinId="8" hidden="1"/>
    <cellStyle name="Hipervínculo" xfId="39969" builtinId="8" hidden="1"/>
    <cellStyle name="Hipervínculo" xfId="57001" builtinId="8" hidden="1"/>
    <cellStyle name="Hipervínculo" xfId="33383" builtinId="8" hidden="1"/>
    <cellStyle name="Hipervínculo" xfId="29286" builtinId="8" hidden="1"/>
    <cellStyle name="Hipervínculo" xfId="5263" builtinId="8" hidden="1"/>
    <cellStyle name="Hipervínculo" xfId="44231" builtinId="8" hidden="1"/>
    <cellStyle name="Hipervínculo" xfId="10265" builtinId="8" hidden="1"/>
    <cellStyle name="Hipervínculo" xfId="28742" builtinId="8" hidden="1"/>
    <cellStyle name="Hipervínculo" xfId="50073" builtinId="8" hidden="1"/>
    <cellStyle name="Hipervínculo" xfId="11997" builtinId="8" hidden="1"/>
    <cellStyle name="Hipervínculo" xfId="22490" builtinId="8" hidden="1"/>
    <cellStyle name="Hipervínculo" xfId="7485" builtinId="8" hidden="1"/>
    <cellStyle name="Hipervínculo" xfId="25446" builtinId="8" hidden="1"/>
    <cellStyle name="Hipervínculo" xfId="51251" builtinId="8" hidden="1"/>
    <cellStyle name="Hipervínculo" xfId="53569" builtinId="8" hidden="1"/>
    <cellStyle name="Hipervínculo" xfId="2580" builtinId="8" hidden="1"/>
    <cellStyle name="Hipervínculo" xfId="19783" builtinId="8" hidden="1"/>
    <cellStyle name="Hipervínculo" xfId="15689" builtinId="8" hidden="1"/>
    <cellStyle name="Hipervínculo" xfId="7808" builtinId="8" hidden="1"/>
    <cellStyle name="Hipervínculo" xfId="4658" builtinId="8" hidden="1"/>
    <cellStyle name="Hipervínculo" xfId="35030" builtinId="8" hidden="1"/>
    <cellStyle name="Hipervínculo" xfId="50280" builtinId="8" hidden="1"/>
    <cellStyle name="Hipervínculo" xfId="41144" builtinId="8" hidden="1"/>
    <cellStyle name="Hipervínculo" xfId="38932" builtinId="8" hidden="1"/>
    <cellStyle name="Hipervínculo" xfId="4634" builtinId="8" hidden="1"/>
    <cellStyle name="Hipervínculo" xfId="33809" builtinId="8" hidden="1"/>
    <cellStyle name="Hipervínculo" xfId="43634" builtinId="8" hidden="1"/>
    <cellStyle name="Hipervínculo" xfId="57576" builtinId="8" hidden="1"/>
    <cellStyle name="Hipervínculo" xfId="20737" builtinId="8" hidden="1"/>
    <cellStyle name="Hipervínculo" xfId="30228" builtinId="8" hidden="1"/>
    <cellStyle name="Hipervínculo" xfId="53406" builtinId="8" hidden="1"/>
    <cellStyle name="Hipervínculo" xfId="4491" builtinId="8" hidden="1"/>
    <cellStyle name="Hipervínculo" xfId="43464" builtinId="8" hidden="1"/>
    <cellStyle name="Hipervínculo" xfId="5552" builtinId="8" hidden="1"/>
    <cellStyle name="Hipervínculo" xfId="13314" builtinId="8" hidden="1"/>
    <cellStyle name="Hipervínculo" xfId="17845" builtinId="8" hidden="1"/>
    <cellStyle name="Hipervínculo" xfId="45528" builtinId="8" hidden="1"/>
    <cellStyle name="Hipervínculo" xfId="10172" builtinId="8" hidden="1"/>
    <cellStyle name="Hipervínculo" xfId="6858" builtinId="8" hidden="1"/>
    <cellStyle name="Hipervínculo" xfId="8237" builtinId="8" hidden="1"/>
    <cellStyle name="Hipervínculo" xfId="45447" builtinId="8" hidden="1"/>
    <cellStyle name="Hipervínculo" xfId="44895" builtinId="8" hidden="1"/>
    <cellStyle name="Hipervínculo" xfId="37165" builtinId="8" hidden="1"/>
    <cellStyle name="Hipervínculo" xfId="3574" builtinId="8" hidden="1"/>
    <cellStyle name="Hipervínculo" xfId="868" builtinId="8" hidden="1"/>
    <cellStyle name="Hipervínculo" xfId="13679" builtinId="8" hidden="1"/>
    <cellStyle name="Hipervínculo" xfId="35520" builtinId="8" hidden="1"/>
    <cellStyle name="Hipervínculo" xfId="59435" builtinId="8" hidden="1"/>
    <cellStyle name="Hipervínculo" xfId="55576" builtinId="8" hidden="1"/>
    <cellStyle name="Hipervínculo" xfId="30240" builtinId="8" hidden="1"/>
    <cellStyle name="Hipervínculo" xfId="8509" builtinId="8" hidden="1"/>
    <cellStyle name="Hipervínculo" xfId="2177" builtinId="8" hidden="1"/>
    <cellStyle name="Hipervínculo" xfId="20480" builtinId="8" hidden="1"/>
    <cellStyle name="Hipervínculo" xfId="42449" builtinId="8" hidden="1"/>
    <cellStyle name="Hipervínculo" xfId="44462" builtinId="8" hidden="1"/>
    <cellStyle name="Hipervínculo" xfId="48777" builtinId="8" hidden="1"/>
    <cellStyle name="Hipervínculo" xfId="23308" builtinId="8" hidden="1"/>
    <cellStyle name="Hipervínculo" xfId="13388" builtinId="8" hidden="1"/>
    <cellStyle name="Hipervínculo" xfId="586" builtinId="8" hidden="1"/>
    <cellStyle name="Hipervínculo" xfId="45167" builtinId="8" hidden="1"/>
    <cellStyle name="Hipervínculo" xfId="49375" builtinId="8" hidden="1"/>
    <cellStyle name="Hipervínculo" xfId="46068" builtinId="8" hidden="1"/>
    <cellStyle name="Hipervínculo" xfId="41979" builtinId="8" hidden="1"/>
    <cellStyle name="Hipervínculo" xfId="16385" builtinId="8" hidden="1"/>
    <cellStyle name="Hipervínculo" xfId="5961" builtinId="8" hidden="1"/>
    <cellStyle name="Hipervínculo" xfId="3764" builtinId="8" hidden="1"/>
    <cellStyle name="Hipervínculo" xfId="34082" builtinId="8" hidden="1"/>
    <cellStyle name="Hipervínculo" xfId="2468" builtinId="8" hidden="1"/>
    <cellStyle name="Hipervínculo" xfId="56562" builtinId="8" hidden="1"/>
    <cellStyle name="Hipervínculo" xfId="16397" builtinId="8" hidden="1"/>
    <cellStyle name="Hipervínculo" xfId="9455" builtinId="8" hidden="1"/>
    <cellStyle name="Hipervínculo" xfId="12762" builtinId="8" hidden="1"/>
    <cellStyle name="Hipervínculo" xfId="16855" builtinId="8" hidden="1"/>
    <cellStyle name="Hipervínculo" xfId="34344" builtinId="8" hidden="1"/>
    <cellStyle name="Hipervínculo" xfId="56496" builtinId="8" hidden="1"/>
    <cellStyle name="Hipervínculo" xfId="46200" builtinId="8" hidden="1"/>
    <cellStyle name="Hipervínculo" xfId="38673" builtinId="8" hidden="1"/>
    <cellStyle name="Hipervínculo" xfId="56344" builtinId="8" hidden="1"/>
    <cellStyle name="Hipervínculo" xfId="19563" builtinId="8" hidden="1"/>
    <cellStyle name="Hipervínculo" xfId="23650" builtinId="8" hidden="1"/>
    <cellStyle name="Hipervínculo" xfId="47682" builtinId="8" hidden="1"/>
    <cellStyle name="Hipervínculo" xfId="49697" builtinId="8" hidden="1"/>
    <cellStyle name="Hipervínculo" xfId="28976" builtinId="8" hidden="1"/>
    <cellStyle name="Hipervínculo" xfId="21577" builtinId="8" hidden="1"/>
    <cellStyle name="Hipervínculo" xfId="2513" builtinId="8" hidden="1"/>
    <cellStyle name="Hipervínculo" xfId="26360" builtinId="8" hidden="1"/>
    <cellStyle name="Hipervínculo" xfId="36000" builtinId="8" hidden="1"/>
    <cellStyle name="Hipervínculo" xfId="1932" builtinId="8" hidden="1"/>
    <cellStyle name="Hipervínculo" xfId="16092" builtinId="8" hidden="1"/>
    <cellStyle name="Hipervínculo" xfId="3884" builtinId="8" hidden="1"/>
    <cellStyle name="Hipervínculo" xfId="54056" builtinId="8" hidden="1"/>
    <cellStyle name="Hipervínculo" xfId="6914" builtinId="8" hidden="1"/>
    <cellStyle name="Hipervínculo" xfId="51033" builtinId="8" hidden="1"/>
    <cellStyle name="Hipervínculo" xfId="35331" builtinId="8" hidden="1"/>
    <cellStyle name="Hipervínculo" xfId="29529" builtinId="8" hidden="1"/>
    <cellStyle name="Hipervínculo" xfId="36098" builtinId="8" hidden="1"/>
    <cellStyle name="Hipervínculo" xfId="9925" builtinId="8" hidden="1"/>
    <cellStyle name="Hipervínculo" xfId="5789" builtinId="8" hidden="1"/>
    <cellStyle name="Hipervínculo" xfId="13820" builtinId="8" hidden="1"/>
    <cellStyle name="Hipervínculo" xfId="39961" builtinId="8" hidden="1"/>
    <cellStyle name="Hipervínculo" xfId="44053" builtinId="8" hidden="1"/>
    <cellStyle name="Hipervínculo" xfId="51937" builtinId="8" hidden="1"/>
    <cellStyle name="Hipervínculo" xfId="29294" builtinId="8" hidden="1"/>
    <cellStyle name="Hipervínculo" xfId="20823" builtinId="8" hidden="1"/>
    <cellStyle name="Hipervínculo" xfId="557" builtinId="8" hidden="1"/>
    <cellStyle name="Hipervínculo" xfId="20749" builtinId="8" hidden="1"/>
    <cellStyle name="Hipervínculo" xfId="46761" builtinId="8" hidden="1"/>
    <cellStyle name="Hipervínculo" xfId="50854" builtinId="8" hidden="1"/>
    <cellStyle name="Hipervínculo" xfId="45007" builtinId="8" hidden="1"/>
    <cellStyle name="Hipervínculo" xfId="19795" builtinId="8" hidden="1"/>
    <cellStyle name="Hipervínculo" xfId="7251" builtinId="8" hidden="1"/>
    <cellStyle name="Hipervínculo" xfId="29850" builtinId="8" hidden="1"/>
    <cellStyle name="Hipervínculo" xfId="27675" builtinId="8" hidden="1"/>
    <cellStyle name="Hipervínculo" xfId="53560" builtinId="8" hidden="1"/>
    <cellStyle name="Hipervínculo" xfId="57394" builtinId="8" hidden="1"/>
    <cellStyle name="Hipervínculo" xfId="38078" builtinId="8" hidden="1"/>
    <cellStyle name="Hipervínculo" xfId="15697" builtinId="8" hidden="1"/>
    <cellStyle name="Hipervínculo" xfId="10937" builtinId="8" hidden="1"/>
    <cellStyle name="Hipervínculo" xfId="51583" builtinId="8" hidden="1"/>
    <cellStyle name="Hipervínculo" xfId="47815" builtinId="8" hidden="1"/>
    <cellStyle name="Hipervínculo" xfId="59092" builtinId="8" hidden="1"/>
    <cellStyle name="Hipervínculo" xfId="52881" builtinId="8" hidden="1"/>
    <cellStyle name="Hipervínculo" xfId="31151" builtinId="8" hidden="1"/>
    <cellStyle name="Hipervínculo" xfId="25786" builtinId="8" hidden="1"/>
    <cellStyle name="Hipervínculo" xfId="35844" builtinId="8" hidden="1"/>
    <cellStyle name="Hipervínculo" xfId="16162" builtinId="8" hidden="1"/>
    <cellStyle name="Hipervínculo" xfId="46564" builtinId="8" hidden="1"/>
    <cellStyle name="Hipervínculo" xfId="6203" builtinId="8" hidden="1"/>
    <cellStyle name="Hipervínculo" xfId="53336" builtinId="8" hidden="1"/>
    <cellStyle name="Hipervínculo" xfId="24222" builtinId="8" hidden="1"/>
    <cellStyle name="Hipervínculo" xfId="1017" builtinId="8" hidden="1"/>
    <cellStyle name="Hipervínculo" xfId="12904" builtinId="8" hidden="1"/>
    <cellStyle name="Hipervínculo" xfId="26728" builtinId="8" hidden="1"/>
    <cellStyle name="Hipervínculo" xfId="48463" builtinId="8" hidden="1"/>
    <cellStyle name="Hipervínculo" xfId="48538" builtinId="8" hidden="1"/>
    <cellStyle name="Hipervínculo" xfId="39026" builtinId="8" hidden="1"/>
    <cellStyle name="Hipervínculo" xfId="26964" builtinId="8" hidden="1"/>
    <cellStyle name="Hipervínculo" xfId="6866" builtinId="8" hidden="1"/>
    <cellStyle name="Hipervínculo" xfId="41363" builtinId="8" hidden="1"/>
    <cellStyle name="Hipervínculo" xfId="33661" builtinId="8" hidden="1"/>
    <cellStyle name="Hipervínculo" xfId="29754" builtinId="8" hidden="1"/>
    <cellStyle name="Hipervínculo" xfId="25354" builtinId="8" hidden="1"/>
    <cellStyle name="Hipervínculo" xfId="32058" builtinId="8" hidden="1"/>
    <cellStyle name="Hipervínculo" xfId="10367" builtinId="8" hidden="1"/>
    <cellStyle name="Hipervínculo" xfId="20705" builtinId="8" hidden="1"/>
    <cellStyle name="Hipervínculo" xfId="31217" builtinId="8" hidden="1"/>
    <cellStyle name="Hipervínculo" xfId="19231" builtinId="8" hidden="1"/>
    <cellStyle name="Hipervínculo" xfId="52943" builtinId="8" hidden="1"/>
    <cellStyle name="Hipervínculo" xfId="50422" builtinId="8" hidden="1"/>
    <cellStyle name="Hipervínculo" xfId="24372" builtinId="8" hidden="1"/>
    <cellStyle name="Hipervínculo" xfId="4274" builtinId="8" hidden="1"/>
    <cellStyle name="Hipervínculo" xfId="16158" builtinId="8" hidden="1"/>
    <cellStyle name="Hipervínculo" xfId="32092" builtinId="8" hidden="1"/>
    <cellStyle name="Hipervínculo" xfId="3548" builtinId="8" hidden="1"/>
    <cellStyle name="Hipervínculo" xfId="48783" builtinId="8" hidden="1"/>
    <cellStyle name="Hipervínculo" xfId="23143" builtinId="8" hidden="1"/>
    <cellStyle name="Hipervínculo" xfId="20663" builtinId="8" hidden="1"/>
    <cellStyle name="Hipervínculo" xfId="2734" builtinId="8" hidden="1"/>
    <cellStyle name="Hipervínculo" xfId="27271" builtinId="8" hidden="1"/>
    <cellStyle name="Hipervínculo" xfId="31367" builtinId="8" hidden="1"/>
    <cellStyle name="Hipervínculo" xfId="6876" builtinId="8" hidden="1"/>
    <cellStyle name="Hipervínculo" xfId="41987" builtinId="8" hidden="1"/>
    <cellStyle name="Hipervínculo" xfId="513" builtinId="8" hidden="1"/>
    <cellStyle name="Hipervínculo" xfId="13862" builtinId="8" hidden="1"/>
    <cellStyle name="Hipervínculo" xfId="20151" builtinId="8" hidden="1"/>
    <cellStyle name="Hipervínculo" xfId="34074" builtinId="8" hidden="1"/>
    <cellStyle name="Hipervínculo" xfId="59421" builtinId="8" hidden="1"/>
    <cellStyle name="Hipervínculo" xfId="58175" builtinId="8" hidden="1"/>
    <cellStyle name="Hipervínculo" xfId="35186" builtinId="8" hidden="1"/>
    <cellStyle name="Hipervínculo" xfId="9447" builtinId="8" hidden="1"/>
    <cellStyle name="Hipervínculo" xfId="59301" builtinId="8" hidden="1"/>
    <cellStyle name="Hipervínculo" xfId="16847" builtinId="8" hidden="1"/>
    <cellStyle name="Hipervínculo" xfId="40875" builtinId="8" hidden="1"/>
    <cellStyle name="Hipervínculo" xfId="44967" builtinId="8" hidden="1"/>
    <cellStyle name="Hipervínculo" xfId="52414" builtinId="8" hidden="1"/>
    <cellStyle name="Hipervínculo" xfId="28382" builtinId="8" hidden="1"/>
    <cellStyle name="Hipervínculo" xfId="7575" builtinId="8" hidden="1"/>
    <cellStyle name="Hipervínculo" xfId="99" builtinId="8" hidden="1"/>
    <cellStyle name="Hipervínculo" xfId="19955" builtinId="8" hidden="1"/>
    <cellStyle name="Hipervínculo" xfId="19691" builtinId="8" hidden="1"/>
    <cellStyle name="Hipervínculo" xfId="39493" builtinId="8" hidden="1"/>
    <cellStyle name="Hipervínculo" xfId="45612" builtinId="8" hidden="1"/>
    <cellStyle name="Hipervínculo" xfId="21585" builtinId="8" hidden="1"/>
    <cellStyle name="Hipervínculo" xfId="5157" builtinId="8" hidden="1"/>
    <cellStyle name="Hipervínculo" xfId="5035" builtinId="8" hidden="1"/>
    <cellStyle name="Hipervínculo" xfId="30447" builtinId="8" hidden="1"/>
    <cellStyle name="Hipervínculo" xfId="54472" builtinId="8" hidden="1"/>
    <cellStyle name="Hipervínculo" xfId="57852" builtinId="8" hidden="1"/>
    <cellStyle name="Hipervínculo" xfId="38809" builtinId="8" hidden="1"/>
    <cellStyle name="Hipervínculo" xfId="14783" builtinId="8" hidden="1"/>
    <cellStyle name="Hipervínculo" xfId="466" builtinId="8" hidden="1"/>
    <cellStyle name="Hipervínculo" xfId="11963" builtinId="8" hidden="1"/>
    <cellStyle name="Hipervínculo" xfId="31199" builtinId="8" hidden="1"/>
    <cellStyle name="Hipervínculo" xfId="49511" builtinId="8" hidden="1"/>
    <cellStyle name="Hipervínculo" xfId="3854" builtinId="8" hidden="1"/>
    <cellStyle name="Hipervínculo" xfId="32012" builtinId="8" hidden="1"/>
    <cellStyle name="Hipervínculo" xfId="35000" builtinId="8" hidden="1"/>
    <cellStyle name="Hipervínculo" xfId="1660" builtinId="8" hidden="1"/>
    <cellStyle name="Hipervínculo" xfId="20041" builtinId="8" hidden="1"/>
    <cellStyle name="Hipervínculo" xfId="44046" builtinId="8" hidden="1"/>
    <cellStyle name="Hipervínculo" xfId="51929" builtinId="8" hidden="1"/>
    <cellStyle name="Hipervínculo" xfId="46868" builtinId="8" hidden="1"/>
    <cellStyle name="Hipervínculo" xfId="25131" builtinId="8" hidden="1"/>
    <cellStyle name="Hipervínculo" xfId="561" builtinId="8" hidden="1"/>
    <cellStyle name="Hipervínculo" xfId="8615" builtinId="8" hidden="1"/>
    <cellStyle name="Hipervínculo" xfId="13204" builtinId="8" hidden="1"/>
    <cellStyle name="Hipervínculo" xfId="50846" builtinId="8" hidden="1"/>
    <cellStyle name="Hipervínculo" xfId="51719" builtinId="8" hidden="1"/>
    <cellStyle name="Hipervínculo" xfId="31067" builtinId="8" hidden="1"/>
    <cellStyle name="Hipervínculo" xfId="53990" builtinId="8" hidden="1"/>
    <cellStyle name="Hipervínculo" xfId="48522" builtinId="8" hidden="1"/>
    <cellStyle name="Hipervínculo" xfId="29062" builtinId="8" hidden="1"/>
    <cellStyle name="Hipervínculo" xfId="32749" builtinId="8" hidden="1"/>
    <cellStyle name="Hipervínculo" xfId="12142" builtinId="8" hidden="1"/>
    <cellStyle name="Hipervínculo" xfId="14325" builtinId="8" hidden="1"/>
    <cellStyle name="Hipervínculo" xfId="33012" builtinId="8" hidden="1"/>
    <cellStyle name="Hipervínculo" xfId="11280" builtinId="8" hidden="1"/>
    <cellStyle name="Hipervínculo" xfId="17483" builtinId="8" hidden="1"/>
    <cellStyle name="Hipervínculo" xfId="17945" builtinId="8" hidden="1"/>
    <cellStyle name="Hipervínculo" xfId="39675" builtinId="8" hidden="1"/>
    <cellStyle name="Hipervínculo" xfId="52873" builtinId="8" hidden="1"/>
    <cellStyle name="Hipervínculo" xfId="52057" builtinId="8" hidden="1"/>
    <cellStyle name="Hipervínculo" xfId="40501" builtinId="8" hidden="1"/>
    <cellStyle name="Hipervínculo" xfId="3518" builtinId="8" hidden="1"/>
    <cellStyle name="Hipervínculo" xfId="38364" builtinId="8" hidden="1"/>
    <cellStyle name="Hipervínculo" xfId="24868" builtinId="8" hidden="1"/>
    <cellStyle name="Hipervínculo" xfId="46604" builtinId="8" hidden="1"/>
    <cellStyle name="Hipervínculo" xfId="45946" builtinId="8" hidden="1"/>
    <cellStyle name="Hipervínculo" xfId="39223" builtinId="8" hidden="1"/>
    <cellStyle name="Hipervínculo" xfId="19157" builtinId="8" hidden="1"/>
    <cellStyle name="Hipervínculo" xfId="6375" builtinId="8" hidden="1"/>
    <cellStyle name="Hipervínculo" xfId="41521" builtinId="8" hidden="1"/>
    <cellStyle name="Hipervínculo" xfId="46990" builtinId="8" hidden="1"/>
    <cellStyle name="Hipervínculo" xfId="57435" builtinId="8" hidden="1"/>
    <cellStyle name="Hipervínculo" xfId="53726" builtinId="8" hidden="1"/>
    <cellStyle name="Hipervínculo" xfId="44171" builtinId="8" hidden="1"/>
    <cellStyle name="Hipervínculo" xfId="31037" builtinId="8" hidden="1"/>
    <cellStyle name="Hipervínculo" xfId="12710" builtinId="8" hidden="1"/>
    <cellStyle name="Hipervínculo" xfId="47208" builtinId="8" hidden="1"/>
    <cellStyle name="Hipervínculo" xfId="26524" builtinId="8" hidden="1"/>
    <cellStyle name="Hipervínculo" xfId="37589" builtinId="8" hidden="1"/>
    <cellStyle name="Hipervínculo" xfId="31888" builtinId="8" hidden="1"/>
    <cellStyle name="Hipervínculo" xfId="41651" builtinId="8" hidden="1"/>
    <cellStyle name="Hipervínculo" xfId="58082" builtinId="8" hidden="1"/>
    <cellStyle name="Hipervínculo" xfId="14704" builtinId="8" hidden="1"/>
    <cellStyle name="Hipervínculo" xfId="45837" builtinId="8" hidden="1"/>
    <cellStyle name="Hipervínculo" xfId="36375" builtinId="8" hidden="1"/>
    <cellStyle name="Hipervínculo" xfId="45600" builtinId="8" hidden="1"/>
    <cellStyle name="Hipervínculo" xfId="9765" builtinId="8" hidden="1"/>
    <cellStyle name="Hipervínculo" xfId="8733" builtinId="8" hidden="1"/>
    <cellStyle name="Hipervínculo" xfId="3068" builtinId="8" hidden="1"/>
    <cellStyle name="Hipervínculo" xfId="50803" builtinId="8" hidden="1"/>
    <cellStyle name="Hipervínculo" xfId="6403" builtinId="8" hidden="1"/>
    <cellStyle name="Hipervínculo" xfId="21884" builtinId="8" hidden="1"/>
    <cellStyle name="Hipervínculo" xfId="56020" builtinId="8" hidden="1"/>
    <cellStyle name="Hipervínculo" xfId="44233" builtinId="8" hidden="1"/>
    <cellStyle name="Hipervínculo" xfId="5417" builtinId="8" hidden="1"/>
    <cellStyle name="Hipervínculo" xfId="30718" builtinId="8" hidden="1"/>
    <cellStyle name="Hipervínculo" xfId="28380" builtinId="8" hidden="1"/>
    <cellStyle name="Hipervínculo" xfId="34282" builtinId="8" hidden="1"/>
    <cellStyle name="Hipervínculo" xfId="43907" builtinId="8" hidden="1"/>
    <cellStyle name="Hipervínculo" xfId="35946" builtinId="8" hidden="1"/>
    <cellStyle name="Hipervínculo" xfId="18164" builtinId="8" hidden="1"/>
    <cellStyle name="Hipervínculo" xfId="27920" builtinId="8" hidden="1"/>
    <cellStyle name="Hipervínculo" xfId="32945" builtinId="8" hidden="1"/>
    <cellStyle name="Hipervínculo" xfId="4359" builtinId="8" hidden="1"/>
    <cellStyle name="Hipervínculo" xfId="44765" builtinId="8" hidden="1"/>
    <cellStyle name="Hipervínculo" xfId="31165" builtinId="8" hidden="1"/>
    <cellStyle name="Hipervínculo" xfId="48771" builtinId="8" hidden="1"/>
    <cellStyle name="Hipervínculo" xfId="29384" builtinId="8" hidden="1"/>
    <cellStyle name="Hipervínculo" xfId="19213" builtinId="8" hidden="1"/>
    <cellStyle name="Hipervínculo" xfId="155" builtinId="8" hidden="1"/>
    <cellStyle name="Hipervínculo" xfId="12692" builtinId="8" hidden="1"/>
    <cellStyle name="Hipervínculo" xfId="9394" builtinId="8" hidden="1"/>
    <cellStyle name="Hipervínculo" xfId="23662" builtinId="8" hidden="1"/>
    <cellStyle name="Hipervínculo" xfId="58466" builtinId="8" hidden="1"/>
    <cellStyle name="Hipervínculo" xfId="21123" builtinId="8" hidden="1"/>
    <cellStyle name="Hipervínculo" xfId="1562" builtinId="8" hidden="1"/>
    <cellStyle name="Hipervínculo" xfId="51503" builtinId="8" hidden="1"/>
    <cellStyle name="Hipervínculo" xfId="32538" builtinId="8" hidden="1"/>
    <cellStyle name="Hipervínculo" xfId="41082" builtinId="8" hidden="1"/>
    <cellStyle name="Hipervínculo" xfId="16845" builtinId="8" hidden="1"/>
    <cellStyle name="Hipervínculo" xfId="54322" builtinId="8" hidden="1"/>
    <cellStyle name="Hipervínculo" xfId="41400" builtinId="8" hidden="1"/>
    <cellStyle name="Hipervínculo" xfId="8505" builtinId="8" hidden="1"/>
    <cellStyle name="Hipervínculo" xfId="52283" builtinId="8" hidden="1"/>
    <cellStyle name="Hipervínculo" xfId="41945" builtinId="8" hidden="1"/>
    <cellStyle name="Hipervínculo" xfId="5995" builtinId="8" hidden="1"/>
    <cellStyle name="Hipervínculo" xfId="34114" builtinId="8" hidden="1"/>
    <cellStyle name="Hipervínculo" xfId="11772" builtinId="8" hidden="1"/>
    <cellStyle name="Hipervínculo" xfId="44506" builtinId="8" hidden="1"/>
    <cellStyle name="Hipervínculo" xfId="37200" builtinId="8" hidden="1"/>
    <cellStyle name="Hipervínculo" xfId="27182" builtinId="8" hidden="1"/>
    <cellStyle name="Hipervínculo" xfId="4094" builtinId="8" hidden="1"/>
    <cellStyle name="Hipervínculo" xfId="5425" builtinId="8" hidden="1"/>
    <cellStyle name="Hipervínculo" xfId="1520" builtinId="8" hidden="1"/>
    <cellStyle name="Hipervínculo" xfId="42693" builtinId="8" hidden="1"/>
    <cellStyle name="Hipervínculo" xfId="35484" builtinId="8" hidden="1"/>
    <cellStyle name="Hipervínculo" xfId="48873" builtinId="8" hidden="1"/>
    <cellStyle name="Hipervínculo" xfId="49020" builtinId="8" hidden="1"/>
    <cellStyle name="Hipervínculo" xfId="8227" builtinId="8" hidden="1"/>
    <cellStyle name="Hipervínculo" xfId="17403" builtinId="8" hidden="1"/>
    <cellStyle name="Hipervínculo" xfId="58528" builtinId="8" hidden="1"/>
    <cellStyle name="Hipervínculo" xfId="8543" builtinId="8" hidden="1"/>
    <cellStyle name="Hipervínculo" xfId="37149" builtinId="8" hidden="1"/>
    <cellStyle name="Hipervínculo" xfId="27034" builtinId="8" hidden="1"/>
    <cellStyle name="Hipervínculo" xfId="6694" builtinId="8" hidden="1"/>
    <cellStyle name="Hipervínculo" xfId="30145" builtinId="8" hidden="1"/>
    <cellStyle name="Hipervínculo" xfId="54679" builtinId="8" hidden="1"/>
    <cellStyle name="Hipervínculo" xfId="13138" builtinId="8" hidden="1"/>
    <cellStyle name="Hipervínculo" xfId="11023" builtinId="8" hidden="1"/>
    <cellStyle name="Hipervínculo" xfId="32757" builtinId="8" hidden="1"/>
    <cellStyle name="Hipervínculo" xfId="37812" builtinId="8" hidden="1"/>
    <cellStyle name="Hipervínculo" xfId="57261" builtinId="8" hidden="1"/>
    <cellStyle name="Hipervínculo" xfId="33004" builtinId="8" hidden="1"/>
    <cellStyle name="Hipervínculo" xfId="25492" builtinId="8" hidden="1"/>
    <cellStyle name="Hipervínculo" xfId="6213" builtinId="8" hidden="1"/>
    <cellStyle name="Hipervínculo" xfId="51721" builtinId="8" hidden="1"/>
    <cellStyle name="Hipervínculo" xfId="39685" builtinId="8" hidden="1"/>
    <cellStyle name="Hipervínculo" xfId="7080" builtinId="8" hidden="1"/>
    <cellStyle name="Hipervínculo" xfId="50588" builtinId="8" hidden="1"/>
    <cellStyle name="Hipervínculo" xfId="26072" builtinId="8" hidden="1"/>
    <cellStyle name="Hipervínculo" xfId="8791" builtinId="8" hidden="1"/>
    <cellStyle name="Hipervínculo" xfId="690" builtinId="8" hidden="1"/>
    <cellStyle name="Hipervínculo" xfId="24876" builtinId="8" hidden="1"/>
    <cellStyle name="Hipervínculo" xfId="46612" builtinId="8" hidden="1"/>
    <cellStyle name="Hipervínculo" xfId="51673" builtinId="8" hidden="1"/>
    <cellStyle name="Hipervínculo" xfId="43789" builtinId="8" hidden="1"/>
    <cellStyle name="Hipervínculo" xfId="51931" builtinId="8" hidden="1"/>
    <cellStyle name="Hipervínculo" xfId="5175" builtinId="8" hidden="1"/>
    <cellStyle name="Hipervínculo" xfId="8956" builtinId="8" hidden="1"/>
    <cellStyle name="Hipervínculo" xfId="19133" builtinId="8" hidden="1"/>
    <cellStyle name="Hipervínculo" xfId="12674" builtinId="8" hidden="1"/>
    <cellStyle name="Hipervínculo" xfId="49639" builtinId="8" hidden="1"/>
    <cellStyle name="Hipervínculo" xfId="49050" builtinId="8" hidden="1"/>
    <cellStyle name="Hipervínculo" xfId="12218" builtinId="8" hidden="1"/>
    <cellStyle name="Hipervínculo" xfId="404" builtinId="8" hidden="1"/>
    <cellStyle name="Hipervínculo" xfId="15041" builtinId="8" hidden="1"/>
    <cellStyle name="Hipervínculo" xfId="33633" builtinId="8" hidden="1"/>
    <cellStyle name="Hipervínculo" xfId="57723" builtinId="8" hidden="1"/>
    <cellStyle name="Hipervínculo" xfId="54218" builtinId="8" hidden="1"/>
    <cellStyle name="Hipervínculo" xfId="30189" builtinId="8" hidden="1"/>
    <cellStyle name="Hipervínculo" xfId="5293" builtinId="8" hidden="1"/>
    <cellStyle name="Hipervínculo" xfId="6327" builtinId="8" hidden="1"/>
    <cellStyle name="Hipervínculo" xfId="21840" builtinId="8" hidden="1"/>
    <cellStyle name="Hipervínculo" xfId="53932" builtinId="8" hidden="1"/>
    <cellStyle name="Hipervínculo" xfId="52869" builtinId="8" hidden="1"/>
    <cellStyle name="Hipervínculo" xfId="55548" builtinId="8" hidden="1"/>
    <cellStyle name="Hipervínculo" xfId="23387" builtinId="8" hidden="1"/>
    <cellStyle name="Hipervínculo" xfId="19827" builtinId="8" hidden="1"/>
    <cellStyle name="Hipervínculo" xfId="7398" builtinId="8" hidden="1"/>
    <cellStyle name="Hipervínculo" xfId="46086" builtinId="8" hidden="1"/>
    <cellStyle name="Hipervínculo" xfId="21930" builtinId="8" hidden="1"/>
    <cellStyle name="Hipervínculo" xfId="41591" builtinId="8" hidden="1"/>
    <cellStyle name="Hipervínculo" xfId="40617" builtinId="8" hidden="1"/>
    <cellStyle name="Hipervínculo" xfId="16590" builtinId="8" hidden="1"/>
    <cellStyle name="Hipervínculo" xfId="7321" builtinId="8" hidden="1"/>
    <cellStyle name="Hipervínculo" xfId="9196" builtinId="8" hidden="1"/>
    <cellStyle name="Hipervínculo" xfId="35442" builtinId="8" hidden="1"/>
    <cellStyle name="Hipervínculo" xfId="58304" builtinId="8" hidden="1"/>
    <cellStyle name="Hipervínculo" xfId="26042" builtinId="8" hidden="1"/>
    <cellStyle name="Hipervínculo" xfId="46930" builtinId="8" hidden="1"/>
    <cellStyle name="Hipervínculo" xfId="9791" builtinId="8" hidden="1"/>
    <cellStyle name="Hipervínculo" xfId="14121" builtinId="8" hidden="1"/>
    <cellStyle name="Hipervínculo" xfId="16118" builtinId="8" hidden="1"/>
    <cellStyle name="Hipervínculo" xfId="42241" builtinId="8" hidden="1"/>
    <cellStyle name="Hipervínculo" xfId="54699" builtinId="8" hidden="1"/>
    <cellStyle name="Hipervínculo" xfId="31109" builtinId="8" hidden="1"/>
    <cellStyle name="Hipervínculo" xfId="38853" builtinId="8" hidden="1"/>
    <cellStyle name="Hipervínculo" xfId="58298" builtinId="8" hidden="1"/>
    <cellStyle name="Hipervínculo" xfId="20922" builtinId="8" hidden="1"/>
    <cellStyle name="Hipervínculo" xfId="23044" builtinId="8" hidden="1"/>
    <cellStyle name="Hipervínculo" xfId="49040" builtinId="8" hidden="1"/>
    <cellStyle name="Hipervínculo" xfId="54671" builtinId="8" hidden="1"/>
    <cellStyle name="Hipervínculo" xfId="55702" builtinId="8" hidden="1"/>
    <cellStyle name="Hipervínculo" xfId="8349" builtinId="8" hidden="1"/>
    <cellStyle name="Hipervínculo" xfId="17065" builtinId="8" hidden="1"/>
    <cellStyle name="Hipervínculo" xfId="49811" builtinId="8" hidden="1"/>
    <cellStyle name="Hipervínculo" xfId="29974" builtinId="8" hidden="1"/>
    <cellStyle name="Hipervínculo" xfId="55838" builtinId="8" hidden="1"/>
    <cellStyle name="Hipervínculo" xfId="40845" builtinId="8" hidden="1"/>
    <cellStyle name="Hipervínculo" xfId="22895" builtinId="8" hidden="1"/>
    <cellStyle name="Hipervínculo" xfId="13418" builtinId="8" hidden="1"/>
    <cellStyle name="Hipervínculo" xfId="41126" builtinId="8" hidden="1"/>
    <cellStyle name="Hipervínculo" xfId="34520" builtinId="8" hidden="1"/>
    <cellStyle name="Hipervínculo" xfId="22354" builtinId="8" hidden="1"/>
    <cellStyle name="Hipervínculo" xfId="29832" builtinId="8" hidden="1"/>
    <cellStyle name="Hipervínculo" xfId="2525" builtinId="8" hidden="1"/>
    <cellStyle name="Hipervínculo" xfId="54757" builtinId="8" hidden="1"/>
    <cellStyle name="Hipervínculo" xfId="55552" builtinId="8" hidden="1"/>
    <cellStyle name="Hipervínculo" xfId="19264" builtinId="8" hidden="1"/>
    <cellStyle name="Hipervínculo" xfId="59176" builtinId="8" hidden="1"/>
    <cellStyle name="Hipervínculo" xfId="39647" builtinId="8" hidden="1"/>
    <cellStyle name="Hipervínculo" xfId="37214" builtinId="8" hidden="1"/>
    <cellStyle name="Hipervínculo" xfId="52013" builtinId="8" hidden="1"/>
    <cellStyle name="Hipervínculo" xfId="35998" builtinId="8" hidden="1"/>
    <cellStyle name="Hipervínculo" xfId="1146" builtinId="8" hidden="1"/>
    <cellStyle name="Hipervínculo" xfId="23964" builtinId="8" hidden="1"/>
    <cellStyle name="Hipervínculo" xfId="5566" builtinId="8" hidden="1"/>
    <cellStyle name="Hipervínculo" xfId="50602" builtinId="8" hidden="1"/>
    <cellStyle name="Hipervínculo" xfId="41791" builtinId="8" hidden="1"/>
    <cellStyle name="Hipervínculo" xfId="16291" builtinId="8" hidden="1"/>
    <cellStyle name="Hipervínculo" xfId="47412" builtinId="8" hidden="1"/>
    <cellStyle name="Hipervínculo" xfId="50765" builtinId="8" hidden="1"/>
    <cellStyle name="Hipervínculo" xfId="14236" builtinId="8" hidden="1"/>
    <cellStyle name="Hipervínculo" xfId="52689" builtinId="8" hidden="1"/>
    <cellStyle name="Hipervínculo" xfId="21520" builtinId="8" hidden="1"/>
    <cellStyle name="Hipervínculo" xfId="34863" builtinId="8" hidden="1"/>
    <cellStyle name="Hipervínculo" xfId="13130" builtinId="8" hidden="1"/>
    <cellStyle name="Hipervínculo" xfId="11065" builtinId="8" hidden="1"/>
    <cellStyle name="Hipervínculo" xfId="15950" builtinId="8" hidden="1"/>
    <cellStyle name="Hipervínculo" xfId="37820" builtinId="8" hidden="1"/>
    <cellStyle name="Hipervínculo" xfId="23330" builtinId="8" hidden="1"/>
    <cellStyle name="Hipervínculo" xfId="53306" builtinId="8" hidden="1"/>
    <cellStyle name="Hipervínculo" xfId="27933" builtinId="8" hidden="1"/>
    <cellStyle name="Hipervínculo" xfId="6205" builtinId="8" hidden="1"/>
    <cellStyle name="Hipervínculo" xfId="29931" builtinId="8" hidden="1"/>
    <cellStyle name="Hipervínculo" xfId="22751" builtinId="8" hidden="1"/>
    <cellStyle name="Hipervínculo" xfId="44753" builtinId="8" hidden="1"/>
    <cellStyle name="Hipervínculo" xfId="4286" builtinId="8" hidden="1"/>
    <cellStyle name="Hipervínculo" xfId="5821" builtinId="8" hidden="1"/>
    <cellStyle name="Hipervínculo" xfId="15585" builtinId="8" hidden="1"/>
    <cellStyle name="Hipervínculo" xfId="51949" builtinId="8" hidden="1"/>
    <cellStyle name="Hipervínculo" xfId="20089" builtinId="8" hidden="1"/>
    <cellStyle name="Hipervínculo" xfId="29551" builtinId="8" hidden="1"/>
    <cellStyle name="Hipervínculo" xfId="51681" builtinId="8" hidden="1"/>
    <cellStyle name="Hipervínculo" xfId="43799" builtinId="8" hidden="1"/>
    <cellStyle name="Hipervínculo" xfId="39707" builtinId="8" hidden="1"/>
    <cellStyle name="Hipervínculo" xfId="14079" builtinId="8" hidden="1"/>
    <cellStyle name="Hipervínculo" xfId="42757" builtinId="8" hidden="1"/>
    <cellStyle name="Hipervínculo" xfId="38486" builtinId="8" hidden="1"/>
    <cellStyle name="Hipervínculo" xfId="36352" builtinId="8" hidden="1"/>
    <cellStyle name="Hipervínculo" xfId="58758" builtinId="8" hidden="1"/>
    <cellStyle name="Hipervínculo" xfId="36996" builtinId="8" hidden="1"/>
    <cellStyle name="Hipervínculo" xfId="32907" builtinId="8" hidden="1"/>
    <cellStyle name="Hipervínculo" xfId="7151" builtinId="8" hidden="1"/>
    <cellStyle name="Hipervínculo" xfId="48843" builtinId="8" hidden="1"/>
    <cellStyle name="Hipervínculo" xfId="12166" builtinId="8" hidden="1"/>
    <cellStyle name="Hipervínculo" xfId="31513" builtinId="8" hidden="1"/>
    <cellStyle name="Hipervínculo" xfId="54226" builtinId="8" hidden="1"/>
    <cellStyle name="Hipervínculo" xfId="13802" builtinId="8" hidden="1"/>
    <cellStyle name="Hipervínculo" xfId="26102" builtinId="8" hidden="1"/>
    <cellStyle name="Hipervínculo" xfId="4327" builtinId="8" hidden="1"/>
    <cellStyle name="Hipervínculo" xfId="21832" builtinId="8" hidden="1"/>
    <cellStyle name="Hipervínculo" xfId="28848" builtinId="8" hidden="1"/>
    <cellStyle name="Hipervínculo" xfId="49953" builtinId="8" hidden="1"/>
    <cellStyle name="Hipervínculo" xfId="51" builtinId="8" hidden="1"/>
    <cellStyle name="Hipervínculo" xfId="23395" builtinId="8" hidden="1"/>
    <cellStyle name="Hipervínculo" xfId="19306" builtinId="8" hidden="1"/>
    <cellStyle name="Hipervínculo" xfId="15135" builtinId="8" hidden="1"/>
    <cellStyle name="Hipervínculo" xfId="50647" builtinId="8" hidden="1"/>
    <cellStyle name="Hipervínculo" xfId="55582" builtinId="8" hidden="1"/>
    <cellStyle name="Hipervínculo" xfId="7941" builtinId="8" hidden="1"/>
    <cellStyle name="Hipervínculo" xfId="4517" builtinId="8" hidden="1"/>
    <cellStyle name="Hipervínculo" xfId="16597" builtinId="8" hidden="1"/>
    <cellStyle name="Hipervínculo" xfId="16843" builtinId="8" hidden="1"/>
    <cellStyle name="Hipervínculo" xfId="9190" builtinId="8" hidden="1"/>
    <cellStyle name="Hipervínculo" xfId="16138" builtinId="8" hidden="1"/>
    <cellStyle name="Hipervínculo" xfId="56432" builtinId="8" hidden="1"/>
    <cellStyle name="Hipervínculo" xfId="48120" builtinId="8" hidden="1"/>
    <cellStyle name="Hipervínculo" xfId="33827" builtinId="8" hidden="1"/>
    <cellStyle name="Hipervínculo" xfId="3850" builtinId="8" hidden="1"/>
    <cellStyle name="Hipervínculo" xfId="5707" builtinId="8" hidden="1"/>
    <cellStyle name="Hipervínculo" xfId="16126" builtinId="8" hidden="1"/>
    <cellStyle name="Hipervínculo" xfId="42233" builtinId="8" hidden="1"/>
    <cellStyle name="Hipervínculo" xfId="46325" builtinId="8" hidden="1"/>
    <cellStyle name="Hipervínculo" xfId="45857" builtinId="8" hidden="1"/>
    <cellStyle name="Hipervínculo" xfId="27022" builtinId="8" hidden="1"/>
    <cellStyle name="Hipervínculo" xfId="8313" builtinId="8" hidden="1"/>
    <cellStyle name="Hipervínculo" xfId="1602" builtinId="8" hidden="1"/>
    <cellStyle name="Hipervínculo" xfId="6429" builtinId="8" hidden="1"/>
    <cellStyle name="Hipervínculo" xfId="49032" builtinId="8" hidden="1"/>
    <cellStyle name="Hipervínculo" xfId="46700" builtinId="8" hidden="1"/>
    <cellStyle name="Hipervínculo" xfId="42703" builtinId="8" hidden="1"/>
    <cellStyle name="Hipervínculo" xfId="51169" builtinId="8" hidden="1"/>
    <cellStyle name="Hipervínculo" xfId="2249" builtinId="8" hidden="1"/>
    <cellStyle name="Hipervínculo" xfId="8251" builtinId="8" hidden="1"/>
    <cellStyle name="Hipervínculo" xfId="29982" builtinId="8" hidden="1"/>
    <cellStyle name="Hipervínculo" xfId="55830" builtinId="8" hidden="1"/>
    <cellStyle name="Hipervínculo" xfId="59309" builtinId="8" hidden="1"/>
    <cellStyle name="Hipervínculo" xfId="35776" builtinId="8" hidden="1"/>
    <cellStyle name="Hipervínculo" xfId="16496" builtinId="8" hidden="1"/>
    <cellStyle name="Hipervínculo" xfId="17703" builtinId="8" hidden="1"/>
    <cellStyle name="Hipervínculo" xfId="15179" builtinId="8" hidden="1"/>
    <cellStyle name="Hipervínculo" xfId="36908" builtinId="8" hidden="1"/>
    <cellStyle name="Hipervínculo" xfId="47038" builtinId="8" hidden="1"/>
    <cellStyle name="Hipervínculo" xfId="45255" builtinId="8" hidden="1"/>
    <cellStyle name="Hipervínculo" xfId="28844" builtinId="8" hidden="1"/>
    <cellStyle name="Hipervínculo" xfId="6626" builtinId="8" hidden="1"/>
    <cellStyle name="Hipervínculo" xfId="51139" builtinId="8" hidden="1"/>
    <cellStyle name="Hipervínculo" xfId="21847" builtinId="8" hidden="1"/>
    <cellStyle name="Hipervínculo" xfId="43841" builtinId="8" hidden="1"/>
    <cellStyle name="Hipervínculo" xfId="48711" builtinId="8" hidden="1"/>
    <cellStyle name="Hipervínculo" xfId="43651" builtinId="8" hidden="1"/>
    <cellStyle name="Hipervínculo" xfId="21920" builtinId="8" hidden="1"/>
    <cellStyle name="Hipervínculo" xfId="1142" builtinId="8" hidden="1"/>
    <cellStyle name="Hipervínculo" xfId="59006" builtinId="8" hidden="1"/>
    <cellStyle name="Hipervínculo" xfId="10759" builtinId="8" hidden="1"/>
    <cellStyle name="Hipervínculo" xfId="164" builtinId="8" hidden="1"/>
    <cellStyle name="Hipervínculo" xfId="59068" builtinId="8" hidden="1"/>
    <cellStyle name="Hipervínculo" xfId="21153" builtinId="8" hidden="1"/>
    <cellStyle name="Hipervínculo" xfId="14991" builtinId="8" hidden="1"/>
    <cellStyle name="Hipervínculo" xfId="9144" builtinId="8" hidden="1"/>
    <cellStyle name="Hipervínculo" xfId="26804" builtinId="8" hidden="1"/>
    <cellStyle name="Hipervínculo" xfId="51989" builtinId="8" hidden="1"/>
    <cellStyle name="Hipervínculo" xfId="52516" builtinId="8" hidden="1"/>
    <cellStyle name="Hipervínculo" xfId="12504" builtinId="8" hidden="1"/>
    <cellStyle name="Hipervínculo" xfId="14046" builtinId="8" hidden="1"/>
    <cellStyle name="Hipervínculo" xfId="50807" builtinId="8" hidden="1"/>
    <cellStyle name="Hipervínculo" xfId="59417" builtinId="8" hidden="1"/>
    <cellStyle name="Hipervínculo" xfId="9080" builtinId="8" hidden="1"/>
    <cellStyle name="Hipervínculo" xfId="21056" builtinId="8" hidden="1"/>
    <cellStyle name="Hipervínculo" xfId="46040" builtinId="8" hidden="1"/>
    <cellStyle name="Hipervínculo" xfId="56652" builtinId="8" hidden="1"/>
    <cellStyle name="Hipervínculo" xfId="10221" builtinId="8" hidden="1"/>
    <cellStyle name="Hipervínculo" xfId="8655" builtinId="8" hidden="1"/>
    <cellStyle name="Hipervínculo" xfId="22683" builtinId="8" hidden="1"/>
    <cellStyle name="Hipervínculo" xfId="39619" builtinId="8" hidden="1"/>
    <cellStyle name="Hipervínculo" xfId="45590" builtinId="8" hidden="1"/>
    <cellStyle name="Hipervínculo" xfId="6924" builtinId="8" hidden="1"/>
    <cellStyle name="Hipervínculo" xfId="33733" builtinId="8" hidden="1"/>
    <cellStyle name="Hipervínculo" xfId="46100" builtinId="8" hidden="1"/>
    <cellStyle name="Hipervínculo" xfId="5517" builtinId="8" hidden="1"/>
    <cellStyle name="Hipervínculo" xfId="53800" builtinId="8" hidden="1"/>
    <cellStyle name="Hipervínculo" xfId="45131" builtinId="8" hidden="1"/>
    <cellStyle name="Hipervínculo" xfId="31777" builtinId="8" hidden="1"/>
    <cellStyle name="Hipervínculo" xfId="39715" builtinId="8" hidden="1"/>
    <cellStyle name="Hipervínculo" xfId="47154" builtinId="8" hidden="1"/>
    <cellStyle name="Hipervínculo" xfId="12160" builtinId="8" hidden="1"/>
    <cellStyle name="Hipervínculo" xfId="12318" builtinId="8" hidden="1"/>
    <cellStyle name="Hipervínculo" xfId="36344" builtinId="8" hidden="1"/>
    <cellStyle name="Hipervínculo" xfId="40437" builtinId="8" hidden="1"/>
    <cellStyle name="Hipervínculo" xfId="56938" builtinId="8" hidden="1"/>
    <cellStyle name="Hipervínculo" xfId="32915" builtinId="8" hidden="1"/>
    <cellStyle name="Hipervínculo" xfId="27828" builtinId="8" hidden="1"/>
    <cellStyle name="Hipervínculo" xfId="4792" builtinId="8" hidden="1"/>
    <cellStyle name="Hipervínculo" xfId="19119" builtinId="8" hidden="1"/>
    <cellStyle name="Hipervínculo" xfId="43147" builtinId="8" hidden="1"/>
    <cellStyle name="Hipervínculo" xfId="47238" builtinId="8" hidden="1"/>
    <cellStyle name="Hipervínculo" xfId="50140" builtinId="8" hidden="1"/>
    <cellStyle name="Hipervínculo" xfId="21601" builtinId="8" hidden="1"/>
    <cellStyle name="Hipervínculo" xfId="48459" builtinId="8" hidden="1"/>
    <cellStyle name="Hipervínculo" xfId="11695" builtinId="8" hidden="1"/>
    <cellStyle name="Hipervínculo" xfId="35774" builtinId="8" hidden="1"/>
    <cellStyle name="Hipervínculo" xfId="49945" builtinId="8" hidden="1"/>
    <cellStyle name="Hipervínculo" xfId="54038" builtinId="8" hidden="1"/>
    <cellStyle name="Hipervínculo" xfId="43340" builtinId="8" hidden="1"/>
    <cellStyle name="Hipervínculo" xfId="19314" builtinId="8" hidden="1"/>
    <cellStyle name="Hipervínculo" xfId="11973" builtinId="8" hidden="1"/>
    <cellStyle name="Hipervínculo" xfId="7340" builtinId="8" hidden="1"/>
    <cellStyle name="Hipervínculo" xfId="32719" builtinId="8" hidden="1"/>
    <cellStyle name="Hipervínculo" xfId="56742" builtinId="8" hidden="1"/>
    <cellStyle name="Hipervínculo" xfId="58854" builtinId="8" hidden="1"/>
    <cellStyle name="Hipervínculo" xfId="36539" builtinId="8" hidden="1"/>
    <cellStyle name="Hipervínculo" xfId="33345" builtinId="8" hidden="1"/>
    <cellStyle name="Hipervínculo" xfId="31461" builtinId="8" hidden="1"/>
    <cellStyle name="Hipervínculo" xfId="14801" builtinId="8" hidden="1"/>
    <cellStyle name="Hipervínculo" xfId="12866" builtinId="8" hidden="1"/>
    <cellStyle name="Hipervínculo" xfId="2712" builtinId="8" hidden="1"/>
    <cellStyle name="Hipervínculo" xfId="57604" builtinId="8" hidden="1"/>
    <cellStyle name="Hipervínculo" xfId="29737" builtinId="8" hidden="1"/>
    <cellStyle name="Hipervínculo" xfId="5715" builtinId="8" hidden="1"/>
    <cellStyle name="Hipervínculo" xfId="15093" builtinId="8" hidden="1"/>
    <cellStyle name="Hipervínculo" xfId="21194" builtinId="8" hidden="1"/>
    <cellStyle name="Hipervínculo" xfId="46317" builtinId="8" hidden="1"/>
    <cellStyle name="Hipervínculo" xfId="49623" builtinId="8" hidden="1"/>
    <cellStyle name="Hipervínculo" xfId="44563" builtinId="8" hidden="1"/>
    <cellStyle name="Hipervínculo" xfId="32166" builtinId="8" hidden="1"/>
    <cellStyle name="Hipervínculo" xfId="1598" builtinId="8" hidden="1"/>
    <cellStyle name="Hipervínculo" xfId="38904" builtinId="8" hidden="1"/>
    <cellStyle name="Hipervínculo" xfId="2253" builtinId="8" hidden="1"/>
    <cellStyle name="Hipervínculo" xfId="10595" builtinId="8" hidden="1"/>
    <cellStyle name="Hipervínculo" xfId="37587" builtinId="8" hidden="1"/>
    <cellStyle name="Hipervínculo" xfId="19763" builtinId="8" hidden="1"/>
    <cellStyle name="Hipervínculo" xfId="22066" builtinId="8" hidden="1"/>
    <cellStyle name="Hipervínculo" xfId="23088" builtinId="8" hidden="1"/>
    <cellStyle name="Hipervínculo" xfId="56556" builtinId="8" hidden="1"/>
    <cellStyle name="Hipervínculo" xfId="35052" builtinId="8" hidden="1"/>
    <cellStyle name="Hipervínculo" xfId="59313" builtinId="8" hidden="1"/>
    <cellStyle name="Hipervínculo" xfId="35768" builtinId="8" hidden="1"/>
    <cellStyle name="Hipervínculo" xfId="51280" builtinId="8" hidden="1"/>
    <cellStyle name="Hipervínculo" xfId="8976" builtinId="8" hidden="1"/>
    <cellStyle name="Hipervínculo" xfId="5809" builtinId="8" hidden="1"/>
    <cellStyle name="Hipervínculo" xfId="49701" builtinId="8" hidden="1"/>
    <cellStyle name="Hipervínculo" xfId="11890" builtinId="8" hidden="1"/>
    <cellStyle name="Hipervínculo" xfId="50570" builtinId="8" hidden="1"/>
    <cellStyle name="Hipervínculo" xfId="28836" builtinId="8" hidden="1"/>
    <cellStyle name="Hipervínculo" xfId="45481" builtinId="8" hidden="1"/>
    <cellStyle name="Hipervínculo" xfId="1238" builtinId="8" hidden="1"/>
    <cellStyle name="Hipervínculo" xfId="22114" builtinId="8" hidden="1"/>
    <cellStyle name="Hipervínculo" xfId="19159" builtinId="8" hidden="1"/>
    <cellStyle name="Hipervínculo" xfId="9611" builtinId="8" hidden="1"/>
    <cellStyle name="Hipervínculo" xfId="43643" builtinId="8" hidden="1"/>
    <cellStyle name="Hipervínculo" xfId="1414" builtinId="8" hidden="1"/>
    <cellStyle name="Hipervínculo" xfId="16853" builtinId="8" hidden="1"/>
    <cellStyle name="Hipervínculo" xfId="4323" builtinId="8" hidden="1"/>
    <cellStyle name="Hipervínculo" xfId="29042" builtinId="8" hidden="1"/>
    <cellStyle name="Hipervínculo" xfId="40867" builtinId="8" hidden="1"/>
    <cellStyle name="Hipervínculo" xfId="55832" builtinId="8" hidden="1"/>
    <cellStyle name="Hipervínculo" xfId="36711" builtinId="8" hidden="1"/>
    <cellStyle name="Hipervínculo" xfId="14983" builtinId="8" hidden="1"/>
    <cellStyle name="Hipervínculo" xfId="55524" builtinId="8" hidden="1"/>
    <cellStyle name="Hipervínculo" xfId="30776" builtinId="8" hidden="1"/>
    <cellStyle name="Hipervínculo" xfId="43679" builtinId="8" hidden="1"/>
    <cellStyle name="Hipervínculo" xfId="41032" builtinId="8" hidden="1"/>
    <cellStyle name="Hipervínculo" xfId="56028" builtinId="8" hidden="1"/>
    <cellStyle name="Hipervínculo" xfId="29786" builtinId="8" hidden="1"/>
    <cellStyle name="Hipervínculo" xfId="4457" builtinId="8" hidden="1"/>
    <cellStyle name="Hipervínculo" xfId="4198" builtinId="8" hidden="1"/>
    <cellStyle name="Hipervínculo" xfId="20031" builtinId="8" hidden="1"/>
    <cellStyle name="Hipervínculo" xfId="15003" builtinId="8" hidden="1"/>
    <cellStyle name="Hipervínculo" xfId="57386" builtinId="8" hidden="1"/>
    <cellStyle name="Hipervínculo" xfId="49229" builtinId="8" hidden="1"/>
    <cellStyle name="Hipervínculo" xfId="22891" builtinId="8" hidden="1"/>
    <cellStyle name="Hipervínculo" xfId="7094" builtinId="8" hidden="1"/>
    <cellStyle name="Hipervínculo" xfId="2511" builtinId="8" hidden="1"/>
    <cellStyle name="Hipervínculo" xfId="26828" builtinId="8" hidden="1"/>
    <cellStyle name="Hipervínculo" xfId="57924" builtinId="8" hidden="1"/>
    <cellStyle name="Hipervínculo" xfId="35394" builtinId="8" hidden="1"/>
    <cellStyle name="Hipervínculo" xfId="42429" builtinId="8" hidden="1"/>
    <cellStyle name="Hipervínculo" xfId="18400" builtinId="8" hidden="1"/>
    <cellStyle name="Hipervínculo" xfId="2771" builtinId="8" hidden="1"/>
    <cellStyle name="Hipervínculo" xfId="9601" builtinId="8" hidden="1"/>
    <cellStyle name="Hipervínculo" xfId="28108" builtinId="8" hidden="1"/>
    <cellStyle name="Hipervínculo" xfId="48019" builtinId="8" hidden="1"/>
    <cellStyle name="Hipervínculo" xfId="41519" builtinId="8" hidden="1"/>
    <cellStyle name="Hipervínculo" xfId="35630" builtinId="8" hidden="1"/>
    <cellStyle name="Hipervínculo" xfId="16978" builtinId="8" hidden="1"/>
    <cellStyle name="Hipervínculo" xfId="56492" builtinId="8" hidden="1"/>
    <cellStyle name="Hipervínculo" xfId="58040" builtinId="8" hidden="1"/>
    <cellStyle name="Hipervínculo" xfId="12034" builtinId="8" hidden="1"/>
    <cellStyle name="Hipervínculo" xfId="52596" builtinId="8" hidden="1"/>
    <cellStyle name="Hipervínculo" xfId="46021" builtinId="8" hidden="1"/>
    <cellStyle name="Hipervínculo" xfId="59128" builtinId="8" hidden="1"/>
    <cellStyle name="Hipervínculo" xfId="71" builtinId="8" hidden="1"/>
    <cellStyle name="Hipervínculo" xfId="38580" builtinId="8" hidden="1"/>
    <cellStyle name="Hipervínculo" xfId="5128" builtinId="8" hidden="1"/>
    <cellStyle name="Hipervínculo" xfId="20624" builtinId="8" hidden="1"/>
    <cellStyle name="Hipervínculo" xfId="9652" builtinId="8" hidden="1"/>
    <cellStyle name="Hipervínculo" xfId="45475" builtinId="8" hidden="1"/>
    <cellStyle name="Hipervínculo" xfId="43260" builtinId="8" hidden="1"/>
    <cellStyle name="Hipervínculo" xfId="2053" builtinId="8" hidden="1"/>
    <cellStyle name="Hipervínculo" xfId="6489" builtinId="8" hidden="1"/>
    <cellStyle name="Hipervínculo" xfId="30000" builtinId="8" hidden="1"/>
    <cellStyle name="Hipervínculo" xfId="28892" builtinId="8" hidden="1"/>
    <cellStyle name="Hipervínculo" xfId="14228" builtinId="8" hidden="1"/>
    <cellStyle name="Hipervínculo" xfId="38546" builtinId="8" hidden="1"/>
    <cellStyle name="Hipervínculo" xfId="15229" builtinId="8" hidden="1"/>
    <cellStyle name="Hipervínculo" xfId="39483" builtinId="8" hidden="1"/>
    <cellStyle name="Hipervínculo" xfId="12407" builtinId="8" hidden="1"/>
    <cellStyle name="Hipervínculo" xfId="36798" builtinId="8" hidden="1"/>
    <cellStyle name="Hipervínculo" xfId="58858" builtinId="8" hidden="1"/>
    <cellStyle name="Hipervínculo" xfId="54564" builtinId="8" hidden="1"/>
    <cellStyle name="Hipervínculo" xfId="25125" builtinId="8" hidden="1"/>
    <cellStyle name="Hipervínculo" xfId="8429" builtinId="8" hidden="1"/>
    <cellStyle name="Hipervínculo" xfId="14274" builtinId="8" hidden="1"/>
    <cellStyle name="Hipervínculo" xfId="19336" builtinId="8" hidden="1"/>
    <cellStyle name="Hipervínculo" xfId="43600" builtinId="8" hidden="1"/>
    <cellStyle name="Hipervínculo" xfId="51485" builtinId="8" hidden="1"/>
    <cellStyle name="Hipervínculo" xfId="35606" builtinId="8" hidden="1"/>
    <cellStyle name="Hipervínculo" xfId="24690" builtinId="8" hidden="1"/>
    <cellStyle name="Hipervínculo" xfId="836" builtinId="8" hidden="1"/>
    <cellStyle name="Hipervínculo" xfId="44357" builtinId="8" hidden="1"/>
    <cellStyle name="Hipervínculo" xfId="34467" builtinId="8" hidden="1"/>
    <cellStyle name="Hipervínculo" xfId="16098" builtinId="8" hidden="1"/>
    <cellStyle name="Hipervínculo" xfId="44555" builtinId="8" hidden="1"/>
    <cellStyle name="Hipervínculo" xfId="46289" builtinId="8" hidden="1"/>
    <cellStyle name="Hipervínculo" xfId="17765" builtinId="8" hidden="1"/>
    <cellStyle name="Hipervínculo" xfId="6401" builtinId="8" hidden="1"/>
    <cellStyle name="Hipervínculo" xfId="28130" builtinId="8" hidden="1"/>
    <cellStyle name="Hipervínculo" xfId="5829" builtinId="8" hidden="1"/>
    <cellStyle name="Hipervínculo" xfId="54973" builtinId="8" hidden="1"/>
    <cellStyle name="Hipervínculo" xfId="37625" builtinId="8" hidden="1"/>
    <cellStyle name="Hipervínculo" xfId="27269" builtinId="8" hidden="1"/>
    <cellStyle name="Hipervínculo" xfId="10835" builtinId="8" hidden="1"/>
    <cellStyle name="Hipervínculo" xfId="13328" builtinId="8" hidden="1"/>
    <cellStyle name="Hipervínculo" xfId="35058" builtinId="8" hidden="1"/>
    <cellStyle name="Hipervínculo" xfId="40119" builtinId="8" hidden="1"/>
    <cellStyle name="Hipervínculo" xfId="33064" builtinId="8" hidden="1"/>
    <cellStyle name="Hipervínculo" xfId="56904" builtinId="8" hidden="1"/>
    <cellStyle name="Hipervínculo" xfId="58366" builtinId="8" hidden="1"/>
    <cellStyle name="Hipervínculo" xfId="2395" builtinId="8" hidden="1"/>
    <cellStyle name="Hipervínculo" xfId="20257" builtinId="8" hidden="1"/>
    <cellStyle name="Hipervínculo" xfId="41989" builtinId="8" hidden="1"/>
    <cellStyle name="Hipervínculo" xfId="47048" builtinId="8" hidden="1"/>
    <cellStyle name="Hipervínculo" xfId="48315" builtinId="8" hidden="1"/>
    <cellStyle name="Hipervínculo" xfId="23509" builtinId="8" hidden="1"/>
    <cellStyle name="Hipervínculo" xfId="14517" builtinId="8" hidden="1"/>
    <cellStyle name="Hipervínculo" xfId="2970" builtinId="8" hidden="1"/>
    <cellStyle name="Hipervínculo" xfId="27180" builtinId="8" hidden="1"/>
    <cellStyle name="Hipervínculo" xfId="48915" builtinId="8" hidden="1"/>
    <cellStyle name="Hipervínculo" xfId="19825" builtinId="8" hidden="1"/>
    <cellStyle name="Hipervínculo" xfId="12246" builtinId="8" hidden="1"/>
    <cellStyle name="Hipervínculo" xfId="49809" builtinId="8" hidden="1"/>
    <cellStyle name="Hipervínculo" xfId="39468" builtinId="8" hidden="1"/>
    <cellStyle name="Hipervínculo" xfId="38198" builtinId="8" hidden="1"/>
    <cellStyle name="Hipervínculo" xfId="54028" builtinId="8" hidden="1"/>
    <cellStyle name="Hipervínculo" xfId="19801" builtinId="8" hidden="1"/>
    <cellStyle name="Hipervínculo" xfId="57940" builtinId="8" hidden="1"/>
    <cellStyle name="Hipervínculo" xfId="34718" builtinId="8" hidden="1"/>
    <cellStyle name="Hipervínculo" xfId="9915" builtinId="8" hidden="1"/>
    <cellStyle name="Hipervínculo" xfId="16116" builtinId="8" hidden="1"/>
    <cellStyle name="Hipervínculo" xfId="17315" builtinId="8" hidden="1"/>
    <cellStyle name="Hipervínculo" xfId="41038" builtinId="8" hidden="1"/>
    <cellStyle name="Hipervínculo" xfId="56036" builtinId="8" hidden="1"/>
    <cellStyle name="Hipervínculo" xfId="54520" builtinId="8" hidden="1"/>
    <cellStyle name="Hipervínculo" xfId="27914" builtinId="8" hidden="1"/>
    <cellStyle name="Hipervínculo" xfId="8747" builtinId="8" hidden="1"/>
    <cellStyle name="Hipervínculo" xfId="23952" builtinId="8" hidden="1"/>
    <cellStyle name="Hipervínculo" xfId="55901" builtinId="8" hidden="1"/>
    <cellStyle name="Hipervínculo" xfId="47965" builtinId="8" hidden="1"/>
    <cellStyle name="Hipervínculo" xfId="49237" builtinId="8" hidden="1"/>
    <cellStyle name="Hipervínculo" xfId="17223" builtinId="8" hidden="1"/>
    <cellStyle name="Hipervínculo" xfId="45311" builtinId="8" hidden="1"/>
    <cellStyle name="Hipervínculo" xfId="6253" builtinId="8" hidden="1"/>
    <cellStyle name="Hipervínculo" xfId="23827" builtinId="8" hidden="1"/>
    <cellStyle name="Hipervínculo" xfId="53169" builtinId="8" hidden="1"/>
    <cellStyle name="Hipervínculo" xfId="54893" builtinId="8" hidden="1"/>
    <cellStyle name="Hipervínculo" xfId="42437" builtinId="8" hidden="1"/>
    <cellStyle name="Hipervínculo" xfId="38344" builtinId="8" hidden="1"/>
    <cellStyle name="Hipervínculo" xfId="14315" builtinId="8" hidden="1"/>
    <cellStyle name="Hipervínculo" xfId="9593" builtinId="8" hidden="1"/>
    <cellStyle name="Hipervínculo" xfId="34124" builtinId="8" hidden="1"/>
    <cellStyle name="Hipervínculo" xfId="19201" builtinId="8" hidden="1"/>
    <cellStyle name="Hipervínculo" xfId="24582" builtinId="8" hidden="1"/>
    <cellStyle name="Hipervínculo" xfId="35638" builtinId="8" hidden="1"/>
    <cellStyle name="Hipervínculo" xfId="31547" builtinId="8" hidden="1"/>
    <cellStyle name="Hipervínculo" xfId="7519" builtinId="8" hidden="1"/>
    <cellStyle name="Hipervínculo" xfId="16395" builtinId="8" hidden="1"/>
    <cellStyle name="Hipervínculo" xfId="21000" builtinId="8" hidden="1"/>
    <cellStyle name="Hipervínculo" xfId="37654" builtinId="8" hidden="1"/>
    <cellStyle name="Hipervínculo" xfId="5929" builtinId="8" hidden="1"/>
    <cellStyle name="Hipervínculo" xfId="28834" builtinId="8" hidden="1"/>
    <cellStyle name="Hipervínculo" xfId="24742" builtinId="8" hidden="1"/>
    <cellStyle name="Hipervínculo" xfId="328" builtinId="8" hidden="1"/>
    <cellStyle name="Hipervínculo" xfId="9136" builtinId="8" hidden="1"/>
    <cellStyle name="Hipervínculo" xfId="25309" builtinId="8" hidden="1"/>
    <cellStyle name="Hipervínculo" xfId="43179" builtinId="8" hidden="1"/>
    <cellStyle name="Hipervínculo" xfId="34063" builtinId="8" hidden="1"/>
    <cellStyle name="Hipervínculo" xfId="48035" builtinId="8" hidden="1"/>
    <cellStyle name="Hipervínculo" xfId="17191" builtinId="8" hidden="1"/>
    <cellStyle name="Hipervínculo" xfId="34847" builtinId="8" hidden="1"/>
    <cellStyle name="Hipervínculo" xfId="19919" builtinId="8" hidden="1"/>
    <cellStyle name="Hipervínculo" xfId="1838" builtinId="8" hidden="1"/>
    <cellStyle name="Hipervínculo" xfId="684" builtinId="8" hidden="1"/>
    <cellStyle name="Hipervínculo" xfId="57484" builtinId="8" hidden="1"/>
    <cellStyle name="Hipervínculo" xfId="49207" builtinId="8" hidden="1"/>
    <cellStyle name="Hipervínculo" xfId="3291" builtinId="8" hidden="1"/>
    <cellStyle name="Hipervínculo" xfId="22302" builtinId="8" hidden="1"/>
    <cellStyle name="Hipervínculo" xfId="51904" builtinId="8" hidden="1"/>
    <cellStyle name="Hipervínculo" xfId="5136" builtinId="8" hidden="1"/>
    <cellStyle name="Hipervínculo" xfId="45620" builtinId="8" hidden="1"/>
    <cellStyle name="Hipervínculo" xfId="31765" builtinId="8" hidden="1"/>
    <cellStyle name="Hipervínculo" xfId="52165" builtinId="8" hidden="1"/>
    <cellStyle name="Hipervínculo" xfId="40829" builtinId="8" hidden="1"/>
    <cellStyle name="Hipervínculo" xfId="58786" builtinId="8" hidden="1"/>
    <cellStyle name="Hipervínculo" xfId="3380" builtinId="8" hidden="1"/>
    <cellStyle name="Hipervínculo" xfId="42297" builtinId="8" hidden="1"/>
    <cellStyle name="Hipervínculo" xfId="19087" builtinId="8" hidden="1"/>
    <cellStyle name="Hipervínculo" xfId="29028" builtinId="8" hidden="1"/>
    <cellStyle name="Hipervínculo" xfId="7617" builtinId="8" hidden="1"/>
    <cellStyle name="Hipervínculo" xfId="33048" builtinId="8" hidden="1"/>
    <cellStyle name="Hipervínculo" xfId="40063" builtinId="8" hidden="1"/>
    <cellStyle name="Hipervínculo" xfId="52035" builtinId="8" hidden="1"/>
    <cellStyle name="Hipervínculo" xfId="54640" builtinId="8" hidden="1"/>
    <cellStyle name="Hipervínculo" xfId="44829" builtinId="8" hidden="1"/>
    <cellStyle name="Hipervínculo" xfId="55885" builtinId="8" hidden="1"/>
    <cellStyle name="Hipervínculo" xfId="45111" builtinId="8" hidden="1"/>
    <cellStyle name="Hipervínculo" xfId="55736" builtinId="8" hidden="1"/>
    <cellStyle name="Hipervínculo" xfId="21534" builtinId="8" hidden="1"/>
    <cellStyle name="Hipervínculo" xfId="21" builtinId="8" hidden="1"/>
    <cellStyle name="Hipervínculo" xfId="648" builtinId="8" hidden="1"/>
    <cellStyle name="Hipervínculo" xfId="16799" builtinId="8" hidden="1"/>
    <cellStyle name="Hipervínculo" xfId="10827" builtinId="8" hidden="1"/>
    <cellStyle name="Hipervínculo" xfId="7781" builtinId="8" hidden="1"/>
    <cellStyle name="Hipervínculo" xfId="18224" builtinId="8" hidden="1"/>
    <cellStyle name="Hipervínculo" xfId="40127" builtinId="8" hidden="1"/>
    <cellStyle name="Hipervínculo" xfId="51513" builtinId="8" hidden="1"/>
    <cellStyle name="Hipervínculo" xfId="53228" builtinId="8" hidden="1"/>
    <cellStyle name="Hipervínculo" xfId="25628" builtinId="8" hidden="1"/>
    <cellStyle name="Hipervínculo" xfId="18280" builtinId="8" hidden="1"/>
    <cellStyle name="Hipervínculo" xfId="10583" builtinId="8" hidden="1"/>
    <cellStyle name="Hipervínculo" xfId="45926" builtinId="8" hidden="1"/>
    <cellStyle name="Hipervínculo" xfId="48917" builtinId="8" hidden="1"/>
    <cellStyle name="Hipervínculo" xfId="36106" builtinId="8" hidden="1"/>
    <cellStyle name="Hipervínculo" xfId="5319" builtinId="8" hidden="1"/>
    <cellStyle name="Hipervínculo" xfId="18705" builtinId="8" hidden="1"/>
    <cellStyle name="Hipervínculo" xfId="2966" builtinId="8" hidden="1"/>
    <cellStyle name="Hipervínculo" xfId="6039" builtinId="8" hidden="1"/>
    <cellStyle name="Hipervínculo" xfId="31826" builtinId="8" hidden="1"/>
    <cellStyle name="Hipervínculo" xfId="53723" builtinId="8" hidden="1"/>
    <cellStyle name="Hipervínculo" xfId="9517" builtinId="8" hidden="1"/>
    <cellStyle name="Hipervínculo" xfId="37432" builtinId="8" hidden="1"/>
    <cellStyle name="Hipervínculo" xfId="11776" builtinId="8" hidden="1"/>
    <cellStyle name="Hipervínculo" xfId="10507" builtinId="8" hidden="1"/>
    <cellStyle name="Hipervínculo" xfId="14597" builtinId="8" hidden="1"/>
    <cellStyle name="Hipervínculo" xfId="38622" builtinId="8" hidden="1"/>
    <cellStyle name="Hipervínculo" xfId="57944" builtinId="8" hidden="1"/>
    <cellStyle name="Hipervínculo" xfId="34726" builtinId="8" hidden="1"/>
    <cellStyle name="Hipervínculo" xfId="33803" builtinId="8" hidden="1"/>
    <cellStyle name="Hipervínculo" xfId="56622" builtinId="8" hidden="1"/>
    <cellStyle name="Hipervínculo" xfId="17307" builtinId="8" hidden="1"/>
    <cellStyle name="Hipervínculo" xfId="21398" builtinId="8" hidden="1"/>
    <cellStyle name="Hipervínculo" xfId="45427" builtinId="8" hidden="1"/>
    <cellStyle name="Hipervínculo" xfId="52079" builtinId="8" hidden="1"/>
    <cellStyle name="Hipervínculo" xfId="54372" builtinId="8" hidden="1"/>
    <cellStyle name="Hipervínculo" xfId="10909" builtinId="8" hidden="1"/>
    <cellStyle name="Hipervínculo" xfId="89" builtinId="8" hidden="1"/>
    <cellStyle name="Hipervínculo" xfId="47530" builtinId="8" hidden="1"/>
    <cellStyle name="Hipervínculo" xfId="28194" builtinId="8" hidden="1"/>
    <cellStyle name="Hipervínculo" xfId="52227" builtinId="8" hidden="1"/>
    <cellStyle name="Hipervínculo" xfId="45153" builtinId="8" hidden="1"/>
    <cellStyle name="Hipervínculo" xfId="35862" builtinId="8" hidden="1"/>
    <cellStyle name="Hipervínculo" xfId="9228" builtinId="8" hidden="1"/>
    <cellStyle name="Hipervínculo" xfId="45636" builtinId="8" hidden="1"/>
    <cellStyle name="Hipervínculo" xfId="18396" builtinId="8" hidden="1"/>
    <cellStyle name="Hipervínculo" xfId="44921" builtinId="8" hidden="1"/>
    <cellStyle name="Hipervínculo" xfId="38298" builtinId="8" hidden="1"/>
    <cellStyle name="Hipervínculo" xfId="32867" builtinId="8" hidden="1"/>
    <cellStyle name="Hipervínculo" xfId="32725" builtinId="8" hidden="1"/>
    <cellStyle name="Hipervínculo" xfId="10233" builtinId="8" hidden="1"/>
    <cellStyle name="Hipervínculo" xfId="3231" builtinId="8" hidden="1"/>
    <cellStyle name="Hipervínculo" xfId="620" builtinId="8" hidden="1"/>
    <cellStyle name="Hipervínculo" xfId="41797" builtinId="8" hidden="1"/>
    <cellStyle name="Hipervínculo" xfId="54256" builtinId="8" hidden="1"/>
    <cellStyle name="Hipervínculo" xfId="31555" builtinId="8" hidden="1"/>
    <cellStyle name="Hipervínculo" xfId="25105" builtinId="8" hidden="1"/>
    <cellStyle name="Hipervínculo" xfId="2829" builtinId="8" hidden="1"/>
    <cellStyle name="Hipervínculo" xfId="18430" builtinId="8" hidden="1"/>
    <cellStyle name="Hipervínculo" xfId="32785" builtinId="8" hidden="1"/>
    <cellStyle name="Hipervínculo" xfId="48596" builtinId="8" hidden="1"/>
    <cellStyle name="Hipervínculo" xfId="47328" builtinId="8" hidden="1"/>
    <cellStyle name="Hipervínculo" xfId="21129" builtinId="8" hidden="1"/>
    <cellStyle name="Hipervínculo" xfId="43284" builtinId="8" hidden="1"/>
    <cellStyle name="Hipervínculo" xfId="48955" builtinId="8" hidden="1"/>
    <cellStyle name="Hipervínculo" xfId="18094" builtinId="8" hidden="1"/>
    <cellStyle name="Hipervínculo" xfId="51306" builtinId="8" hidden="1"/>
    <cellStyle name="Hipervínculo" xfId="30276" builtinId="8" hidden="1"/>
    <cellStyle name="Hipervínculo" xfId="40401" builtinId="8" hidden="1"/>
    <cellStyle name="Hipervínculo" xfId="17955" builtinId="8" hidden="1"/>
    <cellStyle name="Hipervínculo" xfId="13543" builtinId="8" hidden="1"/>
    <cellStyle name="Hipervínculo" xfId="10555" builtinId="8" hidden="1"/>
    <cellStyle name="Hipervínculo" xfId="32286" builtinId="8" hidden="1"/>
    <cellStyle name="Hipervínculo" xfId="26676" builtinId="8" hidden="1"/>
    <cellStyle name="Hipervínculo" xfId="31936" builtinId="8" hidden="1"/>
    <cellStyle name="Hipervínculo" xfId="57650" builtinId="8" hidden="1"/>
    <cellStyle name="Hipervínculo" xfId="11153" builtinId="8" hidden="1"/>
    <cellStyle name="Hipervínculo" xfId="30563" builtinId="8" hidden="1"/>
    <cellStyle name="Hipervínculo" xfId="17485" builtinId="8" hidden="1"/>
    <cellStyle name="Hipervínculo" xfId="39217" builtinId="8" hidden="1"/>
    <cellStyle name="Hipervínculo" xfId="7917" builtinId="8" hidden="1"/>
    <cellStyle name="Hipervínculo" xfId="29687" builtinId="8" hidden="1"/>
    <cellStyle name="Hipervínculo" xfId="770" builtinId="8" hidden="1"/>
    <cellStyle name="Hipervínculo" xfId="3289" builtinId="8" hidden="1"/>
    <cellStyle name="Hipervínculo" xfId="14869" builtinId="8" hidden="1"/>
    <cellStyle name="Hipervínculo" xfId="24408" builtinId="8" hidden="1"/>
    <cellStyle name="Hipervínculo" xfId="46144" builtinId="8" hidden="1"/>
    <cellStyle name="Hipervínculo" xfId="46408" builtinId="8" hidden="1"/>
    <cellStyle name="Hipervínculo" xfId="41347" builtinId="8" hidden="1"/>
    <cellStyle name="Hipervínculo" xfId="24428" builtinId="8" hidden="1"/>
    <cellStyle name="Hipervínculo" xfId="27969" builtinId="8" hidden="1"/>
    <cellStyle name="Hipervínculo" xfId="40615" builtinId="8" hidden="1"/>
    <cellStyle name="Hipervínculo" xfId="31341" builtinId="8" hidden="1"/>
    <cellStyle name="Hipervínculo" xfId="53070" builtinId="8" hidden="1"/>
    <cellStyle name="Hipervínculo" xfId="39479" builtinId="8" hidden="1"/>
    <cellStyle name="Hipervínculo" xfId="34417" builtinId="8" hidden="1"/>
    <cellStyle name="Hipervínculo" xfId="12686" builtinId="8" hidden="1"/>
    <cellStyle name="Hipervínculo" xfId="45944" builtinId="8" hidden="1"/>
    <cellStyle name="Hipervínculo" xfId="16293" builtinId="8" hidden="1"/>
    <cellStyle name="Hipervínculo" xfId="34278" builtinId="8" hidden="1"/>
    <cellStyle name="Hipervínculo" xfId="3396" builtinId="8" hidden="1"/>
    <cellStyle name="Hipervínculo" xfId="25247" builtinId="8" hidden="1"/>
    <cellStyle name="Hipervínculo" xfId="21040" builtinId="8" hidden="1"/>
    <cellStyle name="Hipervínculo" xfId="38564" builtinId="8" hidden="1"/>
    <cellStyle name="Hipervínculo" xfId="31087" builtinId="8" hidden="1"/>
    <cellStyle name="Hipervínculo" xfId="7447" builtinId="8" hidden="1"/>
    <cellStyle name="Hipervínculo" xfId="22262" builtinId="8" hidden="1"/>
    <cellStyle name="Hipervínculo" xfId="14865" builtinId="8" hidden="1"/>
    <cellStyle name="Hipervínculo" xfId="35678" builtinId="8" hidden="1"/>
    <cellStyle name="Hipervínculo" xfId="27491" builtinId="8" hidden="1"/>
    <cellStyle name="Hipervínculo" xfId="462" builtinId="8" hidden="1"/>
    <cellStyle name="Hipervínculo" xfId="25015" builtinId="8" hidden="1"/>
    <cellStyle name="Hipervínculo" xfId="38522" builtinId="8" hidden="1"/>
    <cellStyle name="Hipervínculo" xfId="52125" builtinId="8" hidden="1"/>
    <cellStyle name="Hipervínculo" xfId="44241" builtinId="8" hidden="1"/>
    <cellStyle name="Hipervínculo" xfId="18697" builtinId="8" hidden="1"/>
    <cellStyle name="Hipervínculo" xfId="15033" builtinId="8" hidden="1"/>
    <cellStyle name="Hipervínculo" xfId="7789" builtinId="8" hidden="1"/>
    <cellStyle name="Hipervínculo" xfId="14777" builtinId="8" hidden="1"/>
    <cellStyle name="Hipervínculo" xfId="54823" builtinId="8" hidden="1"/>
    <cellStyle name="Hipervínculo" xfId="31802" builtinId="8" hidden="1"/>
    <cellStyle name="Hipervínculo" xfId="37440" builtinId="8" hidden="1"/>
    <cellStyle name="Hipervínculo" xfId="11768" builtinId="8" hidden="1"/>
    <cellStyle name="Hipervínculo" xfId="9321" builtinId="8" hidden="1"/>
    <cellStyle name="Hipervínculo" xfId="14589" builtinId="8" hidden="1"/>
    <cellStyle name="Hipervínculo" xfId="38614" builtinId="8" hidden="1"/>
    <cellStyle name="Hipervínculo" xfId="42709" builtinId="8" hidden="1"/>
    <cellStyle name="Hipervínculo" xfId="54669" builtinId="8" hidden="1"/>
    <cellStyle name="Hipervínculo" xfId="30641" builtinId="8" hidden="1"/>
    <cellStyle name="Hipervínculo" xfId="6836" builtinId="8" hidden="1"/>
    <cellStyle name="Hipervínculo" xfId="2371" builtinId="8" hidden="1"/>
    <cellStyle name="Hipervínculo" xfId="1374" builtinId="8" hidden="1"/>
    <cellStyle name="Hipervínculo" xfId="45419" builtinId="8" hidden="1"/>
    <cellStyle name="Hipervínculo" xfId="48507" builtinId="8" hidden="1"/>
    <cellStyle name="Hipervínculo" xfId="54250" builtinId="8" hidden="1"/>
    <cellStyle name="Hipervínculo" xfId="29996" builtinId="8" hidden="1"/>
    <cellStyle name="Hipervínculo" xfId="32040" builtinId="8" hidden="1"/>
    <cellStyle name="Hipervínculo" xfId="4337" builtinId="8" hidden="1"/>
    <cellStyle name="Hipervínculo" xfId="28188" builtinId="8" hidden="1"/>
    <cellStyle name="Hipervínculo" xfId="52219" builtinId="8" hidden="1"/>
    <cellStyle name="Hipervínculo" xfId="56306" builtinId="8" hidden="1"/>
    <cellStyle name="Hipervínculo" xfId="41068" builtinId="8" hidden="1"/>
    <cellStyle name="Hipervínculo" xfId="17042" builtinId="8" hidden="1"/>
    <cellStyle name="Hipervínculo" xfId="922" builtinId="8" hidden="1"/>
    <cellStyle name="Hipervínculo" xfId="9644" builtinId="8" hidden="1"/>
    <cellStyle name="Hipervínculo" xfId="34990" builtinId="8" hidden="1"/>
    <cellStyle name="Hipervínculo" xfId="49357" builtinId="8" hidden="1"/>
    <cellStyle name="Hipervínculo" xfId="47640" builtinId="8" hidden="1"/>
    <cellStyle name="Hipervínculo" xfId="34268" builtinId="8" hidden="1"/>
    <cellStyle name="Hipervínculo" xfId="10241" builtinId="8" hidden="1"/>
    <cellStyle name="Hipervínculo" xfId="3142" builtinId="8" hidden="1"/>
    <cellStyle name="Hipervínculo" xfId="16572" builtinId="8" hidden="1"/>
    <cellStyle name="Hipervínculo" xfId="41789" builtinId="8" hidden="1"/>
    <cellStyle name="Hipervínculo" xfId="54248" builtinId="8" hidden="1"/>
    <cellStyle name="Hipervínculo" xfId="49187" builtinId="8" hidden="1"/>
    <cellStyle name="Hipervínculo" xfId="27451" builtinId="8" hidden="1"/>
    <cellStyle name="Hipervínculo" xfId="2833" builtinId="8" hidden="1"/>
    <cellStyle name="Hipervínculo" xfId="9365" builtinId="8" hidden="1"/>
    <cellStyle name="Hipervínculo" xfId="23496" builtinId="8" hidden="1"/>
    <cellStyle name="Hipervínculo" xfId="2016" builtinId="8" hidden="1"/>
    <cellStyle name="Hipervínculo" xfId="54927" builtinId="8" hidden="1"/>
    <cellStyle name="Hipervínculo" xfId="24368" builtinId="8" hidden="1"/>
    <cellStyle name="Hipervínculo" xfId="20526" builtinId="8" hidden="1"/>
    <cellStyle name="Hipervínculo" xfId="15832" builtinId="8" hidden="1"/>
    <cellStyle name="Hipervínculo" xfId="58812" builtinId="8" hidden="1"/>
    <cellStyle name="Hipervínculo" xfId="29549" builtinId="8" hidden="1"/>
    <cellStyle name="Hipervínculo" xfId="51755" builtinId="8" hidden="1"/>
    <cellStyle name="Hipervínculo" xfId="55071" builtinId="8" hidden="1"/>
    <cellStyle name="Hipervínculo" xfId="41192" builtinId="8" hidden="1"/>
    <cellStyle name="Hipervínculo" xfId="49761" builtinId="8" hidden="1"/>
    <cellStyle name="Hipervínculo" xfId="10565" builtinId="8" hidden="1"/>
    <cellStyle name="Hipervínculo" xfId="15623" builtinId="8" hidden="1"/>
    <cellStyle name="Hipervínculo" xfId="37352" builtinId="8" hidden="1"/>
    <cellStyle name="Hipervínculo" xfId="55192" builtinId="8" hidden="1"/>
    <cellStyle name="Hipervínculo" xfId="33365" builtinId="8" hidden="1"/>
    <cellStyle name="Hipervínculo" xfId="28401" builtinId="8" hidden="1"/>
    <cellStyle name="Hipervínculo" xfId="7273" builtinId="8" hidden="1"/>
    <cellStyle name="Hipervínculo" xfId="17493" builtinId="8" hidden="1"/>
    <cellStyle name="Hipervínculo" xfId="22552" builtinId="8" hidden="1"/>
    <cellStyle name="Hipervínculo" xfId="44285" builtinId="8" hidden="1"/>
    <cellStyle name="Hipervínculo" xfId="18266" builtinId="8" hidden="1"/>
    <cellStyle name="Hipervínculo" xfId="18741" builtinId="8" hidden="1"/>
    <cellStyle name="Hipervínculo" xfId="21476" builtinId="8" hidden="1"/>
    <cellStyle name="Hipervínculo" xfId="918" builtinId="8" hidden="1"/>
    <cellStyle name="Hipervínculo" xfId="56566" builtinId="8" hidden="1"/>
    <cellStyle name="Hipervínculo" xfId="50611" builtinId="8" hidden="1"/>
    <cellStyle name="Hipervínculo" xfId="33020" builtinId="8" hidden="1"/>
    <cellStyle name="Hipervínculo" xfId="41338" builtinId="8" hidden="1"/>
    <cellStyle name="Hipervínculo" xfId="2217" builtinId="8" hidden="1"/>
    <cellStyle name="Hipervínculo" xfId="22542" builtinId="8" hidden="1"/>
    <cellStyle name="Hipervínculo" xfId="8701" builtinId="8" hidden="1"/>
    <cellStyle name="Hipervínculo" xfId="31349" builtinId="8" hidden="1"/>
    <cellStyle name="Hipervínculo" xfId="36407" builtinId="8" hidden="1"/>
    <cellStyle name="Hipervínculo" xfId="58994" builtinId="8" hidden="1"/>
    <cellStyle name="Hipervínculo" xfId="34409" builtinId="8" hidden="1"/>
    <cellStyle name="Hipervínculo" xfId="8727" builtinId="8" hidden="1"/>
    <cellStyle name="Hipervínculo" xfId="57958" builtinId="8" hidden="1"/>
    <cellStyle name="Hipervínculo" xfId="15501" builtinId="8" hidden="1"/>
    <cellStyle name="Hipervínculo" xfId="38274" builtinId="8" hidden="1"/>
    <cellStyle name="Hipervínculo" xfId="43334" builtinId="8" hidden="1"/>
    <cellStyle name="Hipervínculo" xfId="53758" builtinId="8" hidden="1"/>
    <cellStyle name="Hipervínculo" xfId="24888" builtinId="8" hidden="1"/>
    <cellStyle name="Hipervínculo" xfId="10765" builtinId="8" hidden="1"/>
    <cellStyle name="Hipervínculo" xfId="28320" builtinId="8" hidden="1"/>
    <cellStyle name="Hipervínculo" xfId="22300" builtinId="8" hidden="1"/>
    <cellStyle name="Hipervínculo" xfId="45205" builtinId="8" hidden="1"/>
    <cellStyle name="Hipervínculo" xfId="50260" builtinId="8" hidden="1"/>
    <cellStyle name="Hipervínculo" xfId="46958" builtinId="8" hidden="1"/>
    <cellStyle name="Hipervínculo" xfId="20614" builtinId="8" hidden="1"/>
    <cellStyle name="Hipervínculo" xfId="15445" builtinId="8" hidden="1"/>
    <cellStyle name="Hipervínculo" xfId="35250" builtinId="8" hidden="1"/>
    <cellStyle name="Hipervínculo" xfId="16915" builtinId="8" hidden="1"/>
    <cellStyle name="Hipervínculo" xfId="52133" builtinId="8" hidden="1"/>
    <cellStyle name="Hipervínculo" xfId="57187" builtinId="8" hidden="1"/>
    <cellStyle name="Hipervínculo" xfId="40159" builtinId="8" hidden="1"/>
    <cellStyle name="Hipervínculo" xfId="42543" builtinId="8" hidden="1"/>
    <cellStyle name="Hipervínculo" xfId="31141" builtinId="8" hidden="1"/>
    <cellStyle name="Hipervínculo" xfId="57660" builtinId="8" hidden="1"/>
    <cellStyle name="Hipervínculo" xfId="57677" builtinId="8" hidden="1"/>
    <cellStyle name="Hipervínculo" xfId="18802" builtinId="8" hidden="1"/>
    <cellStyle name="Hipervínculo" xfId="12350" builtinId="8" hidden="1"/>
    <cellStyle name="Hipervínculo" xfId="57153" builtinId="8" hidden="1"/>
    <cellStyle name="Hipervínculo" xfId="16193" builtinId="8" hidden="1"/>
    <cellStyle name="Hipervínculo" xfId="22833" builtinId="8" hidden="1"/>
    <cellStyle name="Hipervínculo" xfId="58338" builtinId="8" hidden="1"/>
    <cellStyle name="Hipervínculo" xfId="52454" builtinId="8" hidden="1"/>
    <cellStyle name="Hipervínculo" xfId="11906" builtinId="8" hidden="1"/>
    <cellStyle name="Hipervínculo" xfId="45510" builtinId="8" hidden="1"/>
    <cellStyle name="Hipervínculo" xfId="47746" builtinId="8" hidden="1"/>
    <cellStyle name="Hipervínculo" xfId="27343" builtinId="8" hidden="1"/>
    <cellStyle name="Hipervínculo" xfId="31233" builtinId="8" hidden="1"/>
    <cellStyle name="Hipervínculo" xfId="48033" builtinId="8" hidden="1"/>
    <cellStyle name="Hipervínculo" xfId="36326" builtinId="8" hidden="1"/>
    <cellStyle name="Hipervínculo" xfId="18140" builtinId="8" hidden="1"/>
    <cellStyle name="Hipervínculo" xfId="5403" builtinId="8" hidden="1"/>
    <cellStyle name="Hipervínculo" xfId="5839" builtinId="8" hidden="1"/>
    <cellStyle name="Hipervínculo" xfId="22372" builtinId="8" hidden="1"/>
    <cellStyle name="Hipervínculo" xfId="52060" builtinId="8" hidden="1"/>
    <cellStyle name="Hipervínculo" xfId="32272" builtinId="8" hidden="1"/>
    <cellStyle name="Hipervínculo" xfId="56298" builtinId="8" hidden="1"/>
    <cellStyle name="Hipervínculo" xfId="41076" builtinId="8" hidden="1"/>
    <cellStyle name="Hipervínculo" xfId="50112" builtinId="8" hidden="1"/>
    <cellStyle name="Hipervínculo" xfId="12956" builtinId="8" hidden="1"/>
    <cellStyle name="Hipervínculo" xfId="2407" builtinId="8" hidden="1"/>
    <cellStyle name="Hipervínculo" xfId="35784" builtinId="8" hidden="1"/>
    <cellStyle name="Hipervínculo" xfId="16120" builtinId="8" hidden="1"/>
    <cellStyle name="Hipervínculo" xfId="56106" builtinId="8" hidden="1"/>
    <cellStyle name="Hipervínculo" xfId="34276" builtinId="8" hidden="1"/>
    <cellStyle name="Hipervínculo" xfId="29312" builtinId="8" hidden="1"/>
    <cellStyle name="Hipervínculo" xfId="6159" builtinId="8" hidden="1"/>
    <cellStyle name="Hipervínculo" xfId="16580" builtinId="8" hidden="1"/>
    <cellStyle name="Hipervínculo" xfId="22342" builtinId="8" hidden="1"/>
    <cellStyle name="Hipervínculo" xfId="15147" builtinId="8" hidden="1"/>
    <cellStyle name="Hipervínculo" xfId="49179" builtinId="8" hidden="1"/>
    <cellStyle name="Hipervínculo" xfId="4483" builtinId="8" hidden="1"/>
    <cellStyle name="Hipervínculo" xfId="16861" builtinId="8" hidden="1"/>
    <cellStyle name="Hipervínculo" xfId="40439" builtinId="8" hidden="1"/>
    <cellStyle name="Hipervínculo" xfId="51919" builtinId="8" hidden="1"/>
    <cellStyle name="Hipervínculo" xfId="42931" builtinId="8" hidden="1"/>
    <cellStyle name="Hipervínculo" xfId="50358" builtinId="8" hidden="1"/>
    <cellStyle name="Hipervínculo" xfId="42251" builtinId="8" hidden="1"/>
    <cellStyle name="Hipervínculo" xfId="20518" builtinId="8" hidden="1"/>
    <cellStyle name="Hipervínculo" xfId="53784" builtinId="8" hidden="1"/>
    <cellStyle name="Hipervínculo" xfId="8703" builtinId="8" hidden="1"/>
    <cellStyle name="Hipervínculo" xfId="30437" builtinId="8" hidden="1"/>
    <cellStyle name="Hipervínculo" xfId="35496" builtinId="8" hidden="1"/>
    <cellStyle name="Hipervínculo" xfId="59447" builtinId="8" hidden="1"/>
    <cellStyle name="Hipervínculo" xfId="35323" builtinId="8" hidden="1"/>
    <cellStyle name="Hipervínculo" xfId="13589" builtinId="8" hidden="1"/>
    <cellStyle name="Hipervínculo" xfId="8533" builtinId="8" hidden="1"/>
    <cellStyle name="Hipervínculo" xfId="15631" builtinId="8" hidden="1"/>
    <cellStyle name="Hipervínculo" xfId="41823" builtinId="8" hidden="1"/>
    <cellStyle name="Hipervínculo" xfId="58846" builtinId="8" hidden="1"/>
    <cellStyle name="Hipervínculo" xfId="52843" builtinId="8" hidden="1"/>
    <cellStyle name="Hipervínculo" xfId="28392" builtinId="8" hidden="1"/>
    <cellStyle name="Hipervínculo" xfId="5689" builtinId="8" hidden="1"/>
    <cellStyle name="Hipervínculo" xfId="1462" builtinId="8" hidden="1"/>
    <cellStyle name="Hipervínculo" xfId="22560" builtinId="8" hidden="1"/>
    <cellStyle name="Hipervínculo" xfId="44293" builtinId="8" hidden="1"/>
    <cellStyle name="Hipervínculo" xfId="49351" builtinId="8" hidden="1"/>
    <cellStyle name="Hipervínculo" xfId="46044" builtinId="8" hidden="1"/>
    <cellStyle name="Hipervínculo" xfId="21468" builtinId="8" hidden="1"/>
    <cellStyle name="Hipervínculo" xfId="8311" builtinId="8" hidden="1"/>
    <cellStyle name="Hipervínculo" xfId="5985" builtinId="8" hidden="1"/>
    <cellStyle name="Hipervínculo" xfId="31315" builtinId="8" hidden="1"/>
    <cellStyle name="Hipervínculo" xfId="616" builtinId="8" hidden="1"/>
    <cellStyle name="Hipervínculo" xfId="41991" builtinId="8" hidden="1"/>
    <cellStyle name="Hipervínculo" xfId="17301" builtinId="8" hidden="1"/>
    <cellStyle name="Hipervínculo" xfId="42833" builtinId="8" hidden="1"/>
    <cellStyle name="Hipervínculo" xfId="1412" builtinId="8" hidden="1"/>
    <cellStyle name="Hipervínculo" xfId="11734" builtinId="8" hidden="1"/>
    <cellStyle name="Hipervínculo" xfId="36415" builtinId="8" hidden="1"/>
    <cellStyle name="Hipervínculo" xfId="58990" builtinId="8" hidden="1"/>
    <cellStyle name="Hipervínculo" xfId="56470" builtinId="8" hidden="1"/>
    <cellStyle name="Hipervínculo" xfId="32447" builtinId="8" hidden="1"/>
    <cellStyle name="Hipervínculo" xfId="7611" builtinId="8" hidden="1"/>
    <cellStyle name="Hipervínculo" xfId="2433" builtinId="8" hidden="1"/>
    <cellStyle name="Hipervínculo" xfId="18667" builtinId="8" hidden="1"/>
    <cellStyle name="Hipervínculo" xfId="43342" builtinId="8" hidden="1"/>
    <cellStyle name="Hipervínculo" xfId="2974" builtinId="8" hidden="1"/>
    <cellStyle name="Hipervínculo" xfId="49673" builtinId="8" hidden="1"/>
    <cellStyle name="Hipervínculo" xfId="31605" builtinId="8" hidden="1"/>
    <cellStyle name="Hipervínculo" xfId="1922" builtinId="8" hidden="1"/>
    <cellStyle name="Hipervínculo" xfId="7880" builtinId="8" hidden="1"/>
    <cellStyle name="Hipervínculo" xfId="26382" builtinId="8" hidden="1"/>
    <cellStyle name="Hipervínculo" xfId="45644" builtinId="8" hidden="1"/>
    <cellStyle name="Hipervínculo" xfId="16959" builtinId="8" hidden="1"/>
    <cellStyle name="Hipervínculo" xfId="42873" builtinId="8" hidden="1"/>
    <cellStyle name="Hipervínculo" xfId="18846" builtinId="8" hidden="1"/>
    <cellStyle name="Hipervínculo" xfId="21097" builtinId="8" hidden="1"/>
    <cellStyle name="Hipervínculo" xfId="4060" builtinId="8" hidden="1"/>
    <cellStyle name="Hipervínculo" xfId="33187" builtinId="8" hidden="1"/>
    <cellStyle name="Hipervínculo" xfId="57195" builtinId="8" hidden="1"/>
    <cellStyle name="Hipervínculo" xfId="55984" builtinId="8" hidden="1"/>
    <cellStyle name="Hipervínculo" xfId="8379" builtinId="8" hidden="1"/>
    <cellStyle name="Hipervínculo" xfId="12044" builtinId="8" hidden="1"/>
    <cellStyle name="Hipervínculo" xfId="52687" builtinId="8" hidden="1"/>
    <cellStyle name="Hipervínculo" xfId="22320" builtinId="8" hidden="1"/>
    <cellStyle name="Hipervínculo" xfId="39985" builtinId="8" hidden="1"/>
    <cellStyle name="Hipervínculo" xfId="57017" builtinId="8" hidden="1"/>
    <cellStyle name="Hipervínculo" xfId="33799" builtinId="8" hidden="1"/>
    <cellStyle name="Hipervínculo" xfId="29272" builtinId="8" hidden="1"/>
    <cellStyle name="Hipervínculo" xfId="8920" builtinId="8" hidden="1"/>
    <cellStyle name="Hipervínculo" xfId="26236" builtinId="8" hidden="1"/>
    <cellStyle name="Hipervínculo" xfId="50850" builtinId="8" hidden="1"/>
    <cellStyle name="Hipervínculo" xfId="46785" builtinId="8" hidden="1"/>
    <cellStyle name="Hipervínculo" xfId="50090" builtinId="8" hidden="1"/>
    <cellStyle name="Hipervínculo" xfId="44225" builtinId="8" hidden="1"/>
    <cellStyle name="Hipervínculo" xfId="22474" builtinId="8" hidden="1"/>
    <cellStyle name="Hipervínculo" xfId="1830" builtinId="8" hidden="1"/>
    <cellStyle name="Hipervínculo" xfId="25462" builtinId="8" hidden="1"/>
    <cellStyle name="Hipervínculo" xfId="47660" builtinId="8" hidden="1"/>
    <cellStyle name="Hipervínculo" xfId="6393" builtinId="8" hidden="1"/>
    <cellStyle name="Hipervínculo" xfId="43165" builtinId="8" hidden="1"/>
    <cellStyle name="Hipervínculo" xfId="24500" builtinId="8" hidden="1"/>
    <cellStyle name="Hipervínculo" xfId="15673" builtinId="8" hidden="1"/>
    <cellStyle name="Hipervínculo" xfId="7791" builtinId="8" hidden="1"/>
    <cellStyle name="Hipervínculo" xfId="32264" builtinId="8" hidden="1"/>
    <cellStyle name="Hipervínculo" xfId="34581" builtinId="8" hidden="1"/>
    <cellStyle name="Hipervínculo" xfId="9680" builtinId="8" hidden="1"/>
    <cellStyle name="Hipervínculo" xfId="54673" builtinId="8" hidden="1"/>
    <cellStyle name="Hipervínculo" xfId="56214" builtinId="8" hidden="1"/>
    <cellStyle name="Hipervínculo" xfId="52265" builtinId="8" hidden="1"/>
    <cellStyle name="Hipervínculo" xfId="22887" builtinId="8" hidden="1"/>
    <cellStyle name="Hipervínculo" xfId="43738" builtinId="8" hidden="1"/>
    <cellStyle name="Hipervínculo" xfId="42845" builtinId="8" hidden="1"/>
    <cellStyle name="Hipervínculo" xfId="10417" builtinId="8" hidden="1"/>
    <cellStyle name="Hipervínculo" xfId="20340" builtinId="8" hidden="1"/>
    <cellStyle name="Hipervínculo" xfId="22412" builtinId="8" hidden="1"/>
    <cellStyle name="Hipervínculo" xfId="58048" builtinId="8" hidden="1"/>
    <cellStyle name="Hipervínculo" xfId="27856" builtinId="8" hidden="1"/>
    <cellStyle name="Hipervínculo" xfId="56618" builtinId="8" hidden="1"/>
    <cellStyle name="Hipervínculo" xfId="48439" builtinId="8" hidden="1"/>
    <cellStyle name="Hipervínculo" xfId="24462" builtinId="8" hidden="1"/>
    <cellStyle name="Hipervínculo" xfId="4357" builtinId="8" hidden="1"/>
    <cellStyle name="Hipervínculo" xfId="47034" builtinId="8" hidden="1"/>
    <cellStyle name="Hipervínculo" xfId="50771" builtinId="8" hidden="1"/>
    <cellStyle name="Hipervínculo" xfId="56860" builtinId="8" hidden="1"/>
    <cellStyle name="Hipervínculo" xfId="18647" builtinId="8" hidden="1"/>
    <cellStyle name="Hipervínculo" xfId="55364" builtinId="8" hidden="1"/>
    <cellStyle name="Hipervínculo" xfId="37181" builtinId="8" hidden="1"/>
    <cellStyle name="Hipervínculo" xfId="15451" builtinId="8" hidden="1"/>
    <cellStyle name="Hipervínculo" xfId="33014" builtinId="8" hidden="1"/>
    <cellStyle name="Hipervínculo" xfId="13695" builtinId="8" hidden="1"/>
    <cellStyle name="Hipervínculo" xfId="35504" builtinId="8" hidden="1"/>
    <cellStyle name="Hipervínculo" xfId="59443" builtinId="8" hidden="1"/>
    <cellStyle name="Hipervínculo" xfId="51975" builtinId="8" hidden="1"/>
    <cellStyle name="Hipervínculo" xfId="30256" builtinId="8" hidden="1"/>
    <cellStyle name="Hipervínculo" xfId="10933" builtinId="8" hidden="1"/>
    <cellStyle name="Hipervínculo" xfId="17133" builtinId="8" hidden="1"/>
    <cellStyle name="Hipervínculo" xfId="48987" builtinId="8" hidden="1"/>
    <cellStyle name="Hipervínculo" xfId="42431" builtinId="8" hidden="1"/>
    <cellStyle name="Hipervínculo" xfId="52851" builtinId="8" hidden="1"/>
    <cellStyle name="Hipervínculo" xfId="32148" builtinId="8" hidden="1"/>
    <cellStyle name="Hipervínculo" xfId="43388" builtinId="8" hidden="1"/>
    <cellStyle name="Hipervínculo" xfId="11693" builtinId="8" hidden="1"/>
    <cellStyle name="Hipervínculo" xfId="1078" builtinId="8" hidden="1"/>
    <cellStyle name="Hipervínculo" xfId="6515" builtinId="8" hidden="1"/>
    <cellStyle name="Hipervínculo" xfId="51951" builtinId="8" hidden="1"/>
    <cellStyle name="Hipervínculo" xfId="46052" builtinId="8" hidden="1"/>
    <cellStyle name="Hipervínculo" xfId="41961" builtinId="8" hidden="1"/>
    <cellStyle name="Hipervínculo" xfId="16401" builtinId="8" hidden="1"/>
    <cellStyle name="Hipervínculo" xfId="5977" builtinId="8" hidden="1"/>
    <cellStyle name="Hipervínculo" xfId="47146" builtinId="8" hidden="1"/>
    <cellStyle name="Hipervínculo" xfId="34098" builtinId="8" hidden="1"/>
    <cellStyle name="Hipervínculo" xfId="56284" builtinId="8" hidden="1"/>
    <cellStyle name="Hipervínculo" xfId="39255" builtinId="8" hidden="1"/>
    <cellStyle name="Hipervínculo" xfId="35162" builtinId="8" hidden="1"/>
    <cellStyle name="Hipervínculo" xfId="9473" builtinId="8" hidden="1"/>
    <cellStyle name="Hipervínculo" xfId="12778" builtinId="8" hidden="1"/>
    <cellStyle name="Hipervínculo" xfId="25667" builtinId="8" hidden="1"/>
    <cellStyle name="Hipervínculo" xfId="11943" builtinId="8" hidden="1"/>
    <cellStyle name="Hipervínculo" xfId="38747" builtinId="8" hidden="1"/>
    <cellStyle name="Hipervínculo" xfId="1772" builtinId="8" hidden="1"/>
    <cellStyle name="Hipervínculo" xfId="22462" builtinId="8" hidden="1"/>
    <cellStyle name="Hipervínculo" xfId="4463" builtinId="8" hidden="1"/>
    <cellStyle name="Hipervínculo" xfId="31681" builtinId="8" hidden="1"/>
    <cellStyle name="Hipervínculo" xfId="53621" builtinId="8" hidden="1"/>
    <cellStyle name="Hipervínculo" xfId="37004" builtinId="8" hidden="1"/>
    <cellStyle name="Hipervínculo" xfId="49765" builtinId="8" hidden="1"/>
    <cellStyle name="Hipervínculo" xfId="25423" builtinId="8" hidden="1"/>
    <cellStyle name="Hipervínculo" xfId="53554" builtinId="8" hidden="1"/>
    <cellStyle name="Hipervínculo" xfId="50126" builtinId="8" hidden="1"/>
    <cellStyle name="Hipervínculo" xfId="5759" builtinId="8" hidden="1"/>
    <cellStyle name="Hipervínculo" xfId="21706" builtinId="8" hidden="1"/>
    <cellStyle name="Hipervínculo" xfId="44044" builtinId="8" hidden="1"/>
    <cellStyle name="Hipervínculo" xfId="9897" builtinId="8" hidden="1"/>
    <cellStyle name="Hipervínculo" xfId="20626" builtinId="8" hidden="1"/>
    <cellStyle name="Hipervínculo" xfId="23407" builtinId="8" hidden="1"/>
    <cellStyle name="Hipervínculo" xfId="36272" builtinId="8" hidden="1"/>
    <cellStyle name="Hipervínculo" xfId="51689" builtinId="8" hidden="1"/>
    <cellStyle name="Hipervínculo" xfId="30061" builtinId="8" hidden="1"/>
    <cellStyle name="Hipervínculo" xfId="27860" builtinId="8" hidden="1"/>
    <cellStyle name="Hipervínculo" xfId="24892" builtinId="8" hidden="1"/>
    <cellStyle name="Hipervínculo" xfId="5927" builtinId="8" hidden="1"/>
    <cellStyle name="Hipervínculo" xfId="39101" builtinId="8" hidden="1"/>
    <cellStyle name="Hipervínculo" xfId="8101" builtinId="8" hidden="1"/>
    <cellStyle name="Hipervínculo" xfId="4066" builtinId="8" hidden="1"/>
    <cellStyle name="Hipervínculo" xfId="51075" builtinId="8" hidden="1"/>
    <cellStyle name="Hipervínculo" xfId="21228" builtinId="8" hidden="1"/>
    <cellStyle name="Hipervínculo" xfId="26816" builtinId="8" hidden="1"/>
    <cellStyle name="Hipervínculo" xfId="6129" builtinId="8" hidden="1"/>
    <cellStyle name="Hipervínculo" xfId="48323" builtinId="8" hidden="1"/>
    <cellStyle name="Hipervínculo" xfId="292" builtinId="8" hidden="1"/>
    <cellStyle name="Hipervínculo" xfId="21611" builtinId="8" hidden="1"/>
    <cellStyle name="Hipervínculo" xfId="6197" builtinId="8" hidden="1"/>
    <cellStyle name="Hipervínculo" xfId="28768" builtinId="8" hidden="1"/>
    <cellStyle name="Hipervínculo" xfId="54042" builtinId="8" hidden="1"/>
    <cellStyle name="Hipervínculo" xfId="48825" builtinId="8" hidden="1"/>
    <cellStyle name="Hipervínculo" xfId="48839" builtinId="8" hidden="1"/>
    <cellStyle name="Hipervínculo" xfId="3134" builtinId="8" hidden="1"/>
    <cellStyle name="Hipervínculo" xfId="35786" builtinId="8" hidden="1"/>
    <cellStyle name="Hipervínculo" xfId="56908" builtinId="8" hidden="1"/>
    <cellStyle name="Hipervínculo" xfId="3962" builtinId="8" hidden="1"/>
    <cellStyle name="Hipervínculo" xfId="18556" builtinId="8" hidden="1"/>
    <cellStyle name="Hipervínculo" xfId="37832" builtinId="8" hidden="1"/>
    <cellStyle name="Hipervínculo" xfId="26672" builtinId="8" hidden="1"/>
    <cellStyle name="Hipervínculo" xfId="5369" builtinId="8" hidden="1"/>
    <cellStyle name="Hipervínculo" xfId="499" builtinId="8" hidden="1"/>
    <cellStyle name="Hipervínculo" xfId="43055" builtinId="8" hidden="1"/>
    <cellStyle name="Hipervínculo" xfId="2353" builtinId="8" hidden="1"/>
    <cellStyle name="Hipervínculo" xfId="11097" builtinId="8" hidden="1"/>
    <cellStyle name="Hipervínculo" xfId="49571" builtinId="8" hidden="1"/>
    <cellStyle name="Hipervínculo" xfId="3074" builtinId="8" hidden="1"/>
    <cellStyle name="Hipervínculo" xfId="45179" builtinId="8" hidden="1"/>
    <cellStyle name="Hipervínculo" xfId="55262" builtinId="8" hidden="1"/>
    <cellStyle name="Hipervínculo" xfId="47496" builtinId="8" hidden="1"/>
    <cellStyle name="Hipervínculo" xfId="28872" builtinId="8" hidden="1"/>
    <cellStyle name="Hipervínculo" xfId="16411" builtinId="8" hidden="1"/>
    <cellStyle name="Hipervínculo" xfId="2357" builtinId="8" hidden="1"/>
    <cellStyle name="Hipervínculo" xfId="41308" builtinId="8" hidden="1"/>
    <cellStyle name="Hipervínculo" xfId="32475" builtinId="8" hidden="1"/>
    <cellStyle name="Hipervínculo" xfId="51543" builtinId="8" hidden="1"/>
    <cellStyle name="Hipervínculo" xfId="10081" builtinId="8" hidden="1"/>
    <cellStyle name="Hipervínculo" xfId="25988" builtinId="8" hidden="1"/>
    <cellStyle name="Hipervínculo" xfId="46476" builtinId="8" hidden="1"/>
    <cellStyle name="Hipervínculo" xfId="3255" builtinId="8" hidden="1"/>
    <cellStyle name="Hipervínculo" xfId="27291" builtinId="8" hidden="1"/>
    <cellStyle name="Hipervínculo" xfId="12810" builtinId="8" hidden="1"/>
    <cellStyle name="Hipervínculo" xfId="1264" builtinId="8" hidden="1"/>
    <cellStyle name="Hipervínculo" xfId="15597" builtinId="8" hidden="1"/>
    <cellStyle name="Hipervínculo" xfId="29198" builtinId="8" hidden="1"/>
    <cellStyle name="Hipervínculo" xfId="42801" builtinId="8" hidden="1"/>
    <cellStyle name="Hipervínculo" xfId="11882" builtinId="8" hidden="1"/>
    <cellStyle name="Hipervínculo" xfId="14361" builtinId="8" hidden="1"/>
    <cellStyle name="Hipervínculo" xfId="54941" builtinId="8" hidden="1"/>
    <cellStyle name="Hipervínculo" xfId="41779" builtinId="8" hidden="1"/>
    <cellStyle name="Hipervínculo" xfId="24939" builtinId="8" hidden="1"/>
    <cellStyle name="Hipervínculo" xfId="52139" builtinId="8" hidden="1"/>
    <cellStyle name="Hipervínculo" xfId="800" builtinId="8" hidden="1"/>
    <cellStyle name="Hipervínculo" xfId="38687" builtinId="8" hidden="1"/>
    <cellStyle name="Hipervínculo" xfId="48515" builtinId="8" hidden="1"/>
    <cellStyle name="Hipervínculo" xfId="55376" builtinId="8" hidden="1"/>
    <cellStyle name="Hipervínculo" xfId="7128" builtinId="8" hidden="1"/>
    <cellStyle name="Hipervínculo" xfId="24386" builtinId="8" hidden="1"/>
    <cellStyle name="Hipervínculo" xfId="37984" builtinId="8" hidden="1"/>
    <cellStyle name="Hipervínculo" xfId="51587" builtinId="8" hidden="1"/>
    <cellStyle name="Hipervínculo" xfId="54891" builtinId="8" hidden="1"/>
    <cellStyle name="Hipervínculo" xfId="40023" builtinId="8" hidden="1"/>
    <cellStyle name="Hipervínculo" xfId="12300" builtinId="8" hidden="1"/>
    <cellStyle name="Hipervínculo" xfId="36525" builtinId="8" hidden="1"/>
    <cellStyle name="Hipervínculo" xfId="8990" builtinId="8" hidden="1"/>
    <cellStyle name="Hipervínculo" xfId="26526" builtinId="8" hidden="1"/>
    <cellStyle name="Hipervínculo" xfId="48600" builtinId="8" hidden="1"/>
    <cellStyle name="Hipervínculo" xfId="56987" builtinId="8" hidden="1"/>
    <cellStyle name="Hipervínculo" xfId="37074" builtinId="8" hidden="1"/>
    <cellStyle name="Hipervínculo" xfId="41529" builtinId="8" hidden="1"/>
    <cellStyle name="Hipervínculo" xfId="7563" builtinId="8" hidden="1"/>
    <cellStyle name="Hipervínculo" xfId="17941" builtinId="8" hidden="1"/>
    <cellStyle name="Hipervínculo" xfId="18703" builtinId="8" hidden="1"/>
    <cellStyle name="Hipervínculo" xfId="13304" builtinId="8" hidden="1"/>
    <cellStyle name="Hipervínculo" xfId="14167" builtinId="8" hidden="1"/>
    <cellStyle name="Hipervínculo" xfId="31227" builtinId="8" hidden="1"/>
    <cellStyle name="Hipervínculo" xfId="2529" builtinId="8" hidden="1"/>
    <cellStyle name="Hipervínculo" xfId="54534" builtinId="8" hidden="1"/>
    <cellStyle name="Hipervínculo" xfId="15812" builtinId="8" hidden="1"/>
    <cellStyle name="Hipervínculo" xfId="4573" builtinId="8" hidden="1"/>
    <cellStyle name="Hipervínculo" xfId="25574" builtinId="8" hidden="1"/>
    <cellStyle name="Hipervínculo" xfId="21940" builtinId="8" hidden="1"/>
    <cellStyle name="Hipervínculo" xfId="47891" builtinId="8" hidden="1"/>
    <cellStyle name="Hipervínculo" xfId="10467" builtinId="8" hidden="1"/>
    <cellStyle name="Hipervínculo" xfId="55889" builtinId="8" hidden="1"/>
    <cellStyle name="Hipervínculo" xfId="34764" builtinId="8" hidden="1"/>
    <cellStyle name="Hipervínculo" xfId="860" builtinId="8" hidden="1"/>
    <cellStyle name="Hipervínculo" xfId="41086" builtinId="8" hidden="1"/>
    <cellStyle name="Hipervínculo" xfId="41238" builtinId="8" hidden="1"/>
    <cellStyle name="Hipervínculo" xfId="36014" builtinId="8" hidden="1"/>
    <cellStyle name="Hipervínculo" xfId="34393" builtinId="8" hidden="1"/>
    <cellStyle name="Hipervínculo" xfId="7727" builtinId="8" hidden="1"/>
    <cellStyle name="Hipervínculo" xfId="18146" builtinId="8" hidden="1"/>
    <cellStyle name="Hipervínculo" xfId="14913" builtinId="8" hidden="1"/>
    <cellStyle name="Hipervínculo" xfId="49219" builtinId="8" hidden="1"/>
    <cellStyle name="Hipervínculo" xfId="10547" builtinId="8" hidden="1"/>
    <cellStyle name="Hipervínculo" xfId="12092" builtinId="8" hidden="1"/>
    <cellStyle name="Hipervínculo" xfId="2817" builtinId="8" hidden="1"/>
    <cellStyle name="Hipervínculo" xfId="45853" builtinId="8" hidden="1"/>
    <cellStyle name="Hipervínculo" xfId="35172" builtinId="8" hidden="1"/>
    <cellStyle name="Hipervínculo" xfId="23464" builtinId="8" hidden="1"/>
    <cellStyle name="Hipervínculo" xfId="53364" builtinId="8" hidden="1"/>
    <cellStyle name="Hipervínculo" xfId="38329" builtinId="8" hidden="1"/>
    <cellStyle name="Hipervínculo" xfId="47352" builtinId="8" hidden="1"/>
    <cellStyle name="Hipervínculo" xfId="25241" builtinId="8" hidden="1"/>
    <cellStyle name="Hipervínculo" xfId="1690" builtinId="8" hidden="1"/>
    <cellStyle name="Hipervínculo" xfId="20558" builtinId="8" hidden="1"/>
    <cellStyle name="Hipervínculo" xfId="12104" builtinId="8" hidden="1"/>
    <cellStyle name="Hipervínculo" xfId="43917" builtinId="8" hidden="1"/>
    <cellStyle name="Hipervínculo" xfId="20309" builtinId="8" hidden="1"/>
    <cellStyle name="Hipervínculo" xfId="55584" builtinId="8" hidden="1"/>
    <cellStyle name="Hipervínculo" xfId="3261" builtinId="8" hidden="1"/>
    <cellStyle name="Hipervínculo" xfId="15201" builtinId="8" hidden="1"/>
    <cellStyle name="Hipervínculo" xfId="57626" builtinId="8" hidden="1"/>
    <cellStyle name="Hipervínculo" xfId="53264" builtinId="8" hidden="1"/>
    <cellStyle name="Hipervínculo" xfId="23682" builtinId="8" hidden="1"/>
    <cellStyle name="Hipervínculo" xfId="35136" builtinId="8" hidden="1"/>
    <cellStyle name="Hipervínculo" xfId="25944" builtinId="8" hidden="1"/>
    <cellStyle name="Hipervínculo" xfId="10531" builtinId="8" hidden="1"/>
    <cellStyle name="Hipervínculo" xfId="46015" builtinId="8" hidden="1"/>
    <cellStyle name="Hipervínculo" xfId="40335" builtinId="8" hidden="1"/>
    <cellStyle name="Hipervínculo" xfId="37322" builtinId="8" hidden="1"/>
    <cellStyle name="Hipervínculo" xfId="39767" builtinId="8" hidden="1"/>
    <cellStyle name="Hipervínculo" xfId="18080" builtinId="8" hidden="1"/>
    <cellStyle name="Hipervínculo" xfId="33497" builtinId="8" hidden="1"/>
    <cellStyle name="Hipervínculo" xfId="22809" builtinId="8" hidden="1"/>
    <cellStyle name="Hipervínculo" xfId="31816" builtinId="8" hidden="1"/>
    <cellStyle name="Hipervínculo" xfId="6704" builtinId="8" hidden="1"/>
    <cellStyle name="Hipervínculo" xfId="45962" builtinId="8" hidden="1"/>
    <cellStyle name="Hipervínculo" xfId="24230" builtinId="8" hidden="1"/>
    <cellStyle name="Hipervínculo" xfId="13226" builtinId="8" hidden="1"/>
    <cellStyle name="Hipervínculo" xfId="3198" builtinId="8" hidden="1"/>
    <cellStyle name="Hipervínculo" xfId="13420" builtinId="8" hidden="1"/>
    <cellStyle name="Hipervínculo" xfId="51675" builtinId="8" hidden="1"/>
    <cellStyle name="Hipervínculo" xfId="37756" builtinId="8" hidden="1"/>
    <cellStyle name="Hipervínculo" xfId="39034" builtinId="8" hidden="1"/>
    <cellStyle name="Hipervínculo" xfId="17305" builtinId="8" hidden="1"/>
    <cellStyle name="Hipervínculo" xfId="12244" builtinId="8" hidden="1"/>
    <cellStyle name="Hipervínculo" xfId="10975" builtinId="8" hidden="1"/>
    <cellStyle name="Hipervínculo" xfId="33653" builtinId="8" hidden="1"/>
    <cellStyle name="Hipervínculo" xfId="38709" builtinId="8" hidden="1"/>
    <cellStyle name="Hipervínculo" xfId="6233" builtinId="8" hidden="1"/>
    <cellStyle name="Hipervínculo" xfId="29236" builtinId="8" hidden="1"/>
    <cellStyle name="Hipervínculo" xfId="10375" builtinId="8" hidden="1"/>
    <cellStyle name="Hipervínculo" xfId="5315" builtinId="8" hidden="1"/>
    <cellStyle name="Hipervínculo" xfId="551" builtinId="8" hidden="1"/>
    <cellStyle name="Hipervínculo" xfId="40579" builtinId="8" hidden="1"/>
    <cellStyle name="Hipervínculo" xfId="48097" builtinId="8" hidden="1"/>
    <cellStyle name="Hipervínculo" xfId="51487" builtinId="8" hidden="1"/>
    <cellStyle name="Hipervínculo" xfId="50560" builtinId="8" hidden="1"/>
    <cellStyle name="Hipervínculo" xfId="8199" builtinId="8" hidden="1"/>
    <cellStyle name="Hipervínculo" xfId="239" builtinId="8" hidden="1"/>
    <cellStyle name="Hipervínculo" xfId="24570" builtinId="8" hidden="1"/>
    <cellStyle name="Hipervínculo" xfId="47508" builtinId="8" hidden="1"/>
    <cellStyle name="Hipervínculo" xfId="52566" builtinId="8" hidden="1"/>
    <cellStyle name="Hipervínculo" xfId="44685" builtinId="8" hidden="1"/>
    <cellStyle name="Hipervínculo" xfId="57239" builtinId="8" hidden="1"/>
    <cellStyle name="Hipervínculo" xfId="36906" builtinId="8" hidden="1"/>
    <cellStyle name="Hipervínculo" xfId="7346" builtinId="8" hidden="1"/>
    <cellStyle name="Hipervínculo" xfId="31375" builtinId="8" hidden="1"/>
    <cellStyle name="Hipervínculo" xfId="51679" builtinId="8" hidden="1"/>
    <cellStyle name="Hipervínculo" xfId="49062" builtinId="8" hidden="1"/>
    <cellStyle name="Hipervínculo" xfId="37884" builtinId="8" hidden="1"/>
    <cellStyle name="Hipervínculo" xfId="13854" builtinId="8" hidden="1"/>
    <cellStyle name="Hipervínculo" xfId="47522" builtinId="8" hidden="1"/>
    <cellStyle name="Hipervínculo" xfId="14145" builtinId="8" hidden="1"/>
    <cellStyle name="Hipervínculo" xfId="38170" builtinId="8" hidden="1"/>
    <cellStyle name="Hipervínculo" xfId="55125" builtinId="8" hidden="1"/>
    <cellStyle name="Hipervínculo" xfId="32207" builtinId="8" hidden="1"/>
    <cellStyle name="Hipervínculo" xfId="12558" builtinId="8" hidden="1"/>
    <cellStyle name="Hipervínculo" xfId="40587" builtinId="8" hidden="1"/>
    <cellStyle name="Hipervínculo" xfId="15333" builtinId="8" hidden="1"/>
    <cellStyle name="Hipervínculo" xfId="2839" builtinId="8" hidden="1"/>
    <cellStyle name="Hipervínculo" xfId="26832" builtinId="8" hidden="1"/>
    <cellStyle name="Hipervínculo" xfId="46466" builtinId="8" hidden="1"/>
    <cellStyle name="Hipervínculo" xfId="2093" builtinId="8" hidden="1"/>
    <cellStyle name="Hipervínculo" xfId="8904" builtinId="8" hidden="1"/>
    <cellStyle name="Hipervínculo" xfId="95" builtinId="8" hidden="1"/>
    <cellStyle name="Hipervínculo" xfId="8007" builtinId="8" hidden="1"/>
    <cellStyle name="Hipervínculo" xfId="48411" builtinId="8" hidden="1"/>
    <cellStyle name="Hipervínculo" xfId="51775" builtinId="8" hidden="1"/>
    <cellStyle name="Hipervínculo" xfId="22218" builtinId="8" hidden="1"/>
    <cellStyle name="Hipervínculo" xfId="46360" builtinId="8" hidden="1"/>
    <cellStyle name="Hipervínculo" xfId="46994" builtinId="8" hidden="1"/>
    <cellStyle name="Hipervínculo" xfId="5027" builtinId="8" hidden="1"/>
    <cellStyle name="Hipervínculo" xfId="10087" builtinId="8" hidden="1"/>
    <cellStyle name="Hipervínculo" xfId="34543" builtinId="8" hidden="1"/>
    <cellStyle name="Hipervínculo" xfId="808" builtinId="8" hidden="1"/>
    <cellStyle name="Hipervínculo" xfId="35620" builtinId="8" hidden="1"/>
    <cellStyle name="Hipervínculo" xfId="33941" builtinId="8" hidden="1"/>
    <cellStyle name="Hipervínculo" xfId="10951" builtinId="8" hidden="1"/>
    <cellStyle name="Hipervínculo" xfId="11955" builtinId="8" hidden="1"/>
    <cellStyle name="Hipervínculo" xfId="17016" builtinId="8" hidden="1"/>
    <cellStyle name="Hipervínculo" xfId="41344" builtinId="8" hidden="1"/>
    <cellStyle name="Hipervínculo" xfId="14282" builtinId="8" hidden="1"/>
    <cellStyle name="Hipervínculo" xfId="32004" builtinId="8" hidden="1"/>
    <cellStyle name="Hipervínculo" xfId="27008" builtinId="8" hidden="1"/>
    <cellStyle name="Hipervínculo" xfId="3054" builtinId="8" hidden="1"/>
    <cellStyle name="Hipervínculo" xfId="58396" builtinId="8" hidden="1"/>
    <cellStyle name="Hipervínculo" xfId="58332" builtinId="8" hidden="1"/>
    <cellStyle name="Hipervínculo" xfId="37198" builtinId="8" hidden="1"/>
    <cellStyle name="Hipervínculo" xfId="32743" builtinId="8" hidden="1"/>
    <cellStyle name="Hipervínculo" xfId="49245" builtinId="8" hidden="1"/>
    <cellStyle name="Hipervínculo" xfId="5257" builtinId="8" hidden="1"/>
    <cellStyle name="Hipervínculo" xfId="3654" builtinId="8" hidden="1"/>
    <cellStyle name="Hipervínculo" xfId="25810" builtinId="8" hidden="1"/>
    <cellStyle name="Hipervínculo" xfId="30873" builtinId="8" hidden="1"/>
    <cellStyle name="Hipervínculo" xfId="52636" builtinId="8" hidden="1"/>
    <cellStyle name="Hipervínculo" xfId="39947" builtinId="8" hidden="1"/>
    <cellStyle name="Hipervínculo" xfId="23413" builtinId="8" hidden="1"/>
    <cellStyle name="Hipervínculo" xfId="13154" builtinId="8" hidden="1"/>
    <cellStyle name="Hipervínculo" xfId="11007" builtinId="8" hidden="1"/>
    <cellStyle name="Hipervínculo" xfId="32741" builtinId="8" hidden="1"/>
    <cellStyle name="Hipervínculo" xfId="37798" builtinId="8" hidden="1"/>
    <cellStyle name="Hipervínculo" xfId="57253" builtinId="8" hidden="1"/>
    <cellStyle name="Hipervínculo" xfId="25608" builtinId="8" hidden="1"/>
    <cellStyle name="Hipervínculo" xfId="25021" builtinId="8" hidden="1"/>
    <cellStyle name="Hipervínculo" xfId="12892" builtinId="8" hidden="1"/>
    <cellStyle name="Hipervínculo" xfId="17937" builtinId="8" hidden="1"/>
    <cellStyle name="Hipervínculo" xfId="39667" builtinId="8" hidden="1"/>
    <cellStyle name="Hipervínculo" xfId="44729" builtinId="8" hidden="1"/>
    <cellStyle name="Hipervínculo" xfId="50572" builtinId="8" hidden="1"/>
    <cellStyle name="Hipervínculo" xfId="26088" builtinId="8" hidden="1"/>
    <cellStyle name="Hipervínculo" xfId="17381" builtinId="8" hidden="1"/>
    <cellStyle name="Hipervínculo" xfId="698" builtinId="8" hidden="1"/>
    <cellStyle name="Hipervínculo" xfId="24601" builtinId="8" hidden="1"/>
    <cellStyle name="Hipervínculo" xfId="46596" builtinId="8" hidden="1"/>
    <cellStyle name="Hipervínculo" xfId="51657" builtinId="8" hidden="1"/>
    <cellStyle name="Hipervínculo" xfId="43773" builtinId="8" hidden="1"/>
    <cellStyle name="Hipervínculo" xfId="48622" builtinId="8" hidden="1"/>
    <cellStyle name="Hipervínculo" xfId="16189" builtinId="8" hidden="1"/>
    <cellStyle name="Hipervínculo" xfId="32863" builtinId="8" hidden="1"/>
    <cellStyle name="Hipervínculo" xfId="7803" builtinId="8" hidden="1"/>
    <cellStyle name="Hipervínculo" xfId="23206" builtinId="8" hidden="1"/>
    <cellStyle name="Hipervínculo" xfId="25061" builtinId="8" hidden="1"/>
    <cellStyle name="Hipervínculo" xfId="36972" builtinId="8" hidden="1"/>
    <cellStyle name="Hipervínculo" xfId="12236" builtinId="8" hidden="1"/>
    <cellStyle name="Hipervínculo" xfId="11316" builtinId="8" hidden="1"/>
    <cellStyle name="Hipervínculo" xfId="15057" builtinId="8" hidden="1"/>
    <cellStyle name="Hipervínculo" xfId="38717" builtinId="8" hidden="1"/>
    <cellStyle name="Hipervínculo" xfId="57715" builtinId="8" hidden="1"/>
    <cellStyle name="Hipervínculo" xfId="54202" builtinId="8" hidden="1"/>
    <cellStyle name="Hipervínculo" xfId="50949" builtinId="8" hidden="1"/>
    <cellStyle name="Hipervínculo" xfId="5309" builtinId="8" hidden="1"/>
    <cellStyle name="Hipervínculo" xfId="46265" builtinId="8" hidden="1"/>
    <cellStyle name="Hipervínculo" xfId="21858" builtinId="8" hidden="1"/>
    <cellStyle name="Hipervínculo" xfId="24860" builtinId="8" hidden="1"/>
    <cellStyle name="Hipervínculo" xfId="29116" builtinId="8" hidden="1"/>
    <cellStyle name="Hipervínculo" xfId="47402" builtinId="8" hidden="1"/>
    <cellStyle name="Hipervínculo" xfId="23371" builtinId="8" hidden="1"/>
    <cellStyle name="Hipervínculo" xfId="20568" builtinId="8" hidden="1"/>
    <cellStyle name="Hipervínculo" xfId="49551" builtinId="8" hidden="1"/>
    <cellStyle name="Hipervínculo" xfId="28656" builtinId="8" hidden="1"/>
    <cellStyle name="Hipervínculo" xfId="52574" builtinId="8" hidden="1"/>
    <cellStyle name="Hipervínculo" xfId="44693" builtinId="8" hidden="1"/>
    <cellStyle name="Hipervínculo" xfId="53280" builtinId="8" hidden="1"/>
    <cellStyle name="Hipervínculo" xfId="16574" builtinId="8" hidden="1"/>
    <cellStyle name="Hipervínculo" xfId="219" builtinId="8" hidden="1"/>
    <cellStyle name="Hipervínculo" xfId="37972" builtinId="8" hidden="1"/>
    <cellStyle name="Hipervínculo" xfId="18440" builtinId="8" hidden="1"/>
    <cellStyle name="Hipervínculo" xfId="58312" builtinId="8" hidden="1"/>
    <cellStyle name="Hipervínculo" xfId="37892" builtinId="8" hidden="1"/>
    <cellStyle name="Hipervínculo" xfId="7073" builtinId="8" hidden="1"/>
    <cellStyle name="Hipervínculo" xfId="44468" builtinId="8" hidden="1"/>
    <cellStyle name="Hipervínculo" xfId="14137" builtinId="8" hidden="1"/>
    <cellStyle name="Hipervínculo" xfId="24822" builtinId="8" hidden="1"/>
    <cellStyle name="Hipervínculo" xfId="17917" builtinId="8" hidden="1"/>
    <cellStyle name="Hipervínculo" xfId="54715" builtinId="8" hidden="1"/>
    <cellStyle name="Hipervínculo" xfId="5187" builtinId="8" hidden="1"/>
    <cellStyle name="Hipervínculo" xfId="26998" builtinId="8" hidden="1"/>
    <cellStyle name="Hipervínculo" xfId="9349" builtinId="8" hidden="1"/>
    <cellStyle name="Hipervínculo" xfId="20938" builtinId="8" hidden="1"/>
    <cellStyle name="Hipervínculo" xfId="44993" builtinId="8" hidden="1"/>
    <cellStyle name="Hipervínculo" xfId="49056" builtinId="8" hidden="1"/>
    <cellStyle name="Hipervínculo" xfId="47786" builtinId="8" hidden="1"/>
    <cellStyle name="Hipervínculo" xfId="24292" builtinId="8" hidden="1"/>
    <cellStyle name="Hipervínculo" xfId="52550" builtinId="8" hidden="1"/>
    <cellStyle name="Hipervínculo" xfId="40287" builtinId="8" hidden="1"/>
    <cellStyle name="Hipervínculo" xfId="54450" builtinId="8" hidden="1"/>
    <cellStyle name="Hipervínculo" xfId="29906" builtinId="8" hidden="1"/>
    <cellStyle name="Hipervínculo" xfId="55855" builtinId="8" hidden="1"/>
    <cellStyle name="Hipervínculo" xfId="40861" builtinId="8" hidden="1"/>
    <cellStyle name="Hipervínculo" xfId="17495" builtinId="8" hidden="1"/>
    <cellStyle name="Hipervínculo" xfId="25283" builtinId="8" hidden="1"/>
    <cellStyle name="Hipervínculo" xfId="26135" builtinId="8" hidden="1"/>
    <cellStyle name="Hipervínculo" xfId="47012" builtinId="8" hidden="1"/>
    <cellStyle name="Hipervínculo" xfId="14795" builtinId="8" hidden="1"/>
    <cellStyle name="Hipervínculo" xfId="20428" builtinId="8" hidden="1"/>
    <cellStyle name="Hipervínculo" xfId="53119" builtinId="8" hidden="1"/>
    <cellStyle name="Hipervínculo" xfId="34356" builtinId="8" hidden="1"/>
    <cellStyle name="Hipervínculo" xfId="23150" builtinId="8" hidden="1"/>
    <cellStyle name="Hipervínculo" xfId="22198" builtinId="8" hidden="1"/>
    <cellStyle name="Hipervínculo" xfId="1710" builtinId="8" hidden="1"/>
    <cellStyle name="Hipervínculo" xfId="2295" builtinId="8" hidden="1"/>
    <cellStyle name="Hipervínculo" xfId="31960" builtinId="8" hidden="1"/>
    <cellStyle name="Hipervínculo" xfId="55770" builtinId="8" hidden="1"/>
    <cellStyle name="Hipervínculo" xfId="28015" builtinId="8" hidden="1"/>
    <cellStyle name="Hipervínculo" xfId="19" builtinId="8" hidden="1"/>
    <cellStyle name="Hipervínculo" xfId="31271" builtinId="8" hidden="1"/>
    <cellStyle name="Hipervínculo" xfId="10961" builtinId="8" hidden="1"/>
    <cellStyle name="Hipervínculo" xfId="48975" builtinId="8" hidden="1"/>
    <cellStyle name="Hipervínculo" xfId="33581" builtinId="8" hidden="1"/>
    <cellStyle name="Hipervínculo" xfId="38250" builtinId="8" hidden="1"/>
    <cellStyle name="Hipervínculo" xfId="1994" builtinId="8" hidden="1"/>
    <cellStyle name="Hipervínculo" xfId="11636" builtinId="8" hidden="1"/>
    <cellStyle name="Hipervínculo" xfId="30881" builtinId="8" hidden="1"/>
    <cellStyle name="Hipervínculo" xfId="52656" builtinId="8" hidden="1"/>
    <cellStyle name="Hipervínculo" xfId="59226" builtinId="8" hidden="1"/>
    <cellStyle name="Hipervínculo" xfId="14547" builtinId="8" hidden="1"/>
    <cellStyle name="Hipervínculo" xfId="13146" builtinId="8" hidden="1"/>
    <cellStyle name="Hipervínculo" xfId="676" builtinId="8" hidden="1"/>
    <cellStyle name="Hipervínculo" xfId="21496" builtinId="8" hidden="1"/>
    <cellStyle name="Hipervínculo" xfId="37806" builtinId="8" hidden="1"/>
    <cellStyle name="Hipervínculo" xfId="5683" builtinId="8" hidden="1"/>
    <cellStyle name="Hipervínculo" xfId="45638" builtinId="8" hidden="1"/>
    <cellStyle name="Hipervínculo" xfId="40747" builtinId="8" hidden="1"/>
    <cellStyle name="Hipervínculo" xfId="6221" builtinId="8" hidden="1"/>
    <cellStyle name="Hipervínculo" xfId="6217" builtinId="8" hidden="1"/>
    <cellStyle name="Hipervínculo" xfId="22767" builtinId="8" hidden="1"/>
    <cellStyle name="Hipervínculo" xfId="58074" builtinId="8" hidden="1"/>
    <cellStyle name="Hipervínculo" xfId="20608" builtinId="8" hidden="1"/>
    <cellStyle name="Hipervínculo" xfId="46490" builtinId="8" hidden="1"/>
    <cellStyle name="Hipervínculo" xfId="8873" builtinId="8" hidden="1"/>
    <cellStyle name="Hipervínculo" xfId="56420" builtinId="8" hidden="1"/>
    <cellStyle name="Hipervínculo" xfId="16130" builtinId="8" hidden="1"/>
    <cellStyle name="Hipervínculo" xfId="29567" builtinId="8" hidden="1"/>
    <cellStyle name="Hipervínculo" xfId="51665" builtinId="8" hidden="1"/>
    <cellStyle name="Hipervínculo" xfId="59355" builtinId="8" hidden="1"/>
    <cellStyle name="Hipervínculo" xfId="30331" builtinId="8" hidden="1"/>
    <cellStyle name="Hipervínculo" xfId="14095" builtinId="8" hidden="1"/>
    <cellStyle name="Hipervínculo" xfId="8249" builtinId="8" hidden="1"/>
    <cellStyle name="Hipervínculo" xfId="12340" builtinId="8" hidden="1"/>
    <cellStyle name="Hipervínculo" xfId="36369" builtinId="8" hidden="1"/>
    <cellStyle name="Hipervínculo" xfId="58768" builtinId="8" hidden="1"/>
    <cellStyle name="Hipervínculo" xfId="31988" builtinId="8" hidden="1"/>
    <cellStyle name="Hipervínculo" xfId="32891" builtinId="8" hidden="1"/>
    <cellStyle name="Hipervínculo" xfId="5879" builtinId="8" hidden="1"/>
    <cellStyle name="Hipervínculo" xfId="19167" builtinId="8" hidden="1"/>
    <cellStyle name="Hipervínculo" xfId="33877" builtinId="8" hidden="1"/>
    <cellStyle name="Hipervínculo" xfId="43169" builtinId="8" hidden="1"/>
    <cellStyle name="Hipervínculo" xfId="54210" builtinId="8" hidden="1"/>
    <cellStyle name="Hipervínculo" xfId="42162" builtinId="8" hidden="1"/>
    <cellStyle name="Hipervínculo" xfId="26086" builtinId="8" hidden="1"/>
    <cellStyle name="Hipervínculo" xfId="2141" builtinId="8" hidden="1"/>
    <cellStyle name="Hipervínculo" xfId="21850" builtinId="8" hidden="1"/>
    <cellStyle name="Hipervínculo" xfId="7607" builtinId="8" hidden="1"/>
    <cellStyle name="Hipervínculo" xfId="49969" builtinId="8" hidden="1"/>
    <cellStyle name="Hipervínculo" xfId="47410" builtinId="8" hidden="1"/>
    <cellStyle name="Hipervínculo" xfId="21318" builtinId="8" hidden="1"/>
    <cellStyle name="Hipervínculo" xfId="19290" builtinId="8" hidden="1"/>
    <cellStyle name="Hipervínculo" xfId="4565" builtinId="8" hidden="1"/>
    <cellStyle name="Hipervínculo" xfId="31589" builtinId="8" hidden="1"/>
    <cellStyle name="Hipervínculo" xfId="12393" builtinId="8" hidden="1"/>
    <cellStyle name="Hipervínculo" xfId="29288" builtinId="8" hidden="1"/>
    <cellStyle name="Hipervínculo" xfId="2537" builtinId="8" hidden="1"/>
    <cellStyle name="Hipervínculo" xfId="33445" builtinId="8" hidden="1"/>
    <cellStyle name="Hipervínculo" xfId="2922" builtinId="8" hidden="1"/>
    <cellStyle name="Hipervínculo" xfId="9202" builtinId="8" hidden="1"/>
    <cellStyle name="Hipervínculo" xfId="35450" builtinId="8" hidden="1"/>
    <cellStyle name="Hipervínculo" xfId="39543" builtinId="8" hidden="1"/>
    <cellStyle name="Hipervínculo" xfId="56574" builtinId="8" hidden="1"/>
    <cellStyle name="Hipervínculo" xfId="33811" builtinId="8" hidden="1"/>
    <cellStyle name="Hipervínculo" xfId="29617" builtinId="8" hidden="1"/>
    <cellStyle name="Hipervínculo" xfId="5691" builtinId="8" hidden="1"/>
    <cellStyle name="Hipervínculo" xfId="16110" builtinId="8" hidden="1"/>
    <cellStyle name="Hipervínculo" xfId="42249" builtinId="8" hidden="1"/>
    <cellStyle name="Hipervínculo" xfId="46340" builtinId="8" hidden="1"/>
    <cellStyle name="Hipervínculo" xfId="25948" builtinId="8" hidden="1"/>
    <cellStyle name="Hipervínculo" xfId="3114" builtinId="8" hidden="1"/>
    <cellStyle name="Hipervínculo" xfId="39945" builtinId="8" hidden="1"/>
    <cellStyle name="Hipervínculo" xfId="48055" builtinId="8" hidden="1"/>
    <cellStyle name="Hipervínculo" xfId="57904" builtinId="8" hidden="1"/>
    <cellStyle name="Hipervínculo" xfId="18212" builtinId="8" hidden="1"/>
    <cellStyle name="Hipervínculo" xfId="53141" builtinId="8" hidden="1"/>
    <cellStyle name="Hipervínculo" xfId="42719" builtinId="8" hidden="1"/>
    <cellStyle name="Hipervínculo" xfId="20211" builtinId="8" hidden="1"/>
    <cellStyle name="Hipervínculo" xfId="12500" builtinId="8" hidden="1"/>
    <cellStyle name="Hipervínculo" xfId="8235" builtinId="8" hidden="1"/>
    <cellStyle name="Hipervínculo" xfId="29966" builtinId="8" hidden="1"/>
    <cellStyle name="Hipervínculo" xfId="55846" builtinId="8" hidden="1"/>
    <cellStyle name="Hipervínculo" xfId="48627" builtinId="8" hidden="1"/>
    <cellStyle name="Hipervínculo" xfId="35792" builtinId="8" hidden="1"/>
    <cellStyle name="Hipervínculo" xfId="12292" builtinId="8" hidden="1"/>
    <cellStyle name="Hipervínculo" xfId="56540" builtinId="8" hidden="1"/>
    <cellStyle name="Hipervínculo" xfId="55322" builtinId="8" hidden="1"/>
    <cellStyle name="Hipervínculo" xfId="36892" builtinId="8" hidden="1"/>
    <cellStyle name="Hipervínculo" xfId="55652" builtinId="8" hidden="1"/>
    <cellStyle name="Hipervínculo" xfId="32409" builtinId="8" hidden="1"/>
    <cellStyle name="Hipervínculo" xfId="40559" builtinId="8" hidden="1"/>
    <cellStyle name="Hipervínculo" xfId="22765" builtinId="8" hidden="1"/>
    <cellStyle name="Hipervínculo" xfId="14583" builtinId="8" hidden="1"/>
    <cellStyle name="Hipervínculo" xfId="49199" builtinId="8" hidden="1"/>
    <cellStyle name="Hipervínculo" xfId="43825" builtinId="8" hidden="1"/>
    <cellStyle name="Hipervínculo" xfId="48727" builtinId="8" hidden="1"/>
    <cellStyle name="Hipervínculo" xfId="43667" builtinId="8" hidden="1"/>
    <cellStyle name="Hipervínculo" xfId="21936" builtinId="8" hidden="1"/>
    <cellStyle name="Hipervínculo" xfId="1150" builtinId="8" hidden="1"/>
    <cellStyle name="Hipervínculo" xfId="44379" builtinId="8" hidden="1"/>
    <cellStyle name="Hipervínculo" xfId="24550" builtinId="8" hidden="1"/>
    <cellStyle name="Hipervínculo" xfId="49415" builtinId="8" hidden="1"/>
    <cellStyle name="Hipervínculo" xfId="41799" builtinId="8" hidden="1"/>
    <cellStyle name="Hipervínculo" xfId="36735" builtinId="8" hidden="1"/>
    <cellStyle name="Hipervínculo" xfId="15007" builtinId="8" hidden="1"/>
    <cellStyle name="Hipervínculo" xfId="9154" builtinId="8" hidden="1"/>
    <cellStyle name="Hipervínculo" xfId="28818" builtinId="8" hidden="1"/>
    <cellStyle name="Hipervínculo" xfId="42613" builtinId="8" hidden="1"/>
    <cellStyle name="Hipervínculo" xfId="40308" builtinId="8" hidden="1"/>
    <cellStyle name="Hipervínculo" xfId="34871" builtinId="8" hidden="1"/>
    <cellStyle name="Hipervínculo" xfId="29770" builtinId="8" hidden="1"/>
    <cellStyle name="Hipervínculo" xfId="2311" builtinId="8" hidden="1"/>
    <cellStyle name="Hipervínculo" xfId="5653" builtinId="8" hidden="1"/>
    <cellStyle name="Hipervínculo" xfId="34853" builtinId="8" hidden="1"/>
    <cellStyle name="Hipervínculo" xfId="38426" builtinId="8" hidden="1"/>
    <cellStyle name="Hipervínculo" xfId="7137" builtinId="8" hidden="1"/>
    <cellStyle name="Hipervínculo" xfId="38847" builtinId="8" hidden="1"/>
    <cellStyle name="Hipervínculo" xfId="33425" builtinId="8" hidden="1"/>
    <cellStyle name="Hipervínculo" xfId="27800" builtinId="8" hidden="1"/>
    <cellStyle name="Hipervínculo" xfId="36186" builtinId="8" hidden="1"/>
    <cellStyle name="Hipervínculo" xfId="31071" builtinId="8" hidden="1"/>
    <cellStyle name="Hipervínculo" xfId="49803" builtinId="8" hidden="1"/>
    <cellStyle name="Hipervínculo" xfId="46496" builtinId="8" hidden="1"/>
    <cellStyle name="Hipervínculo" xfId="51350" builtinId="8" hidden="1"/>
    <cellStyle name="Hipervínculo" xfId="18376" builtinId="8" hidden="1"/>
    <cellStyle name="Hipervínculo" xfId="44249" builtinId="8" hidden="1"/>
    <cellStyle name="Hipervínculo" xfId="29559" builtinId="8" hidden="1"/>
    <cellStyle name="Hipervínculo" xfId="1502" builtinId="8" hidden="1"/>
    <cellStyle name="Hipervínculo" xfId="56730" builtinId="8" hidden="1"/>
    <cellStyle name="Hipervínculo" xfId="39699" builtinId="8" hidden="1"/>
    <cellStyle name="Hipervínculo" xfId="14087" builtinId="8" hidden="1"/>
    <cellStyle name="Hipervínculo" xfId="33285" builtinId="8" hidden="1"/>
    <cellStyle name="Hipervínculo" xfId="12332" builtinId="8" hidden="1"/>
    <cellStyle name="Hipervínculo" xfId="36361" builtinId="8" hidden="1"/>
    <cellStyle name="Hipervínculo" xfId="40453" builtinId="8" hidden="1"/>
    <cellStyle name="Hipervínculo" xfId="56922" builtinId="8" hidden="1"/>
    <cellStyle name="Hipervínculo" xfId="32899" builtinId="8" hidden="1"/>
    <cellStyle name="Hipervínculo" xfId="4154" builtinId="8" hidden="1"/>
    <cellStyle name="Hipervínculo" xfId="50917" builtinId="8" hidden="1"/>
    <cellStyle name="Hipervínculo" xfId="19135" builtinId="8" hidden="1"/>
    <cellStyle name="Hipervínculo" xfId="23342" builtinId="8" hidden="1"/>
    <cellStyle name="Hipervínculo" xfId="57707" builtinId="8" hidden="1"/>
    <cellStyle name="Hipervínculo" xfId="57053" builtinId="8" hidden="1"/>
    <cellStyle name="Hipervínculo" xfId="26094" builtinId="8" hidden="1"/>
    <cellStyle name="Hipervínculo" xfId="7689" builtinId="8" hidden="1"/>
    <cellStyle name="Hipervínculo" xfId="32717" builtinId="8" hidden="1"/>
    <cellStyle name="Hipervínculo" xfId="31149" builtinId="8" hidden="1"/>
    <cellStyle name="Hipervínculo" xfId="49961" builtinId="8" hidden="1"/>
    <cellStyle name="Hipervínculo" xfId="54054" builtinId="8" hidden="1"/>
    <cellStyle name="Hipervínculo" xfId="43324" builtinId="8" hidden="1"/>
    <cellStyle name="Hipervínculo" xfId="19298" builtinId="8" hidden="1"/>
    <cellStyle name="Hipervínculo" xfId="8055" builtinId="8" hidden="1"/>
    <cellStyle name="Hipervínculo" xfId="7323" builtinId="8" hidden="1"/>
    <cellStyle name="Hipervínculo" xfId="32735" builtinId="8" hidden="1"/>
    <cellStyle name="Hipervínculo" xfId="47444" builtinId="8" hidden="1"/>
    <cellStyle name="Hipervínculo" xfId="48588" builtinId="8" hidden="1"/>
    <cellStyle name="Hipervínculo" xfId="36523" builtinId="8" hidden="1"/>
    <cellStyle name="Hipervínculo" xfId="15065" builtinId="8" hidden="1"/>
    <cellStyle name="Hipervínculo" xfId="1332" builtinId="8" hidden="1"/>
    <cellStyle name="Hipervínculo" xfId="53556" builtinId="8" hidden="1"/>
    <cellStyle name="Hipervínculo" xfId="12772" builtinId="8" hidden="1"/>
    <cellStyle name="Hipervínculo" xfId="39983" builtinId="8" hidden="1"/>
    <cellStyle name="Hipervínculo" xfId="51509" builtinId="8" hidden="1"/>
    <cellStyle name="Hipervínculo" xfId="29721" builtinId="8" hidden="1"/>
    <cellStyle name="Hipervínculo" xfId="5699" builtinId="8" hidden="1"/>
    <cellStyle name="Hipervínculo" xfId="8885" builtinId="8" hidden="1"/>
    <cellStyle name="Hipervínculo" xfId="21178" builtinId="8" hidden="1"/>
    <cellStyle name="Hipervínculo" xfId="46333" builtinId="8" hidden="1"/>
    <cellStyle name="Hipervínculo" xfId="14539" builtinId="8" hidden="1"/>
    <cellStyle name="Hipervínculo" xfId="44581" builtinId="8" hidden="1"/>
    <cellStyle name="Hipervínculo" xfId="22845" builtinId="8" hidden="1"/>
    <cellStyle name="Hipervínculo" xfId="1606" builtinId="8" hidden="1"/>
    <cellStyle name="Hipervínculo" xfId="5881" builtinId="8" hidden="1"/>
    <cellStyle name="Hipervínculo" xfId="28106" builtinId="8" hidden="1"/>
    <cellStyle name="Hipervínculo" xfId="13723" builtinId="8" hidden="1"/>
    <cellStyle name="Hipervínculo" xfId="47384" builtinId="8" hidden="1"/>
    <cellStyle name="Hipervínculo" xfId="20500" builtinId="8" hidden="1"/>
    <cellStyle name="Hipervínculo" xfId="31635" builtinId="8" hidden="1"/>
    <cellStyle name="Hipervínculo" xfId="57025" builtinId="8" hidden="1"/>
    <cellStyle name="Hipervínculo" xfId="13302" builtinId="8" hidden="1"/>
    <cellStyle name="Hipervínculo" xfId="35036" builtinId="8" hidden="1"/>
    <cellStyle name="Hipervínculo" xfId="43598" builtinId="8" hidden="1"/>
    <cellStyle name="Hipervínculo" xfId="53986" builtinId="8" hidden="1"/>
    <cellStyle name="Hipervínculo" xfId="13779" builtinId="8" hidden="1"/>
    <cellStyle name="Hipervínculo" xfId="8992" builtinId="8" hidden="1"/>
    <cellStyle name="Hipervínculo" xfId="41353" builtinId="8" hidden="1"/>
    <cellStyle name="Hipervínculo" xfId="20233" builtinId="8" hidden="1"/>
    <cellStyle name="Hipervínculo" xfId="41963" builtinId="8" hidden="1"/>
    <cellStyle name="Hipervínculo" xfId="50586" builtinId="8" hidden="1"/>
    <cellStyle name="Hipervínculo" xfId="17991" builtinId="8" hidden="1"/>
    <cellStyle name="Hipervínculo" xfId="23792" builtinId="8" hidden="1"/>
    <cellStyle name="Hipervínculo" xfId="33353" builtinId="8" hidden="1"/>
    <cellStyle name="Hipervínculo" xfId="22100" builtinId="8" hidden="1"/>
    <cellStyle name="Hipervínculo" xfId="12346" builtinId="8" hidden="1"/>
    <cellStyle name="Hipervínculo" xfId="33663" builtinId="8" hidden="1"/>
    <cellStyle name="Hipervínculo" xfId="16112" builtinId="8" hidden="1"/>
    <cellStyle name="Hipervínculo" xfId="25826" builtinId="8" hidden="1"/>
    <cellStyle name="Hipervínculo" xfId="16869" builtinId="8" hidden="1"/>
    <cellStyle name="Hipervínculo" xfId="2149" builtinId="8" hidden="1"/>
    <cellStyle name="Hipervínculo" xfId="4923" builtinId="8" hidden="1"/>
    <cellStyle name="Hipervínculo" xfId="34088" builtinId="8" hidden="1"/>
    <cellStyle name="Hipervínculo" xfId="55816" builtinId="8" hidden="1"/>
    <cellStyle name="Hipervínculo" xfId="36727" builtinId="8" hidden="1"/>
    <cellStyle name="Hipervínculo" xfId="27076" builtinId="8" hidden="1"/>
    <cellStyle name="Hipervínculo" xfId="9941" builtinId="8" hidden="1"/>
    <cellStyle name="Hipervínculo" xfId="13246" builtinId="8" hidden="1"/>
    <cellStyle name="Hipervínculo" xfId="31926" builtinId="8" hidden="1"/>
    <cellStyle name="Hipervínculo" xfId="40833" builtinId="8" hidden="1"/>
    <cellStyle name="Hipervínculo" xfId="56012" builtinId="8" hidden="1"/>
    <cellStyle name="Hipervínculo" xfId="29774" builtinId="8" hidden="1"/>
    <cellStyle name="Hipervínculo" xfId="29621" builtinId="8" hidden="1"/>
    <cellStyle name="Hipervínculo" xfId="44319" builtinId="8" hidden="1"/>
    <cellStyle name="Hipervínculo" xfId="22016" builtinId="8" hidden="1"/>
    <cellStyle name="Hipervínculo" xfId="42883" builtinId="8" hidden="1"/>
    <cellStyle name="Hipervínculo" xfId="24278" builtinId="8" hidden="1"/>
    <cellStyle name="Hipervínculo" xfId="49213" builtinId="8" hidden="1"/>
    <cellStyle name="Hipervínculo" xfId="22927" builtinId="8" hidden="1"/>
    <cellStyle name="Hipervínculo" xfId="14003" builtinId="8" hidden="1"/>
    <cellStyle name="Hipervínculo" xfId="34778" builtinId="8" hidden="1"/>
    <cellStyle name="Hipervínculo" xfId="40421" builtinId="8" hidden="1"/>
    <cellStyle name="Hipervínculo" xfId="58014" builtinId="8" hidden="1"/>
    <cellStyle name="Hipervínculo" xfId="26108" builtinId="8" hidden="1"/>
    <cellStyle name="Hipervínculo" xfId="19278" builtinId="8" hidden="1"/>
    <cellStyle name="Hipervínculo" xfId="55778" builtinId="8" hidden="1"/>
    <cellStyle name="Hipervínculo" xfId="17607" builtinId="8" hidden="1"/>
    <cellStyle name="Hipervínculo" xfId="47398" builtinId="8" hidden="1"/>
    <cellStyle name="Hipervínculo" xfId="16266" builtinId="8" hidden="1"/>
    <cellStyle name="Hipervínculo" xfId="9684" builtinId="8" hidden="1"/>
    <cellStyle name="Hipervínculo" xfId="46980" builtinId="8" hidden="1"/>
    <cellStyle name="Hipervínculo" xfId="3930" builtinId="8" hidden="1"/>
    <cellStyle name="Hipervínculo" xfId="40741" builtinId="8" hidden="1"/>
    <cellStyle name="Hipervínculo" xfId="4863" builtinId="8" hidden="1"/>
    <cellStyle name="Hipervínculo" xfId="54951" builtinId="8" hidden="1"/>
    <cellStyle name="Hipervínculo" xfId="6850" builtinId="8" hidden="1"/>
    <cellStyle name="Hipervínculo" xfId="51065" builtinId="8" hidden="1"/>
    <cellStyle name="Hipervínculo" xfId="5124" builtinId="8" hidden="1"/>
    <cellStyle name="Hipervínculo" xfId="25758" builtinId="8" hidden="1"/>
    <cellStyle name="Hipervínculo" xfId="38767" builtinId="8" hidden="1"/>
    <cellStyle name="Hipervínculo" xfId="28886" builtinId="8" hidden="1"/>
    <cellStyle name="Hipervínculo" xfId="21694" builtinId="8" hidden="1"/>
    <cellStyle name="Hipervínculo" xfId="56738" builtinId="8" hidden="1"/>
    <cellStyle name="Hipervínculo" xfId="28620" builtinId="8" hidden="1"/>
    <cellStyle name="Hipervínculo" xfId="22446" builtinId="8" hidden="1"/>
    <cellStyle name="Hipervínculo" xfId="55310" builtinId="8" hidden="1"/>
    <cellStyle name="Hipervínculo" xfId="43739" builtinId="8" hidden="1"/>
    <cellStyle name="Hipervínculo" xfId="47742" builtinId="8" hidden="1"/>
    <cellStyle name="Hipervínculo" xfId="7627" builtinId="8" hidden="1"/>
    <cellStyle name="Hipervínculo" xfId="21830" builtinId="8" hidden="1"/>
    <cellStyle name="Hipervínculo" xfId="995" builtinId="8" hidden="1"/>
    <cellStyle name="Hipervínculo" xfId="34690" builtinId="8" hidden="1"/>
    <cellStyle name="Hipervínculo" xfId="22206" builtinId="8" hidden="1"/>
    <cellStyle name="Hipervínculo" xfId="37133" builtinId="8" hidden="1"/>
    <cellStyle name="Hipervínculo" xfId="14294" builtinId="8" hidden="1"/>
    <cellStyle name="Hipervínculo" xfId="4112" builtinId="8" hidden="1"/>
    <cellStyle name="Hipervínculo" xfId="50396" builtinId="8" hidden="1"/>
    <cellStyle name="Hipervínculo" xfId="37960" builtinId="8" hidden="1"/>
    <cellStyle name="Hipervínculo" xfId="31637" builtinId="8" hidden="1"/>
    <cellStyle name="Hipervínculo" xfId="8413" builtinId="8" hidden="1"/>
    <cellStyle name="Hipervínculo" xfId="14258" builtinId="8" hidden="1"/>
    <cellStyle name="Hipervínculo" xfId="32988" builtinId="8" hidden="1"/>
    <cellStyle name="Hipervínculo" xfId="43616" builtinId="8" hidden="1"/>
    <cellStyle name="Hipervínculo" xfId="51501" builtinId="8" hidden="1"/>
    <cellStyle name="Hipervínculo" xfId="29729" builtinId="8" hidden="1"/>
    <cellStyle name="Hipervínculo" xfId="11416" builtinId="8" hidden="1"/>
    <cellStyle name="Hipervínculo" xfId="774" builtinId="8" hidden="1"/>
    <cellStyle name="Hipervínculo" xfId="10963" builtinId="8" hidden="1"/>
    <cellStyle name="Hipervínculo" xfId="18222" builtinId="8" hidden="1"/>
    <cellStyle name="Hipervínculo" xfId="40791" builtinId="8" hidden="1"/>
    <cellStyle name="Hipervínculo" xfId="44573" builtinId="8" hidden="1"/>
    <cellStyle name="Hipervínculo" xfId="22837" builtinId="8" hidden="1"/>
    <cellStyle name="Hipervínculo" xfId="17781" builtinId="8" hidden="1"/>
    <cellStyle name="Hipervínculo" xfId="6385" builtinId="8" hidden="1"/>
    <cellStyle name="Hipervínculo" xfId="28114" builtinId="8" hidden="1"/>
    <cellStyle name="Hipervínculo" xfId="33177" builtinId="8" hidden="1"/>
    <cellStyle name="Hipervínculo" xfId="54959" builtinId="8" hidden="1"/>
    <cellStyle name="Hipervínculo" xfId="37641" builtinId="8" hidden="1"/>
    <cellStyle name="Hipervínculo" xfId="15908" builtinId="8" hidden="1"/>
    <cellStyle name="Hipervínculo" xfId="10851" builtinId="8" hidden="1"/>
    <cellStyle name="Hipervínculo" xfId="2598" builtinId="8" hidden="1"/>
    <cellStyle name="Hipervínculo" xfId="35044" builtinId="8" hidden="1"/>
    <cellStyle name="Hipervínculo" xfId="50848" builtinId="8" hidden="1"/>
    <cellStyle name="Hipervínculo" xfId="55098" builtinId="8" hidden="1"/>
    <cellStyle name="Hipervínculo" xfId="4495" builtinId="8" hidden="1"/>
    <cellStyle name="Hipervínculo" xfId="5013" builtinId="8" hidden="1"/>
    <cellStyle name="Hipervínculo" xfId="3734" builtinId="8" hidden="1"/>
    <cellStyle name="Hipervínculo" xfId="20241" builtinId="8" hidden="1"/>
    <cellStyle name="Hipervínculo" xfId="41973" builtinId="8" hidden="1"/>
    <cellStyle name="Hipervínculo" xfId="47032" builtinId="8" hidden="1"/>
    <cellStyle name="Hipervínculo" xfId="48298" builtinId="8" hidden="1"/>
    <cellStyle name="Hipervínculo" xfId="23784" builtinId="8" hidden="1"/>
    <cellStyle name="Hipervínculo" xfId="9559" builtinId="8" hidden="1"/>
    <cellStyle name="Hipervínculo" xfId="2978" builtinId="8" hidden="1"/>
    <cellStyle name="Hipervínculo" xfId="27164" builtinId="8" hidden="1"/>
    <cellStyle name="Hipervínculo" xfId="54254" builtinId="8" hidden="1"/>
    <cellStyle name="Hipervínculo" xfId="50486" builtinId="8" hidden="1"/>
    <cellStyle name="Hipervínculo" xfId="17847" builtinId="8" hidden="1"/>
    <cellStyle name="Hipervínculo" xfId="13709" builtinId="8" hidden="1"/>
    <cellStyle name="Hipervínculo" xfId="16140" builtinId="8" hidden="1"/>
    <cellStyle name="Hipervínculo" xfId="3408" builtinId="8" hidden="1"/>
    <cellStyle name="Hipervínculo" xfId="50858" builtinId="8" hidden="1"/>
    <cellStyle name="Hipervínculo" xfId="55824" builtinId="8" hidden="1"/>
    <cellStyle name="Hipervínculo" xfId="57517" builtinId="8" hidden="1"/>
    <cellStyle name="Hipervínculo" xfId="34702" builtinId="8" hidden="1"/>
    <cellStyle name="Hipervínculo" xfId="9931" builtinId="8" hidden="1"/>
    <cellStyle name="Hipervínculo" xfId="1636" builtinId="8" hidden="1"/>
    <cellStyle name="Hipervínculo" xfId="17331" builtinId="8" hidden="1"/>
    <cellStyle name="Hipervínculo" xfId="6960" builtinId="8" hidden="1"/>
    <cellStyle name="Hipervínculo" xfId="52089" builtinId="8" hidden="1"/>
    <cellStyle name="Hipervínculo" xfId="27335" builtinId="8" hidden="1"/>
    <cellStyle name="Hipervínculo" xfId="27898" builtinId="8" hidden="1"/>
    <cellStyle name="Hipervínculo" xfId="4194" builtinId="8" hidden="1"/>
    <cellStyle name="Hipervínculo" xfId="10245" builtinId="8" hidden="1"/>
    <cellStyle name="Hipervínculo" xfId="45377" builtinId="8" hidden="1"/>
    <cellStyle name="Hipervínculo" xfId="47949" builtinId="8" hidden="1"/>
    <cellStyle name="Hipervínculo" xfId="12483" builtinId="8" hidden="1"/>
    <cellStyle name="Hipervínculo" xfId="49193" builtinId="8" hidden="1"/>
    <cellStyle name="Hipervínculo" xfId="41459" builtinId="8" hidden="1"/>
    <cellStyle name="Hipervínculo" xfId="2515" builtinId="8" hidden="1"/>
    <cellStyle name="Hipervínculo" xfId="6646" builtinId="8" hidden="1"/>
    <cellStyle name="Hipervínculo" xfId="30931" builtinId="8" hidden="1"/>
    <cellStyle name="Hipervínculo" xfId="54877" builtinId="8" hidden="1"/>
    <cellStyle name="Hipervínculo" xfId="37746" builtinId="8" hidden="1"/>
    <cellStyle name="Hipervínculo" xfId="38326" builtinId="8" hidden="1"/>
    <cellStyle name="Hipervínculo" xfId="16150" builtinId="8" hidden="1"/>
    <cellStyle name="Hipervínculo" xfId="9609" builtinId="8" hidden="1"/>
    <cellStyle name="Hipervínculo" xfId="11484" builtinId="8" hidden="1"/>
    <cellStyle name="Hipervínculo" xfId="37728" builtinId="8" hidden="1"/>
    <cellStyle name="Hipervínculo" xfId="1278" builtinId="8" hidden="1"/>
    <cellStyle name="Hipervínculo" xfId="24008" builtinId="8" hidden="1"/>
    <cellStyle name="Hipervínculo" xfId="31531" builtinId="8" hidden="1"/>
    <cellStyle name="Hipervínculo" xfId="7503" builtinId="8" hidden="1"/>
    <cellStyle name="Hipervínculo" xfId="58542" builtinId="8" hidden="1"/>
    <cellStyle name="Hipervínculo" xfId="48391" builtinId="8" hidden="1"/>
    <cellStyle name="Hipervínculo" xfId="39008" builtinId="8" hidden="1"/>
    <cellStyle name="Hipervínculo" xfId="52412" builtinId="8" hidden="1"/>
    <cellStyle name="Hipervínculo" xfId="890" builtinId="8" hidden="1"/>
    <cellStyle name="Hipervínculo" xfId="38510" builtinId="8" hidden="1"/>
    <cellStyle name="Hipervínculo" xfId="320" builtinId="8" hidden="1"/>
    <cellStyle name="Hipervínculo" xfId="23208" builtinId="8" hidden="1"/>
    <cellStyle name="Hipervínculo" xfId="25332" builtinId="8" hidden="1"/>
    <cellStyle name="Hipervínculo" xfId="51330" builtinId="8" hidden="1"/>
    <cellStyle name="Hipervínculo" xfId="45483" builtinId="8" hidden="1"/>
    <cellStyle name="Hipervínculo" xfId="29152" builtinId="8" hidden="1"/>
    <cellStyle name="Hipervínculo" xfId="17931" builtinId="8" hidden="1"/>
    <cellStyle name="Hipervínculo" xfId="5471" builtinId="8" hidden="1"/>
    <cellStyle name="Hipervínculo" xfId="30008" builtinId="8" hidden="1"/>
    <cellStyle name="Hipervínculo" xfId="32262" builtinId="8" hidden="1"/>
    <cellStyle name="Hipervínculo" xfId="57632" builtinId="8" hidden="1"/>
    <cellStyle name="Hipervínculo" xfId="28376" builtinId="8" hidden="1"/>
    <cellStyle name="Hipervínculo" xfId="22556" builtinId="8" hidden="1"/>
    <cellStyle name="Hipervínculo" xfId="24704" builtinId="8" hidden="1"/>
    <cellStyle name="Hipervínculo" xfId="12399" builtinId="8" hidden="1"/>
    <cellStyle name="Hipervínculo" xfId="36806" builtinId="8" hidden="1"/>
    <cellStyle name="Hipervínculo" xfId="31517" builtinId="8" hidden="1"/>
    <cellStyle name="Hipervínculo" xfId="26588" builtinId="8" hidden="1"/>
    <cellStyle name="Hipervínculo" xfId="50031" builtinId="8" hidden="1"/>
    <cellStyle name="Hipervínculo" xfId="4130" builtinId="8" hidden="1"/>
    <cellStyle name="Hipervínculo" xfId="17103" builtinId="8" hidden="1"/>
    <cellStyle name="Hipervínculo" xfId="30121" builtinId="8" hidden="1"/>
    <cellStyle name="Hipervínculo" xfId="8865" builtinId="8" hidden="1"/>
    <cellStyle name="Hipervínculo" xfId="31633" builtinId="8" hidden="1"/>
    <cellStyle name="Hipervínculo" xfId="31639" builtinId="8" hidden="1"/>
    <cellStyle name="Hipervínculo" xfId="55256" builtinId="8" hidden="1"/>
    <cellStyle name="Hipervínculo" xfId="33397" builtinId="8" hidden="1"/>
    <cellStyle name="Hipervínculo" xfId="7723" builtinId="8" hidden="1"/>
    <cellStyle name="Hipervínculo" xfId="56774" builtinId="8" hidden="1"/>
    <cellStyle name="Hipervínculo" xfId="24350" builtinId="8" hidden="1"/>
    <cellStyle name="Hipervínculo" xfId="53818" builtinId="8" hidden="1"/>
    <cellStyle name="Hipervínculo" xfId="39503" builtinId="8" hidden="1"/>
    <cellStyle name="Hipervínculo" xfId="17773" builtinId="8" hidden="1"/>
    <cellStyle name="Hipervínculo" xfId="13444" builtinId="8" hidden="1"/>
    <cellStyle name="Hipervínculo" xfId="11440" builtinId="8" hidden="1"/>
    <cellStyle name="Hipervínculo" xfId="33185" builtinId="8" hidden="1"/>
    <cellStyle name="Hipervínculo" xfId="33259" builtinId="8" hidden="1"/>
    <cellStyle name="Hipervínculo" xfId="57476" builtinId="8" hidden="1"/>
    <cellStyle name="Hipervínculo" xfId="58804" builtinId="8" hidden="1"/>
    <cellStyle name="Hipervínculo" xfId="10843" builtinId="8" hidden="1"/>
    <cellStyle name="Hipervínculo" xfId="45873" builtinId="8" hidden="1"/>
    <cellStyle name="Hipervínculo" xfId="18240" builtinId="8" hidden="1"/>
    <cellStyle name="Hipervínculo" xfId="21774" builtinId="8" hidden="1"/>
    <cellStyle name="Hipervínculo" xfId="18126" builtinId="8" hidden="1"/>
    <cellStyle name="Hipervínculo" xfId="51019" builtinId="8" hidden="1"/>
    <cellStyle name="Hipervínculo" xfId="25645" builtinId="8" hidden="1"/>
    <cellStyle name="Hipervínculo" xfId="17737" builtinId="8" hidden="1"/>
    <cellStyle name="Hipervínculo" xfId="46783" builtinId="8" hidden="1"/>
    <cellStyle name="Hipervínculo" xfId="25037" builtinId="8" hidden="1"/>
    <cellStyle name="Hipervínculo" xfId="47040" builtinId="8" hidden="1"/>
    <cellStyle name="Hipervínculo" xfId="398" builtinId="8" hidden="1"/>
    <cellStyle name="Hipervínculo" xfId="26914" builtinId="8" hidden="1"/>
    <cellStyle name="Hipervínculo" xfId="18721" builtinId="8" hidden="1"/>
    <cellStyle name="Hipervínculo" xfId="2908" builtinId="8" hidden="1"/>
    <cellStyle name="Hipervínculo" xfId="40103" builtinId="8" hidden="1"/>
    <cellStyle name="Hipervínculo" xfId="20760" builtinId="8" hidden="1"/>
    <cellStyle name="Hipervínculo" xfId="53968" builtinId="8" hidden="1"/>
    <cellStyle name="Hipervínculo" xfId="41511" builtinId="8" hidden="1"/>
    <cellStyle name="Hipervínculo" xfId="37416" builtinId="8" hidden="1"/>
    <cellStyle name="Hipervínculo" xfId="11792" builtinId="8" hidden="1"/>
    <cellStyle name="Hipervínculo" xfId="10521" builtinId="8" hidden="1"/>
    <cellStyle name="Hipervínculo" xfId="26244" builtinId="8" hidden="1"/>
    <cellStyle name="Hipervínculo" xfId="20512" builtinId="8" hidden="1"/>
    <cellStyle name="Hipervínculo" xfId="57936" builtinId="8" hidden="1"/>
    <cellStyle name="Hipervínculo" xfId="7955" builtinId="8" hidden="1"/>
    <cellStyle name="Hipervínculo" xfId="30619" builtinId="8" hidden="1"/>
    <cellStyle name="Hipervínculo" xfId="22963" builtinId="8" hidden="1"/>
    <cellStyle name="Hipervínculo" xfId="17323" builtinId="8" hidden="1"/>
    <cellStyle name="Hipervínculo" xfId="47058" builtinId="8" hidden="1"/>
    <cellStyle name="Hipervínculo" xfId="45443" builtinId="8" hidden="1"/>
    <cellStyle name="Hipervínculo" xfId="51939" builtinId="8" hidden="1"/>
    <cellStyle name="Hipervínculo" xfId="27906" builtinId="8" hidden="1"/>
    <cellStyle name="Hipervínculo" xfId="49365" builtinId="8" hidden="1"/>
    <cellStyle name="Hipervínculo" xfId="85" builtinId="8" hidden="1"/>
    <cellStyle name="Hipervínculo" xfId="24118" builtinId="8" hidden="1"/>
    <cellStyle name="Hipervínculo" xfId="17000" builtinId="8" hidden="1"/>
    <cellStyle name="Hipervínculo" xfId="52243" builtinId="8" hidden="1"/>
    <cellStyle name="Hipervínculo" xfId="45139" builtinId="8" hidden="1"/>
    <cellStyle name="Hipervínculo" xfId="21109" builtinId="8" hidden="1"/>
    <cellStyle name="Hipervínculo" xfId="17116" builtinId="8" hidden="1"/>
    <cellStyle name="Hipervínculo" xfId="37378" builtinId="8" hidden="1"/>
    <cellStyle name="Hipervínculo" xfId="4082" builtinId="8" hidden="1"/>
    <cellStyle name="Hipervínculo" xfId="18154" builtinId="8" hidden="1"/>
    <cellStyle name="Hipervínculo" xfId="53448" builtinId="8" hidden="1"/>
    <cellStyle name="Hipervínculo" xfId="38336" builtinId="8" hidden="1"/>
    <cellStyle name="Hipervínculo" xfId="14307" builtinId="8" hidden="1"/>
    <cellStyle name="Hipervínculo" xfId="10217" builtinId="8" hidden="1"/>
    <cellStyle name="Hipervínculo" xfId="11478" builtinId="8" hidden="1"/>
    <cellStyle name="Hipervínculo" xfId="37720" builtinId="8" hidden="1"/>
    <cellStyle name="Hipervínculo" xfId="41813" builtinId="8" hidden="1"/>
    <cellStyle name="Hipervínculo" xfId="54272" builtinId="8" hidden="1"/>
    <cellStyle name="Hipervínculo" xfId="31539" builtinId="8" hidden="1"/>
    <cellStyle name="Hipervínculo" xfId="6231" builtinId="8" hidden="1"/>
    <cellStyle name="Hipervínculo" xfId="2821" builtinId="8" hidden="1"/>
    <cellStyle name="Hipervínculo" xfId="20319" builtinId="8" hidden="1"/>
    <cellStyle name="Hipervínculo" xfId="44521" builtinId="8" hidden="1"/>
    <cellStyle name="Hipervínculo" xfId="4218" builtinId="8" hidden="1"/>
    <cellStyle name="Hipervínculo" xfId="47344" builtinId="8" hidden="1"/>
    <cellStyle name="Hipervínculo" xfId="9507" builtinId="8" hidden="1"/>
    <cellStyle name="Hipervínculo" xfId="10775" builtinId="8" hidden="1"/>
    <cellStyle name="Hipervínculo" xfId="5895" builtinId="8" hidden="1"/>
    <cellStyle name="Hipervínculo" xfId="25340" builtinId="8" hidden="1"/>
    <cellStyle name="Hipervínculo" xfId="51322" builtinId="8" hidden="1"/>
    <cellStyle name="Hipervínculo" xfId="55411" builtinId="8" hidden="1"/>
    <cellStyle name="Hipervínculo" xfId="40415" builtinId="8" hidden="1"/>
    <cellStyle name="Hipervínculo" xfId="17939" builtinId="8" hidden="1"/>
    <cellStyle name="Hipervínculo" xfId="2851" builtinId="8" hidden="1"/>
    <cellStyle name="Hipervínculo" xfId="24840" builtinId="8" hidden="1"/>
    <cellStyle name="Hipervínculo" xfId="32270" builtinId="8" hidden="1"/>
    <cellStyle name="Hipervínculo" xfId="12268" builtinId="8" hidden="1"/>
    <cellStyle name="Hipervínculo" xfId="47064" builtinId="8" hidden="1"/>
    <cellStyle name="Hipervínculo" xfId="31808" builtinId="8" hidden="1"/>
    <cellStyle name="Hipervínculo" xfId="13286" builtinId="8" hidden="1"/>
    <cellStyle name="Hipervínculo" xfId="3210" builtinId="8" hidden="1"/>
    <cellStyle name="Hipervínculo" xfId="17469" builtinId="8" hidden="1"/>
    <cellStyle name="Hipervínculo" xfId="42257" builtinId="8" hidden="1"/>
    <cellStyle name="Hipervínculo" xfId="28852" builtinId="8" hidden="1"/>
    <cellStyle name="Hipervínculo" xfId="48288" builtinId="8" hidden="1"/>
    <cellStyle name="Hipervínculo" xfId="26556" builtinId="8" hidden="1"/>
    <cellStyle name="Hipervínculo" xfId="28882" builtinId="8" hidden="1"/>
    <cellStyle name="Hipervínculo" xfId="9959" builtinId="8" hidden="1"/>
    <cellStyle name="Hipervínculo" xfId="24133" builtinId="8" hidden="1"/>
    <cellStyle name="Hipervínculo" xfId="46128" builtinId="8" hidden="1"/>
    <cellStyle name="Hipervínculo" xfId="55508" builtinId="8" hidden="1"/>
    <cellStyle name="Hipervínculo" xfId="28072" builtinId="8" hidden="1"/>
    <cellStyle name="Hipervínculo" xfId="19633" builtinId="8" hidden="1"/>
    <cellStyle name="Hipervínculo" xfId="43647" builtinId="8" hidden="1"/>
    <cellStyle name="Hipervínculo" xfId="5431" builtinId="8" hidden="1"/>
    <cellStyle name="Hipervínculo" xfId="31325" builtinId="8" hidden="1"/>
    <cellStyle name="Hipervínculo" xfId="53054" builtinId="8" hidden="1"/>
    <cellStyle name="Hipervínculo" xfId="26548" builtinId="8" hidden="1"/>
    <cellStyle name="Hipervínculo" xfId="34433" builtinId="8" hidden="1"/>
    <cellStyle name="Hipervínculo" xfId="20394" builtinId="8" hidden="1"/>
    <cellStyle name="Hipervínculo" xfId="23982" builtinId="8" hidden="1"/>
    <cellStyle name="Hipervínculo" xfId="15425" builtinId="8" hidden="1"/>
    <cellStyle name="Hipervínculo" xfId="47594" builtinId="8" hidden="1"/>
    <cellStyle name="Hipervínculo" xfId="50775" builtinId="8" hidden="1"/>
    <cellStyle name="Hipervínculo" xfId="15966" builtinId="8" hidden="1"/>
    <cellStyle name="Hipervínculo" xfId="38506" builtinId="8" hidden="1"/>
    <cellStyle name="Hipervínculo" xfId="39555" builtinId="8" hidden="1"/>
    <cellStyle name="Hipervínculo" xfId="59102" builtinId="8" hidden="1"/>
    <cellStyle name="Hipervínculo" xfId="46293" builtinId="8" hidden="1"/>
    <cellStyle name="Hipervínculo" xfId="47340" builtinId="8" hidden="1"/>
    <cellStyle name="Hipervínculo" xfId="7171" builtinId="8" hidden="1"/>
    <cellStyle name="Hipervínculo" xfId="11085" builtinId="8" hidden="1"/>
    <cellStyle name="Hipervínculo" xfId="48393" builtinId="8" hidden="1"/>
    <cellStyle name="Hipervínculo" xfId="1282" builtinId="8" hidden="1"/>
    <cellStyle name="Hipervínculo" xfId="38624" builtinId="8" hidden="1"/>
    <cellStyle name="Hipervínculo" xfId="41807" builtinId="8" hidden="1"/>
    <cellStyle name="Hipervínculo" xfId="12814" builtinId="8" hidden="1"/>
    <cellStyle name="Hipervínculo" xfId="54110" builtinId="8" hidden="1"/>
    <cellStyle name="Hipervínculo" xfId="48134" builtinId="8" hidden="1"/>
    <cellStyle name="Hipervínculo" xfId="6832" builtinId="8" hidden="1"/>
    <cellStyle name="Hipervínculo" xfId="7805" builtinId="8" hidden="1"/>
    <cellStyle name="Hipervínculo" xfId="31834" builtinId="8" hidden="1"/>
    <cellStyle name="Hipervínculo" xfId="35926" builtinId="8" hidden="1"/>
    <cellStyle name="Hipervínculo" xfId="58546" builtinId="8" hidden="1"/>
    <cellStyle name="Hipervínculo" xfId="17853" builtinId="8" hidden="1"/>
    <cellStyle name="Hipervínculo" xfId="25411" builtinId="8" hidden="1"/>
    <cellStyle name="Hipervínculo" xfId="9304" builtinId="8" hidden="1"/>
    <cellStyle name="Hipervínculo" xfId="14605" builtinId="8" hidden="1"/>
    <cellStyle name="Hipervínculo" xfId="38630" builtinId="8" hidden="1"/>
    <cellStyle name="Hipervínculo" xfId="42725" builtinId="8" hidden="1"/>
    <cellStyle name="Hipervínculo" xfId="30029" builtinId="8" hidden="1"/>
    <cellStyle name="Hipervínculo" xfId="259" builtinId="8" hidden="1"/>
    <cellStyle name="Hipervínculo" xfId="42011" builtinId="8" hidden="1"/>
    <cellStyle name="Hipervínculo" xfId="55990" builtinId="8" hidden="1"/>
    <cellStyle name="Hipervínculo" xfId="58522" builtinId="8" hidden="1"/>
    <cellStyle name="Hipervínculo" xfId="31942" builtinId="8" hidden="1"/>
    <cellStyle name="Hipervínculo" xfId="49525" builtinId="8" hidden="1"/>
    <cellStyle name="Hipervínculo" xfId="47853" builtinId="8" hidden="1"/>
    <cellStyle name="Hipervínculo" xfId="16566" builtinId="8" hidden="1"/>
    <cellStyle name="Hipervínculo" xfId="6862" builtinId="8" hidden="1"/>
    <cellStyle name="Hipervínculo" xfId="4345" builtinId="8" hidden="1"/>
    <cellStyle name="Hipervínculo" xfId="28202" builtinId="8" hidden="1"/>
    <cellStyle name="Hipervínculo" xfId="52235" builtinId="8" hidden="1"/>
    <cellStyle name="Hipervínculo" xfId="43486" builtinId="8" hidden="1"/>
    <cellStyle name="Hipervínculo" xfId="41052" builtinId="8" hidden="1"/>
    <cellStyle name="Hipervínculo" xfId="13763" builtinId="8" hidden="1"/>
    <cellStyle name="Hipervínculo" xfId="9971" builtinId="8" hidden="1"/>
    <cellStyle name="Hipervínculo" xfId="32237" builtinId="8" hidden="1"/>
    <cellStyle name="Hipervínculo" xfId="35006" builtinId="8" hidden="1"/>
    <cellStyle name="Hipervínculo" xfId="58086" builtinId="8" hidden="1"/>
    <cellStyle name="Hipervínculo" xfId="35176" builtinId="8" hidden="1"/>
    <cellStyle name="Hipervínculo" xfId="36697" builtinId="8" hidden="1"/>
    <cellStyle name="Hipervínculo" xfId="30238" builtinId="8" hidden="1"/>
    <cellStyle name="Hipervínculo" xfId="12774" builtinId="8" hidden="1"/>
    <cellStyle name="Hipervínculo" xfId="50264" builtinId="8" hidden="1"/>
    <cellStyle name="Hipervínculo" xfId="41805" builtinId="8" hidden="1"/>
    <cellStyle name="Hipervínculo" xfId="54264" builtinId="8" hidden="1"/>
    <cellStyle name="Hipervínculo" xfId="49203" builtinId="8" hidden="1"/>
    <cellStyle name="Hipervínculo" xfId="27449" builtinId="8" hidden="1"/>
    <cellStyle name="Hipervínculo" xfId="2825" builtinId="8" hidden="1"/>
    <cellStyle name="Hipervínculo" xfId="41611" builtinId="8" hidden="1"/>
    <cellStyle name="Hipervínculo" xfId="23480" builtinId="8" hidden="1"/>
    <cellStyle name="Hipervínculo" xfId="48604" builtinId="8" hidden="1"/>
    <cellStyle name="Hipervínculo" xfId="47336" builtinId="8" hidden="1"/>
    <cellStyle name="Hipervínculo" xfId="42275" builtinId="8" hidden="1"/>
    <cellStyle name="Hipervínculo" xfId="20542" builtinId="8" hidden="1"/>
    <cellStyle name="Hipervínculo" xfId="3886" builtinId="8" hidden="1"/>
    <cellStyle name="Hipervínculo" xfId="25031" builtinId="8" hidden="1"/>
    <cellStyle name="Hipervínculo" xfId="59399" builtinId="8" hidden="1"/>
    <cellStyle name="Hipervínculo" xfId="33683" builtinId="8" hidden="1"/>
    <cellStyle name="Hipervínculo" xfId="4090" builtinId="8" hidden="1"/>
    <cellStyle name="Hipervínculo" xfId="50596" builtinId="8" hidden="1"/>
    <cellStyle name="Hipervínculo" xfId="13613" builtinId="8" hidden="1"/>
    <cellStyle name="Hipervínculo" xfId="12238" builtinId="8" hidden="1"/>
    <cellStyle name="Hipervínculo" xfId="35271" builtinId="8" hidden="1"/>
    <cellStyle name="Hipervínculo" xfId="37338" builtinId="8" hidden="1"/>
    <cellStyle name="Hipervínculo" xfId="55208" builtinId="8" hidden="1"/>
    <cellStyle name="Hipervínculo" xfId="31958" builtinId="8" hidden="1"/>
    <cellStyle name="Hipervínculo" xfId="28417" builtinId="8" hidden="1"/>
    <cellStyle name="Hipervínculo" xfId="6688" builtinId="8" hidden="1"/>
    <cellStyle name="Hipervínculo" xfId="17477" builtinId="8" hidden="1"/>
    <cellStyle name="Hipervínculo" xfId="22821" builtinId="8" hidden="1"/>
    <cellStyle name="Hipervínculo" xfId="44269" builtinId="8" hidden="1"/>
    <cellStyle name="Hipervínculo" xfId="48280" builtinId="8" hidden="1"/>
    <cellStyle name="Hipervínculo" xfId="18260" builtinId="8" hidden="1"/>
    <cellStyle name="Hipervínculo" xfId="21490" builtinId="8" hidden="1"/>
    <cellStyle name="Hipervínculo" xfId="42443" builtinId="8" hidden="1"/>
    <cellStyle name="Hipervínculo" xfId="24400" builtinId="8" hidden="1"/>
    <cellStyle name="Hipervínculo" xfId="1130" builtinId="8" hidden="1"/>
    <cellStyle name="Hipervínculo" xfId="51197" builtinId="8" hidden="1"/>
    <cellStyle name="Hipervínculo" xfId="41355" builtinId="8" hidden="1"/>
    <cellStyle name="Hipervínculo" xfId="19625" builtinId="8" hidden="1"/>
    <cellStyle name="Hipervínculo" xfId="14563" builtinId="8" hidden="1"/>
    <cellStyle name="Hipervínculo" xfId="8717" builtinId="8" hidden="1"/>
    <cellStyle name="Hipervínculo" xfId="31333" builtinId="8" hidden="1"/>
    <cellStyle name="Hipervínculo" xfId="36391" builtinId="8" hidden="1"/>
    <cellStyle name="Hipervínculo" xfId="59002" builtinId="8" hidden="1"/>
    <cellStyle name="Hipervínculo" xfId="34425" builtinId="8" hidden="1"/>
    <cellStyle name="Hipervínculo" xfId="12696" builtinId="8" hidden="1"/>
    <cellStyle name="Hipervínculo" xfId="39669" builtinId="8" hidden="1"/>
    <cellStyle name="Hipervínculo" xfId="28610" builtinId="8" hidden="1"/>
    <cellStyle name="Hipervínculo" xfId="18780" builtinId="8" hidden="1"/>
    <cellStyle name="Hipervínculo" xfId="58297" builtinId="8" hidden="1"/>
    <cellStyle name="Hipervínculo" xfId="58002" builtinId="8" hidden="1"/>
    <cellStyle name="Hipervínculo" xfId="27497" builtinId="8" hidden="1"/>
    <cellStyle name="Hipervínculo" xfId="6295" builtinId="8" hidden="1"/>
    <cellStyle name="Hipervínculo" xfId="1910" builtinId="8" hidden="1"/>
    <cellStyle name="Hipervínculo" xfId="45867" builtinId="8" hidden="1"/>
    <cellStyle name="Hipervínculo" xfId="45187" builtinId="8" hidden="1"/>
    <cellStyle name="Hipervínculo" xfId="50244" builtinId="8" hidden="1"/>
    <cellStyle name="Hipervínculo" xfId="46942" builtinId="8" hidden="1"/>
    <cellStyle name="Hipervínculo" xfId="20604" builtinId="8" hidden="1"/>
    <cellStyle name="Hipervínculo" xfId="2075" builtinId="8" hidden="1"/>
    <cellStyle name="Hipervínculo" xfId="5090" builtinId="8" hidden="1"/>
    <cellStyle name="Hipervínculo" xfId="56140" builtinId="8" hidden="1"/>
    <cellStyle name="Hipervínculo" xfId="44229" builtinId="8" hidden="1"/>
    <cellStyle name="Hipervínculo" xfId="46011" builtinId="8" hidden="1"/>
    <cellStyle name="Hipervínculo" xfId="40141" builtinId="8" hidden="1"/>
    <cellStyle name="Hipervínculo" xfId="11850" builtinId="8" hidden="1"/>
    <cellStyle name="Hipervínculo" xfId="1172" builtinId="8" hidden="1"/>
    <cellStyle name="Hipervínculo" xfId="55362" builtinId="8" hidden="1"/>
    <cellStyle name="Hipervínculo" xfId="11027" builtinId="8" hidden="1"/>
    <cellStyle name="Hipervínculo" xfId="46356" builtinId="8" hidden="1"/>
    <cellStyle name="Hipervínculo" xfId="57041" builtinId="8" hidden="1"/>
    <cellStyle name="Hipervínculo" xfId="33343" builtinId="8" hidden="1"/>
    <cellStyle name="Hipervínculo" xfId="36118" builtinId="8" hidden="1"/>
    <cellStyle name="Hipervínculo" xfId="50148" builtinId="8" hidden="1"/>
    <cellStyle name="Hipervínculo" xfId="13725" builtinId="8" hidden="1"/>
    <cellStyle name="Hipervínculo" xfId="40459" builtinId="8" hidden="1"/>
    <cellStyle name="Hipervínculo" xfId="20657" builtinId="8" hidden="1"/>
    <cellStyle name="Hipervínculo" xfId="34768" builtinId="8" hidden="1"/>
    <cellStyle name="Hipervínculo" xfId="48164" builtinId="8" hidden="1"/>
    <cellStyle name="Hipervínculo" xfId="29466" builtinId="8" hidden="1"/>
    <cellStyle name="Hipervínculo" xfId="2775" builtinId="8" hidden="1"/>
    <cellStyle name="Hipervínculo" xfId="2375" builtinId="8" hidden="1"/>
    <cellStyle name="Hipervínculo" xfId="49517" builtinId="8" hidden="1"/>
    <cellStyle name="Hipervínculo" xfId="47861" builtinId="8" hidden="1"/>
    <cellStyle name="Hipervínculo" xfId="27874" builtinId="8" hidden="1"/>
    <cellStyle name="Hipervínculo" xfId="46715" builtinId="8" hidden="1"/>
    <cellStyle name="Hipervínculo" xfId="4341" builtinId="8" hidden="1"/>
    <cellStyle name="Hipervínculo" xfId="4363" builtinId="8" hidden="1"/>
    <cellStyle name="Hipervínculo" xfId="32288" builtinId="8" hidden="1"/>
    <cellStyle name="Hipervínculo" xfId="42111" builtinId="8" hidden="1"/>
    <cellStyle name="Hipervínculo" xfId="55409" builtinId="8" hidden="1"/>
    <cellStyle name="Hipervínculo" xfId="23624" builtinId="8" hidden="1"/>
    <cellStyle name="Hipervínculo" xfId="123" builtinId="8" hidden="1"/>
    <cellStyle name="Hipervínculo" xfId="37504" builtinId="8" hidden="1"/>
    <cellStyle name="Hipervínculo" xfId="14694" builtinId="8" hidden="1"/>
    <cellStyle name="Hipervínculo" xfId="39089" builtinId="8" hidden="1"/>
    <cellStyle name="Hipervínculo" xfId="56120" builtinId="8" hidden="1"/>
    <cellStyle name="Hipervínculo" xfId="34260" builtinId="8" hidden="1"/>
    <cellStyle name="Hipervínculo" xfId="29328" builtinId="8" hidden="1"/>
    <cellStyle name="Hipervínculo" xfId="36421" builtinId="8" hidden="1"/>
    <cellStyle name="Hipervínculo" xfId="16564" builtinId="8" hidden="1"/>
    <cellStyle name="Hipervínculo" xfId="11266" builtinId="8" hidden="1"/>
    <cellStyle name="Hipervínculo" xfId="31854" builtinId="8" hidden="1"/>
    <cellStyle name="Hipervínculo" xfId="8881" builtinId="8" hidden="1"/>
    <cellStyle name="Hipervínculo" xfId="27953" builtinId="8" hidden="1"/>
    <cellStyle name="Hipervínculo" xfId="22404" builtinId="8" hidden="1"/>
    <cellStyle name="Hipervínculo" xfId="44869" builtinId="8" hidden="1"/>
    <cellStyle name="Hipervínculo" xfId="53492" builtinId="8" hidden="1"/>
    <cellStyle name="Hipervínculo" xfId="28548" builtinId="8" hidden="1"/>
    <cellStyle name="Hipervínculo" xfId="50342" builtinId="8" hidden="1"/>
    <cellStyle name="Hipervínculo" xfId="42267" builtinId="8" hidden="1"/>
    <cellStyle name="Hipervínculo" xfId="23891" builtinId="8" hidden="1"/>
    <cellStyle name="Hipervínculo" xfId="15475" builtinId="8" hidden="1"/>
    <cellStyle name="Hipervínculo" xfId="8689" builtinId="8" hidden="1"/>
    <cellStyle name="Hipervínculo" xfId="7453" builtinId="8" hidden="1"/>
    <cellStyle name="Hipervínculo" xfId="35480" builtinId="8" hidden="1"/>
    <cellStyle name="Hipervínculo" xfId="59455" builtinId="8" hidden="1"/>
    <cellStyle name="Hipervínculo" xfId="35339" builtinId="8" hidden="1"/>
    <cellStyle name="Hipervínculo" xfId="34258" builtinId="8" hidden="1"/>
    <cellStyle name="Hipervínculo" xfId="42511" builtinId="8" hidden="1"/>
    <cellStyle name="Hipervínculo" xfId="25321" builtinId="8" hidden="1"/>
    <cellStyle name="Hipervínculo" xfId="37344" builtinId="8" hidden="1"/>
    <cellStyle name="Hipervínculo" xfId="28457" builtinId="8" hidden="1"/>
    <cellStyle name="Hipervínculo" xfId="52828" builtinId="8" hidden="1"/>
    <cellStyle name="Hipervínculo" xfId="28409" builtinId="8" hidden="1"/>
    <cellStyle name="Hipervínculo" xfId="21894" builtinId="8" hidden="1"/>
    <cellStyle name="Hipervínculo" xfId="1454" builtinId="8" hidden="1"/>
    <cellStyle name="Hipervínculo" xfId="22544" builtinId="8" hidden="1"/>
    <cellStyle name="Hipervínculo" xfId="32298" builtinId="8" hidden="1"/>
    <cellStyle name="Hipervínculo" xfId="49335" builtinId="8" hidden="1"/>
    <cellStyle name="Hipervínculo" xfId="46028" builtinId="8" hidden="1"/>
    <cellStyle name="Hipervínculo" xfId="21223" builtinId="8" hidden="1"/>
    <cellStyle name="Hipervínculo" xfId="30700" builtinId="8" hidden="1"/>
    <cellStyle name="Hipervínculo" xfId="6003" builtinId="8" hidden="1"/>
    <cellStyle name="Hipervínculo" xfId="29468" builtinId="8" hidden="1"/>
    <cellStyle name="Hipervínculo" xfId="22641" builtinId="8" hidden="1"/>
    <cellStyle name="Hipervínculo" xfId="35932" builtinId="8" hidden="1"/>
    <cellStyle name="Hipervínculo" xfId="13483" builtinId="8" hidden="1"/>
    <cellStyle name="Hipervínculo" xfId="44059" builtinId="8" hidden="1"/>
    <cellStyle name="Hipervínculo" xfId="45706" builtinId="8" hidden="1"/>
    <cellStyle name="Hipervínculo" xfId="12800" builtinId="8" hidden="1"/>
    <cellStyle name="Hipervínculo" xfId="36399" builtinId="8" hidden="1"/>
    <cellStyle name="Hipervínculo" xfId="58998" builtinId="8" hidden="1"/>
    <cellStyle name="Hipervínculo" xfId="56454" builtinId="8" hidden="1"/>
    <cellStyle name="Hipervínculo" xfId="32431" builtinId="8" hidden="1"/>
    <cellStyle name="Hipervínculo" xfId="34242" builtinId="8" hidden="1"/>
    <cellStyle name="Hipervínculo" xfId="31848" builtinId="8" hidden="1"/>
    <cellStyle name="Hipervínculo" xfId="17317" builtinId="8" hidden="1"/>
    <cellStyle name="Hipervínculo" xfId="43326" builtinId="8" hidden="1"/>
    <cellStyle name="Hipervínculo" xfId="53750" builtinId="8" hidden="1"/>
    <cellStyle name="Hipervínculo" xfId="49657" builtinId="8" hidden="1"/>
    <cellStyle name="Hipervínculo" xfId="25626" builtinId="8" hidden="1"/>
    <cellStyle name="Hipervínculo" xfId="42323" builtinId="8" hidden="1"/>
    <cellStyle name="Hipervínculo" xfId="22276" builtinId="8" hidden="1"/>
    <cellStyle name="Hipervínculo" xfId="40537" builtinId="8" hidden="1"/>
    <cellStyle name="Hipervínculo" xfId="50252" builtinId="8" hidden="1"/>
    <cellStyle name="Hipervínculo" xfId="26940" builtinId="8" hidden="1"/>
    <cellStyle name="Hipervínculo" xfId="42857" builtinId="8" hidden="1"/>
    <cellStyle name="Hipervínculo" xfId="5393" builtinId="8" hidden="1"/>
    <cellStyle name="Hipervínculo" xfId="5082" builtinId="8" hidden="1"/>
    <cellStyle name="Hipervínculo" xfId="41078" builtinId="8" hidden="1"/>
    <cellStyle name="Hipervínculo" xfId="47821" builtinId="8" hidden="1"/>
    <cellStyle name="Hipervínculo" xfId="34403" builtinId="8" hidden="1"/>
    <cellStyle name="Hipervínculo" xfId="13182" builtinId="8" hidden="1"/>
    <cellStyle name="Hipervínculo" xfId="48379" builtinId="8" hidden="1"/>
    <cellStyle name="Hipervínculo" xfId="11515" builtinId="8" hidden="1"/>
    <cellStyle name="Hipervínculo" xfId="19353" builtinId="8" hidden="1"/>
    <cellStyle name="Hipervínculo" xfId="27459" builtinId="8" hidden="1"/>
    <cellStyle name="Hipervínculo" xfId="21718" builtinId="8" hidden="1"/>
    <cellStyle name="Hipervínculo" xfId="27719" builtinId="8" hidden="1"/>
    <cellStyle name="Hipervínculo" xfId="56356" builtinId="8" hidden="1"/>
    <cellStyle name="Hipervínculo" xfId="51635" builtinId="8" hidden="1"/>
    <cellStyle name="Hipervínculo" xfId="39852" builtinId="8" hidden="1"/>
    <cellStyle name="Hipervínculo" xfId="16994" builtinId="8" hidden="1"/>
    <cellStyle name="Hipervínculo" xfId="23512" builtinId="8" hidden="1"/>
    <cellStyle name="Hipervínculo" xfId="27178" builtinId="8" hidden="1"/>
    <cellStyle name="Hipervínculo" xfId="59118" builtinId="8" hidden="1"/>
    <cellStyle name="Hipervínculo" xfId="24422" builtinId="8" hidden="1"/>
    <cellStyle name="Hipervínculo" xfId="43594" builtinId="8" hidden="1"/>
    <cellStyle name="Hipervínculo" xfId="56146" builtinId="8" hidden="1"/>
    <cellStyle name="Hipervínculo" xfId="50318" builtinId="8" hidden="1"/>
    <cellStyle name="Hipervínculo" xfId="22202" builtinId="8" hidden="1"/>
    <cellStyle name="Hipervínculo" xfId="38829" builtinId="8" hidden="1"/>
    <cellStyle name="Hipervínculo" xfId="53856" builtinId="8" hidden="1"/>
    <cellStyle name="Hipervínculo" xfId="4577" builtinId="8" hidden="1"/>
    <cellStyle name="Hipervínculo" xfId="47668" builtinId="8" hidden="1"/>
    <cellStyle name="Hipervínculo" xfId="6784" builtinId="8" hidden="1"/>
    <cellStyle name="Hipervínculo" xfId="26016" builtinId="8" hidden="1"/>
    <cellStyle name="Hipervínculo" xfId="49215" builtinId="8" hidden="1"/>
    <cellStyle name="Hipervínculo" xfId="21119" builtinId="8" hidden="1"/>
    <cellStyle name="Hipervínculo" xfId="52832" builtinId="8" hidden="1"/>
    <cellStyle name="Hipervínculo" xfId="7199" builtinId="8" hidden="1"/>
    <cellStyle name="Hipervínculo" xfId="26546" builtinId="8" hidden="1"/>
    <cellStyle name="Hipervínculo" xfId="28758" builtinId="8" hidden="1"/>
    <cellStyle name="Hipervínculo" xfId="19671" builtinId="8" hidden="1"/>
    <cellStyle name="Hipervínculo" xfId="23802" builtinId="8" hidden="1"/>
    <cellStyle name="Hipervínculo" xfId="9873" builtinId="8" hidden="1"/>
    <cellStyle name="Hipervínculo" xfId="5973" builtinId="8" hidden="1"/>
    <cellStyle name="Hipervínculo" xfId="34760" builtinId="8" hidden="1"/>
    <cellStyle name="Hipervínculo" xfId="44450" builtinId="8" hidden="1"/>
    <cellStyle name="Hipervínculo" xfId="13460" builtinId="8" hidden="1"/>
    <cellStyle name="Hipervínculo" xfId="18334" builtinId="8" hidden="1"/>
    <cellStyle name="Hipervínculo" xfId="4763" builtinId="8" hidden="1"/>
    <cellStyle name="Hipervínculo" xfId="18895" builtinId="8" hidden="1"/>
    <cellStyle name="Hipervínculo" xfId="24684" builtinId="8" hidden="1"/>
    <cellStyle name="Hipervínculo" xfId="19793" builtinId="8" hidden="1"/>
    <cellStyle name="Hipervínculo" xfId="26586" builtinId="8" hidden="1"/>
    <cellStyle name="Hipervínculo" xfId="17755" builtinId="8" hidden="1"/>
    <cellStyle name="Hipervínculo" xfId="27489" builtinId="8" hidden="1"/>
    <cellStyle name="Hipervínculo" xfId="43490" builtinId="8" hidden="1"/>
    <cellStyle name="Hipervínculo" xfId="51973" builtinId="8" hidden="1"/>
    <cellStyle name="Hipervínculo" xfId="50480" builtinId="8" hidden="1"/>
    <cellStyle name="Hipervínculo" xfId="40215" builtinId="8" hidden="1"/>
    <cellStyle name="Hipervínculo" xfId="27928" builtinId="8" hidden="1"/>
    <cellStyle name="Hipervínculo" xfId="42583" builtinId="8" hidden="1"/>
    <cellStyle name="Hipervínculo" xfId="37706" builtinId="8" hidden="1"/>
    <cellStyle name="Hipervínculo" xfId="10917" builtinId="8" hidden="1"/>
    <cellStyle name="Hipervínculo" xfId="40135" builtinId="8" hidden="1"/>
    <cellStyle name="Hipervínculo" xfId="10709" builtinId="8" hidden="1"/>
    <cellStyle name="Hipervínculo" xfId="7325" builtinId="8" hidden="1"/>
    <cellStyle name="Hipervínculo" xfId="30951" builtinId="8" hidden="1"/>
    <cellStyle name="Hipervínculo" xfId="45273" builtinId="8" hidden="1"/>
    <cellStyle name="Hipervínculo" xfId="21127" builtinId="8" hidden="1"/>
    <cellStyle name="Hipervínculo" xfId="58612" builtinId="8" hidden="1"/>
    <cellStyle name="Hipervínculo" xfId="744" builtinId="8" hidden="1"/>
    <cellStyle name="Hipervínculo" xfId="52586" builtinId="8" hidden="1"/>
    <cellStyle name="Hipervínculo" xfId="57283" builtinId="8" hidden="1"/>
    <cellStyle name="Hipervínculo" xfId="55962" builtinId="8" hidden="1"/>
    <cellStyle name="Hipervínculo" xfId="22444" builtinId="8" hidden="1"/>
    <cellStyle name="Hipervínculo" xfId="42743" builtinId="8" hidden="1"/>
    <cellStyle name="Hipervínculo" xfId="14425" builtinId="8" hidden="1"/>
    <cellStyle name="Hipervínculo" xfId="23383" builtinId="8" hidden="1"/>
    <cellStyle name="Hipervínculo" xfId="16867" builtinId="8" hidden="1"/>
    <cellStyle name="Hipervínculo" xfId="57804" builtinId="8" hidden="1"/>
    <cellStyle name="Hipervínculo" xfId="51507" builtinId="8" hidden="1"/>
    <cellStyle name="Hipervínculo" xfId="56484" builtinId="8" hidden="1"/>
    <cellStyle name="Hipervínculo" xfId="39239" builtinId="8" hidden="1"/>
    <cellStyle name="Hipervínculo" xfId="35146" builtinId="8" hidden="1"/>
    <cellStyle name="Hipervínculo" xfId="9489" builtinId="8" hidden="1"/>
    <cellStyle name="Hipervínculo" xfId="53508" builtinId="8" hidden="1"/>
    <cellStyle name="Hipervínculo" xfId="42775" builtinId="8" hidden="1"/>
    <cellStyle name="Hipervínculo" xfId="42865" builtinId="8" hidden="1"/>
    <cellStyle name="Hipervínculo" xfId="56462" builtinId="8" hidden="1"/>
    <cellStyle name="Hipervínculo" xfId="50246" builtinId="8" hidden="1"/>
    <cellStyle name="Hipervínculo" xfId="53506" builtinId="8" hidden="1"/>
    <cellStyle name="Hipervínculo" xfId="4415" builtinId="8" hidden="1"/>
    <cellStyle name="Hipervínculo" xfId="19595" builtinId="8" hidden="1"/>
    <cellStyle name="Hipervínculo" xfId="23684" builtinId="8" hidden="1"/>
    <cellStyle name="Hipervínculo" xfId="47714" builtinId="8" hidden="1"/>
    <cellStyle name="Hipervínculo" xfId="49665" builtinId="8" hidden="1"/>
    <cellStyle name="Hipervínculo" xfId="20564" builtinId="8" hidden="1"/>
    <cellStyle name="Hipervínculo" xfId="21545" builtinId="8" hidden="1"/>
    <cellStyle name="Hipervínculo" xfId="2293" builtinId="8" hidden="1"/>
    <cellStyle name="Hipervínculo" xfId="26390" builtinId="8" hidden="1"/>
    <cellStyle name="Hipervínculo" xfId="30485" builtinId="8" hidden="1"/>
    <cellStyle name="Hipervínculo" xfId="54514" builtinId="8" hidden="1"/>
    <cellStyle name="Hipervínculo" xfId="9861" builtinId="8" hidden="1"/>
    <cellStyle name="Hipervínculo" xfId="35614" builtinId="8" hidden="1"/>
    <cellStyle name="Hipervínculo" xfId="49463" builtinId="8" hidden="1"/>
    <cellStyle name="Hipervínculo" xfId="7124" builtinId="8" hidden="1"/>
    <cellStyle name="Hipervínculo" xfId="40779" builtinId="8" hidden="1"/>
    <cellStyle name="Hipervínculo" xfId="37284" builtinId="8" hidden="1"/>
    <cellStyle name="Hipervínculo" xfId="58616" builtinId="8" hidden="1"/>
    <cellStyle name="Hipervínculo" xfId="36066" builtinId="8" hidden="1"/>
    <cellStyle name="Hipervínculo" xfId="29649" builtinId="8" hidden="1"/>
    <cellStyle name="Hipervínculo" xfId="7945" builtinId="8" hidden="1"/>
    <cellStyle name="Hipervínculo" xfId="13755" builtinId="8" hidden="1"/>
    <cellStyle name="Hipervínculo" xfId="39993" builtinId="8" hidden="1"/>
    <cellStyle name="Hipervínculo" xfId="44085" builtinId="8" hidden="1"/>
    <cellStyle name="Hipervínculo" xfId="51969" builtinId="8" hidden="1"/>
    <cellStyle name="Hipervínculo" xfId="52847" builtinId="8" hidden="1"/>
    <cellStyle name="Hipervínculo" xfId="42741" builtinId="8" hidden="1"/>
    <cellStyle name="Hipervínculo" xfId="4571" builtinId="8" hidden="1"/>
    <cellStyle name="Hipervínculo" xfId="18812" builtinId="8" hidden="1"/>
    <cellStyle name="Hipervínculo" xfId="22606" builtinId="8" hidden="1"/>
    <cellStyle name="Hipervínculo" xfId="52009" builtinId="8" hidden="1"/>
    <cellStyle name="Hipervínculo" xfId="45041" builtinId="8" hidden="1"/>
    <cellStyle name="Hipervínculo" xfId="22464" builtinId="8" hidden="1"/>
    <cellStyle name="Hipervínculo" xfId="13876" builtinId="8" hidden="1"/>
    <cellStyle name="Hipervínculo" xfId="5917" builtinId="8" hidden="1"/>
    <cellStyle name="Hipervínculo" xfId="27644" builtinId="8" hidden="1"/>
    <cellStyle name="Hipervínculo" xfId="53593" builtinId="8" hidden="1"/>
    <cellStyle name="Hipervínculo" xfId="57410" builtinId="8" hidden="1"/>
    <cellStyle name="Hipervínculo" xfId="51555" builtinId="8" hidden="1"/>
    <cellStyle name="Hipervínculo" xfId="15665" builtinId="8" hidden="1"/>
    <cellStyle name="Hipervínculo" xfId="49409" builtinId="8" hidden="1"/>
    <cellStyle name="Hipervínculo" xfId="12842" builtinId="8" hidden="1"/>
    <cellStyle name="Hipervínculo" xfId="5745" builtinId="8" hidden="1"/>
    <cellStyle name="Hipervínculo" xfId="22142" builtinId="8" hidden="1"/>
    <cellStyle name="Hipervínculo" xfId="56686" builtinId="8" hidden="1"/>
    <cellStyle name="Hipervínculo" xfId="31185" builtinId="8" hidden="1"/>
    <cellStyle name="Hipervínculo" xfId="13878" builtinId="8" hidden="1"/>
    <cellStyle name="Hipervínculo" xfId="44016" builtinId="8" hidden="1"/>
    <cellStyle name="Hipervínculo" xfId="19773" builtinId="8" hidden="1"/>
    <cellStyle name="Hipervínculo" xfId="41505" builtinId="8" hidden="1"/>
    <cellStyle name="Hipervínculo" xfId="51049" builtinId="8" hidden="1"/>
    <cellStyle name="Hipervínculo" xfId="59168" builtinId="8" hidden="1"/>
    <cellStyle name="Hipervínculo" xfId="24252" builtinId="8" hidden="1"/>
    <cellStyle name="Hipervínculo" xfId="6808" builtinId="8" hidden="1"/>
    <cellStyle name="Hipervínculo" xfId="42487" builtinId="8" hidden="1"/>
    <cellStyle name="Hipervínculo" xfId="23078" builtinId="8" hidden="1"/>
    <cellStyle name="Hipervínculo" xfId="48431" builtinId="8" hidden="1"/>
    <cellStyle name="Hipervínculo" xfId="44121" builtinId="8" hidden="1"/>
    <cellStyle name="Hipervínculo" xfId="41028" builtinId="8" hidden="1"/>
    <cellStyle name="Hipervínculo" xfId="17329" builtinId="8" hidden="1"/>
    <cellStyle name="Hipervínculo" xfId="6834" builtinId="8" hidden="1"/>
    <cellStyle name="Hipervínculo" xfId="27636" builtinId="8" hidden="1"/>
    <cellStyle name="Hipervínculo" xfId="24126" builtinId="8" hidden="1"/>
    <cellStyle name="Hipervínculo" xfId="55356" builtinId="8" hidden="1"/>
    <cellStyle name="Hipervínculo" xfId="11929" builtinId="8" hidden="1"/>
    <cellStyle name="Hipervínculo" xfId="32130" builtinId="8" hidden="1"/>
    <cellStyle name="Hipervínculo" xfId="16407" builtinId="8" hidden="1"/>
    <cellStyle name="Hipervínculo" xfId="13703" builtinId="8" hidden="1"/>
    <cellStyle name="Hipervínculo" xfId="49119" builtinId="8" hidden="1"/>
    <cellStyle name="Hipervínculo" xfId="1632" builtinId="8" hidden="1"/>
    <cellStyle name="Hipervínculo" xfId="7008" builtinId="8" hidden="1"/>
    <cellStyle name="Hipervínculo" xfId="41416" builtinId="8" hidden="1"/>
    <cellStyle name="Hipervínculo" xfId="40657" builtinId="8" hidden="1"/>
    <cellStyle name="Hipervínculo" xfId="45477" builtinId="8" hidden="1"/>
    <cellStyle name="Hipervínculo" xfId="44115" builtinId="8" hidden="1"/>
    <cellStyle name="Hipervínculo" xfId="1170" builtinId="8" hidden="1"/>
    <cellStyle name="Hipervínculo" xfId="1090" builtinId="8" hidden="1"/>
    <cellStyle name="Hipervínculo" xfId="56080" builtinId="8" hidden="1"/>
    <cellStyle name="Hipervínculo" xfId="31645" builtinId="8" hidden="1"/>
    <cellStyle name="Hipervínculo" xfId="18322" builtinId="8" hidden="1"/>
    <cellStyle name="Hipervínculo" xfId="2750" builtinId="8" hidden="1"/>
    <cellStyle name="Hipervínculo" xfId="7523" builtinId="8" hidden="1"/>
    <cellStyle name="Hipervínculo" xfId="51035" builtinId="8" hidden="1"/>
    <cellStyle name="Hipervínculo" xfId="54412" builtinId="8" hidden="1"/>
    <cellStyle name="Hipervínculo" xfId="41953" builtinId="8" hidden="1"/>
    <cellStyle name="Hipervínculo" xfId="16409" builtinId="8" hidden="1"/>
    <cellStyle name="Hipervínculo" xfId="13830" builtinId="8" hidden="1"/>
    <cellStyle name="Hipervínculo" xfId="10077" builtinId="8" hidden="1"/>
    <cellStyle name="Hipervínculo" xfId="41957" builtinId="8" hidden="1"/>
    <cellStyle name="Hipervínculo" xfId="50677" builtinId="8" hidden="1"/>
    <cellStyle name="Hipervínculo" xfId="58159" builtinId="8" hidden="1"/>
    <cellStyle name="Hipervínculo" xfId="35154" builtinId="8" hidden="1"/>
    <cellStyle name="Hipervínculo" xfId="9481" builtinId="8" hidden="1"/>
    <cellStyle name="Hipervínculo" xfId="7033" builtinId="8" hidden="1"/>
    <cellStyle name="Hipervínculo" xfId="17791" builtinId="8" hidden="1"/>
    <cellStyle name="Hipervínculo" xfId="40905" builtinId="8" hidden="1"/>
    <cellStyle name="Hipervínculo" xfId="24973" builtinId="8" hidden="1"/>
    <cellStyle name="Hipervínculo" xfId="52382" builtinId="8" hidden="1"/>
    <cellStyle name="Hipervínculo" xfId="7699" builtinId="8" hidden="1"/>
    <cellStyle name="Hipervínculo" xfId="7591" builtinId="8" hidden="1"/>
    <cellStyle name="Hipervínculo" xfId="5112" builtinId="8" hidden="1"/>
    <cellStyle name="Hipervínculo" xfId="23676" builtinId="8" hidden="1"/>
    <cellStyle name="Hipervínculo" xfId="47706" builtinId="8" hidden="1"/>
    <cellStyle name="Hipervínculo" xfId="34080" builtinId="8" hidden="1"/>
    <cellStyle name="Hipervínculo" xfId="2517" builtinId="8" hidden="1"/>
    <cellStyle name="Hipervínculo" xfId="21553" builtinId="8" hidden="1"/>
    <cellStyle name="Hipervínculo" xfId="5094" builtinId="8" hidden="1"/>
    <cellStyle name="Hipervínculo" xfId="26738" builtinId="8" hidden="1"/>
    <cellStyle name="Hipervínculo" xfId="30479" builtinId="8" hidden="1"/>
    <cellStyle name="Hipervínculo" xfId="22432" builtinId="8" hidden="1"/>
    <cellStyle name="Hipervínculo" xfId="48485" builtinId="8" hidden="1"/>
    <cellStyle name="Hipervínculo" xfId="46524" builtinId="8" hidden="1"/>
    <cellStyle name="Hipervínculo" xfId="14752" builtinId="8" hidden="1"/>
    <cellStyle name="Hipervínculo" xfId="475" builtinId="8" hidden="1"/>
    <cellStyle name="Hipervínculo" xfId="11931" builtinId="8" hidden="1"/>
    <cellStyle name="Hipervínculo" xfId="25504" builtinId="8" hidden="1"/>
    <cellStyle name="Hipervínculo" xfId="28916" builtinId="8" hidden="1"/>
    <cellStyle name="Hipervínculo" xfId="53411" builtinId="8" hidden="1"/>
    <cellStyle name="Hipervínculo" xfId="31980" builtinId="8" hidden="1"/>
    <cellStyle name="Hipervínculo" xfId="33379" builtinId="8" hidden="1"/>
    <cellStyle name="Hipervínculo" xfId="1652" builtinId="8" hidden="1"/>
    <cellStyle name="Hipervínculo" xfId="18860" builtinId="8" hidden="1"/>
    <cellStyle name="Hipervínculo" xfId="44077" builtinId="8" hidden="1"/>
    <cellStyle name="Hipervínculo" xfId="54088" builtinId="8" hidden="1"/>
    <cellStyle name="Hipervínculo" xfId="25303" builtinId="8" hidden="1"/>
    <cellStyle name="Hipervínculo" xfId="25163" builtinId="8" hidden="1"/>
    <cellStyle name="Hipervínculo" xfId="545" builtinId="8" hidden="1"/>
    <cellStyle name="Hipervínculo" xfId="8599" builtinId="8" hidden="1"/>
    <cellStyle name="Hipervínculo" xfId="25784" builtinId="8" hidden="1"/>
    <cellStyle name="Hipervínculo" xfId="50878" builtinId="8" hidden="1"/>
    <cellStyle name="Hipervínculo" xfId="23780" builtinId="8" hidden="1"/>
    <cellStyle name="Hipervínculo" xfId="39971" builtinId="8" hidden="1"/>
    <cellStyle name="Hipervínculo" xfId="18856" builtinId="8" hidden="1"/>
    <cellStyle name="Hipervínculo" xfId="58310" builtinId="8" hidden="1"/>
    <cellStyle name="Hipervínculo" xfId="12668" builtinId="8" hidden="1"/>
    <cellStyle name="Hipervínculo" xfId="45425" builtinId="8" hidden="1"/>
    <cellStyle name="Hipervínculo" xfId="26290" builtinId="8" hidden="1"/>
    <cellStyle name="Hipervínculo" xfId="56558" builtinId="8" hidden="1"/>
    <cellStyle name="Hipervínculo" xfId="33044" builtinId="8" hidden="1"/>
    <cellStyle name="Hipervínculo" xfId="11310" builtinId="8" hidden="1"/>
    <cellStyle name="Hipervínculo" xfId="12852" builtinId="8" hidden="1"/>
    <cellStyle name="Hipervínculo" xfId="1866" builtinId="8" hidden="1"/>
    <cellStyle name="Hipervínculo" xfId="39643" builtinId="8" hidden="1"/>
    <cellStyle name="Hipervínculo" xfId="52906" builtinId="8" hidden="1"/>
    <cellStyle name="Hipervínculo" xfId="31177" builtinId="8" hidden="1"/>
    <cellStyle name="Hipervínculo" xfId="26113" builtinId="8" hidden="1"/>
    <cellStyle name="Hipervínculo" xfId="3502" builtinId="8" hidden="1"/>
    <cellStyle name="Hipervínculo" xfId="19781" builtinId="8" hidden="1"/>
    <cellStyle name="Hipervínculo" xfId="24838" builtinId="8" hidden="1"/>
    <cellStyle name="Hipervínculo" xfId="26066" builtinId="8" hidden="1"/>
    <cellStyle name="Hipervínculo" xfId="46860" builtinId="8" hidden="1"/>
    <cellStyle name="Hipervínculo" xfId="35464" builtinId="8" hidden="1"/>
    <cellStyle name="Hipervínculo" xfId="8395" builtinId="8" hidden="1"/>
    <cellStyle name="Hipervínculo" xfId="3206" builtinId="8" hidden="1"/>
    <cellStyle name="Hipervínculo" xfId="26704" builtinId="8" hidden="1"/>
    <cellStyle name="Hipervínculo" xfId="31767" builtinId="8" hidden="1"/>
    <cellStyle name="Hipervínculo" xfId="53500" builtinId="8" hidden="1"/>
    <cellStyle name="Hipervínculo" xfId="39050" builtinId="8" hidden="1"/>
    <cellStyle name="Hipervínculo" xfId="24022" builtinId="8" hidden="1"/>
    <cellStyle name="Hipervínculo" xfId="12260" builtinId="8" hidden="1"/>
    <cellStyle name="Hipervínculo" xfId="10989" builtinId="8" hidden="1"/>
    <cellStyle name="Hipervínculo" xfId="33637" builtinId="8" hidden="1"/>
    <cellStyle name="Hipervínculo" xfId="38693" builtinId="8" hidden="1"/>
    <cellStyle name="Hipervínculo" xfId="11179" builtinId="8" hidden="1"/>
    <cellStyle name="Hipervínculo" xfId="22264" builtinId="8" hidden="1"/>
    <cellStyle name="Hipervínculo" xfId="40187" builtinId="8" hidden="1"/>
    <cellStyle name="Hipervínculo" xfId="59465" builtinId="8" hidden="1"/>
    <cellStyle name="Hipervínculo" xfId="56312" builtinId="8" hidden="1"/>
    <cellStyle name="Hipervínculo" xfId="35750" builtinId="8" hidden="1"/>
    <cellStyle name="Hipervínculo" xfId="45622" builtinId="8" hidden="1"/>
    <cellStyle name="Hipervínculo" xfId="51471" builtinId="8" hidden="1"/>
    <cellStyle name="Hipervínculo" xfId="25219" builtinId="8" hidden="1"/>
    <cellStyle name="Hipervínculo" xfId="8487" builtinId="8" hidden="1"/>
    <cellStyle name="Hipervínculo" xfId="247" builtinId="8" hidden="1"/>
    <cellStyle name="Hipervínculo" xfId="24586" builtinId="8" hidden="1"/>
    <cellStyle name="Hipervínculo" xfId="47492" builtinId="8" hidden="1"/>
    <cellStyle name="Hipervínculo" xfId="42216" builtinId="8" hidden="1"/>
    <cellStyle name="Hipervínculo" xfId="44671" builtinId="8" hidden="1"/>
    <cellStyle name="Hipervínculo" xfId="19195" builtinId="8" hidden="1"/>
    <cellStyle name="Hipervínculo" xfId="45027" builtinId="8" hidden="1"/>
    <cellStyle name="Hipervínculo" xfId="25003" builtinId="8" hidden="1"/>
    <cellStyle name="Hipervínculo" xfId="31391" builtinId="8" hidden="1"/>
    <cellStyle name="Hipervínculo" xfId="54420" builtinId="8" hidden="1"/>
    <cellStyle name="Hipervínculo" xfId="40713" builtinId="8" hidden="1"/>
    <cellStyle name="Hipervínculo" xfId="32495" builtinId="8" hidden="1"/>
    <cellStyle name="Hipervínculo" xfId="51153" builtinId="8" hidden="1"/>
    <cellStyle name="Hipervínculo" xfId="57464" builtinId="8" hidden="1"/>
    <cellStyle name="Hipervínculo" xfId="43328" builtinId="8" hidden="1"/>
    <cellStyle name="Hipervínculo" xfId="25754" builtinId="8" hidden="1"/>
    <cellStyle name="Hipervínculo" xfId="15555" builtinId="8" hidden="1"/>
    <cellStyle name="Hipervínculo" xfId="33615" builtinId="8" hidden="1"/>
    <cellStyle name="Hipervínculo" xfId="58404" builtinId="8" hidden="1"/>
    <cellStyle name="Hipervínculo" xfId="5511" builtinId="8" hidden="1"/>
    <cellStyle name="Hipervínculo" xfId="58880" builtinId="8" hidden="1"/>
    <cellStyle name="Hipervínculo" xfId="15053" builtinId="8" hidden="1"/>
    <cellStyle name="Hipervínculo" xfId="15818" builtinId="8" hidden="1"/>
    <cellStyle name="Hipervínculo" xfId="13340" builtinId="8" hidden="1"/>
    <cellStyle name="Hipervínculo" xfId="52077" builtinId="8" hidden="1"/>
    <cellStyle name="Hipervínculo" xfId="49302" builtinId="8" hidden="1"/>
    <cellStyle name="Hipervínculo" xfId="22769" builtinId="8" hidden="1"/>
    <cellStyle name="Hipervínculo" xfId="48511" builtinId="8" hidden="1"/>
    <cellStyle name="Hipervínculo" xfId="42128" builtinId="8" hidden="1"/>
    <cellStyle name="Hipervínculo" xfId="45295" builtinId="8" hidden="1"/>
    <cellStyle name="Hipervínculo" xfId="18515" builtinId="8" hidden="1"/>
    <cellStyle name="Hipervínculo" xfId="2091" builtinId="8" hidden="1"/>
    <cellStyle name="Hipervínculo" xfId="17471" builtinId="8" hidden="1"/>
    <cellStyle name="Hipervínculo" xfId="3616" builtinId="8" hidden="1"/>
    <cellStyle name="Hipervínculo" xfId="37462" builtinId="8" hidden="1"/>
    <cellStyle name="Hipervínculo" xfId="34559" builtinId="8" hidden="1"/>
    <cellStyle name="Hipervínculo" xfId="23640" builtinId="8" hidden="1"/>
    <cellStyle name="Hipervínculo" xfId="49113" builtinId="8" hidden="1"/>
    <cellStyle name="Hipervínculo" xfId="33957" builtinId="8" hidden="1"/>
    <cellStyle name="Hipervínculo" xfId="10669" builtinId="8" hidden="1"/>
    <cellStyle name="Hipervínculo" xfId="11939" builtinId="8" hidden="1"/>
    <cellStyle name="Hipervínculo" xfId="24244" builtinId="8" hidden="1"/>
    <cellStyle name="Hipervínculo" xfId="41361" builtinId="8" hidden="1"/>
    <cellStyle name="Hipervínculo" xfId="53820" builtinId="8" hidden="1"/>
    <cellStyle name="Hipervínculo" xfId="51957" builtinId="8" hidden="1"/>
    <cellStyle name="Hipervínculo" xfId="27024" builtinId="8" hidden="1"/>
    <cellStyle name="Hipervínculo" xfId="40635" builtinId="8" hidden="1"/>
    <cellStyle name="Hipervínculo" xfId="18868" builtinId="8" hidden="1"/>
    <cellStyle name="Hipervínculo" xfId="2472" builtinId="8" hidden="1"/>
    <cellStyle name="Hipervínculo" xfId="48158" builtinId="8" hidden="1"/>
    <cellStyle name="Hipervínculo" xfId="46892" builtinId="8" hidden="1"/>
    <cellStyle name="Hipervínculo" xfId="17034" builtinId="8" hidden="1"/>
    <cellStyle name="Hipervínculo" xfId="27473" builtinId="8" hidden="1"/>
    <cellStyle name="Hipervínculo" xfId="3662" builtinId="8" hidden="1"/>
    <cellStyle name="Hipervínculo" xfId="25792" builtinId="8" hidden="1"/>
    <cellStyle name="Hipervínculo" xfId="30857" builtinId="8" hidden="1"/>
    <cellStyle name="Hipervínculo" xfId="52646" builtinId="8" hidden="1"/>
    <cellStyle name="Hipervínculo" xfId="39963" builtinId="8" hidden="1"/>
    <cellStyle name="Hipervínculo" xfId="18230" builtinId="8" hidden="1"/>
    <cellStyle name="Hipervínculo" xfId="43272" builtinId="8" hidden="1"/>
    <cellStyle name="Hipervínculo" xfId="10991" builtinId="8" hidden="1"/>
    <cellStyle name="Hipervínculo" xfId="17419" builtinId="8" hidden="1"/>
    <cellStyle name="Hipervínculo" xfId="56824" builtinId="8" hidden="1"/>
    <cellStyle name="Hipervínculo" xfId="58936" builtinId="8" hidden="1"/>
    <cellStyle name="Hipervínculo" xfId="33036" builtinId="8" hidden="1"/>
    <cellStyle name="Hipervínculo" xfId="11302" builtinId="8" hidden="1"/>
    <cellStyle name="Hipervínculo" xfId="6245" builtinId="8" hidden="1"/>
    <cellStyle name="Hipervínculo" xfId="17975" builtinId="8" hidden="1"/>
    <cellStyle name="Hipervínculo" xfId="39651" builtinId="8" hidden="1"/>
    <cellStyle name="Hipervínculo" xfId="44711" builtinId="8" hidden="1"/>
    <cellStyle name="Hipervínculo" xfId="50556" builtinId="8" hidden="1"/>
    <cellStyle name="Hipervínculo" xfId="26104" builtinId="8" hidden="1"/>
    <cellStyle name="Hipervínculo" xfId="2980" builtinId="8" hidden="1"/>
    <cellStyle name="Hipervínculo" xfId="706" builtinId="8" hidden="1"/>
    <cellStyle name="Hipervínculo" xfId="24846" builtinId="8" hidden="1"/>
    <cellStyle name="Hipervínculo" xfId="46580" builtinId="8" hidden="1"/>
    <cellStyle name="Hipervínculo" xfId="43692" builtinId="8" hidden="1"/>
    <cellStyle name="Hipervínculo" xfId="43757" builtinId="8" hidden="1"/>
    <cellStyle name="Hipervínculo" xfId="11442" builtinId="8" hidden="1"/>
    <cellStyle name="Hipervínculo" xfId="1740" builtinId="8" hidden="1"/>
    <cellStyle name="Hipervínculo" xfId="46319" builtinId="8" hidden="1"/>
    <cellStyle name="Hipervínculo" xfId="28284" builtinId="8" hidden="1"/>
    <cellStyle name="Hipervínculo" xfId="38516" builtinId="8" hidden="1"/>
    <cellStyle name="Hipervínculo" xfId="24018" builtinId="8" hidden="1"/>
    <cellStyle name="Hipervínculo" xfId="11254" builtinId="8" hidden="1"/>
    <cellStyle name="Hipervínculo" xfId="12252" builtinId="8" hidden="1"/>
    <cellStyle name="Hipervínculo" xfId="396" builtinId="8" hidden="1"/>
    <cellStyle name="Hipervínculo" xfId="15073" builtinId="8" hidden="1"/>
    <cellStyle name="Hipervínculo" xfId="38701" builtinId="8" hidden="1"/>
    <cellStyle name="Hipervínculo" xfId="19565" builtinId="8" hidden="1"/>
    <cellStyle name="Hipervínculo" xfId="45065" builtinId="8" hidden="1"/>
    <cellStyle name="Hipervínculo" xfId="30159" builtinId="8" hidden="1"/>
    <cellStyle name="Hipervínculo" xfId="5323" builtinId="8" hidden="1"/>
    <cellStyle name="Hipervínculo" xfId="5735" builtinId="8" hidden="1"/>
    <cellStyle name="Hipervínculo" xfId="21874" builtinId="8" hidden="1"/>
    <cellStyle name="Hipervínculo" xfId="45630" builtinId="8" hidden="1"/>
    <cellStyle name="Hipervínculo" xfId="51479" builtinId="8" hidden="1"/>
    <cellStyle name="Hipervínculo" xfId="23776" builtinId="8" hidden="1"/>
    <cellStyle name="Hipervínculo" xfId="45538" builtinId="8" hidden="1"/>
    <cellStyle name="Hipervínculo" xfId="243" builtinId="8" hidden="1"/>
    <cellStyle name="Hipervínculo" xfId="7382" builtinId="8" hidden="1"/>
    <cellStyle name="Hipervínculo" xfId="28670" builtinId="8" hidden="1"/>
    <cellStyle name="Hipervínculo" xfId="40620" builtinId="8" hidden="1"/>
    <cellStyle name="Hipervínculo" xfId="59307" builtinId="8" hidden="1"/>
    <cellStyle name="Hipervínculo" xfId="22304" builtinId="8" hidden="1"/>
    <cellStyle name="Hipervínculo" xfId="16558" builtinId="8" hidden="1"/>
    <cellStyle name="Hipervínculo" xfId="35764" builtinId="8" hidden="1"/>
    <cellStyle name="Hipervínculo" xfId="9220" builtinId="8" hidden="1"/>
    <cellStyle name="Hipervínculo" xfId="35474" builtinId="8" hidden="1"/>
    <cellStyle name="Hipervínculo" xfId="58320" builtinId="8" hidden="1"/>
    <cellStyle name="Hipervínculo" xfId="37876" builtinId="8" hidden="1"/>
    <cellStyle name="Hipervínculo" xfId="30282" builtinId="8" hidden="1"/>
    <cellStyle name="Hipervínculo" xfId="48961" builtinId="8" hidden="1"/>
    <cellStyle name="Hipervínculo" xfId="17767" builtinId="8" hidden="1"/>
    <cellStyle name="Hipervínculo" xfId="8859" builtinId="8" hidden="1"/>
    <cellStyle name="Hipervínculo" xfId="29018" builtinId="8" hidden="1"/>
    <cellStyle name="Hipervínculo" xfId="227" builtinId="8" hidden="1"/>
    <cellStyle name="Hipervínculo" xfId="30211" builtinId="8" hidden="1"/>
    <cellStyle name="Hipervínculo" xfId="26984" builtinId="8" hidden="1"/>
    <cellStyle name="Hipervínculo" xfId="8511" builtinId="8" hidden="1"/>
    <cellStyle name="Hipervínculo" xfId="13028" builtinId="8" hidden="1"/>
    <cellStyle name="Hipervínculo" xfId="23011" builtinId="8" hidden="1"/>
    <cellStyle name="Hipervínculo" xfId="49072" builtinId="8" hidden="1"/>
    <cellStyle name="Hipervínculo" xfId="47803" builtinId="8" hidden="1"/>
    <cellStyle name="Hipervínculo" xfId="20707" builtinId="8" hidden="1"/>
    <cellStyle name="Hipervínculo" xfId="20187" builtinId="8" hidden="1"/>
    <cellStyle name="Hipervínculo" xfId="4118" builtinId="8" hidden="1"/>
    <cellStyle name="Hipervínculo" xfId="54719" builtinId="8" hidden="1"/>
    <cellStyle name="Hipervínculo" xfId="29943" builtinId="8" hidden="1"/>
    <cellStyle name="Hipervínculo" xfId="55871" builtinId="8" hidden="1"/>
    <cellStyle name="Hipervínculo" xfId="40877" builtinId="8" hidden="1"/>
    <cellStyle name="Hipervínculo" xfId="38641" builtinId="8" hidden="1"/>
    <cellStyle name="Hipervínculo" xfId="40703" builtinId="8" hidden="1"/>
    <cellStyle name="Hipervínculo" xfId="29180" builtinId="8" hidden="1"/>
    <cellStyle name="Hipervínculo" xfId="34551" builtinId="8" hidden="1"/>
    <cellStyle name="Hipervínculo" xfId="20530" builtinId="8" hidden="1"/>
    <cellStyle name="Hipervínculo" xfId="55676" builtinId="8" hidden="1"/>
    <cellStyle name="Hipervínculo" xfId="33949" builtinId="8" hidden="1"/>
    <cellStyle name="Hipervínculo" xfId="30153" builtinId="8" hidden="1"/>
    <cellStyle name="Hipervínculo" xfId="26970" builtinId="8" hidden="1"/>
    <cellStyle name="Hipervínculo" xfId="44911" builtinId="8" hidden="1"/>
    <cellStyle name="Hipervínculo" xfId="42164" builtinId="8" hidden="1"/>
    <cellStyle name="Hipervínculo" xfId="20205" builtinId="8" hidden="1"/>
    <cellStyle name="Hipervínculo" xfId="53486" builtinId="8" hidden="1"/>
    <cellStyle name="Hipervínculo" xfId="6994" builtinId="8" hidden="1"/>
    <cellStyle name="Hipervínculo" xfId="39791" builtinId="8" hidden="1"/>
    <cellStyle name="Hipervínculo" xfId="30274" builtinId="8" hidden="1"/>
    <cellStyle name="Hipervínculo" xfId="4489" builtinId="8" hidden="1"/>
    <cellStyle name="Hipervínculo" xfId="19007" builtinId="8" hidden="1"/>
    <cellStyle name="Hipervínculo" xfId="4046" builtinId="8" hidden="1"/>
    <cellStyle name="Hipervínculo" xfId="5863" builtinId="8" hidden="1"/>
    <cellStyle name="Hipervínculo" xfId="20093" builtinId="8" hidden="1"/>
    <cellStyle name="Hipervínculo" xfId="13907" builtinId="8" hidden="1"/>
    <cellStyle name="Hipervínculo" xfId="9130" builtinId="8" hidden="1"/>
    <cellStyle name="Hipervínculo" xfId="30865" builtinId="8" hidden="1"/>
    <cellStyle name="Hipervínculo" xfId="52642" builtinId="8" hidden="1"/>
    <cellStyle name="Hipervínculo" xfId="59235" builtinId="8" hidden="1"/>
    <cellStyle name="Hipervínculo" xfId="9150" builtinId="8" hidden="1"/>
    <cellStyle name="Hipervínculo" xfId="55750" builtinId="8" hidden="1"/>
    <cellStyle name="Hipervínculo" xfId="30439" builtinId="8" hidden="1"/>
    <cellStyle name="Hipervínculo" xfId="15952" builtinId="8" hidden="1"/>
    <cellStyle name="Hipervínculo" xfId="37790" builtinId="8" hidden="1"/>
    <cellStyle name="Hipervínculo" xfId="57249" builtinId="8" hidden="1"/>
    <cellStyle name="Hipervínculo" xfId="53274" builtinId="8" hidden="1"/>
    <cellStyle name="Hipervínculo" xfId="27965" builtinId="8" hidden="1"/>
    <cellStyle name="Hipervínculo" xfId="38711" builtinId="8" hidden="1"/>
    <cellStyle name="Hipervínculo" xfId="27697" builtinId="8" hidden="1"/>
    <cellStyle name="Hipervínculo" xfId="51711" builtinId="8" hidden="1"/>
    <cellStyle name="Hipervínculo" xfId="44719" builtinId="8" hidden="1"/>
    <cellStyle name="Hipervínculo" xfId="28748" builtinId="8" hidden="1"/>
    <cellStyle name="Hipervínculo" xfId="46474" builtinId="8" hidden="1"/>
    <cellStyle name="Hipervínculo" xfId="6926" builtinId="8" hidden="1"/>
    <cellStyle name="Hipervínculo" xfId="10823" builtinId="8" hidden="1"/>
    <cellStyle name="Hipervínculo" xfId="46255" builtinId="8" hidden="1"/>
    <cellStyle name="Hipervínculo" xfId="29583" builtinId="8" hidden="1"/>
    <cellStyle name="Hipervínculo" xfId="24482" builtinId="8" hidden="1"/>
    <cellStyle name="Hipervínculo" xfId="43765" builtinId="8" hidden="1"/>
    <cellStyle name="Hipervínculo" xfId="39673" builtinId="8" hidden="1"/>
    <cellStyle name="Hipervínculo" xfId="14111" builtinId="8" hidden="1"/>
    <cellStyle name="Hipervínculo" xfId="8265" builtinId="8" hidden="1"/>
    <cellStyle name="Hipervínculo" xfId="26143" builtinId="8" hidden="1"/>
    <cellStyle name="Hipervínculo" xfId="36385" builtinId="8" hidden="1"/>
    <cellStyle name="Hipervínculo" xfId="58776" builtinId="8" hidden="1"/>
    <cellStyle name="Hipervínculo" xfId="36964" builtinId="8" hidden="1"/>
    <cellStyle name="Hipervínculo" xfId="5939" builtinId="8" hidden="1"/>
    <cellStyle name="Hipervínculo" xfId="7185" builtinId="8" hidden="1"/>
    <cellStyle name="Hipervínculo" xfId="4519" builtinId="8" hidden="1"/>
    <cellStyle name="Hipervínculo" xfId="47704" builtinId="8" hidden="1"/>
    <cellStyle name="Hipervínculo" xfId="7669" builtinId="8" hidden="1"/>
    <cellStyle name="Hipervínculo" xfId="54194" builtinId="8" hidden="1"/>
    <cellStyle name="Hipervínculo" xfId="30167" builtinId="8" hidden="1"/>
    <cellStyle name="Hipervínculo" xfId="26070" builtinId="8" hidden="1"/>
    <cellStyle name="Hipervínculo" xfId="2135" builtinId="8" hidden="1"/>
    <cellStyle name="Hipervínculo" xfId="21866" builtinId="8" hidden="1"/>
    <cellStyle name="Hipervínculo" xfId="20374" builtinId="8" hidden="1"/>
    <cellStyle name="Hipervínculo" xfId="49985" builtinId="8" hidden="1"/>
    <cellStyle name="Hipervínculo" xfId="47394" builtinId="8" hidden="1"/>
    <cellStyle name="Hipervínculo" xfId="23363" builtinId="8" hidden="1"/>
    <cellStyle name="Hipervínculo" xfId="19274" builtinId="8" hidden="1"/>
    <cellStyle name="Hipervínculo" xfId="7631" builtinId="8" hidden="1"/>
    <cellStyle name="Hipervínculo" xfId="28662" builtinId="8" hidden="1"/>
    <cellStyle name="Hipervínculo" xfId="13082" builtinId="8" hidden="1"/>
    <cellStyle name="Hipervínculo" xfId="35578" builtinId="8" hidden="1"/>
    <cellStyle name="Hipervínculo" xfId="73" builtinId="8" hidden="1"/>
    <cellStyle name="Hipervínculo" xfId="44747" builtinId="8" hidden="1"/>
    <cellStyle name="Hipervínculo" xfId="26262" builtinId="8" hidden="1"/>
    <cellStyle name="Hipervínculo" xfId="9214" builtinId="8" hidden="1"/>
    <cellStyle name="Hipervínculo" xfId="35466" builtinId="8" hidden="1"/>
    <cellStyle name="Hipervínculo" xfId="39559" builtinId="8" hidden="1"/>
    <cellStyle name="Hipervínculo" xfId="56588" builtinId="8" hidden="1"/>
    <cellStyle name="Hipervínculo" xfId="33795" builtinId="8" hidden="1"/>
    <cellStyle name="Hipervínculo" xfId="3860" builtinId="8" hidden="1"/>
    <cellStyle name="Hipervínculo" xfId="5673" builtinId="8" hidden="1"/>
    <cellStyle name="Hipervínculo" xfId="16094" builtinId="8" hidden="1"/>
    <cellStyle name="Hipervínculo" xfId="58016" builtinId="8" hidden="1"/>
    <cellStyle name="Hipervínculo" xfId="57996" builtinId="8" hidden="1"/>
    <cellStyle name="Hipervínculo" xfId="49663" builtinId="8" hidden="1"/>
    <cellStyle name="Hipervínculo" xfId="26992" builtinId="8" hidden="1"/>
    <cellStyle name="Hipervínculo" xfId="9315" builtinId="8" hidden="1"/>
    <cellStyle name="Hipervínculo" xfId="1618" builtinId="8" hidden="1"/>
    <cellStyle name="Hipervínculo" xfId="23019" builtinId="8" hidden="1"/>
    <cellStyle name="Hipervínculo" xfId="49064" builtinId="8" hidden="1"/>
    <cellStyle name="Hipervínculo" xfId="53157" builtinId="8" hidden="1"/>
    <cellStyle name="Hipervínculo" xfId="42735" builtinId="8" hidden="1"/>
    <cellStyle name="Hipervínculo" xfId="20195" builtinId="8" hidden="1"/>
    <cellStyle name="Hipervínculo" xfId="2257" builtinId="8" hidden="1"/>
    <cellStyle name="Hipervínculo" xfId="8221" builtinId="8" hidden="1"/>
    <cellStyle name="Hipervínculo" xfId="54035" builtinId="8" hidden="1"/>
    <cellStyle name="Hipervínculo" xfId="46805" builtinId="8" hidden="1"/>
    <cellStyle name="Hipervínculo" xfId="10833" builtinId="8" hidden="1"/>
    <cellStyle name="Hipervínculo" xfId="35808" builtinId="8" hidden="1"/>
    <cellStyle name="Hipervínculo" xfId="13394" builtinId="8" hidden="1"/>
    <cellStyle name="Hipervínculo" xfId="56963" builtinId="8" hidden="1"/>
    <cellStyle name="Hipervínculo" xfId="1094" builtinId="8" hidden="1"/>
    <cellStyle name="Hipervínculo" xfId="12756" builtinId="8" hidden="1"/>
    <cellStyle name="Hipervínculo" xfId="3082" builtinId="8" hidden="1"/>
    <cellStyle name="Hipervínculo" xfId="53956" builtinId="8" hidden="1"/>
    <cellStyle name="Hipervínculo" xfId="39595" builtinId="8" hidden="1"/>
    <cellStyle name="Hipervínculo" xfId="6593" builtinId="8" hidden="1"/>
    <cellStyle name="Hipervínculo" xfId="7092" builtinId="8" hidden="1"/>
    <cellStyle name="Hipervínculo" xfId="22076" builtinId="8" hidden="1"/>
    <cellStyle name="Hipervínculo" xfId="43809" builtinId="8" hidden="1"/>
    <cellStyle name="Hipervínculo" xfId="9658" builtinId="8" hidden="1"/>
    <cellStyle name="Hipervínculo" xfId="43683" builtinId="8" hidden="1"/>
    <cellStyle name="Hipervínculo" xfId="34932" builtinId="8" hidden="1"/>
    <cellStyle name="Hipervínculo" xfId="40125" builtinId="8" hidden="1"/>
    <cellStyle name="Hipervínculo" xfId="55820" builtinId="8" hidden="1"/>
    <cellStyle name="Hipervínculo" xfId="17659" builtinId="8" hidden="1"/>
    <cellStyle name="Hipervínculo" xfId="34590" builtinId="8" hidden="1"/>
    <cellStyle name="Hipervínculo" xfId="34698" builtinId="8" hidden="1"/>
    <cellStyle name="Hipervínculo" xfId="18100" builtinId="8" hidden="1"/>
    <cellStyle name="Hipervínculo" xfId="5106" builtinId="8" hidden="1"/>
    <cellStyle name="Hipervínculo" xfId="15549" builtinId="8" hidden="1"/>
    <cellStyle name="Hipervínculo" xfId="27794" builtinId="8" hidden="1"/>
    <cellStyle name="Hipervínculo" xfId="42621" builtinId="8" hidden="1"/>
    <cellStyle name="Hipervínculo" xfId="16673" builtinId="8" hidden="1"/>
    <cellStyle name="Hipervínculo" xfId="27575" builtinId="8" hidden="1"/>
    <cellStyle name="Hipervínculo" xfId="32178" builtinId="8" hidden="1"/>
    <cellStyle name="Hipervínculo" xfId="34051" builtinId="8" hidden="1"/>
    <cellStyle name="Hipervínculo" xfId="37834" builtinId="8" hidden="1"/>
    <cellStyle name="Hipervínculo" xfId="29172" builtinId="8" hidden="1"/>
    <cellStyle name="Hipervínculo" xfId="31617" builtinId="8" hidden="1"/>
    <cellStyle name="Hipervínculo" xfId="57185" builtinId="8" hidden="1"/>
    <cellStyle name="Hipervínculo" xfId="27124" builtinId="8" hidden="1"/>
    <cellStyle name="Hipervínculo" xfId="47502" builtinId="8" hidden="1"/>
    <cellStyle name="Hipervínculo" xfId="36314" builtinId="8" hidden="1"/>
    <cellStyle name="Hipervínculo" xfId="22715" builtinId="8" hidden="1"/>
    <cellStyle name="Hipervínculo" xfId="15621" builtinId="8" hidden="1"/>
    <cellStyle name="Hipervínculo" xfId="33137" builtinId="8" hidden="1"/>
    <cellStyle name="Hipervínculo" xfId="53376" builtinId="8" hidden="1"/>
    <cellStyle name="Hipervínculo" xfId="1106" builtinId="8" hidden="1"/>
    <cellStyle name="Hipervínculo" xfId="13440" builtinId="8" hidden="1"/>
    <cellStyle name="Hipervínculo" xfId="7759" builtinId="8" hidden="1"/>
    <cellStyle name="Hipervínculo" xfId="48005" builtinId="8" hidden="1"/>
    <cellStyle name="Hipervínculo" xfId="59327" builtinId="8" hidden="1"/>
    <cellStyle name="Hipervínculo" xfId="43244" builtinId="8" hidden="1"/>
    <cellStyle name="Hipervínculo" xfId="25245" builtinId="8" hidden="1"/>
    <cellStyle name="Hipervínculo" xfId="30019" builtinId="8" hidden="1"/>
    <cellStyle name="Hipervínculo" xfId="15591" builtinId="8" hidden="1"/>
    <cellStyle name="Hipervínculo" xfId="50130" builtinId="8" hidden="1"/>
    <cellStyle name="Hipervínculo" xfId="15872" builtinId="8" hidden="1"/>
    <cellStyle name="Hipervínculo" xfId="16899" builtinId="8" hidden="1"/>
    <cellStyle name="Hipervínculo" xfId="49614" builtinId="8" hidden="1"/>
    <cellStyle name="Hipervínculo" xfId="55935" builtinId="8" hidden="1"/>
    <cellStyle name="Hipervínculo" xfId="40359" builtinId="8" hidden="1"/>
    <cellStyle name="Hipervínculo" xfId="1822" builtinId="8" hidden="1"/>
    <cellStyle name="Hipervínculo" xfId="59074" builtinId="8" hidden="1"/>
    <cellStyle name="Hipervínculo" xfId="19839" builtinId="8" hidden="1"/>
    <cellStyle name="Hipervínculo" xfId="48150" builtinId="8" hidden="1"/>
    <cellStyle name="Hipervínculo" xfId="50108" builtinId="8" hidden="1"/>
    <cellStyle name="Hipervínculo" xfId="26078" builtinId="8" hidden="1"/>
    <cellStyle name="Hipervínculo" xfId="11685" builtinId="8" hidden="1"/>
    <cellStyle name="Hipervínculo" xfId="2073" builtinId="8" hidden="1"/>
    <cellStyle name="Hipervínculo" xfId="57769" builtinId="8" hidden="1"/>
    <cellStyle name="Hipervínculo" xfId="13004" builtinId="8" hidden="1"/>
    <cellStyle name="Hipervínculo" xfId="54070" builtinId="8" hidden="1"/>
    <cellStyle name="Hipervínculo" xfId="44187" builtinId="8" hidden="1"/>
    <cellStyle name="Hipervínculo" xfId="19282" builtinId="8" hidden="1"/>
    <cellStyle name="Hipervínculo" xfId="49607" builtinId="8" hidden="1"/>
    <cellStyle name="Hipervínculo" xfId="7307" builtinId="8" hidden="1"/>
    <cellStyle name="Hipervínculo" xfId="14415" builtinId="8" hidden="1"/>
    <cellStyle name="Hipervínculo" xfId="7424" builtinId="8" hidden="1"/>
    <cellStyle name="Hipervínculo" xfId="58838" builtinId="8" hidden="1"/>
    <cellStyle name="Hipervínculo" xfId="36507" builtinId="8" hidden="1"/>
    <cellStyle name="Hipervínculo" xfId="9557" builtinId="8" hidden="1"/>
    <cellStyle name="Hipervínculo" xfId="41212" builtinId="8" hidden="1"/>
    <cellStyle name="Hipervínculo" xfId="14234" builtinId="8" hidden="1"/>
    <cellStyle name="Hipervínculo" xfId="39551" builtinId="8" hidden="1"/>
    <cellStyle name="Hipervínculo" xfId="56321" builtinId="8" hidden="1"/>
    <cellStyle name="Hipervínculo" xfId="16609" builtinId="8" hidden="1"/>
    <cellStyle name="Hipervínculo" xfId="29705" builtinId="8" hidden="1"/>
    <cellStyle name="Hipervínculo" xfId="8293" builtinId="8" hidden="1"/>
    <cellStyle name="Hipervínculo" xfId="33465" builtinId="8" hidden="1"/>
    <cellStyle name="Hipervínculo" xfId="25397" builtinId="8" hidden="1"/>
    <cellStyle name="Hipervínculo" xfId="46348" builtinId="8" hidden="1"/>
    <cellStyle name="Hipervínculo" xfId="49655" builtinId="8" hidden="1"/>
    <cellStyle name="Hipervínculo" xfId="44597" builtinId="8" hidden="1"/>
    <cellStyle name="Hipervínculo" xfId="22861" builtinId="8" hidden="1"/>
    <cellStyle name="Hipervínculo" xfId="1614" builtinId="8" hidden="1"/>
    <cellStyle name="Hipervínculo" xfId="22534" builtinId="8" hidden="1"/>
    <cellStyle name="Hipervínculo" xfId="25934" builtinId="8" hidden="1"/>
    <cellStyle name="Hipervínculo" xfId="53149" builtinId="8" hidden="1"/>
    <cellStyle name="Hipervínculo" xfId="11786" builtinId="8" hidden="1"/>
    <cellStyle name="Hipervínculo" xfId="34571" builtinId="8" hidden="1"/>
    <cellStyle name="Hipervínculo" xfId="38466" builtinId="8" hidden="1"/>
    <cellStyle name="Hipervínculo" xfId="25401" builtinId="8" hidden="1"/>
    <cellStyle name="Hipervínculo" xfId="43153" builtinId="8" hidden="1"/>
    <cellStyle name="Hipervínculo" xfId="35020" builtinId="8" hidden="1"/>
    <cellStyle name="Hipervínculo" xfId="59297" builtinId="8" hidden="1"/>
    <cellStyle name="Hipervínculo" xfId="35800" builtinId="8" hidden="1"/>
    <cellStyle name="Hipervínculo" xfId="41479" builtinId="8" hidden="1"/>
    <cellStyle name="Hipervínculo" xfId="9006" builtinId="8" hidden="1"/>
    <cellStyle name="Hipervínculo" xfId="15155" builtinId="8" hidden="1"/>
    <cellStyle name="Hipervínculo" xfId="23668" builtinId="8" hidden="1"/>
    <cellStyle name="Hipervínculo" xfId="41947" builtinId="8" hidden="1"/>
    <cellStyle name="Hipervínculo" xfId="50603" builtinId="8" hidden="1"/>
    <cellStyle name="Hipervínculo" xfId="28870" builtinId="8" hidden="1"/>
    <cellStyle name="Hipervínculo" xfId="23808" builtinId="8" hidden="1"/>
    <cellStyle name="Hipervínculo" xfId="1222" builtinId="8" hidden="1"/>
    <cellStyle name="Hipervínculo" xfId="49343" builtinId="8" hidden="1"/>
    <cellStyle name="Hipervínculo" xfId="56370" builtinId="8" hidden="1"/>
    <cellStyle name="Hipervínculo" xfId="48875" builtinId="8" hidden="1"/>
    <cellStyle name="Hipervínculo" xfId="43675" builtinId="8" hidden="1"/>
    <cellStyle name="Hipervínculo" xfId="21944" builtinId="8" hidden="1"/>
    <cellStyle name="Hipervínculo" xfId="16885" builtinId="8" hidden="1"/>
    <cellStyle name="Hipervínculo" xfId="6463" builtinId="8" hidden="1"/>
    <cellStyle name="Hipervínculo" xfId="29008" builtinId="8" hidden="1"/>
    <cellStyle name="Hipervínculo" xfId="34072" builtinId="8" hidden="1"/>
    <cellStyle name="Hipervínculo" xfId="55541" builtinId="8" hidden="1"/>
    <cellStyle name="Hipervínculo" xfId="36743" builtinId="8" hidden="1"/>
    <cellStyle name="Hipervínculo" xfId="15015" builtinId="8" hidden="1"/>
    <cellStyle name="Hipervínculo" xfId="9957" builtinId="8" hidden="1"/>
    <cellStyle name="Hipervínculo" xfId="14445" builtinId="8" hidden="1"/>
    <cellStyle name="Hipervínculo" xfId="39426" builtinId="8" hidden="1"/>
    <cellStyle name="Hipervínculo" xfId="55268" builtinId="8" hidden="1"/>
    <cellStyle name="Hipervínculo" xfId="29964" builtinId="8" hidden="1"/>
    <cellStyle name="Hipervínculo" xfId="5891" builtinId="8" hidden="1"/>
    <cellStyle name="Hipervínculo" xfId="4465" builtinId="8" hidden="1"/>
    <cellStyle name="Hipervínculo" xfId="9060" builtinId="8" hidden="1"/>
    <cellStyle name="Hipervínculo" xfId="20063" builtinId="8" hidden="1"/>
    <cellStyle name="Hipervínculo" xfId="42867" builtinId="8" hidden="1"/>
    <cellStyle name="Hipervínculo" xfId="47925" builtinId="8" hidden="1"/>
    <cellStyle name="Hipervínculo" xfId="49197" builtinId="8" hidden="1"/>
    <cellStyle name="Hipervínculo" xfId="22941" builtinId="8" hidden="1"/>
    <cellStyle name="Hipervínculo" xfId="7026" builtinId="8" hidden="1"/>
    <cellStyle name="Hipervínculo" xfId="28481" builtinId="8" hidden="1"/>
    <cellStyle name="Hipervínculo" xfId="26858" builtinId="8" hidden="1"/>
    <cellStyle name="Hipervínculo" xfId="28495" builtinId="8" hidden="1"/>
    <cellStyle name="Hipervínculo" xfId="53125" builtinId="8" hidden="1"/>
    <cellStyle name="Hipervínculo" xfId="50729" builtinId="8" hidden="1"/>
    <cellStyle name="Hipervínculo" xfId="16022" builtinId="8" hidden="1"/>
    <cellStyle name="Hipervínculo" xfId="2779" builtinId="8" hidden="1"/>
    <cellStyle name="Hipervínculo" xfId="9634" builtinId="8" hidden="1"/>
    <cellStyle name="Hipervínculo" xfId="7277" builtinId="8" hidden="1"/>
    <cellStyle name="Hipervínculo" xfId="27142" builtinId="8" hidden="1"/>
    <cellStyle name="Hipervínculo" xfId="58382" builtinId="8" hidden="1"/>
    <cellStyle name="Hipervínculo" xfId="35598" builtinId="8" hidden="1"/>
    <cellStyle name="Hipervínculo" xfId="34232" builtinId="8" hidden="1"/>
    <cellStyle name="Hipervínculo" xfId="1082" builtinId="8" hidden="1"/>
    <cellStyle name="Hipervínculo" xfId="16435" builtinId="8" hidden="1"/>
    <cellStyle name="Hipervínculo" xfId="34752" builtinId="8" hidden="1"/>
    <cellStyle name="Hipervínculo" xfId="40725" builtinId="8" hidden="1"/>
    <cellStyle name="Hipervínculo" xfId="31043" builtinId="8" hidden="1"/>
    <cellStyle name="Hipervínculo" xfId="18306" builtinId="8" hidden="1"/>
    <cellStyle name="Hipervínculo" xfId="58658" builtinId="8" hidden="1"/>
    <cellStyle name="Hipervínculo" xfId="47811" builtinId="8" hidden="1"/>
    <cellStyle name="Hipervínculo" xfId="10397" builtinId="8" hidden="1"/>
    <cellStyle name="Hipervínculo" xfId="45508" builtinId="8" hidden="1"/>
    <cellStyle name="Hipervínculo" xfId="3458" builtinId="8" hidden="1"/>
    <cellStyle name="Hipervínculo" xfId="3428" builtinId="8" hidden="1"/>
    <cellStyle name="Hipervínculo" xfId="29812" builtinId="8" hidden="1"/>
    <cellStyle name="Hipervínculo" xfId="6750" builtinId="8" hidden="1"/>
    <cellStyle name="Hipervínculo" xfId="56989" builtinId="8" hidden="1"/>
    <cellStyle name="Hipervínculo" xfId="30033" builtinId="8" hidden="1"/>
    <cellStyle name="Hipervínculo" xfId="54062" builtinId="8" hidden="1"/>
    <cellStyle name="Hipervínculo" xfId="41100" builtinId="8" hidden="1"/>
    <cellStyle name="Hipervínculo" xfId="38578" builtinId="8" hidden="1"/>
    <cellStyle name="Hipervínculo" xfId="15197" builtinId="8" hidden="1"/>
    <cellStyle name="Hipervínculo" xfId="7315" builtinId="8" hidden="1"/>
    <cellStyle name="Hipervínculo" xfId="39442" builtinId="8" hidden="1"/>
    <cellStyle name="Hipervínculo" xfId="2369" builtinId="8" hidden="1"/>
    <cellStyle name="Hipervínculo" xfId="58842" builtinId="8" hidden="1"/>
    <cellStyle name="Hipervínculo" xfId="36515" builtinId="8" hidden="1"/>
    <cellStyle name="Hipervínculo" xfId="31653" builtinId="8" hidden="1"/>
    <cellStyle name="Hipervínculo" xfId="8397" builtinId="8" hidden="1"/>
    <cellStyle name="Hipervínculo" xfId="14242" builtinId="8" hidden="1"/>
    <cellStyle name="Hipervínculo" xfId="19304" builtinId="8" hidden="1"/>
    <cellStyle name="Hipervínculo" xfId="42831" builtinId="8" hidden="1"/>
    <cellStyle name="Hipervínculo" xfId="19310" builtinId="8" hidden="1"/>
    <cellStyle name="Hipervínculo" xfId="38803" builtinId="8" hidden="1"/>
    <cellStyle name="Hipervínculo" xfId="9755" builtinId="8" hidden="1"/>
    <cellStyle name="Hipervínculo" xfId="766" builtinId="8" hidden="1"/>
    <cellStyle name="Hipervínculo" xfId="21066" builtinId="8" hidden="1"/>
    <cellStyle name="Hipervínculo" xfId="26228" builtinId="8" hidden="1"/>
    <cellStyle name="Hipervínculo" xfId="28204" builtinId="8" hidden="1"/>
    <cellStyle name="Hipervínculo" xfId="5513" builtinId="8" hidden="1"/>
    <cellStyle name="Hipervínculo" xfId="22631" builtinId="8" hidden="1"/>
    <cellStyle name="Hipervínculo" xfId="17797" builtinId="8" hidden="1"/>
    <cellStyle name="Hipervínculo" xfId="6369" builtinId="8" hidden="1"/>
    <cellStyle name="Hipervínculo" xfId="28098" builtinId="8" hidden="1"/>
    <cellStyle name="Hipervínculo" xfId="33161" builtinId="8" hidden="1"/>
    <cellStyle name="Hipervínculo" xfId="36206" builtinId="8" hidden="1"/>
    <cellStyle name="Hipervínculo" xfId="8819" builtinId="8" hidden="1"/>
    <cellStyle name="Hipervínculo" xfId="31051" builtinId="8" hidden="1"/>
    <cellStyle name="Hipervínculo" xfId="54086" builtinId="8" hidden="1"/>
    <cellStyle name="Hipervínculo" xfId="54572" builtinId="8" hidden="1"/>
    <cellStyle name="Hipervínculo" xfId="37555" builtinId="8" hidden="1"/>
    <cellStyle name="Hipervínculo" xfId="40089" builtinId="8" hidden="1"/>
    <cellStyle name="Hipervínculo" xfId="55082" builtinId="8" hidden="1"/>
    <cellStyle name="Hipervínculo" xfId="30732" builtinId="8" hidden="1"/>
    <cellStyle name="Hipervínculo" xfId="53290" builtinId="8" hidden="1"/>
    <cellStyle name="Hipervínculo" xfId="3726" builtinId="8" hidden="1"/>
    <cellStyle name="Hipervínculo" xfId="20225" builtinId="8" hidden="1"/>
    <cellStyle name="Hipervínculo" xfId="41955" builtinId="8" hidden="1"/>
    <cellStyle name="Hipervínculo" xfId="40984" builtinId="8" hidden="1"/>
    <cellStyle name="Hipervínculo" xfId="48282" builtinId="8" hidden="1"/>
    <cellStyle name="Hipervínculo" xfId="22410" builtinId="8" hidden="1"/>
    <cellStyle name="Hipervínculo" xfId="6355" builtinId="8" hidden="1"/>
    <cellStyle name="Hipervínculo" xfId="14270" builtinId="8" hidden="1"/>
    <cellStyle name="Hipervínculo" xfId="26889" builtinId="8" hidden="1"/>
    <cellStyle name="Hipervínculo" xfId="48883" builtinId="8" hidden="1"/>
    <cellStyle name="Hipervínculo" xfId="43476" builtinId="8" hidden="1"/>
    <cellStyle name="Hipervínculo" xfId="30752" builtinId="8" hidden="1"/>
    <cellStyle name="Hipervínculo" xfId="16835" builtinId="8" hidden="1"/>
    <cellStyle name="Hipervínculo" xfId="35335" builtinId="8" hidden="1"/>
    <cellStyle name="Hipervínculo" xfId="8938" builtinId="8" hidden="1"/>
    <cellStyle name="Hipervínculo" xfId="24614" builtinId="8" hidden="1"/>
    <cellStyle name="Hipervínculo" xfId="59241" builtinId="8" hidden="1"/>
    <cellStyle name="Hipervínculo" xfId="57926" builtinId="8" hidden="1"/>
    <cellStyle name="Hipervínculo" xfId="34686" builtinId="8" hidden="1"/>
    <cellStyle name="Hipervínculo" xfId="9949" builtinId="8" hidden="1"/>
    <cellStyle name="Hipervínculo" xfId="51043" builtinId="8" hidden="1"/>
    <cellStyle name="Hipervínculo" xfId="17347" builtinId="8" hidden="1"/>
    <cellStyle name="Hipervínculo" xfId="41008" builtinId="8" hidden="1"/>
    <cellStyle name="Hipervínculo" xfId="56002" builtinId="8" hidden="1"/>
    <cellStyle name="Hipervínculo" xfId="51915" builtinId="8" hidden="1"/>
    <cellStyle name="Hipervínculo" xfId="27882" builtinId="8" hidden="1"/>
    <cellStyle name="Hipervínculo" xfId="4186" builtinId="8" hidden="1"/>
    <cellStyle name="Hipervínculo" xfId="15890" builtinId="8" hidden="1"/>
    <cellStyle name="Hipervínculo" xfId="51577" builtinId="8" hidden="1"/>
    <cellStyle name="Hipervínculo" xfId="45582" builtinId="8" hidden="1"/>
    <cellStyle name="Hipervínculo" xfId="49205" builtinId="8" hidden="1"/>
    <cellStyle name="Hipervínculo" xfId="45115" builtinId="8" hidden="1"/>
    <cellStyle name="Hipervínculo" xfId="21085" builtinId="8" hidden="1"/>
    <cellStyle name="Hipervínculo" xfId="4453" builtinId="8" hidden="1"/>
    <cellStyle name="Hipervínculo" xfId="39593" builtinId="8" hidden="1"/>
    <cellStyle name="Hipervínculo" xfId="30947" builtinId="8" hidden="1"/>
    <cellStyle name="Hipervínculo" xfId="54861" builtinId="8" hidden="1"/>
    <cellStyle name="Hipervínculo" xfId="34421" builtinId="8" hidden="1"/>
    <cellStyle name="Hipervínculo" xfId="38310" builtinId="8" hidden="1"/>
    <cellStyle name="Hipervínculo" xfId="14284" builtinId="8" hidden="1"/>
    <cellStyle name="Hipervínculo" xfId="9625" builtinId="8" hidden="1"/>
    <cellStyle name="Hipervínculo" xfId="25636" builtinId="8" hidden="1"/>
    <cellStyle name="Hipervínculo" xfId="37744" builtinId="8" hidden="1"/>
    <cellStyle name="Hipervínculo" xfId="21599" builtinId="8" hidden="1"/>
    <cellStyle name="Hipervínculo" xfId="7043" builtinId="8" hidden="1"/>
    <cellStyle name="Hipervínculo" xfId="47506" builtinId="8" hidden="1"/>
    <cellStyle name="Hipervínculo" xfId="38821" builtinId="8" hidden="1"/>
    <cellStyle name="Hipervínculo" xfId="16427" builtinId="8" hidden="1"/>
    <cellStyle name="Hipervínculo" xfId="3882" builtinId="8" hidden="1"/>
    <cellStyle name="Hipervínculo" xfId="44545" builtinId="8" hidden="1"/>
    <cellStyle name="Hipervínculo" xfId="52428" builtinId="8" hidden="1"/>
    <cellStyle name="Hipervínculo" xfId="28804" builtinId="8" hidden="1"/>
    <cellStyle name="Hipervínculo" xfId="24710" builtinId="8" hidden="1"/>
    <cellStyle name="Hipervínculo" xfId="310" builtinId="8" hidden="1"/>
    <cellStyle name="Hipervínculo" xfId="23224" builtinId="8" hidden="1"/>
    <cellStyle name="Hipervínculo" xfId="16393" builtinId="8" hidden="1"/>
    <cellStyle name="Hipervínculo" xfId="51346" builtinId="8" hidden="1"/>
    <cellStyle name="Hipervínculo" xfId="45499" builtinId="8" hidden="1"/>
    <cellStyle name="Hipervínculo" xfId="22006" builtinId="8" hidden="1"/>
    <cellStyle name="Hipervínculo" xfId="16399" builtinId="8" hidden="1"/>
    <cellStyle name="Hipervínculo" xfId="5457" builtinId="8" hidden="1"/>
    <cellStyle name="Hipervínculo" xfId="15928" builtinId="8" hidden="1"/>
    <cellStyle name="Hipervínculo" xfId="53609" builtinId="8" hidden="1"/>
    <cellStyle name="Hipervínculo" xfId="55485" builtinId="8" hidden="1"/>
    <cellStyle name="Hipervínculo" xfId="38570" builtinId="8" hidden="1"/>
    <cellStyle name="Hipervínculo" xfId="32783" builtinId="8" hidden="1"/>
    <cellStyle name="Hipervínculo" xfId="29599" builtinId="8" hidden="1"/>
    <cellStyle name="Hipervínculo" xfId="9212" builtinId="8" hidden="1"/>
    <cellStyle name="Hipervínculo" xfId="3412" builtinId="8" hidden="1"/>
    <cellStyle name="Hipervínculo" xfId="26716" builtinId="8" hidden="1"/>
    <cellStyle name="Hipervínculo" xfId="13238" builtinId="8" hidden="1"/>
    <cellStyle name="Hipervínculo" xfId="59214" builtinId="8" hidden="1"/>
    <cellStyle name="Hipervínculo" xfId="55502" builtinId="8" hidden="1"/>
    <cellStyle name="Hipervínculo" xfId="8936" builtinId="8" hidden="1"/>
    <cellStyle name="Hipervínculo" xfId="36086" builtinId="8" hidden="1"/>
    <cellStyle name="Hipervínculo" xfId="18106" builtinId="8" hidden="1"/>
    <cellStyle name="Hipervínculo" xfId="54366" builtinId="8" hidden="1"/>
    <cellStyle name="Hipervínculo" xfId="49225" builtinId="8" hidden="1"/>
    <cellStyle name="Hipervínculo" xfId="52161" builtinId="8" hidden="1"/>
    <cellStyle name="Hipervínculo" xfId="23439" builtinId="8" hidden="1"/>
    <cellStyle name="Hipervínculo" xfId="14957" builtinId="8" hidden="1"/>
    <cellStyle name="Hipervínculo" xfId="11115" builtinId="8" hidden="1"/>
    <cellStyle name="Hipervínculo" xfId="37776" builtinId="8" hidden="1"/>
    <cellStyle name="Hipervínculo" xfId="13206" builtinId="8" hidden="1"/>
    <cellStyle name="Hipervínculo" xfId="39519" builtinId="8" hidden="1"/>
    <cellStyle name="Hipervínculo" xfId="17789" builtinId="8" hidden="1"/>
    <cellStyle name="Hipervínculo" xfId="3307" builtinId="8" hidden="1"/>
    <cellStyle name="Hipervínculo" xfId="11434" builtinId="8" hidden="1"/>
    <cellStyle name="Hipervínculo" xfId="33169" builtinId="8" hidden="1"/>
    <cellStyle name="Hipervínculo" xfId="47750" builtinId="8" hidden="1"/>
    <cellStyle name="Hipervínculo" xfId="34819" builtinId="8" hidden="1"/>
    <cellStyle name="Hipervínculo" xfId="32592" builtinId="8" hidden="1"/>
    <cellStyle name="Hipervínculo" xfId="10859" builtinId="8" hidden="1"/>
    <cellStyle name="Hipervínculo" xfId="3468" builtinId="8" hidden="1"/>
    <cellStyle name="Hipervínculo" xfId="18256" builtinId="8" hidden="1"/>
    <cellStyle name="Hipervínculo" xfId="40097" builtinId="8" hidden="1"/>
    <cellStyle name="Hipervínculo" xfId="55090" builtinId="8" hidden="1"/>
    <cellStyle name="Hipervínculo" xfId="25719" builtinId="8" hidden="1"/>
    <cellStyle name="Hipervínculo" xfId="42705" builtinId="8" hidden="1"/>
    <cellStyle name="Hipervínculo" xfId="3730" builtinId="8" hidden="1"/>
    <cellStyle name="Hipervínculo" xfId="10549" builtinId="8" hidden="1"/>
    <cellStyle name="Hipervínculo" xfId="25053" builtinId="8" hidden="1"/>
    <cellStyle name="Hipervínculo" xfId="38412" builtinId="8" hidden="1"/>
    <cellStyle name="Hipervínculo" xfId="56086" builtinId="8" hidden="1"/>
    <cellStyle name="Hipervínculo" xfId="47648" builtinId="8" hidden="1"/>
    <cellStyle name="Hipervínculo" xfId="46632" builtinId="8" hidden="1"/>
    <cellStyle name="Hipervínculo" xfId="34122" builtinId="8" hidden="1"/>
    <cellStyle name="Hipervínculo" xfId="6023" builtinId="8" hidden="1"/>
    <cellStyle name="Hipervínculo" xfId="31858" builtinId="8" hidden="1"/>
    <cellStyle name="Hipervínculo" xfId="53952" builtinId="8" hidden="1"/>
    <cellStyle name="Hipervínculo" xfId="41493" builtinId="8" hidden="1"/>
    <cellStyle name="Hipervínculo" xfId="37400" builtinId="8" hidden="1"/>
    <cellStyle name="Hipervínculo" xfId="58828" builtinId="8" hidden="1"/>
    <cellStyle name="Hipervínculo" xfId="10537" builtinId="8" hidden="1"/>
    <cellStyle name="Hipervínculo" xfId="5602" builtinId="8" hidden="1"/>
    <cellStyle name="Hipervínculo" xfId="26187" builtinId="8" hidden="1"/>
    <cellStyle name="Hipervínculo" xfId="8277" builtinId="8" hidden="1"/>
    <cellStyle name="Hipervínculo" xfId="32339" builtinId="8" hidden="1"/>
    <cellStyle name="Hipervínculo" xfId="30603" builtinId="8" hidden="1"/>
    <cellStyle name="Hipervínculo" xfId="11294" builtinId="8" hidden="1"/>
    <cellStyle name="Hipervínculo" xfId="14509" builtinId="8" hidden="1"/>
    <cellStyle name="Hipervínculo" xfId="21430" builtinId="8" hidden="1"/>
    <cellStyle name="Hipervínculo" xfId="45457" builtinId="8" hidden="1"/>
    <cellStyle name="Hipervínculo" xfId="51923" builtinId="8" hidden="1"/>
    <cellStyle name="Hipervínculo" xfId="16775" builtinId="8" hidden="1"/>
    <cellStyle name="Hipervínculo" xfId="23798" builtinId="8" hidden="1"/>
    <cellStyle name="Hipervínculo" xfId="109" builtinId="8" hidden="1"/>
    <cellStyle name="Hipervínculo" xfId="9537" builtinId="8" hidden="1"/>
    <cellStyle name="Hipervínculo" xfId="28226" builtinId="8" hidden="1"/>
    <cellStyle name="Hipervínculo" xfId="52259" builtinId="8" hidden="1"/>
    <cellStyle name="Hipervínculo" xfId="45123" builtinId="8" hidden="1"/>
    <cellStyle name="Hipervínculo" xfId="10164" builtinId="8" hidden="1"/>
    <cellStyle name="Hipervínculo" xfId="37868" builtinId="8" hidden="1"/>
    <cellStyle name="Hipervínculo" xfId="55306" builtinId="8" hidden="1"/>
    <cellStyle name="Hipervínculo" xfId="35938" builtinId="8" hidden="1"/>
    <cellStyle name="Hipervínculo" xfId="2331" builtinId="8" hidden="1"/>
    <cellStyle name="Hipervínculo" xfId="26768" builtinId="8" hidden="1"/>
    <cellStyle name="Hipervínculo" xfId="42148" builtinId="8" hidden="1"/>
    <cellStyle name="Hipervínculo" xfId="26022" builtinId="8" hidden="1"/>
    <cellStyle name="Hipervínculo" xfId="10201" builtinId="8" hidden="1"/>
    <cellStyle name="Hipervínculo" xfId="11490" builtinId="8" hidden="1"/>
    <cellStyle name="Hipervínculo" xfId="40087" builtinId="8" hidden="1"/>
    <cellStyle name="Hipervínculo" xfId="41831" builtinId="8" hidden="1"/>
    <cellStyle name="Hipervínculo" xfId="54288" builtinId="8" hidden="1"/>
    <cellStyle name="Hipervínculo" xfId="31523" builtinId="8" hidden="1"/>
    <cellStyle name="Hipervínculo" xfId="36489" builtinId="8" hidden="1"/>
    <cellStyle name="Hipervínculo" xfId="2813" builtinId="8" hidden="1"/>
    <cellStyle name="Hipervínculo" xfId="18398" builtinId="8" hidden="1"/>
    <cellStyle name="Hipervínculo" xfId="20811" builtinId="8" hidden="1"/>
    <cellStyle name="Hipervínculo" xfId="13098" builtinId="8" hidden="1"/>
    <cellStyle name="Hipervínculo" xfId="9654" builtinId="8" hidden="1"/>
    <cellStyle name="Hipervínculo" xfId="24718" builtinId="8" hidden="1"/>
    <cellStyle name="Hipervínculo" xfId="15571" builtinId="8" hidden="1"/>
    <cellStyle name="Hipervínculo" xfId="3898" builtinId="8" hidden="1"/>
    <cellStyle name="Hipervínculo" xfId="25323" builtinId="8" hidden="1"/>
    <cellStyle name="Hipervínculo" xfId="51338" builtinId="8" hidden="1"/>
    <cellStyle name="Hipervínculo" xfId="55427" builtinId="8" hidden="1"/>
    <cellStyle name="Hipervínculo" xfId="40431" builtinId="8" hidden="1"/>
    <cellStyle name="Hipervínculo" xfId="29727" builtinId="8" hidden="1"/>
    <cellStyle name="Hipervínculo" xfId="29778" builtinId="8" hidden="1"/>
    <cellStyle name="Hipervínculo" xfId="12874" builtinId="8" hidden="1"/>
    <cellStyle name="Hipervínculo" xfId="32254" builtinId="8" hidden="1"/>
    <cellStyle name="Hipervínculo" xfId="57636" builtinId="8" hidden="1"/>
    <cellStyle name="Hipervínculo" xfId="58666" builtinId="8" hidden="1"/>
    <cellStyle name="Hipervínculo" xfId="17697" builtinId="8" hidden="1"/>
    <cellStyle name="Hipervínculo" xfId="25902" builtinId="8" hidden="1"/>
    <cellStyle name="Hipervínculo" xfId="9288" builtinId="8" hidden="1"/>
    <cellStyle name="Hipervínculo" xfId="27144" builtinId="8" hidden="1"/>
    <cellStyle name="Hipervínculo" xfId="50921" builtinId="8" hidden="1"/>
    <cellStyle name="Hipervínculo" xfId="39499" builtinId="8" hidden="1"/>
    <cellStyle name="Hipervínculo" xfId="20792" builtinId="8" hidden="1"/>
    <cellStyle name="Hipervínculo" xfId="19326" builtinId="8" hidden="1"/>
    <cellStyle name="Hipervínculo" xfId="35942" builtinId="8" hidden="1"/>
    <cellStyle name="Hipervínculo" xfId="48913" builtinId="8" hidden="1"/>
    <cellStyle name="Hipervínculo" xfId="55471" builtinId="8" hidden="1"/>
    <cellStyle name="Hipervínculo" xfId="7822" builtinId="8" hidden="1"/>
    <cellStyle name="Hipervínculo" xfId="55445" builtinId="8" hidden="1"/>
    <cellStyle name="Hipervínculo" xfId="56732" builtinId="8" hidden="1"/>
    <cellStyle name="Hipervínculo" xfId="18570" builtinId="8" hidden="1"/>
    <cellStyle name="Hipervínculo" xfId="4040" builtinId="8" hidden="1"/>
    <cellStyle name="Hipervínculo" xfId="45841" builtinId="8" hidden="1"/>
    <cellStyle name="Hipervínculo" xfId="52093" builtinId="8" hidden="1"/>
    <cellStyle name="Hipervínculo" xfId="30105" builtinId="8" hidden="1"/>
    <cellStyle name="Hipervínculo" xfId="9178" builtinId="8" hidden="1"/>
    <cellStyle name="Hipervínculo" xfId="30280" builtinId="8" hidden="1"/>
    <cellStyle name="Hipervínculo" xfId="12421" builtinId="8" hidden="1"/>
    <cellStyle name="Hipervínculo" xfId="47937" builtinId="8" hidden="1"/>
    <cellStyle name="Hipervínculo" xfId="168" builtinId="8" hidden="1"/>
    <cellStyle name="Hipervínculo" xfId="48687" builtinId="8" hidden="1"/>
    <cellStyle name="Hipervínculo" xfId="32136" builtinId="8" hidden="1"/>
    <cellStyle name="Hipervínculo" xfId="47484" builtinId="8" hidden="1"/>
    <cellStyle name="Hipervínculo" xfId="19533" builtinId="8" hidden="1"/>
    <cellStyle name="Hipervínculo" xfId="35806" builtinId="8" hidden="1"/>
    <cellStyle name="Hipervínculo" xfId="48871" builtinId="8" hidden="1"/>
    <cellStyle name="Hipervínculo" xfId="51073" builtinId="8" hidden="1"/>
    <cellStyle name="Hipervínculo" xfId="33359" builtinId="8" hidden="1"/>
    <cellStyle name="Hipervínculo" xfId="5807" builtinId="8" hidden="1"/>
    <cellStyle name="Hipervínculo" xfId="35892" builtinId="8" hidden="1"/>
    <cellStyle name="Hipervínculo" xfId="38530" builtinId="8" hidden="1"/>
    <cellStyle name="Hipervínculo" xfId="32584" builtinId="8" hidden="1"/>
    <cellStyle name="Hipervínculo" xfId="17169" builtinId="8" hidden="1"/>
    <cellStyle name="Hipervínculo" xfId="33141" builtinId="8" hidden="1"/>
    <cellStyle name="Hipervínculo" xfId="28972" builtinId="8" hidden="1"/>
    <cellStyle name="Hipervínculo" xfId="14919" builtinId="8" hidden="1"/>
    <cellStyle name="Hipervínculo" xfId="23072" builtinId="8" hidden="1"/>
    <cellStyle name="Hipervínculo" xfId="1832" builtinId="8" hidden="1"/>
    <cellStyle name="Hipervínculo" xfId="26856" builtinId="8" hidden="1"/>
    <cellStyle name="Hipervínculo" xfId="37996" builtinId="8" hidden="1"/>
    <cellStyle name="Hipervínculo" xfId="2061" builtinId="8" hidden="1"/>
    <cellStyle name="Hipervínculo" xfId="1080" builtinId="8" hidden="1"/>
    <cellStyle name="Hipervínculo" xfId="25766" builtinId="8" hidden="1"/>
    <cellStyle name="Hipervínculo" xfId="53040" builtinId="8" hidden="1"/>
    <cellStyle name="Hipervínculo" xfId="45786" builtinId="8" hidden="1"/>
    <cellStyle name="Hipervínculo" xfId="5515" builtinId="8" hidden="1"/>
    <cellStyle name="Hipervínculo" xfId="50450" builtinId="8" hidden="1"/>
    <cellStyle name="Hipervínculo" xfId="41664" builtinId="8" hidden="1"/>
    <cellStyle name="Hipervínculo" xfId="35062" builtinId="8" hidden="1"/>
    <cellStyle name="Hipervínculo" xfId="19649" builtinId="8" hidden="1"/>
    <cellStyle name="Hipervínculo" xfId="35910" builtinId="8" hidden="1"/>
    <cellStyle name="Hipervínculo" xfId="35756" builtinId="8" hidden="1"/>
    <cellStyle name="Hipervínculo" xfId="46440" builtinId="8" hidden="1"/>
    <cellStyle name="Hipervínculo" xfId="31025" builtinId="8" hidden="1"/>
    <cellStyle name="Hipervínculo" xfId="8964" builtinId="8" hidden="1"/>
    <cellStyle name="Hipervínculo" xfId="24378" builtinId="8" hidden="1"/>
    <cellStyle name="Hipervínculo" xfId="59156" builtinId="8" hidden="1"/>
    <cellStyle name="Hipervínculo" xfId="59218" builtinId="8" hidden="1"/>
    <cellStyle name="Hipervínculo" xfId="3273" builtinId="8" hidden="1"/>
    <cellStyle name="Hipervínculo" xfId="13002" builtinId="8" hidden="1"/>
    <cellStyle name="Hipervínculo" xfId="23994" builtinId="8" hidden="1"/>
    <cellStyle name="Hipervínculo" xfId="48304" builtinId="8" hidden="1"/>
    <cellStyle name="Hipervínculo" xfId="15824" builtinId="8" hidden="1"/>
    <cellStyle name="Hipervínculo" xfId="41911" builtinId="8" hidden="1"/>
    <cellStyle name="Hipervínculo" xfId="39183" builtinId="8" hidden="1"/>
    <cellStyle name="Hipervínculo" xfId="57329" builtinId="8" hidden="1"/>
    <cellStyle name="Hipervínculo" xfId="22126" builtinId="8" hidden="1"/>
    <cellStyle name="Hipervínculo" xfId="56360" builtinId="8" hidden="1"/>
    <cellStyle name="Hipervínculo" xfId="282" builtinId="8" hidden="1"/>
    <cellStyle name="Hipervínculo" xfId="23612" builtinId="8" hidden="1"/>
    <cellStyle name="Hipervínculo" xfId="6634" builtinId="8" hidden="1"/>
    <cellStyle name="Hipervínculo" xfId="46650" builtinId="8" hidden="1"/>
    <cellStyle name="Hipervínculo" xfId="41929" builtinId="8" hidden="1"/>
    <cellStyle name="Hipervínculo" xfId="13332" builtinId="8" hidden="1"/>
    <cellStyle name="Hipervínculo" xfId="41188" builtinId="8" hidden="1"/>
    <cellStyle name="Hipervínculo" xfId="23357" builtinId="8" hidden="1"/>
    <cellStyle name="Hipervínculo" xfId="52820" builtinId="8" hidden="1"/>
    <cellStyle name="Hipervínculo" xfId="54410" builtinId="8" hidden="1"/>
    <cellStyle name="Hipervínculo" xfId="8555" builtinId="8" hidden="1"/>
    <cellStyle name="Hipervínculo" xfId="55526" builtinId="8" hidden="1"/>
    <cellStyle name="Hipervínculo" xfId="32667" builtinId="8" hidden="1"/>
    <cellStyle name="Hipervínculo" xfId="52171" builtinId="8" hidden="1"/>
    <cellStyle name="Hipervínculo" xfId="37212" builtinId="8" hidden="1"/>
    <cellStyle name="Hipervínculo" xfId="52695" builtinId="8" hidden="1"/>
    <cellStyle name="Hipervínculo" xfId="17983" builtinId="8" hidden="1"/>
    <cellStyle name="Hipervínculo" xfId="53328" builtinId="8" hidden="1"/>
    <cellStyle name="Hipervínculo" xfId="53651" builtinId="8" hidden="1"/>
    <cellStyle name="Hipervínculo" xfId="9767" builtinId="8" hidden="1"/>
    <cellStyle name="Hipervínculo" xfId="7362" builtinId="8" hidden="1"/>
    <cellStyle name="Hipervínculo" xfId="28036" builtinId="8" hidden="1"/>
    <cellStyle name="Hipervínculo" xfId="52323" builtinId="8" hidden="1"/>
    <cellStyle name="Hipervínculo" xfId="8843" builtinId="8" hidden="1"/>
    <cellStyle name="Hipervínculo" xfId="36268" builtinId="8" hidden="1"/>
    <cellStyle name="Hipervínculo" xfId="34549" builtinId="8" hidden="1"/>
    <cellStyle name="Hipervínculo" xfId="52434" builtinId="8" hidden="1"/>
    <cellStyle name="Hipervínculo" xfId="25512" builtinId="8" hidden="1"/>
    <cellStyle name="Hipervínculo" xfId="38254" builtinId="8" hidden="1"/>
    <cellStyle name="Hipervínculo" xfId="25496" builtinId="8" hidden="1"/>
    <cellStyle name="Hipervínculo" xfId="55814" builtinId="8" hidden="1"/>
    <cellStyle name="Hipervínculo" xfId="11896" builtinId="8" hidden="1"/>
    <cellStyle name="Hipervínculo" xfId="29882" builtinId="8" hidden="1"/>
    <cellStyle name="Hipervínculo" xfId="1774" builtinId="8" hidden="1"/>
    <cellStyle name="Hipervínculo" xfId="56538" builtinId="8" hidden="1"/>
    <cellStyle name="Hipervínculo" xfId="46299" builtinId="8" hidden="1"/>
    <cellStyle name="Hipervínculo" xfId="30965" builtinId="8" hidden="1"/>
    <cellStyle name="Hipervínculo" xfId="9497" builtinId="8" hidden="1"/>
    <cellStyle name="Hipervínculo" xfId="40231" builtinId="8" hidden="1"/>
    <cellStyle name="Hipervínculo" xfId="42805" builtinId="8" hidden="1"/>
    <cellStyle name="Hipervínculo" xfId="11868" builtinId="8" hidden="1"/>
    <cellStyle name="Hipervínculo" xfId="35608" builtinId="8" hidden="1"/>
    <cellStyle name="Hipervínculo" xfId="8603" builtinId="8" hidden="1"/>
    <cellStyle name="Hipervínculo" xfId="7541" builtinId="8" hidden="1"/>
    <cellStyle name="Hipervínculo" xfId="50562" builtinId="8" hidden="1"/>
    <cellStyle name="Hipervínculo" xfId="20693" builtinId="8" hidden="1"/>
    <cellStyle name="Hipervínculo" xfId="7031" builtinId="8" hidden="1"/>
    <cellStyle name="Hipervínculo" xfId="36675" builtinId="8" hidden="1"/>
    <cellStyle name="Hipervínculo" xfId="9469" builtinId="8" hidden="1"/>
    <cellStyle name="Hipervínculo" xfId="13148" builtinId="8" hidden="1"/>
    <cellStyle name="Hipervínculo" xfId="53836" builtinId="8" hidden="1"/>
    <cellStyle name="Hipervínculo" xfId="59196" builtinId="8" hidden="1"/>
    <cellStyle name="Hipervínculo" xfId="22440" builtinId="8" hidden="1"/>
    <cellStyle name="Hipervínculo" xfId="1692" builtinId="8" hidden="1"/>
    <cellStyle name="Hipervínculo" xfId="27732" builtinId="8" hidden="1"/>
    <cellStyle name="Hipervínculo" xfId="33279" builtinId="8" hidden="1"/>
    <cellStyle name="Hipervínculo" xfId="10749" builtinId="8" hidden="1"/>
    <cellStyle name="Hipervínculo" xfId="55202" builtinId="8" hidden="1"/>
    <cellStyle name="Hipervínculo" xfId="47028" builtinId="8" hidden="1"/>
    <cellStyle name="Hipervínculo" xfId="53109" builtinId="8" hidden="1"/>
    <cellStyle name="Hipervínculo" xfId="5505" builtinId="8" hidden="1"/>
    <cellStyle name="Hipervínculo" xfId="1552" builtinId="8" hidden="1"/>
    <cellStyle name="Hipervínculo" xfId="33219" builtinId="8" hidden="1"/>
    <cellStyle name="Hipervínculo" xfId="10021" builtinId="8" hidden="1"/>
    <cellStyle name="Hipervínculo" xfId="58808" builtinId="8" hidden="1"/>
    <cellStyle name="Hipervínculo" xfId="17010" builtinId="8" hidden="1"/>
    <cellStyle name="Hipervínculo" xfId="31313" builtinId="8" hidden="1"/>
    <cellStyle name="Hipervínculo" xfId="44721" builtinId="8" hidden="1"/>
    <cellStyle name="Hipervínculo" xfId="59291" builtinId="8" hidden="1"/>
    <cellStyle name="Hipervínculo" xfId="33509" builtinId="8" hidden="1"/>
    <cellStyle name="Hipervínculo" xfId="57703" builtinId="8" hidden="1"/>
    <cellStyle name="Hipervínculo" xfId="48184" builtinId="8" hidden="1"/>
    <cellStyle name="Hipervínculo" xfId="23068" builtinId="8" hidden="1"/>
    <cellStyle name="Hipervínculo" xfId="20988" builtinId="8" hidden="1"/>
    <cellStyle name="Hipervínculo" xfId="49016" builtinId="8" hidden="1"/>
    <cellStyle name="Hipervínculo" xfId="9046" builtinId="8" hidden="1"/>
    <cellStyle name="Hipervínculo" xfId="1388" builtinId="8" hidden="1"/>
    <cellStyle name="Hipervínculo" xfId="40513" builtinId="8" hidden="1"/>
    <cellStyle name="Hipervínculo" xfId="2948" builtinId="8" hidden="1"/>
    <cellStyle name="Hipervínculo" xfId="57474" builtinId="8" hidden="1"/>
    <cellStyle name="Hipervínculo" xfId="57584" builtinId="8" hidden="1"/>
    <cellStyle name="Hipervínculo" xfId="22416" builtinId="8" hidden="1"/>
    <cellStyle name="Hipervínculo" xfId="23160" builtinId="8" hidden="1"/>
    <cellStyle name="Hipervínculo" xfId="5163" builtinId="8" hidden="1"/>
    <cellStyle name="Hipervínculo" xfId="38954" builtinId="8" hidden="1"/>
    <cellStyle name="Hipervínculo" xfId="30318" builtinId="8" hidden="1"/>
    <cellStyle name="Hipervínculo" xfId="31745" builtinId="8" hidden="1"/>
    <cellStyle name="Hipervínculo" xfId="18029" builtinId="8" hidden="1"/>
    <cellStyle name="Hipervínculo" xfId="54064" builtinId="8" hidden="1"/>
    <cellStyle name="Hipervínculo" xfId="12020" builtinId="8" hidden="1"/>
    <cellStyle name="Hipervínculo" xfId="13852" builtinId="8" hidden="1"/>
    <cellStyle name="Hipervínculo" xfId="8359" builtinId="8" hidden="1"/>
    <cellStyle name="Hipervínculo" xfId="55151" builtinId="8" hidden="1"/>
    <cellStyle name="Hipervínculo" xfId="36040" builtinId="8" hidden="1"/>
    <cellStyle name="Hipervínculo" xfId="38548" builtinId="8" hidden="1"/>
    <cellStyle name="Hipervínculo" xfId="56756" builtinId="8" hidden="1"/>
    <cellStyle name="Hipervínculo" xfId="52970" builtinId="8" hidden="1"/>
    <cellStyle name="Hipervínculo" xfId="18152" builtinId="8" hidden="1"/>
    <cellStyle name="Hipervínculo" xfId="56468" builtinId="8" hidden="1"/>
    <cellStyle name="Hipervínculo" xfId="14708" builtinId="8" hidden="1"/>
    <cellStyle name="Hipervínculo" xfId="53814" builtinId="8" hidden="1"/>
    <cellStyle name="Hipervínculo" xfId="24854" builtinId="8" hidden="1"/>
    <cellStyle name="Hipervínculo" xfId="24592" builtinId="8" hidden="1"/>
    <cellStyle name="Hipervínculo" xfId="24692" builtinId="8" hidden="1"/>
    <cellStyle name="Hipervínculo" xfId="31631" builtinId="8" hidden="1"/>
    <cellStyle name="Hipervínculo" xfId="11577" builtinId="8" hidden="1"/>
    <cellStyle name="Hipervínculo" xfId="59040" builtinId="8" hidden="1"/>
    <cellStyle name="Hipervínculo" xfId="53754" builtinId="8" hidden="1"/>
    <cellStyle name="Hipervínculo" xfId="41706" builtinId="8" hidden="1"/>
    <cellStyle name="Hipervínculo" xfId="32873" builtinId="8" hidden="1"/>
    <cellStyle name="Hipervínculo" xfId="11987" builtinId="8" hidden="1"/>
    <cellStyle name="Hipervínculo" xfId="30611" builtinId="8" hidden="1"/>
    <cellStyle name="Hipervínculo" xfId="44657" builtinId="8" hidden="1"/>
    <cellStyle name="Hipervínculo" xfId="626" builtinId="8" hidden="1"/>
    <cellStyle name="Hipervínculo" xfId="43135" builtinId="8" hidden="1"/>
    <cellStyle name="Hipervínculo" xfId="34298" builtinId="8" hidden="1"/>
    <cellStyle name="Hipervínculo" xfId="11155" builtinId="8" hidden="1"/>
    <cellStyle name="Hipervínculo" xfId="51483" builtinId="8" hidden="1"/>
    <cellStyle name="Hipervínculo" xfId="45451" builtinId="8" hidden="1"/>
    <cellStyle name="Hipervínculo" xfId="9038" builtinId="8" hidden="1"/>
    <cellStyle name="Hipervínculo" xfId="42395" builtinId="8" hidden="1"/>
    <cellStyle name="Hipervínculo" xfId="32925" builtinId="8" hidden="1"/>
    <cellStyle name="Hipervínculo" xfId="9728" builtinId="8" hidden="1"/>
    <cellStyle name="Hipervínculo" xfId="52749" builtinId="8" hidden="1"/>
    <cellStyle name="Hipervínculo" xfId="30939" builtinId="8" hidden="1"/>
    <cellStyle name="Hipervínculo" xfId="10679" builtinId="8" hidden="1"/>
    <cellStyle name="Hipervínculo" xfId="22294" builtinId="8" hidden="1"/>
    <cellStyle name="Hipervínculo" xfId="38618" builtinId="8" hidden="1"/>
    <cellStyle name="Hipervínculo" xfId="12964" builtinId="8" hidden="1"/>
    <cellStyle name="Hipervínculo" xfId="56224" builtinId="8" hidden="1"/>
    <cellStyle name="Hipervínculo" xfId="19937" builtinId="8" hidden="1"/>
    <cellStyle name="Hipervínculo" xfId="32443" builtinId="8" hidden="1"/>
    <cellStyle name="Hipervínculo" xfId="30312" builtinId="8" hidden="1"/>
    <cellStyle name="Hipervínculo" xfId="12088" builtinId="8" hidden="1"/>
    <cellStyle name="Hipervínculo" xfId="48093" builtinId="8" hidden="1"/>
    <cellStyle name="Hipervínculo" xfId="3386" builtinId="8" hidden="1"/>
    <cellStyle name="Hipervínculo" xfId="24602" builtinId="8" hidden="1"/>
    <cellStyle name="Hipervínculo" xfId="43998" builtinId="8" hidden="1"/>
    <cellStyle name="Hipervínculo" xfId="19425" builtinId="8" hidden="1"/>
    <cellStyle name="Hipervínculo" xfId="20331" builtinId="8" hidden="1"/>
    <cellStyle name="Hipervínculo" xfId="14734" builtinId="8" hidden="1"/>
    <cellStyle name="Hipervínculo" xfId="27935" builtinId="8" hidden="1"/>
    <cellStyle name="Hipervínculo" xfId="46070" builtinId="8" hidden="1"/>
    <cellStyle name="Hipervínculo" xfId="18084" builtinId="8" hidden="1"/>
    <cellStyle name="Hipervínculo" xfId="32361" builtinId="8" hidden="1"/>
    <cellStyle name="Hipervínculo" xfId="5568" builtinId="8" hidden="1"/>
    <cellStyle name="Hipervínculo" xfId="50935" builtinId="8" hidden="1"/>
    <cellStyle name="Hipervínculo" xfId="51233" builtinId="8" hidden="1"/>
    <cellStyle name="Hipervínculo" xfId="23109" builtinId="8" hidden="1"/>
    <cellStyle name="Hipervínculo" xfId="24824" builtinId="8" hidden="1"/>
    <cellStyle name="Hipervínculo" xfId="52317" builtinId="8" hidden="1"/>
    <cellStyle name="Hipervínculo" xfId="18503" builtinId="8" hidden="1"/>
    <cellStyle name="Hipervínculo" xfId="17563" builtinId="8" hidden="1"/>
    <cellStyle name="Hipervínculo" xfId="34535" builtinId="8" hidden="1"/>
    <cellStyle name="Hipervínculo" xfId="11640" builtinId="8" hidden="1"/>
    <cellStyle name="Hipervínculo" xfId="9515" builtinId="8" hidden="1"/>
    <cellStyle name="Hipervínculo" xfId="4957" builtinId="8" hidden="1"/>
    <cellStyle name="Hipervínculo" xfId="57842" builtinId="8" hidden="1"/>
    <cellStyle name="Hipervínculo" xfId="16084" builtinId="8" hidden="1"/>
    <cellStyle name="Hipervínculo" xfId="9664" builtinId="8" hidden="1"/>
    <cellStyle name="Hipervínculo" xfId="50086" builtinId="8" hidden="1"/>
    <cellStyle name="Hipervínculo" xfId="3928" builtinId="8" hidden="1"/>
    <cellStyle name="Hipervínculo" xfId="36843" builtinId="8" hidden="1"/>
    <cellStyle name="Hipervínculo" xfId="18532" builtinId="8" hidden="1"/>
    <cellStyle name="Hipervínculo" xfId="13280" builtinId="8" hidden="1"/>
    <cellStyle name="Hipervínculo" xfId="43418" builtinId="8" hidden="1"/>
    <cellStyle name="Hipervínculo" xfId="28946" builtinId="8" hidden="1"/>
    <cellStyle name="Hipervínculo" xfId="21016" builtinId="8" hidden="1"/>
    <cellStyle name="Hipervínculo" xfId="15415" builtinId="8" hidden="1"/>
    <cellStyle name="Hipervínculo" xfId="32032" builtinId="8" hidden="1"/>
    <cellStyle name="Hipervínculo" xfId="49135" builtinId="8" hidden="1"/>
    <cellStyle name="Hipervínculo" xfId="32522" builtinId="8" hidden="1"/>
    <cellStyle name="Hipervínculo" xfId="47734" builtinId="8" hidden="1"/>
    <cellStyle name="Hipervínculo" xfId="35303" builtinId="8" hidden="1"/>
    <cellStyle name="Hipervínculo" xfId="58952" builtinId="8" hidden="1"/>
    <cellStyle name="Hipervínculo" xfId="44026" builtinId="8" hidden="1"/>
    <cellStyle name="Hipervínculo" xfId="4150" builtinId="8" hidden="1"/>
    <cellStyle name="Hipervínculo" xfId="38677" builtinId="8" hidden="1"/>
    <cellStyle name="Hipervínculo" xfId="46846" builtinId="8" hidden="1"/>
    <cellStyle name="Hipervínculo" xfId="29878" builtinId="8" hidden="1"/>
    <cellStyle name="Hipervínculo" xfId="61" builtinId="8" hidden="1"/>
    <cellStyle name="Hipervínculo" xfId="15283" builtinId="8" hidden="1"/>
    <cellStyle name="Hipervínculo" xfId="40940" builtinId="8" hidden="1"/>
    <cellStyle name="Hipervínculo" xfId="39347" builtinId="8" hidden="1"/>
    <cellStyle name="Hipervínculo" xfId="25838" builtinId="8" hidden="1"/>
    <cellStyle name="Hipervínculo" xfId="13322" builtinId="8" hidden="1"/>
    <cellStyle name="Hipervínculo" xfId="29561" builtinId="8" hidden="1"/>
    <cellStyle name="Hipervínculo" xfId="52691" builtinId="8" hidden="1"/>
    <cellStyle name="Hipervínculo" xfId="34616" builtinId="8" hidden="1"/>
    <cellStyle name="Hipervínculo" xfId="878" builtinId="8" hidden="1"/>
    <cellStyle name="Hipervínculo" xfId="55403" builtinId="8" hidden="1"/>
    <cellStyle name="Hipervínculo" xfId="55742" builtinId="8" hidden="1"/>
    <cellStyle name="Hipervínculo" xfId="46122" builtinId="8" hidden="1"/>
    <cellStyle name="Hipervínculo" xfId="12618" builtinId="8" hidden="1"/>
    <cellStyle name="Hipervínculo" xfId="1048" builtinId="8" hidden="1"/>
    <cellStyle name="Hipervínculo" xfId="38757" builtinId="8" hidden="1"/>
    <cellStyle name="Hipervínculo" xfId="57380" builtinId="8" hidden="1"/>
    <cellStyle name="Hipervínculo" xfId="16943" builtinId="8" hidden="1"/>
    <cellStyle name="Hipervínculo" xfId="46906" builtinId="8" hidden="1"/>
    <cellStyle name="Hipervínculo" xfId="10271" builtinId="8" hidden="1"/>
    <cellStyle name="Hipervínculo" xfId="35319" builtinId="8" hidden="1"/>
    <cellStyle name="Hipervínculo" xfId="6746" builtinId="8" hidden="1"/>
    <cellStyle name="Hipervínculo" xfId="47829" builtinId="8" hidden="1"/>
    <cellStyle name="Hipervínculo" xfId="8767" builtinId="8" hidden="1"/>
    <cellStyle name="Hipervínculo" xfId="7935" builtinId="8" hidden="1"/>
    <cellStyle name="Hipervínculo" xfId="30593" builtinId="8" hidden="1"/>
    <cellStyle name="Hipervínculo" xfId="14909" builtinId="8" hidden="1"/>
    <cellStyle name="Hipervínculo" xfId="3466" builtinId="8" hidden="1"/>
    <cellStyle name="Hipervínculo" xfId="38737" builtinId="8" hidden="1"/>
    <cellStyle name="Hipervínculo" xfId="21804" builtinId="8" hidden="1"/>
    <cellStyle name="Hipervínculo" xfId="563" builtinId="8" hidden="1"/>
    <cellStyle name="Hipervínculo" xfId="17641" builtinId="8" hidden="1"/>
    <cellStyle name="Hipervínculo" xfId="4722" builtinId="8" hidden="1"/>
    <cellStyle name="Hipervínculo" xfId="59409" builtinId="8" hidden="1"/>
    <cellStyle name="Hipervínculo" xfId="58410" builtinId="8" hidden="1"/>
    <cellStyle name="Hipervínculo" xfId="11525" builtinId="8" hidden="1"/>
    <cellStyle name="Hipervínculo" xfId="30511" builtinId="8" hidden="1"/>
    <cellStyle name="Hipervínculo" xfId="5855" builtinId="8" hidden="1"/>
    <cellStyle name="Hipervínculo" xfId="30799" builtinId="8" hidden="1"/>
    <cellStyle name="Hipervínculo" xfId="36164" builtinId="8" hidden="1"/>
    <cellStyle name="Hipervínculo" xfId="19137" builtinId="8" hidden="1"/>
    <cellStyle name="Hipervínculo" xfId="59267" builtinId="8" hidden="1"/>
    <cellStyle name="Hipervínculo" xfId="42176" builtinId="8" hidden="1"/>
    <cellStyle name="Hipervínculo" xfId="23829" builtinId="8" hidden="1"/>
    <cellStyle name="Hipervínculo" xfId="13228" builtinId="8" hidden="1"/>
    <cellStyle name="Hipervínculo" xfId="48503" builtinId="8" hidden="1"/>
    <cellStyle name="Hipervínculo" xfId="53550" builtinId="8" hidden="1"/>
    <cellStyle name="Hipervínculo" xfId="15992" builtinId="8" hidden="1"/>
    <cellStyle name="Hipervínculo" xfId="4104" builtinId="8" hidden="1"/>
    <cellStyle name="Hipervínculo" xfId="49523" builtinId="8" hidden="1"/>
    <cellStyle name="Hipervínculo" xfId="57217" builtinId="8" hidden="1"/>
    <cellStyle name="Hipervínculo" xfId="27367" builtinId="8" hidden="1"/>
    <cellStyle name="Hipervínculo" xfId="1642" builtinId="8" hidden="1"/>
    <cellStyle name="Hipervínculo" xfId="28029" builtinId="8" hidden="1"/>
    <cellStyle name="Hipervínculo" xfId="16433" builtinId="8" hidden="1"/>
    <cellStyle name="Hipervínculo" xfId="6011" builtinId="8" hidden="1"/>
    <cellStyle name="Hipervínculo" xfId="29238" builtinId="8" hidden="1"/>
    <cellStyle name="Hipervínculo" xfId="34130" builtinId="8" hidden="1"/>
    <cellStyle name="Hipervínculo" xfId="56254" builtinId="8" hidden="1"/>
    <cellStyle name="Hipervínculo" xfId="36551" builtinId="8" hidden="1"/>
    <cellStyle name="Hipervínculo" xfId="35130" builtinId="8" hidden="1"/>
    <cellStyle name="Hipervínculo" xfId="36212" builtinId="8" hidden="1"/>
    <cellStyle name="Hipervínculo" xfId="12808" builtinId="8" hidden="1"/>
    <cellStyle name="Hipervínculo" xfId="5116" builtinId="8" hidden="1"/>
    <cellStyle name="Hipervínculo" xfId="40929" builtinId="8" hidden="1"/>
    <cellStyle name="Hipervínculo" xfId="34976" builtinId="8" hidden="1"/>
    <cellStyle name="Hipervínculo" xfId="32423" builtinId="8" hidden="1"/>
    <cellStyle name="Hipervínculo" xfId="39577" builtinId="8" hidden="1"/>
    <cellStyle name="Hipervínculo" xfId="4407" builtinId="8" hidden="1"/>
    <cellStyle name="Hipervínculo" xfId="19611" builtinId="8" hidden="1"/>
    <cellStyle name="Hipervínculo" xfId="21093" builtinId="8" hidden="1"/>
    <cellStyle name="Hipervínculo" xfId="47730" builtinId="8" hidden="1"/>
    <cellStyle name="Hipervínculo" xfId="49649" builtinId="8" hidden="1"/>
    <cellStyle name="Hipervínculo" xfId="25618" builtinId="8" hidden="1"/>
    <cellStyle name="Hipervínculo" xfId="37734" builtinId="8" hidden="1"/>
    <cellStyle name="Hipervínculo" xfId="2301" builtinId="8" hidden="1"/>
    <cellStyle name="Hipervínculo" xfId="12898" builtinId="8" hidden="1"/>
    <cellStyle name="Hipervínculo" xfId="50456" builtinId="8" hidden="1"/>
    <cellStyle name="Hipervínculo" xfId="52717" builtinId="8" hidden="1"/>
    <cellStyle name="Hipervínculo" xfId="42851" builtinId="8" hidden="1"/>
    <cellStyle name="Hipervínculo" xfId="47" builtinId="8" hidden="1"/>
    <cellStyle name="Hipervínculo" xfId="9347" builtinId="8" hidden="1"/>
    <cellStyle name="Hipervínculo" xfId="35410" builtinId="8" hidden="1"/>
    <cellStyle name="Hipervínculo" xfId="53246" builtinId="8" hidden="1"/>
    <cellStyle name="Hipervínculo" xfId="27293" builtinId="8" hidden="1"/>
    <cellStyle name="Hipervínculo" xfId="58606" builtinId="8" hidden="1"/>
    <cellStyle name="Hipervínculo" xfId="36050" builtinId="8" hidden="1"/>
    <cellStyle name="Hipervínculo" xfId="1019" builtinId="8" hidden="1"/>
    <cellStyle name="Hipervínculo" xfId="7929" builtinId="8" hidden="1"/>
    <cellStyle name="Hipervínculo" xfId="13765" builtinId="8" hidden="1"/>
    <cellStyle name="Hipervínculo" xfId="40011" builtinId="8" hidden="1"/>
    <cellStyle name="Hipervínculo" xfId="36715" builtinId="8" hidden="1"/>
    <cellStyle name="Hipervínculo" xfId="51985" builtinId="8" hidden="1"/>
    <cellStyle name="Hipervínculo" xfId="5909" builtinId="8" hidden="1"/>
    <cellStyle name="Hipervínculo" xfId="6996" builtinId="8" hidden="1"/>
    <cellStyle name="Hipervínculo" xfId="55840" builtinId="8" hidden="1"/>
    <cellStyle name="Hipervínculo" xfId="2283" builtinId="8" hidden="1"/>
    <cellStyle name="Hipervínculo" xfId="13180" builtinId="8" hidden="1"/>
    <cellStyle name="Hipervínculo" xfId="50902" builtinId="8" hidden="1"/>
    <cellStyle name="Hipervínculo" xfId="45057" builtinId="8" hidden="1"/>
    <cellStyle name="Hipervínculo" xfId="22448" builtinId="8" hidden="1"/>
    <cellStyle name="Hipervínculo" xfId="6854" builtinId="8" hidden="1"/>
    <cellStyle name="Hipervínculo" xfId="5901" builtinId="8" hidden="1"/>
    <cellStyle name="Hipervínculo" xfId="27628" builtinId="8" hidden="1"/>
    <cellStyle name="Hipervínculo" xfId="24584" builtinId="8" hidden="1"/>
    <cellStyle name="Hipervínculo" xfId="50549" builtinId="8" hidden="1"/>
    <cellStyle name="Hipervínculo" xfId="38124" builtinId="8" hidden="1"/>
    <cellStyle name="Hipervínculo" xfId="15649" builtinId="8" hidden="1"/>
    <cellStyle name="Hipervínculo" xfId="754" builtinId="8" hidden="1"/>
    <cellStyle name="Hipervínculo" xfId="12826" builtinId="8" hidden="1"/>
    <cellStyle name="Hipervínculo" xfId="34557" builtinId="8" hidden="1"/>
    <cellStyle name="Hipervínculo" xfId="28048" builtinId="8" hidden="1"/>
    <cellStyle name="Hipervínculo" xfId="35760" builtinId="8" hidden="1"/>
    <cellStyle name="Hipervínculo" xfId="37242" builtinId="8" hidden="1"/>
    <cellStyle name="Hipervínculo" xfId="8849" builtinId="8" hidden="1"/>
    <cellStyle name="Hipervínculo" xfId="1908" builtinId="8" hidden="1"/>
    <cellStyle name="Hipervínculo" xfId="19757" builtinId="8" hidden="1"/>
    <cellStyle name="Hipervínculo" xfId="35325" builtinId="8" hidden="1"/>
    <cellStyle name="Hipervínculo" xfId="54663" builtinId="8" hidden="1"/>
    <cellStyle name="Hipervínculo" xfId="26185" builtinId="8" hidden="1"/>
    <cellStyle name="Hipervínculo" xfId="24268" builtinId="8" hidden="1"/>
    <cellStyle name="Hipervínculo" xfId="30778" builtinId="8" hidden="1"/>
    <cellStyle name="Hipervínculo" xfId="9126" builtinId="8" hidden="1"/>
    <cellStyle name="Hipervínculo" xfId="26421" builtinId="8" hidden="1"/>
    <cellStyle name="Hipervínculo" xfId="48415" builtinId="8" hidden="1"/>
    <cellStyle name="Hipervínculo" xfId="44137" builtinId="8" hidden="1"/>
    <cellStyle name="Hipervínculo" xfId="39075" builtinId="8" hidden="1"/>
    <cellStyle name="Hipervínculo" xfId="25778" builtinId="8" hidden="1"/>
    <cellStyle name="Hipervínculo" xfId="6818" builtinId="8" hidden="1"/>
    <cellStyle name="Hipervínculo" xfId="1984" builtinId="8" hidden="1"/>
    <cellStyle name="Hipervínculo" xfId="24380" builtinId="8" hidden="1"/>
    <cellStyle name="Hipervínculo" xfId="17275" builtinId="8" hidden="1"/>
    <cellStyle name="Hipervínculo" xfId="34594" builtinId="8" hidden="1"/>
    <cellStyle name="Hipervínculo" xfId="8799" builtinId="8" hidden="1"/>
    <cellStyle name="Hipervínculo" xfId="22667" builtinId="8" hidden="1"/>
    <cellStyle name="Hipervínculo" xfId="22166" builtinId="8" hidden="1"/>
    <cellStyle name="Hipervínculo" xfId="43504" builtinId="8" hidden="1"/>
    <cellStyle name="Hipervínculo" xfId="51759" builtinId="8" hidden="1"/>
    <cellStyle name="Hipervínculo" xfId="10096" builtinId="8" hidden="1"/>
    <cellStyle name="Hipervínculo" xfId="57009" builtinId="8" hidden="1"/>
    <cellStyle name="Hipervínculo" xfId="19693" builtinId="8" hidden="1"/>
    <cellStyle name="Hipervínculo" xfId="47214" builtinId="8" hidden="1"/>
    <cellStyle name="Hipervínculo" xfId="56584" builtinId="8" hidden="1"/>
    <cellStyle name="Hipervínculo" xfId="4016" builtinId="8" hidden="1"/>
    <cellStyle name="Hipervínculo" xfId="40613" builtinId="8" hidden="1"/>
    <cellStyle name="Hipervínculo" xfId="42797" builtinId="8" hidden="1"/>
    <cellStyle name="Hipervínculo" xfId="28449" builtinId="8" hidden="1"/>
    <cellStyle name="Hipervínculo" xfId="20364" builtinId="8" hidden="1"/>
    <cellStyle name="Hipervínculo" xfId="20482" builtinId="8" hidden="1"/>
    <cellStyle name="Hipervínculo" xfId="21926" builtinId="8" hidden="1"/>
    <cellStyle name="Hipervínculo" xfId="22524" builtinId="8" hidden="1"/>
    <cellStyle name="Hipervínculo" xfId="9" builtinId="8" hidden="1"/>
    <cellStyle name="Hipervínculo" xfId="41937" builtinId="8" hidden="1"/>
    <cellStyle name="Hipervínculo" xfId="24630" builtinId="8" hidden="1"/>
    <cellStyle name="Hipervínculo" xfId="13814" builtinId="8" hidden="1"/>
    <cellStyle name="Hipervínculo" xfId="10093" builtinId="8" hidden="1"/>
    <cellStyle name="Hipervínculo" xfId="43428" builtinId="8" hidden="1"/>
    <cellStyle name="Hipervínculo" xfId="39910" builtinId="8" hidden="1"/>
    <cellStyle name="Hipervínculo" xfId="58151" builtinId="8" hidden="1"/>
    <cellStyle name="Hipervínculo" xfId="35138" builtinId="8" hidden="1"/>
    <cellStyle name="Hipervínculo" xfId="39329" builtinId="8" hidden="1"/>
    <cellStyle name="Hipervínculo" xfId="7016" builtinId="8" hidden="1"/>
    <cellStyle name="Hipervínculo" xfId="16895" builtinId="8" hidden="1"/>
    <cellStyle name="Hipervínculo" xfId="24668" builtinId="8" hidden="1"/>
    <cellStyle name="Hipervínculo" xfId="18579" builtinId="8" hidden="1"/>
    <cellStyle name="Hipervínculo" xfId="7335" builtinId="8" hidden="1"/>
    <cellStyle name="Hipervínculo" xfId="28336" builtinId="8" hidden="1"/>
    <cellStyle name="Hipervínculo" xfId="18679" builtinId="8" hidden="1"/>
    <cellStyle name="Hipervínculo" xfId="75" builtinId="8" hidden="1"/>
    <cellStyle name="Hipervínculo" xfId="23692" builtinId="8" hidden="1"/>
    <cellStyle name="Hipervínculo" xfId="47722" builtinId="8" hidden="1"/>
    <cellStyle name="Hipervínculo" xfId="51815" builtinId="8" hidden="1"/>
    <cellStyle name="Hipervínculo" xfId="56934" builtinId="8" hidden="1"/>
    <cellStyle name="Hipervínculo" xfId="33969" builtinId="8" hidden="1"/>
    <cellStyle name="Hipervínculo" xfId="34563" builtinId="8" hidden="1"/>
    <cellStyle name="Hipervínculo" xfId="9787" builtinId="8" hidden="1"/>
    <cellStyle name="Hipervínculo" xfId="30493" builtinId="8" hidden="1"/>
    <cellStyle name="Hipervínculo" xfId="54522" builtinId="8" hidden="1"/>
    <cellStyle name="Hipervínculo" xfId="57876" builtinId="8" hidden="1"/>
    <cellStyle name="Hipervínculo" xfId="38761" builtinId="8" hidden="1"/>
    <cellStyle name="Hipervínculo" xfId="33555" builtinId="8" hidden="1"/>
    <cellStyle name="Hipervínculo" xfId="26149" builtinId="8" hidden="1"/>
    <cellStyle name="Hipervínculo" xfId="36431" builtinId="8" hidden="1"/>
    <cellStyle name="Hipervínculo" xfId="37292" builtinId="8" hidden="1"/>
    <cellStyle name="Hipervínculo" xfId="32190" builtinId="8" hidden="1"/>
    <cellStyle name="Hipervínculo" xfId="53842" builtinId="8" hidden="1"/>
    <cellStyle name="Hipervínculo" xfId="15579" builtinId="8" hidden="1"/>
    <cellStyle name="Hipervínculo" xfId="7937" builtinId="8" hidden="1"/>
    <cellStyle name="Hipervínculo" xfId="43412" builtinId="8" hidden="1"/>
    <cellStyle name="Hipervínculo" xfId="18844" builtinId="8" hidden="1"/>
    <cellStyle name="Hipervínculo" xfId="39765" builtinId="8" hidden="1"/>
    <cellStyle name="Hipervínculo" xfId="51977" builtinId="8" hidden="1"/>
    <cellStyle name="Hipervínculo" xfId="46916" builtinId="8" hidden="1"/>
    <cellStyle name="Hipervínculo" xfId="25161" builtinId="8" hidden="1"/>
    <cellStyle name="Hipervínculo" xfId="537" builtinId="8" hidden="1"/>
    <cellStyle name="Hipervínculo" xfId="22530" builtinId="8" hidden="1"/>
    <cellStyle name="Hipervínculo" xfId="25768" builtinId="8" hidden="1"/>
    <cellStyle name="Hipervínculo" xfId="50894" builtinId="8" hidden="1"/>
    <cellStyle name="Hipervínculo" xfId="45049" builtinId="8" hidden="1"/>
    <cellStyle name="Hipervínculo" xfId="59" builtinId="8" hidden="1"/>
    <cellStyle name="Hipervínculo" xfId="18254" builtinId="8" hidden="1"/>
    <cellStyle name="Hipervínculo" xfId="24957" builtinId="8" hidden="1"/>
    <cellStyle name="Hipervínculo" xfId="39305" builtinId="8" hidden="1"/>
    <cellStyle name="Hipervínculo" xfId="13645" builtinId="8" hidden="1"/>
    <cellStyle name="Hipervínculo" xfId="56578" builtinId="8" hidden="1"/>
    <cellStyle name="Hipervínculo" xfId="41787" builtinId="8" hidden="1"/>
    <cellStyle name="Hipervínculo" xfId="33060" builtinId="8" hidden="1"/>
    <cellStyle name="Hipervínculo" xfId="11326" builtinId="8" hidden="1"/>
    <cellStyle name="Hipervínculo" xfId="12834" builtinId="8" hidden="1"/>
    <cellStyle name="Hipervínculo" xfId="23636" builtinId="8" hidden="1"/>
    <cellStyle name="Hipervínculo" xfId="39629" builtinId="8" hidden="1"/>
    <cellStyle name="Hipervínculo" xfId="52922" builtinId="8" hidden="1"/>
    <cellStyle name="Hipervínculo" xfId="31193" builtinId="8" hidden="1"/>
    <cellStyle name="Hipervínculo" xfId="26129" builtinId="8" hidden="1"/>
    <cellStyle name="Hipervínculo" xfId="15932" builtinId="8" hidden="1"/>
    <cellStyle name="Hipervínculo" xfId="19765" builtinId="8" hidden="1"/>
    <cellStyle name="Hipervínculo" xfId="29949" builtinId="8" hidden="1"/>
    <cellStyle name="Hipervínculo" xfId="46556" builtinId="8" hidden="1"/>
    <cellStyle name="Hipervínculo" xfId="13466" builtinId="8" hidden="1"/>
    <cellStyle name="Hipervínculo" xfId="24260" builtinId="8" hidden="1"/>
    <cellStyle name="Hipervínculo" xfId="19203" builtinId="8" hidden="1"/>
    <cellStyle name="Hipervínculo" xfId="3214" builtinId="8" hidden="1"/>
    <cellStyle name="Hipervínculo" xfId="26688" builtinId="8" hidden="1"/>
    <cellStyle name="Hipervínculo" xfId="31751" builtinId="8" hidden="1"/>
    <cellStyle name="Hipervínculo" xfId="53484" builtinId="8" hidden="1"/>
    <cellStyle name="Hipervínculo" xfId="39067" builtinId="8" hidden="1"/>
    <cellStyle name="Hipervínculo" xfId="17337" builtinId="8" hidden="1"/>
    <cellStyle name="Hipervínculo" xfId="12276" builtinId="8" hidden="1"/>
    <cellStyle name="Hipervínculo" xfId="11005" builtinId="8" hidden="1"/>
    <cellStyle name="Hipervínculo" xfId="56794" builtinId="8" hidden="1"/>
    <cellStyle name="Hipervínculo" xfId="56184" builtinId="8" hidden="1"/>
    <cellStyle name="Hipervínculo" xfId="57695" builtinId="8" hidden="1"/>
    <cellStyle name="Hipervínculo" xfId="32154" builtinId="8" hidden="1"/>
    <cellStyle name="Hipervínculo" xfId="5465" builtinId="8" hidden="1"/>
    <cellStyle name="Hipervínculo" xfId="55881" builtinId="8" hidden="1"/>
    <cellStyle name="Hipervínculo" xfId="17807" builtinId="8" hidden="1"/>
    <cellStyle name="Hipervínculo" xfId="40549" builtinId="8" hidden="1"/>
    <cellStyle name="Hipervínculo" xfId="45608" builtinId="8" hidden="1"/>
    <cellStyle name="Hipervínculo" xfId="51455" builtinId="8" hidden="1"/>
    <cellStyle name="Hipervínculo" xfId="25209" builtinId="8" hidden="1"/>
    <cellStyle name="Hipervínculo" xfId="8215" builtinId="8" hidden="1"/>
    <cellStyle name="Hipervínculo" xfId="255" builtinId="8" hidden="1"/>
    <cellStyle name="Hipervínculo" xfId="38785" builtinId="8" hidden="1"/>
    <cellStyle name="Hipervínculo" xfId="47474" builtinId="8" hidden="1"/>
    <cellStyle name="Hipervínculo" xfId="5651" builtinId="8" hidden="1"/>
    <cellStyle name="Hipervínculo" xfId="44655" builtinId="8" hidden="1"/>
    <cellStyle name="Hipervínculo" xfId="18316" builtinId="8" hidden="1"/>
    <cellStyle name="Hipervínculo" xfId="3876" builtinId="8" hidden="1"/>
    <cellStyle name="Hipervínculo" xfId="53388" builtinId="8" hidden="1"/>
    <cellStyle name="Hipervínculo" xfId="31407" builtinId="8" hidden="1"/>
    <cellStyle name="Hipervínculo" xfId="20506" builtinId="8" hidden="1"/>
    <cellStyle name="Hipervínculo" xfId="59132" builtinId="8" hidden="1"/>
    <cellStyle name="Hipervínculo" xfId="34170" builtinId="8" hidden="1"/>
    <cellStyle name="Hipervínculo" xfId="13822" builtinId="8" hidden="1"/>
    <cellStyle name="Hipervínculo" xfId="257" builtinId="8" hidden="1"/>
    <cellStyle name="Hipervínculo" xfId="14175" builtinId="8" hidden="1"/>
    <cellStyle name="Hipervínculo" xfId="38204" builtinId="8" hidden="1"/>
    <cellStyle name="Hipervínculo" xfId="6976" builtinId="8" hidden="1"/>
    <cellStyle name="Hipervínculo" xfId="44488" builtinId="8" hidden="1"/>
    <cellStyle name="Hipervínculo" xfId="29388" builtinId="8" hidden="1"/>
    <cellStyle name="Hipervínculo" xfId="39361" builtinId="8" hidden="1"/>
    <cellStyle name="Hipervínculo" xfId="50208" builtinId="8" hidden="1"/>
    <cellStyle name="Hipervínculo" xfId="3990" builtinId="8" hidden="1"/>
    <cellStyle name="Hipervínculo" xfId="21535" builtinId="8" hidden="1"/>
    <cellStyle name="Hipervínculo" xfId="43865" builtinId="8" hidden="1"/>
    <cellStyle name="Hipervínculo" xfId="31938" builtinId="8" hidden="1"/>
    <cellStyle name="Hipervínculo" xfId="23332" builtinId="8" hidden="1"/>
    <cellStyle name="Hipervínculo" xfId="12770" builtinId="8" hidden="1"/>
    <cellStyle name="Hipervínculo" xfId="1013" builtinId="8" hidden="1"/>
    <cellStyle name="Hipervínculo" xfId="48296" builtinId="8" hidden="1"/>
    <cellStyle name="Hipervínculo" xfId="51807" builtinId="8" hidden="1"/>
    <cellStyle name="Hipervínculo" xfId="9461" builtinId="8" hidden="1"/>
    <cellStyle name="Hipervínculo" xfId="58910" builtinId="8" hidden="1"/>
    <cellStyle name="Hipervínculo" xfId="17455" builtinId="8" hidden="1"/>
    <cellStyle name="Hipervínculo" xfId="4997" builtinId="8" hidden="1"/>
    <cellStyle name="Hipervínculo" xfId="10055" builtinId="8" hidden="1"/>
    <cellStyle name="Hipervínculo" xfId="34575" builtinId="8" hidden="1"/>
    <cellStyle name="Hipervínculo" xfId="57872" builtinId="8" hidden="1"/>
    <cellStyle name="Hipervínculo" xfId="44436" builtinId="8" hidden="1"/>
    <cellStyle name="Hipervínculo" xfId="33973" builtinId="8" hidden="1"/>
    <cellStyle name="Hipervínculo" xfId="10655" builtinId="8" hidden="1"/>
    <cellStyle name="Hipervínculo" xfId="11923" builtinId="8" hidden="1"/>
    <cellStyle name="Hipervínculo" xfId="16984" builtinId="8" hidden="1"/>
    <cellStyle name="Hipervínculo" xfId="41377" builtinId="8" hidden="1"/>
    <cellStyle name="Hipervínculo" xfId="40173" builtinId="8" hidden="1"/>
    <cellStyle name="Hipervínculo" xfId="31475" builtinId="8" hidden="1"/>
    <cellStyle name="Hipervínculo" xfId="14571" builtinId="8" hidden="1"/>
    <cellStyle name="Hipervínculo" xfId="3038" builtinId="8" hidden="1"/>
    <cellStyle name="Hipervínculo" xfId="18852" builtinId="8" hidden="1"/>
    <cellStyle name="Hipervínculo" xfId="23909" builtinId="8" hidden="1"/>
    <cellStyle name="Hipervínculo" xfId="48174" builtinId="8" hidden="1"/>
    <cellStyle name="Hipervínculo" xfId="46908" builtinId="8" hidden="1"/>
    <cellStyle name="Hipervínculo" xfId="18775" builtinId="8" hidden="1"/>
    <cellStyle name="Hipervínculo" xfId="11967" builtinId="8" hidden="1"/>
    <cellStyle name="Hipervínculo" xfId="8665" builtinId="8" hidden="1"/>
    <cellStyle name="Hipervínculo" xfId="25776" builtinId="8" hidden="1"/>
    <cellStyle name="Hipervínculo" xfId="30839" builtinId="8" hidden="1"/>
    <cellStyle name="Hipervínculo" xfId="52630" builtinId="8" hidden="1"/>
    <cellStyle name="Hipervínculo" xfId="58088" builtinId="8" hidden="1"/>
    <cellStyle name="Hipervínculo" xfId="44549" builtinId="8" hidden="1"/>
    <cellStyle name="Hipervínculo" xfId="3496" builtinId="8" hidden="1"/>
    <cellStyle name="Hipervínculo" xfId="55106" builtinId="8" hidden="1"/>
    <cellStyle name="Hipervínculo" xfId="15327" builtinId="8" hidden="1"/>
    <cellStyle name="Hipervínculo" xfId="42180" builtinId="8" hidden="1"/>
    <cellStyle name="Hipervínculo" xfId="57237" builtinId="8" hidden="1"/>
    <cellStyle name="Hipervínculo" xfId="33052" builtinId="8" hidden="1"/>
    <cellStyle name="Hipervínculo" xfId="28021" builtinId="8" hidden="1"/>
    <cellStyle name="Hipervínculo" xfId="6259" builtinId="8" hidden="1"/>
    <cellStyle name="Hipervínculo" xfId="17905" builtinId="8" hidden="1"/>
    <cellStyle name="Hipervínculo" xfId="25872" builtinId="8" hidden="1"/>
    <cellStyle name="Hipervínculo" xfId="44695" builtinId="8" hidden="1"/>
    <cellStyle name="Hipervínculo" xfId="25213" builtinId="8" hidden="1"/>
    <cellStyle name="Hipervínculo" xfId="26121" builtinId="8" hidden="1"/>
    <cellStyle name="Hipervínculo" xfId="40970" builtinId="8" hidden="1"/>
    <cellStyle name="Hipervínculo" xfId="714" builtinId="8" hidden="1"/>
    <cellStyle name="Hipervínculo" xfId="11198" builtinId="8" hidden="1"/>
    <cellStyle name="Hipervínculo" xfId="4991" builtinId="8" hidden="1"/>
    <cellStyle name="Hipervínculo" xfId="51625" builtinId="8" hidden="1"/>
    <cellStyle name="Hipervínculo" xfId="43741" builtinId="8" hidden="1"/>
    <cellStyle name="Hipervínculo" xfId="6650" builtinId="8" hidden="1"/>
    <cellStyle name="Hipervínculo" xfId="39805" builtinId="8" hidden="1"/>
    <cellStyle name="Hipervínculo" xfId="8291" builtinId="8" hidden="1"/>
    <cellStyle name="Hipervínculo" xfId="39452" builtinId="8" hidden="1"/>
    <cellStyle name="Hipervínculo" xfId="28348" builtinId="8" hidden="1"/>
    <cellStyle name="Hipervínculo" xfId="19929" builtinId="8" hidden="1"/>
    <cellStyle name="Hipervínculo" xfId="43568" builtinId="8" hidden="1"/>
    <cellStyle name="Hipervínculo" xfId="59060" builtinId="8" hidden="1"/>
    <cellStyle name="Hipervínculo" xfId="29925" builtinId="8" hidden="1"/>
    <cellStyle name="Hipervínculo" xfId="30041" builtinId="8" hidden="1"/>
    <cellStyle name="Hipervínculo" xfId="38685" builtinId="8" hidden="1"/>
    <cellStyle name="Hipervínculo" xfId="57699" builtinId="8" hidden="1"/>
    <cellStyle name="Hipervínculo" xfId="54168" builtinId="8" hidden="1"/>
    <cellStyle name="Hipervínculo" xfId="30143" builtinId="8" hidden="1"/>
    <cellStyle name="Hipervínculo" xfId="5339" builtinId="8" hidden="1"/>
    <cellStyle name="Hipervínculo" xfId="16197" builtinId="8" hidden="1"/>
    <cellStyle name="Hipervínculo" xfId="30429" builtinId="8" hidden="1"/>
    <cellStyle name="Hipervínculo" xfId="45614" builtinId="8" hidden="1"/>
    <cellStyle name="Hipervínculo" xfId="16980" builtinId="8" hidden="1"/>
    <cellStyle name="Hipervínculo" xfId="47370" builtinId="8" hidden="1"/>
    <cellStyle name="Hipervínculo" xfId="15411" builtinId="8" hidden="1"/>
    <cellStyle name="Hipervínculo" xfId="251" builtinId="8" hidden="1"/>
    <cellStyle name="Hipervínculo" xfId="37008" builtinId="8" hidden="1"/>
    <cellStyle name="Hipervínculo" xfId="28686" builtinId="8" hidden="1"/>
    <cellStyle name="Hipervínculo" xfId="52542" builtinId="8" hidden="1"/>
    <cellStyle name="Hipervínculo" xfId="44663" builtinId="8" hidden="1"/>
    <cellStyle name="Hipervínculo" xfId="38502" builtinId="8" hidden="1"/>
    <cellStyle name="Hipervínculo" xfId="16542" builtinId="8" hidden="1"/>
    <cellStyle name="Hipervínculo" xfId="7370" builtinId="8" hidden="1"/>
    <cellStyle name="Hipervínculo" xfId="29460" builtinId="8" hidden="1"/>
    <cellStyle name="Hipervínculo" xfId="35490" builtinId="8" hidden="1"/>
    <cellStyle name="Hipervínculo" xfId="58328" builtinId="8" hidden="1"/>
    <cellStyle name="Hipervínculo" xfId="37858" builtinId="8" hidden="1"/>
    <cellStyle name="Hipervínculo" xfId="33771" builtinId="8" hidden="1"/>
    <cellStyle name="Hipervínculo" xfId="9070" builtinId="8" hidden="1"/>
    <cellStyle name="Hipervínculo" xfId="34972" builtinId="8" hidden="1"/>
    <cellStyle name="Hipervínculo" xfId="14905" builtinId="8" hidden="1"/>
    <cellStyle name="Hipervínculo" xfId="42291" builtinId="8" hidden="1"/>
    <cellStyle name="Hipervínculo" xfId="54747" builtinId="8" hidden="1"/>
    <cellStyle name="Hipervínculo" xfId="31063" builtinId="8" hidden="1"/>
    <cellStyle name="Hipervínculo" xfId="26968" builtinId="8" hidden="1"/>
    <cellStyle name="Hipervínculo" xfId="2582" builtinId="8" hidden="1"/>
    <cellStyle name="Hipervínculo" xfId="20970" builtinId="8" hidden="1"/>
    <cellStyle name="Hipervínculo" xfId="20249" builtinId="8" hidden="1"/>
    <cellStyle name="Hipervínculo" xfId="49088" builtinId="8" hidden="1"/>
    <cellStyle name="Hipervínculo" xfId="47819" builtinId="8" hidden="1"/>
    <cellStyle name="Hipervínculo" xfId="24258" builtinId="8" hidden="1"/>
    <cellStyle name="Hipervínculo" xfId="13846" builtinId="8" hidden="1"/>
    <cellStyle name="Hipervínculo" xfId="3360" builtinId="8" hidden="1"/>
    <cellStyle name="Hipervínculo" xfId="34047" builtinId="8" hidden="1"/>
    <cellStyle name="Hipervínculo" xfId="48749" builtinId="8" hidden="1"/>
    <cellStyle name="Hipervínculo" xfId="27066" builtinId="8" hidden="1"/>
    <cellStyle name="Hipervínculo" xfId="52582" builtinId="8" hidden="1"/>
    <cellStyle name="Hipervínculo" xfId="58167" builtinId="8" hidden="1"/>
    <cellStyle name="Hipervínculo" xfId="39359" builtinId="8" hidden="1"/>
    <cellStyle name="Hipervínculo" xfId="24554" builtinId="8" hidden="1"/>
    <cellStyle name="Hipervínculo" xfId="46166" builtinId="8" hidden="1"/>
    <cellStyle name="Hipervínculo" xfId="9072" builtinId="8" hidden="1"/>
    <cellStyle name="Hipervínculo" xfId="19979" builtinId="8" hidden="1"/>
    <cellStyle name="Hipervínculo" xfId="10126" builtinId="8" hidden="1"/>
    <cellStyle name="Hipervínculo" xfId="36788" builtinId="8" hidden="1"/>
    <cellStyle name="Hipervínculo" xfId="8729" builtinId="8" hidden="1"/>
    <cellStyle name="Hipervínculo" xfId="20880" builtinId="8" hidden="1"/>
    <cellStyle name="Hipervínculo" xfId="17541" builtinId="8" hidden="1"/>
    <cellStyle name="Hipervínculo" xfId="52982" builtinId="8" hidden="1"/>
    <cellStyle name="Hipervínculo" xfId="34944" builtinId="8" hidden="1"/>
    <cellStyle name="Hipervínculo" xfId="47182" builtinId="8" hidden="1"/>
    <cellStyle name="Hipervínculo" xfId="36074" builtinId="8" hidden="1"/>
    <cellStyle name="Hipervínculo" xfId="19791" builtinId="8" hidden="1"/>
    <cellStyle name="Hipervínculo" xfId="6872" builtinId="8" hidden="1"/>
    <cellStyle name="Hipervínculo" xfId="58358" builtinId="8" hidden="1"/>
    <cellStyle name="Hipervínculo" xfId="33943" builtinId="8" hidden="1"/>
    <cellStyle name="Hipervínculo" xfId="18384" builtinId="8" hidden="1"/>
    <cellStyle name="Hipervínculo" xfId="32501" builtinId="8" hidden="1"/>
    <cellStyle name="Hipervínculo" xfId="26842" builtinId="8" hidden="1"/>
    <cellStyle name="Hipervínculo" xfId="13523" builtinId="8" hidden="1"/>
    <cellStyle name="Hipervínculo" xfId="6317" builtinId="8" hidden="1"/>
    <cellStyle name="Hipervínculo" xfId="56924" builtinId="8" hidden="1"/>
    <cellStyle name="Hipervínculo" xfId="17343" builtinId="8" hidden="1"/>
    <cellStyle name="Hipervínculo" xfId="53193" builtinId="8" hidden="1"/>
    <cellStyle name="Hipervínculo" xfId="49747" builtinId="8" hidden="1"/>
    <cellStyle name="Hipervínculo" xfId="24989" builtinId="8" hidden="1"/>
    <cellStyle name="Hipervínculo" xfId="37710" builtinId="8" hidden="1"/>
    <cellStyle name="Hipervínculo" xfId="21629" builtinId="8" hidden="1"/>
    <cellStyle name="Hipervínculo" xfId="3838" builtinId="8" hidden="1"/>
    <cellStyle name="Hipervínculo" xfId="53258" builtinId="8" hidden="1"/>
    <cellStyle name="Hipervínculo" xfId="48787" builtinId="8" hidden="1"/>
    <cellStyle name="Hipervínculo" xfId="17054" builtinId="8" hidden="1"/>
    <cellStyle name="Hipervínculo" xfId="51457" builtinId="8" hidden="1"/>
    <cellStyle name="Hipervínculo" xfId="22799" builtinId="8" hidden="1"/>
    <cellStyle name="Hipervínculo" xfId="44703" builtinId="8" hidden="1"/>
    <cellStyle name="Hipervínculo" xfId="42769" builtinId="8" hidden="1"/>
    <cellStyle name="Hipervínculo" xfId="46458" builtinId="8" hidden="1"/>
    <cellStyle name="Hipervínculo" xfId="21054" builtinId="8" hidden="1"/>
    <cellStyle name="Hipervínculo" xfId="710" builtinId="8" hidden="1"/>
    <cellStyle name="Hipervínculo" xfId="16613" builtinId="8" hidden="1"/>
    <cellStyle name="Hipervínculo" xfId="48204" builtinId="8" hidden="1"/>
    <cellStyle name="Hipervínculo" xfId="51633" builtinId="8" hidden="1"/>
    <cellStyle name="Hipervínculo" xfId="43749" builtinId="8" hidden="1"/>
    <cellStyle name="Hipervínculo" xfId="39657" builtinId="8" hidden="1"/>
    <cellStyle name="Hipervínculo" xfId="14127" builtinId="8" hidden="1"/>
    <cellStyle name="Hipervínculo" xfId="8283" builtinId="8" hidden="1"/>
    <cellStyle name="Hipervínculo" xfId="12372" builtinId="8" hidden="1"/>
    <cellStyle name="Hipervínculo" xfId="45075" builtinId="8" hidden="1"/>
    <cellStyle name="Hipervínculo" xfId="14077" builtinId="8" hidden="1"/>
    <cellStyle name="Hipervínculo" xfId="39848" builtinId="8" hidden="1"/>
    <cellStyle name="Hipervínculo" xfId="17155" builtinId="8" hidden="1"/>
    <cellStyle name="Hipervínculo" xfId="7201" builtinId="8" hidden="1"/>
    <cellStyle name="Hipervínculo" xfId="15081" builtinId="8" hidden="1"/>
    <cellStyle name="Hipervínculo" xfId="19175" builtinId="8" hidden="1"/>
    <cellStyle name="Hipervínculo" xfId="43201" builtinId="8" hidden="1"/>
    <cellStyle name="Hipervínculo" xfId="7697" builtinId="8" hidden="1"/>
    <cellStyle name="Hipervínculo" xfId="30151" builtinId="8" hidden="1"/>
    <cellStyle name="Hipervínculo" xfId="26056" builtinId="8" hidden="1"/>
    <cellStyle name="Hipervínculo" xfId="2127" builtinId="8" hidden="1"/>
    <cellStyle name="Hipervínculo" xfId="21882" builtinId="8" hidden="1"/>
    <cellStyle name="Hipervínculo" xfId="25972" builtinId="8" hidden="1"/>
    <cellStyle name="Hipervínculo" xfId="50001" builtinId="8" hidden="1"/>
    <cellStyle name="Hipervínculo" xfId="12433" builtinId="8" hidden="1"/>
    <cellStyle name="Hipervínculo" xfId="27832" builtinId="8" hidden="1"/>
    <cellStyle name="Hipervínculo" xfId="41913" builtinId="8" hidden="1"/>
    <cellStyle name="Hipervínculo" xfId="50057" builtinId="8" hidden="1"/>
    <cellStyle name="Hipervínculo" xfId="38950" builtinId="8" hidden="1"/>
    <cellStyle name="Hipervínculo" xfId="32773" builtinId="8" hidden="1"/>
    <cellStyle name="Hipervínculo" xfId="57658" builtinId="8" hidden="1"/>
    <cellStyle name="Hipervínculo" xfId="22228" builtinId="8" hidden="1"/>
    <cellStyle name="Hipervínculo" xfId="4800" builtinId="8" hidden="1"/>
    <cellStyle name="Hipervínculo" xfId="39253" builtinId="8" hidden="1"/>
    <cellStyle name="Hipervínculo" xfId="21220" builtinId="8" hidden="1"/>
    <cellStyle name="Hipervínculo" xfId="35482" builtinId="8" hidden="1"/>
    <cellStyle name="Hipervínculo" xfId="35220" builtinId="8" hidden="1"/>
    <cellStyle name="Hipervínculo" xfId="56604" builtinId="8" hidden="1"/>
    <cellStyle name="Hipervínculo" xfId="33779" builtinId="8" hidden="1"/>
    <cellStyle name="Hipervínculo" xfId="1338" builtinId="8" hidden="1"/>
    <cellStyle name="Hipervínculo" xfId="543" builtinId="8" hidden="1"/>
    <cellStyle name="Hipervínculo" xfId="16044" builtinId="8" hidden="1"/>
    <cellStyle name="Hipervínculo" xfId="42281" builtinId="8" hidden="1"/>
    <cellStyle name="Hipervínculo" xfId="48901" builtinId="8" hidden="1"/>
    <cellStyle name="Hipervínculo" xfId="26636" builtinId="8" hidden="1"/>
    <cellStyle name="Hipervínculo" xfId="56744" builtinId="8" hidden="1"/>
    <cellStyle name="Hipervínculo" xfId="12198" builtinId="8" hidden="1"/>
    <cellStyle name="Hipervínculo" xfId="39195" builtinId="8" hidden="1"/>
    <cellStyle name="Hipervínculo" xfId="23003" builtinId="8" hidden="1"/>
    <cellStyle name="Hipervínculo" xfId="49080" builtinId="8" hidden="1"/>
    <cellStyle name="Hipervínculo" xfId="53173" builtinId="8" hidden="1"/>
    <cellStyle name="Hipervínculo" xfId="42753" builtinId="8" hidden="1"/>
    <cellStyle name="Hipervínculo" xfId="20177" builtinId="8" hidden="1"/>
    <cellStyle name="Hipervínculo" xfId="48206" builtinId="8" hidden="1"/>
    <cellStyle name="Hipervínculo" xfId="8205" builtinId="8" hidden="1"/>
    <cellStyle name="Hipervínculo" xfId="29935" builtinId="8" hidden="1"/>
    <cellStyle name="Hipervínculo" xfId="55879" builtinId="8" hidden="1"/>
    <cellStyle name="Hipervínculo" xfId="59285" builtinId="8" hidden="1"/>
    <cellStyle name="Hipervínculo" xfId="35824" builtinId="8" hidden="1"/>
    <cellStyle name="Hipervínculo" xfId="13378" builtinId="8" hidden="1"/>
    <cellStyle name="Hipervínculo" xfId="9529" builtinId="8" hidden="1"/>
    <cellStyle name="Hipervínculo" xfId="7997" builtinId="8" hidden="1"/>
    <cellStyle name="Hipervínculo" xfId="22937" builtinId="8" hidden="1"/>
    <cellStyle name="Hipervínculo" xfId="45157" builtinId="8" hidden="1"/>
    <cellStyle name="Hipervínculo" xfId="50627" builtinId="8" hidden="1"/>
    <cellStyle name="Hipervínculo" xfId="28894" builtinId="8" hidden="1"/>
    <cellStyle name="Hipervínculo" xfId="21149" builtinId="8" hidden="1"/>
    <cellStyle name="Hipervínculo" xfId="33016" builtinId="8" hidden="1"/>
    <cellStyle name="Hipervínculo" xfId="19957" builtinId="8" hidden="1"/>
    <cellStyle name="Hipervínculo" xfId="43793" builtinId="8" hidden="1"/>
    <cellStyle name="Hipervínculo" xfId="42695" builtinId="8" hidden="1"/>
    <cellStyle name="Hipervínculo" xfId="43698" builtinId="8" hidden="1"/>
    <cellStyle name="Hipervínculo" xfId="21966" builtinId="8" hidden="1"/>
    <cellStyle name="Hipervínculo" xfId="1166" builtinId="8" hidden="1"/>
    <cellStyle name="Hipervínculo" xfId="20739" builtinId="8" hidden="1"/>
    <cellStyle name="Hipervínculo" xfId="28984" builtinId="8" hidden="1"/>
    <cellStyle name="Hipervínculo" xfId="50721" builtinId="8" hidden="1"/>
    <cellStyle name="Hipervínculo" xfId="10229" builtinId="8" hidden="1"/>
    <cellStyle name="Hipervínculo" xfId="36768" builtinId="8" hidden="1"/>
    <cellStyle name="Hipervínculo" xfId="33163" builtinId="8" hidden="1"/>
    <cellStyle name="Hipervínculo" xfId="9122" builtinId="8" hidden="1"/>
    <cellStyle name="Hipervínculo" xfId="9152" builtinId="8" hidden="1"/>
    <cellStyle name="Hipervínculo" xfId="35916" builtinId="8" hidden="1"/>
    <cellStyle name="Hipervínculo" xfId="33489" builtinId="8" hidden="1"/>
    <cellStyle name="Hipervínculo" xfId="34902" builtinId="8" hidden="1"/>
    <cellStyle name="Hipervínculo" xfId="29842" builtinId="8" hidden="1"/>
    <cellStyle name="Hipervínculo" xfId="8111" builtinId="8" hidden="1"/>
    <cellStyle name="Hipervínculo" xfId="15990" builtinId="8" hidden="1"/>
    <cellStyle name="Hipervínculo" xfId="15671" builtinId="8" hidden="1"/>
    <cellStyle name="Hipervínculo" xfId="35416" builtinId="8" hidden="1"/>
    <cellStyle name="Hipervínculo" xfId="48847" builtinId="8" hidden="1"/>
    <cellStyle name="Hipervínculo" xfId="42645" builtinId="8" hidden="1"/>
    <cellStyle name="Hipervínculo" xfId="2319" builtinId="8" hidden="1"/>
    <cellStyle name="Hipervínculo" xfId="44943" builtinId="8" hidden="1"/>
    <cellStyle name="Hipervínculo" xfId="15437" builtinId="8" hidden="1"/>
    <cellStyle name="Hipervínculo" xfId="8079" builtinId="8" hidden="1"/>
    <cellStyle name="Hipervínculo" xfId="2994" builtinId="8" hidden="1"/>
    <cellStyle name="Hipervínculo" xfId="52452" builtinId="8" hidden="1"/>
    <cellStyle name="Hipervínculo" xfId="21046" builtinId="8" hidden="1"/>
    <cellStyle name="Hipervínculo" xfId="16034" builtinId="8" hidden="1"/>
    <cellStyle name="Hipervínculo" xfId="54448" builtinId="8" hidden="1"/>
    <cellStyle name="Hipervínculo" xfId="29591" builtinId="8" hidden="1"/>
    <cellStyle name="Hipervínculo" xfId="33687" builtinId="8" hidden="1"/>
    <cellStyle name="Hipervínculo" xfId="56698" builtinId="8" hidden="1"/>
    <cellStyle name="Hipervínculo" xfId="39665" builtinId="8" hidden="1"/>
    <cellStyle name="Hipervínculo" xfId="2450" builtinId="8" hidden="1"/>
    <cellStyle name="Hipervínculo" xfId="11543" builtinId="8" hidden="1"/>
    <cellStyle name="Hipervínculo" xfId="40865" builtinId="8" hidden="1"/>
    <cellStyle name="Hipervínculo" xfId="36393" builtinId="8" hidden="1"/>
    <cellStyle name="Hipervínculo" xfId="48253" builtinId="8" hidden="1"/>
    <cellStyle name="Hipervínculo" xfId="56892" builtinId="8" hidden="1"/>
    <cellStyle name="Hipervínculo" xfId="5146" builtinId="8" hidden="1"/>
    <cellStyle name="Hipervínculo" xfId="4172" builtinId="8" hidden="1"/>
    <cellStyle name="Hipervínculo" xfId="53074" builtinId="8" hidden="1"/>
    <cellStyle name="Hipervínculo" xfId="151" builtinId="8" hidden="1"/>
    <cellStyle name="Hipervínculo" xfId="55697" builtinId="8" hidden="1"/>
    <cellStyle name="Hipervínculo" xfId="47284" builtinId="8" hidden="1"/>
    <cellStyle name="Hipervínculo" xfId="50092" builtinId="8" hidden="1"/>
    <cellStyle name="Hipervínculo" xfId="26062" builtinId="8" hidden="1"/>
    <cellStyle name="Hipervínculo" xfId="7673" builtinId="8" hidden="1"/>
    <cellStyle name="Hipervínculo" xfId="2081" builtinId="8" hidden="1"/>
    <cellStyle name="Hipervínculo" xfId="25964" builtinId="8" hidden="1"/>
    <cellStyle name="Hipervínculo" xfId="54620" builtinId="8" hidden="1"/>
    <cellStyle name="Hipervínculo" xfId="8643" builtinId="8" hidden="1"/>
    <cellStyle name="Hipervínculo" xfId="43294" builtinId="8" hidden="1"/>
    <cellStyle name="Hipervínculo" xfId="19266" builtinId="8" hidden="1"/>
    <cellStyle name="Hipervínculo" xfId="2521" builtinId="8" hidden="1"/>
    <cellStyle name="Hipervínculo" xfId="7291" builtinId="8" hidden="1"/>
    <cellStyle name="Hipervínculo" xfId="32767" builtinId="8" hidden="1"/>
    <cellStyle name="Hipervínculo" xfId="56792" builtinId="8" hidden="1"/>
    <cellStyle name="Hipervínculo" xfId="22106" builtinId="8" hidden="1"/>
    <cellStyle name="Hipervínculo" xfId="34922" builtinId="8" hidden="1"/>
    <cellStyle name="Hipervínculo" xfId="12465" builtinId="8" hidden="1"/>
    <cellStyle name="Hipervínculo" xfId="1324" builtinId="8" hidden="1"/>
    <cellStyle name="Hipervínculo" xfId="14218" builtinId="8" hidden="1"/>
    <cellStyle name="Hipervínculo" xfId="29772" builtinId="8" hidden="1"/>
    <cellStyle name="Hipervínculo" xfId="51959" builtinId="8" hidden="1"/>
    <cellStyle name="Hipervínculo" xfId="33955" builtinId="8" hidden="1"/>
    <cellStyle name="Hipervínculo" xfId="9088" builtinId="8" hidden="1"/>
    <cellStyle name="Hipervínculo" xfId="27943" builtinId="8" hidden="1"/>
    <cellStyle name="Hipervínculo" xfId="8950" builtinId="8" hidden="1"/>
    <cellStyle name="Hipervínculo" xfId="21147" builtinId="8" hidden="1"/>
    <cellStyle name="Hipervínculo" xfId="46364" builtinId="8" hidden="1"/>
    <cellStyle name="Hipervínculo" xfId="49671" builtinId="8" hidden="1"/>
    <cellStyle name="Hipervínculo" xfId="44613" builtinId="8" hidden="1"/>
    <cellStyle name="Hipervínculo" xfId="51605" builtinId="8" hidden="1"/>
    <cellStyle name="Hipervínculo" xfId="1622" builtinId="8" hidden="1"/>
    <cellStyle name="Hipervínculo" xfId="1" builtinId="8" hidden="1"/>
    <cellStyle name="Hipervínculo" xfId="21549" builtinId="8" hidden="1"/>
    <cellStyle name="Hipervínculo" xfId="23554" builtinId="8" hidden="1"/>
    <cellStyle name="Hipervínculo" xfId="36719" builtinId="8" hidden="1"/>
    <cellStyle name="Hipervínculo" xfId="25746" builtinId="8" hidden="1"/>
    <cellStyle name="Hipervínculo" xfId="34801" builtinId="8" hidden="1"/>
    <cellStyle name="Hipervínculo" xfId="54270" builtinId="8" hidden="1"/>
    <cellStyle name="Hipervínculo" xfId="30688" builtinId="8" hidden="1"/>
    <cellStyle name="Hipervínculo" xfId="5483" builtinId="8" hidden="1"/>
    <cellStyle name="Hipervínculo" xfId="59289" builtinId="8" hidden="1"/>
    <cellStyle name="Hipervínculo" xfId="35816" builtinId="8" hidden="1"/>
    <cellStyle name="Hipervínculo" xfId="30756" builtinId="8" hidden="1"/>
    <cellStyle name="Hipervínculo" xfId="9022" builtinId="8" hidden="1"/>
    <cellStyle name="Hipervínculo" xfId="15071" builtinId="8" hidden="1"/>
    <cellStyle name="Hipervínculo" xfId="20201" builtinId="8" hidden="1"/>
    <cellStyle name="Hipervínculo" xfId="41931" builtinId="8" hidden="1"/>
    <cellStyle name="Hipervínculo" xfId="50619" builtinId="8" hidden="1"/>
    <cellStyle name="Hipervínculo" xfId="22825" builtinId="8" hidden="1"/>
    <cellStyle name="Hipervínculo" xfId="34252" builtinId="8" hidden="1"/>
    <cellStyle name="Hipervínculo" xfId="34526" builtinId="8" hidden="1"/>
    <cellStyle name="Hipervínculo" xfId="22068" builtinId="8" hidden="1"/>
    <cellStyle name="Hipervínculo" xfId="38272" builtinId="8" hidden="1"/>
    <cellStyle name="Hipervínculo" xfId="48859" builtinId="8" hidden="1"/>
    <cellStyle name="Hipervínculo" xfId="43690" builtinId="8" hidden="1"/>
    <cellStyle name="Hipervínculo" xfId="22566" builtinId="8" hidden="1"/>
    <cellStyle name="Hipervínculo" xfId="16901" builtinId="8" hidden="1"/>
    <cellStyle name="Hipervínculo" xfId="6479" builtinId="8" hidden="1"/>
    <cellStyle name="Hipervínculo" xfId="44761" builtinId="8" hidden="1"/>
    <cellStyle name="Hipervínculo" xfId="34055" builtinId="8" hidden="1"/>
    <cellStyle name="Hipervínculo" xfId="55786" builtinId="8" hidden="1"/>
    <cellStyle name="Hipervínculo" xfId="36759" builtinId="8" hidden="1"/>
    <cellStyle name="Hipervínculo" xfId="49771" builtinId="8" hidden="1"/>
    <cellStyle name="Hipervínculo" xfId="9973" builtinId="8" hidden="1"/>
    <cellStyle name="Hipervínculo" xfId="13276" builtinId="8" hidden="1"/>
    <cellStyle name="Hipervínculo" xfId="26396" builtinId="8" hidden="1"/>
    <cellStyle name="Hipervínculo" xfId="12560" builtinId="8" hidden="1"/>
    <cellStyle name="Hipervínculo" xfId="11722" builtinId="8" hidden="1"/>
    <cellStyle name="Hipervínculo" xfId="19811" builtinId="8" hidden="1"/>
    <cellStyle name="Hipervínculo" xfId="26724" builtinId="8" hidden="1"/>
    <cellStyle name="Hipervínculo" xfId="4174" builtinId="8" hidden="1"/>
    <cellStyle name="Hipervínculo" xfId="20079" builtinId="8" hidden="1"/>
    <cellStyle name="Hipervínculo" xfId="42853" builtinId="8" hidden="1"/>
    <cellStyle name="Hipervínculo" xfId="47909" builtinId="8" hidden="1"/>
    <cellStyle name="Hipervínculo" xfId="49181" builtinId="8" hidden="1"/>
    <cellStyle name="Hipervínculo" xfId="24616" builtinId="8" hidden="1"/>
    <cellStyle name="Hipervínculo" xfId="36166" builtinId="8" hidden="1"/>
    <cellStyle name="Hipervínculo" xfId="4883" builtinId="8" hidden="1"/>
    <cellStyle name="Hipervínculo" xfId="26874" builtinId="8" hidden="1"/>
    <cellStyle name="Hipervínculo" xfId="49779" builtinId="8" hidden="1"/>
    <cellStyle name="Hipervínculo" xfId="54837" builtinId="8" hidden="1"/>
    <cellStyle name="Hipervínculo" xfId="42383" builtinId="8" hidden="1"/>
    <cellStyle name="Hipervínculo" xfId="25568" builtinId="8" hidden="1"/>
    <cellStyle name="Hipervínculo" xfId="23381" builtinId="8" hidden="1"/>
    <cellStyle name="Hipervínculo" xfId="25356" builtinId="8" hidden="1"/>
    <cellStyle name="Hipervínculo" xfId="33679" builtinId="8" hidden="1"/>
    <cellStyle name="Hipervínculo" xfId="34960" builtinId="8" hidden="1"/>
    <cellStyle name="Hipervínculo" xfId="58374" builtinId="8" hidden="1"/>
    <cellStyle name="Hipervínculo" xfId="42327" builtinId="8" hidden="1"/>
    <cellStyle name="Hipervínculo" xfId="57384" builtinId="8" hidden="1"/>
    <cellStyle name="Hipervínculo" xfId="58250" builtinId="8" hidden="1"/>
    <cellStyle name="Hipervínculo" xfId="40477" builtinId="8" hidden="1"/>
    <cellStyle name="Hipervínculo" xfId="35934" builtinId="8" hidden="1"/>
    <cellStyle name="Hipervínculo" xfId="11063" builtinId="8" hidden="1"/>
    <cellStyle name="Hipervínculo" xfId="38188" builtinId="8" hidden="1"/>
    <cellStyle name="Hipervínculo" xfId="38885" builtinId="8" hidden="1"/>
    <cellStyle name="Hipervínculo" xfId="32074" builtinId="8" hidden="1"/>
    <cellStyle name="Hipervínculo" xfId="3338" builtinId="8" hidden="1"/>
    <cellStyle name="Hipervínculo" xfId="58163" builtinId="8" hidden="1"/>
    <cellStyle name="Hipervínculo" xfId="29194" builtinId="8" hidden="1"/>
    <cellStyle name="Hipervínculo" xfId="50566" builtinId="8" hidden="1"/>
    <cellStyle name="Hipervínculo" xfId="35676" builtinId="8" hidden="1"/>
    <cellStyle name="Hipervínculo" xfId="34053" builtinId="8" hidden="1"/>
    <cellStyle name="Hipervínculo" xfId="55506" builtinId="8" hidden="1"/>
    <cellStyle name="Hipervínculo" xfId="45271" builtinId="8" hidden="1"/>
    <cellStyle name="Hipervínculo" xfId="11951" builtinId="8" hidden="1"/>
    <cellStyle name="Hipervínculo" xfId="22651" builtinId="8" hidden="1"/>
    <cellStyle name="Hipervínculo" xfId="43302" builtinId="8" hidden="1"/>
    <cellStyle name="Hipervínculo" xfId="38592" builtinId="8" hidden="1"/>
    <cellStyle name="Hipervínculo" xfId="15181" builtinId="8" hidden="1"/>
    <cellStyle name="Hipervínculo" xfId="7299" builtinId="8" hidden="1"/>
    <cellStyle name="Hipervínculo" xfId="27601" builtinId="8" hidden="1"/>
    <cellStyle name="Hipervínculo" xfId="23974" builtinId="8" hidden="1"/>
    <cellStyle name="Hipervínculo" xfId="58834" builtinId="8" hidden="1"/>
    <cellStyle name="Hipervínculo" xfId="36499" builtinId="8" hidden="1"/>
    <cellStyle name="Hipervínculo" xfId="31669" builtinId="8" hidden="1"/>
    <cellStyle name="Hipervínculo" xfId="17919" builtinId="8" hidden="1"/>
    <cellStyle name="Hipervínculo" xfId="14226" builtinId="8" hidden="1"/>
    <cellStyle name="Hipervínculo" xfId="30031" builtinId="8" hidden="1"/>
    <cellStyle name="Hipervínculo" xfId="43649" builtinId="8" hidden="1"/>
    <cellStyle name="Hipervínculo" xfId="1266" builtinId="8" hidden="1"/>
    <cellStyle name="Hipervínculo" xfId="29697" builtinId="8" hidden="1"/>
    <cellStyle name="Hipervínculo" xfId="24736" builtinId="8" hidden="1"/>
    <cellStyle name="Hipervínculo" xfId="758" builtinId="8" hidden="1"/>
    <cellStyle name="Hipervínculo" xfId="21155" builtinId="8" hidden="1"/>
    <cellStyle name="Hipervínculo" xfId="18517" builtinId="8" hidden="1"/>
    <cellStyle name="Hipervínculo" xfId="50448" builtinId="8" hidden="1"/>
    <cellStyle name="Hipervínculo" xfId="36559" builtinId="8" hidden="1"/>
    <cellStyle name="Hipervínculo" xfId="49569" builtinId="8" hidden="1"/>
    <cellStyle name="Hipervínculo" xfId="17813" builtinId="8" hidden="1"/>
    <cellStyle name="Hipervínculo" xfId="6353" builtinId="8" hidden="1"/>
    <cellStyle name="Hipervínculo" xfId="54540" builtinId="8" hidden="1"/>
    <cellStyle name="Hipervínculo" xfId="53034" builtinId="8" hidden="1"/>
    <cellStyle name="Hipervínculo" xfId="54933" builtinId="8" hidden="1"/>
    <cellStyle name="Hipervínculo" xfId="37672" builtinId="8" hidden="1"/>
    <cellStyle name="Hipervínculo" xfId="32038" builtinId="8" hidden="1"/>
    <cellStyle name="Hipervínculo" xfId="10885" builtinId="8" hidden="1"/>
    <cellStyle name="Hipervínculo" xfId="13278" builtinId="8" hidden="1"/>
    <cellStyle name="Hipervínculo" xfId="35012" builtinId="8" hidden="1"/>
    <cellStyle name="Hipervínculo" xfId="40073" builtinId="8" hidden="1"/>
    <cellStyle name="Hipervínculo" xfId="55065" builtinId="8" hidden="1"/>
    <cellStyle name="Hipervínculo" xfId="30748" builtinId="8" hidden="1"/>
    <cellStyle name="Hipervínculo" xfId="56212" builtinId="8" hidden="1"/>
    <cellStyle name="Hipervínculo" xfId="23718" builtinId="8" hidden="1"/>
    <cellStyle name="Hipervínculo" xfId="27941" builtinId="8" hidden="1"/>
    <cellStyle name="Hipervínculo" xfId="41939" builtinId="8" hidden="1"/>
    <cellStyle name="Hipervínculo" xfId="15321" builtinId="8" hidden="1"/>
    <cellStyle name="Hipervínculo" xfId="48266" builtinId="8" hidden="1"/>
    <cellStyle name="Hipervínculo" xfId="23816" builtinId="8" hidden="1"/>
    <cellStyle name="Hipervínculo" xfId="9575" builtinId="8" hidden="1"/>
    <cellStyle name="Hipervínculo" xfId="20033" builtinId="8" hidden="1"/>
    <cellStyle name="Hipervínculo" xfId="27134" builtinId="8" hidden="1"/>
    <cellStyle name="Hipervínculo" xfId="27918" builtinId="8" hidden="1"/>
    <cellStyle name="Hipervínculo" xfId="56116" builtinId="8" hidden="1"/>
    <cellStyle name="Hipervínculo" xfId="31717" builtinId="8" hidden="1"/>
    <cellStyle name="Hipervínculo" xfId="16893" builtinId="8" hidden="1"/>
    <cellStyle name="Hipervínculo" xfId="7820" builtinId="8" hidden="1"/>
    <cellStyle name="Hipervínculo" xfId="18949" builtinId="8" hidden="1"/>
    <cellStyle name="Hipervínculo" xfId="44004" builtinId="8" hidden="1"/>
    <cellStyle name="Hipervínculo" xfId="48639" builtinId="8" hidden="1"/>
    <cellStyle name="Hipervínculo" xfId="13294" builtinId="8" hidden="1"/>
    <cellStyle name="Hipervínculo" xfId="59172" builtinId="8" hidden="1"/>
    <cellStyle name="Hipervínculo" xfId="9965" builtinId="8" hidden="1"/>
    <cellStyle name="Hipervínculo" xfId="1698" builtinId="8" hidden="1"/>
    <cellStyle name="Hipervínculo" xfId="17363" builtinId="8" hidden="1"/>
    <cellStyle name="Hipervínculo" xfId="32225" builtinId="8" hidden="1"/>
    <cellStyle name="Hipervínculo" xfId="55986" builtinId="8" hidden="1"/>
    <cellStyle name="Hipervínculo" xfId="51897" builtinId="8" hidden="1"/>
    <cellStyle name="Hipervínculo" xfId="27868" builtinId="8" hidden="1"/>
    <cellStyle name="Hipervínculo" xfId="46808" builtinId="8" hidden="1"/>
    <cellStyle name="Hipervínculo" xfId="28596" builtinId="8" hidden="1"/>
    <cellStyle name="Hipervínculo" xfId="53954" builtinId="8" hidden="1"/>
    <cellStyle name="Hipervínculo" xfId="47917" builtinId="8" hidden="1"/>
    <cellStyle name="Hipervínculo" xfId="43877" builtinId="8" hidden="1"/>
    <cellStyle name="Hipervínculo" xfId="56046" builtinId="8" hidden="1"/>
    <cellStyle name="Hipervínculo" xfId="21069" builtinId="8" hidden="1"/>
    <cellStyle name="Hipervínculo" xfId="2531" builtinId="8" hidden="1"/>
    <cellStyle name="Hipervínculo" xfId="6614" builtinId="8" hidden="1"/>
    <cellStyle name="Hipervínculo" xfId="30961" builtinId="8" hidden="1"/>
    <cellStyle name="Hipervínculo" xfId="54845" builtinId="8" hidden="1"/>
    <cellStyle name="Hipervínculo" xfId="42389" builtinId="8" hidden="1"/>
    <cellStyle name="Hipervínculo" xfId="38294" builtinId="8" hidden="1"/>
    <cellStyle name="Hipervínculo" xfId="14268" builtinId="8" hidden="1"/>
    <cellStyle name="Hipervínculo" xfId="9642" builtinId="8" hidden="1"/>
    <cellStyle name="Hipervínculo" xfId="11507" builtinId="8" hidden="1"/>
    <cellStyle name="Hipervínculo" xfId="37760" builtinId="8" hidden="1"/>
    <cellStyle name="Hipervínculo" xfId="43777" builtinId="8" hidden="1"/>
    <cellStyle name="Hipervínculo" xfId="28784" builtinId="8" hidden="1"/>
    <cellStyle name="Hipervínculo" xfId="28447" builtinId="8" hidden="1"/>
    <cellStyle name="Hipervínculo" xfId="2245" builtinId="8" hidden="1"/>
    <cellStyle name="Hipervínculo" xfId="16441" builtinId="8" hidden="1"/>
    <cellStyle name="Hipervínculo" xfId="18374" builtinId="8" hidden="1"/>
    <cellStyle name="Hipervínculo" xfId="44561" builtinId="8" hidden="1"/>
    <cellStyle name="Hipervínculo" xfId="52444" builtinId="8" hidden="1"/>
    <cellStyle name="Hipervínculo" xfId="17383" builtinId="8" hidden="1"/>
    <cellStyle name="Hipervínculo" xfId="24696" builtinId="8" hidden="1"/>
    <cellStyle name="Hipervínculo" xfId="302" builtinId="8" hidden="1"/>
    <cellStyle name="Hipervínculo" xfId="23240" builtinId="8" hidden="1"/>
    <cellStyle name="Hipervínculo" xfId="25299" builtinId="8" hidden="1"/>
    <cellStyle name="Hipervínculo" xfId="51362" builtinId="8" hidden="1"/>
    <cellStyle name="Hipervínculo" xfId="55947" builtinId="8" hidden="1"/>
    <cellStyle name="Hipervínculo" xfId="51193" builtinId="8" hidden="1"/>
    <cellStyle name="Hipervínculo" xfId="5757" builtinId="8" hidden="1"/>
    <cellStyle name="Hipervínculo" xfId="29613" builtinId="8" hidden="1"/>
    <cellStyle name="Hipervínculo" xfId="13581" builtinId="8" hidden="1"/>
    <cellStyle name="Hipervínculo" xfId="40921" builtinId="8" hidden="1"/>
    <cellStyle name="Hipervínculo" xfId="57648" builtinId="8" hidden="1"/>
    <cellStyle name="Hipervínculo" xfId="38586" builtinId="8" hidden="1"/>
    <cellStyle name="Hipervínculo" xfId="26630" builtinId="8" hidden="1"/>
    <cellStyle name="Hipervínculo" xfId="11099" builtinId="8" hidden="1"/>
    <cellStyle name="Hipervínculo" xfId="12366" builtinId="8" hidden="1"/>
    <cellStyle name="Hipervínculo" xfId="36837" builtinId="8" hidden="1"/>
    <cellStyle name="Hipervínculo" xfId="39158" builtinId="8" hidden="1"/>
    <cellStyle name="Hipervínculo" xfId="20203" builtinId="8" hidden="1"/>
    <cellStyle name="Hipervínculo" xfId="50959" builtinId="8" hidden="1"/>
    <cellStyle name="Hipervínculo" xfId="56262" builtinId="8" hidden="1"/>
    <cellStyle name="Hipervínculo" xfId="50914" builtinId="8" hidden="1"/>
    <cellStyle name="Hipervínculo" xfId="13404" builtinId="8" hidden="1"/>
    <cellStyle name="Hipervínculo" xfId="55222" builtinId="8" hidden="1"/>
    <cellStyle name="Hipervínculo" xfId="43033" builtinId="8" hidden="1"/>
    <cellStyle name="Hipervínculo" xfId="32578" builtinId="8" hidden="1"/>
    <cellStyle name="Hipervínculo" xfId="43029" builtinId="8" hidden="1"/>
    <cellStyle name="Hipervínculo" xfId="49117" builtinId="8" hidden="1"/>
    <cellStyle name="Hipervínculo" xfId="3450" builtinId="8" hidden="1"/>
    <cellStyle name="Hipervínculo" xfId="26220" builtinId="8" hidden="1"/>
    <cellStyle name="Hipervínculo" xfId="50440" builtinId="8" hidden="1"/>
    <cellStyle name="Hipervínculo" xfId="55312" builtinId="8" hidden="1"/>
    <cellStyle name="Hipervínculo" xfId="39537" builtinId="8" hidden="1"/>
    <cellStyle name="Hipervínculo" xfId="17257" builtinId="8" hidden="1"/>
    <cellStyle name="Hipervínculo" xfId="30248" builtinId="8" hidden="1"/>
    <cellStyle name="Hipervínculo" xfId="32875" builtinId="8" hidden="1"/>
    <cellStyle name="Hipervínculo" xfId="33153" builtinId="8" hidden="1"/>
    <cellStyle name="Hipervínculo" xfId="54929" builtinId="8" hidden="1"/>
    <cellStyle name="Hipervínculo" xfId="46259" builtinId="8" hidden="1"/>
    <cellStyle name="Hipervínculo" xfId="32608" builtinId="8" hidden="1"/>
    <cellStyle name="Hipervínculo" xfId="10877" builtinId="8" hidden="1"/>
    <cellStyle name="Hipervínculo" xfId="13731" builtinId="8" hidden="1"/>
    <cellStyle name="Hipervínculo" xfId="33197" builtinId="8" hidden="1"/>
    <cellStyle name="Hipervínculo" xfId="40081" builtinId="8" hidden="1"/>
    <cellStyle name="Hipervínculo" xfId="21208" builtinId="8" hidden="1"/>
    <cellStyle name="Hipervínculo" xfId="50987" builtinId="8" hidden="1"/>
    <cellStyle name="Hipervínculo" xfId="49907" builtinId="8" hidden="1"/>
    <cellStyle name="Hipervínculo" xfId="3722" builtinId="8" hidden="1"/>
    <cellStyle name="Hipervínculo" xfId="35712" builtinId="8" hidden="1"/>
    <cellStyle name="Hipervínculo" xfId="25069" builtinId="8" hidden="1"/>
    <cellStyle name="Hipervínculo" xfId="47006" builtinId="8" hidden="1"/>
    <cellStyle name="Hipervínculo" xfId="48274" builtinId="8" hidden="1"/>
    <cellStyle name="Hipervínculo" xfId="35958" builtinId="8" hidden="1"/>
    <cellStyle name="Hipervínculo" xfId="15938" builtinId="8" hidden="1"/>
    <cellStyle name="Hipervínculo" xfId="19873" builtinId="8" hidden="1"/>
    <cellStyle name="Hipervínculo" xfId="24596" builtinId="8" hidden="1"/>
    <cellStyle name="Hipervínculo" xfId="31874" builtinId="8" hidden="1"/>
    <cellStyle name="Hipervínculo" xfId="53936" builtinId="8" hidden="1"/>
    <cellStyle name="Hipervínculo" xfId="41477" builtinId="8" hidden="1"/>
    <cellStyle name="Hipervínculo" xfId="37382" builtinId="8" hidden="1"/>
    <cellStyle name="Hipervínculo" xfId="11824" builtinId="8" hidden="1"/>
    <cellStyle name="Hipervínculo" xfId="908" builtinId="8" hidden="1"/>
    <cellStyle name="Hipervínculo" xfId="36689" builtinId="8" hidden="1"/>
    <cellStyle name="Hipervínculo" xfId="38671" builtinId="8" hidden="1"/>
    <cellStyle name="Hipervínculo" xfId="57922" builtinId="8" hidden="1"/>
    <cellStyle name="Hipervínculo" xfId="34678" builtinId="8" hidden="1"/>
    <cellStyle name="Hipervínculo" xfId="30587" builtinId="8" hidden="1"/>
    <cellStyle name="Hipervínculo" xfId="4897" builtinId="8" hidden="1"/>
    <cellStyle name="Hipervínculo" xfId="33929" builtinId="8" hidden="1"/>
    <cellStyle name="Hipervínculo" xfId="58364" builtinId="8" hidden="1"/>
    <cellStyle name="Hipervínculo" xfId="45473" builtinId="8" hidden="1"/>
    <cellStyle name="Hipervínculo" xfId="51907" builtinId="8" hidden="1"/>
    <cellStyle name="Hipervínculo" xfId="27876" builtinId="8" hidden="1"/>
    <cellStyle name="Hipervínculo" xfId="23782" builtinId="8" hidden="1"/>
    <cellStyle name="Hipervínculo" xfId="6529" builtinId="8" hidden="1"/>
    <cellStyle name="Hipervínculo" xfId="24152" builtinId="8" hidden="1"/>
    <cellStyle name="Hipervínculo" xfId="54510" builtinId="8" hidden="1"/>
    <cellStyle name="Hipervínculo" xfId="52275" builtinId="8" hidden="1"/>
    <cellStyle name="Hipervínculo" xfId="1844" builtinId="8" hidden="1"/>
    <cellStyle name="Hipervínculo" xfId="21077" builtinId="8" hidden="1"/>
    <cellStyle name="Hipervínculo" xfId="2628" builtinId="8" hidden="1"/>
    <cellStyle name="Hipervínculo" xfId="4586" builtinId="8" hidden="1"/>
    <cellStyle name="Hipervínculo" xfId="9102" builtinId="8" hidden="1"/>
    <cellStyle name="Hipervínculo" xfId="38346" builtinId="8" hidden="1"/>
    <cellStyle name="Hipervínculo" xfId="43996" builtinId="8" hidden="1"/>
    <cellStyle name="Hipervínculo" xfId="54610" builtinId="8" hidden="1"/>
    <cellStyle name="Hipervínculo" xfId="55423" builtinId="8" hidden="1"/>
    <cellStyle name="Hipervínculo" xfId="38248" builtinId="8" hidden="1"/>
    <cellStyle name="Hipervínculo" xfId="11501" builtinId="8" hidden="1"/>
    <cellStyle name="Hipervínculo" xfId="19933" builtinId="8" hidden="1"/>
    <cellStyle name="Hipervínculo" xfId="57948" builtinId="8" hidden="1"/>
    <cellStyle name="Hipervínculo" xfId="42397" builtinId="8" hidden="1"/>
    <cellStyle name="Hipervínculo" xfId="31507" builtinId="8" hidden="1"/>
    <cellStyle name="Hipervínculo" xfId="6261" builtinId="8" hidden="1"/>
    <cellStyle name="Hipervínculo" xfId="2805" builtinId="8" hidden="1"/>
    <cellStyle name="Hipervínculo" xfId="40996" builtinId="8" hidden="1"/>
    <cellStyle name="Hipervínculo" xfId="21446" builtinId="8" hidden="1"/>
    <cellStyle name="Hipervínculo" xfId="48643" builtinId="8" hidden="1"/>
    <cellStyle name="Hipervínculo" xfId="47376" builtinId="8" hidden="1"/>
    <cellStyle name="Hipervínculo" xfId="24202" builtinId="8" hidden="1"/>
    <cellStyle name="Hipervínculo" xfId="10791" builtinId="8" hidden="1"/>
    <cellStyle name="Hipervínculo" xfId="3906" builtinId="8" hidden="1"/>
    <cellStyle name="Hipervínculo" xfId="25307" builtinId="8" hidden="1"/>
    <cellStyle name="Hipervínculo" xfId="41593" builtinId="8" hidden="1"/>
    <cellStyle name="Hipervínculo" xfId="18560" builtinId="8" hidden="1"/>
    <cellStyle name="Hipervínculo" xfId="40447" builtinId="8" hidden="1"/>
    <cellStyle name="Hipervínculo" xfId="49211" builtinId="8" hidden="1"/>
    <cellStyle name="Hipervínculo" xfId="24210" builtinId="8" hidden="1"/>
    <cellStyle name="Hipervínculo" xfId="15211" builtinId="8" hidden="1"/>
    <cellStyle name="Hipervínculo" xfId="22159" builtinId="8" hidden="1"/>
    <cellStyle name="Hipervínculo" xfId="51751" builtinId="8" hidden="1"/>
    <cellStyle name="Hipervínculo" xfId="13456" builtinId="8" hidden="1"/>
    <cellStyle name="Hipervínculo" xfId="56110" builtinId="8" hidden="1"/>
    <cellStyle name="Hipervínculo" xfId="45415" builtinId="8" hidden="1"/>
    <cellStyle name="Hipervínculo" xfId="33505" builtinId="8" hidden="1"/>
    <cellStyle name="Hipervínculo" xfId="52703" builtinId="8" hidden="1"/>
    <cellStyle name="Hipervínculo" xfId="20376" builtinId="8" hidden="1"/>
    <cellStyle name="Hipervínculo" xfId="30015" builtinId="8" hidden="1"/>
    <cellStyle name="Hipervínculo" xfId="20550" builtinId="8" hidden="1"/>
    <cellStyle name="Hipervínculo" xfId="2486" builtinId="8" hidden="1"/>
    <cellStyle name="Hipervínculo" xfId="2241" builtinId="8" hidden="1"/>
    <cellStyle name="Hipervínculo" xfId="9246" builtinId="8" hidden="1"/>
    <cellStyle name="Hipervínculo" xfId="30871" builtinId="8" hidden="1"/>
    <cellStyle name="Hipervínculo" xfId="42673" builtinId="8" hidden="1"/>
    <cellStyle name="Hipervínculo" xfId="56789" builtinId="8" hidden="1"/>
    <cellStyle name="Hipervínculo" xfId="42483" builtinId="8" hidden="1"/>
    <cellStyle name="Hipervínculo" xfId="14195" builtinId="8" hidden="1"/>
    <cellStyle name="Hipervínculo" xfId="27162" builtinId="8" hidden="1"/>
    <cellStyle name="Hipervínculo" xfId="54552" builtinId="8" hidden="1"/>
    <cellStyle name="Hipervínculo" xfId="32106" builtinId="8" hidden="1"/>
    <cellStyle name="Hipervínculo" xfId="46626" builtinId="8" hidden="1"/>
    <cellStyle name="Hipervínculo" xfId="11045" builtinId="8" hidden="1"/>
    <cellStyle name="Hipervínculo" xfId="41328" builtinId="8" hidden="1"/>
    <cellStyle name="Hipervínculo" xfId="582" builtinId="8" hidden="1"/>
    <cellStyle name="Hipervínculo" xfId="44983" builtinId="8" hidden="1"/>
    <cellStyle name="Hipervínculo" xfId="10533" builtinId="8" hidden="1"/>
    <cellStyle name="Hipervínculo" xfId="5467" builtinId="8" hidden="1"/>
    <cellStyle name="Hipervínculo" xfId="6189" builtinId="8" hidden="1"/>
    <cellStyle name="Hipervínculo" xfId="40595" builtinId="8" hidden="1"/>
    <cellStyle name="Hipervínculo" xfId="4158" builtinId="8" hidden="1"/>
    <cellStyle name="Hipervínculo" xfId="9933" builtinId="8" hidden="1"/>
    <cellStyle name="Hipervínculo" xfId="23786" builtinId="8" hidden="1"/>
    <cellStyle name="Hipervínculo" xfId="489" builtinId="8" hidden="1"/>
    <cellStyle name="Hipervínculo" xfId="53663" builtinId="8" hidden="1"/>
    <cellStyle name="Hipervínculo" xfId="52331" builtinId="8" hidden="1"/>
    <cellStyle name="Hipervínculo" xfId="43318" builtinId="8" hidden="1"/>
    <cellStyle name="Hipervínculo" xfId="42949" builtinId="8" hidden="1"/>
    <cellStyle name="Hipervínculo" xfId="19603" builtinId="8" hidden="1"/>
    <cellStyle name="Hipervínculo" xfId="39171" builtinId="8" hidden="1"/>
    <cellStyle name="Hipervínculo" xfId="28062" builtinId="8" hidden="1"/>
    <cellStyle name="Hipervínculo" xfId="9339" builtinId="8" hidden="1"/>
    <cellStyle name="Hipervínculo" xfId="22088" builtinId="8" hidden="1"/>
    <cellStyle name="Hipervínculo" xfId="55955" builtinId="8" hidden="1"/>
    <cellStyle name="Hipervínculo" xfId="3265" builtinId="8" hidden="1"/>
    <cellStyle name="Hipervínculo" xfId="16264" builtinId="8" hidden="1"/>
    <cellStyle name="Hipervínculo" xfId="294" builtinId="8" hidden="1"/>
    <cellStyle name="Hipervínculo" xfId="30465" builtinId="8" hidden="1"/>
    <cellStyle name="Hipervínculo" xfId="21442" builtinId="8" hidden="1"/>
    <cellStyle name="Hipervínculo" xfId="4891" builtinId="8" hidden="1"/>
    <cellStyle name="Hipervínculo" xfId="5329" builtinId="8" hidden="1"/>
    <cellStyle name="Hipervínculo" xfId="53466" builtinId="8" hidden="1"/>
    <cellStyle name="Hipervínculo" xfId="49026" builtinId="8" hidden="1"/>
    <cellStyle name="Hipervínculo" xfId="19197" builtinId="8" hidden="1"/>
    <cellStyle name="Hipervínculo" xfId="24921" builtinId="8" hidden="1"/>
    <cellStyle name="Hipervínculo" xfId="57131" builtinId="8" hidden="1"/>
    <cellStyle name="Hipervínculo" xfId="12417" builtinId="8" hidden="1"/>
    <cellStyle name="Hipervínculo" xfId="24514" builtinId="8" hidden="1"/>
    <cellStyle name="Hipervínculo" xfId="13362" builtinId="8" hidden="1"/>
    <cellStyle name="Hipervínculo" xfId="58806" builtinId="8" hidden="1"/>
    <cellStyle name="Hipervínculo" xfId="51308" builtinId="8" hidden="1"/>
    <cellStyle name="Hipervínculo" xfId="37360" builtinId="8" hidden="1"/>
    <cellStyle name="Hipervínculo" xfId="32813" builtinId="8" hidden="1"/>
    <cellStyle name="Hipervínculo" xfId="23220" builtinId="8" hidden="1"/>
    <cellStyle name="Hipervínculo" xfId="24492" builtinId="8" hidden="1"/>
    <cellStyle name="Hipervínculo" xfId="18481" builtinId="8" hidden="1"/>
    <cellStyle name="Hipervínculo" xfId="6007" builtinId="8" hidden="1"/>
    <cellStyle name="Hipervínculo" xfId="20354" builtinId="8" hidden="1"/>
    <cellStyle name="Hipervínculo" xfId="1070" builtinId="8" hidden="1"/>
    <cellStyle name="Hipervínculo" xfId="36501" builtinId="8" hidden="1"/>
    <cellStyle name="Hipervínculo" xfId="45966" builtinId="8" hidden="1"/>
    <cellStyle name="Hipervínculo" xfId="50039" builtinId="8" hidden="1"/>
    <cellStyle name="Hipervínculo" xfId="43406" builtinId="8" hidden="1"/>
    <cellStyle name="Hipervínculo" xfId="41525" builtinId="8" hidden="1"/>
    <cellStyle name="Hipervínculo" xfId="58100" builtinId="8" hidden="1"/>
    <cellStyle name="Hipervínculo" xfId="56160" builtinId="8" hidden="1"/>
    <cellStyle name="Hipervínculo" xfId="34220" builtinId="8" hidden="1"/>
    <cellStyle name="Hipervínculo" xfId="28828" builtinId="8" hidden="1"/>
    <cellStyle name="Hipervínculo" xfId="30889" builtinId="8" hidden="1"/>
    <cellStyle name="Hipervínculo" xfId="18025" builtinId="8" hidden="1"/>
    <cellStyle name="Hipervínculo" xfId="17187" builtinId="8" hidden="1"/>
    <cellStyle name="Hipervínculo" xfId="42051" builtinId="8" hidden="1"/>
    <cellStyle name="Hipervínculo" xfId="49235" builtinId="8" hidden="1"/>
    <cellStyle name="Hipervínculo" xfId="27417" builtinId="8" hidden="1"/>
    <cellStyle name="Hipervínculo" xfId="2809" builtinId="8" hidden="1"/>
    <cellStyle name="Hipervínculo" xfId="14323" builtinId="8" hidden="1"/>
    <cellStyle name="Hipervínculo" xfId="23449" builtinId="8" hidden="1"/>
    <cellStyle name="Hipervínculo" xfId="48635" builtinId="8" hidden="1"/>
    <cellStyle name="Hipervínculo" xfId="19803" builtinId="8" hidden="1"/>
    <cellStyle name="Hipervínculo" xfId="42309" builtinId="8" hidden="1"/>
    <cellStyle name="Hipervínculo" xfId="31355" builtinId="8" hidden="1"/>
    <cellStyle name="Hipervínculo" xfId="3902" builtinId="8" hidden="1"/>
    <cellStyle name="Hipervínculo" xfId="9555" builtinId="8" hidden="1"/>
    <cellStyle name="Hipervínculo" xfId="30381" builtinId="8" hidden="1"/>
    <cellStyle name="Hipervínculo" xfId="23594" builtinId="8" hidden="1"/>
    <cellStyle name="Hipervínculo" xfId="11224" builtinId="8" hidden="1"/>
    <cellStyle name="Hipervínculo" xfId="8986" builtinId="8" hidden="1"/>
    <cellStyle name="Hipervínculo" xfId="43655" builtinId="8" hidden="1"/>
    <cellStyle name="Hipervínculo" xfId="44245" builtinId="8" hidden="1"/>
    <cellStyle name="Hipervínculo" xfId="27457" builtinId="8" hidden="1"/>
    <cellStyle name="Hipervínculo" xfId="37306" builtinId="8" hidden="1"/>
    <cellStyle name="Hipervínculo" xfId="55242" builtinId="8" hidden="1"/>
    <cellStyle name="Hipervínculo" xfId="33513" builtinId="8" hidden="1"/>
    <cellStyle name="Hipervínculo" xfId="32199" builtinId="8" hidden="1"/>
    <cellStyle name="Hipervínculo" xfId="6718" builtinId="8" hidden="1"/>
    <cellStyle name="Hipervínculo" xfId="4859" builtinId="8" hidden="1"/>
    <cellStyle name="Hipervínculo" xfId="54340" builtinId="8" hidden="1"/>
    <cellStyle name="Hipervínculo" xfId="51215" builtinId="8" hidden="1"/>
    <cellStyle name="Hipervínculo" xfId="48313" builtinId="8" hidden="1"/>
    <cellStyle name="Hipervínculo" xfId="26582" builtinId="8" hidden="1"/>
    <cellStyle name="Hipervínculo" xfId="21522" builtinId="8" hidden="1"/>
    <cellStyle name="Hipervínculo" xfId="1804" builtinId="8" hidden="1"/>
    <cellStyle name="Hipervínculo" xfId="24370" builtinId="8" hidden="1"/>
    <cellStyle name="Hipervínculo" xfId="18246" builtinId="8" hidden="1"/>
    <cellStyle name="Hipervínculo" xfId="51165" builtinId="8" hidden="1"/>
    <cellStyle name="Hipervínculo" xfId="41387" builtinId="8" hidden="1"/>
    <cellStyle name="Hipervínculo" xfId="6025" builtinId="8" hidden="1"/>
    <cellStyle name="Hipervínculo" xfId="14595" builtinId="8" hidden="1"/>
    <cellStyle name="Hipervínculo" xfId="8751" builtinId="8" hidden="1"/>
    <cellStyle name="Hipervínculo" xfId="31299" builtinId="8" hidden="1"/>
    <cellStyle name="Hipervínculo" xfId="50749" builtinId="8" hidden="1"/>
    <cellStyle name="Hipervínculo" xfId="59018" builtinId="8" hidden="1"/>
    <cellStyle name="Hipervínculo" xfId="3422" builtinId="8" hidden="1"/>
    <cellStyle name="Hipervínculo" xfId="12728" builtinId="8" hidden="1"/>
    <cellStyle name="Hipervínculo" xfId="50354" builtinId="8" hidden="1"/>
    <cellStyle name="Hipervínculo" xfId="38815" builtinId="8" hidden="1"/>
    <cellStyle name="Hipervínculo" xfId="52404" builtinId="8" hidden="1"/>
    <cellStyle name="Hipervínculo" xfId="31385" builtinId="8" hidden="1"/>
    <cellStyle name="Hipervínculo" xfId="53708" builtinId="8" hidden="1"/>
    <cellStyle name="Hipervínculo" xfId="27527" builtinId="8" hidden="1"/>
    <cellStyle name="Hipervínculo" xfId="6263" builtinId="8" hidden="1"/>
    <cellStyle name="Hipervínculo" xfId="1894" builtinId="8" hidden="1"/>
    <cellStyle name="Hipervínculo" xfId="22350" builtinId="8" hidden="1"/>
    <cellStyle name="Hipervínculo" xfId="29607" builtinId="8" hidden="1"/>
    <cellStyle name="Hipervínculo" xfId="56852" builtinId="8" hidden="1"/>
    <cellStyle name="Hipervínculo" xfId="46910" builtinId="8" hidden="1"/>
    <cellStyle name="Hipervínculo" xfId="20655" builtinId="8" hidden="1"/>
    <cellStyle name="Hipervínculo" xfId="8281" builtinId="8" hidden="1"/>
    <cellStyle name="Hipervínculo" xfId="5122" builtinId="8" hidden="1"/>
    <cellStyle name="Hipervínculo" xfId="29146" builtinId="8" hidden="1"/>
    <cellStyle name="Hipervínculo" xfId="52085" builtinId="8" hidden="1"/>
    <cellStyle name="Hipervínculo" xfId="17050" builtinId="8" hidden="1"/>
    <cellStyle name="Hipervínculo" xfId="33181" builtinId="8" hidden="1"/>
    <cellStyle name="Hipervínculo" xfId="13733" builtinId="8" hidden="1"/>
    <cellStyle name="Hipervínculo" xfId="1180" builtinId="8" hidden="1"/>
    <cellStyle name="Hipervínculo" xfId="11921" builtinId="8" hidden="1"/>
    <cellStyle name="Hipervínculo" xfId="28318" builtinId="8" hidden="1"/>
    <cellStyle name="Hipervínculo" xfId="48803" builtinId="8" hidden="1"/>
    <cellStyle name="Hipervínculo" xfId="16769" builtinId="8" hidden="1"/>
    <cellStyle name="Hipervínculo" xfId="33311" builtinId="8" hidden="1"/>
    <cellStyle name="Hipervínculo" xfId="23352" builtinId="8" hidden="1"/>
    <cellStyle name="Hipervínculo" xfId="2684" builtinId="8" hidden="1"/>
    <cellStyle name="Hipervínculo" xfId="34312" builtinId="8" hidden="1"/>
    <cellStyle name="Hipervínculo" xfId="37516" builtinId="8" hidden="1"/>
    <cellStyle name="Hipervínculo" xfId="53382" builtinId="8" hidden="1"/>
    <cellStyle name="Hipervínculo" xfId="54300" builtinId="8" hidden="1"/>
    <cellStyle name="Hipervínculo" xfId="55141" builtinId="8" hidden="1"/>
    <cellStyle name="Hipervínculo" xfId="5775" builtinId="8" hidden="1"/>
    <cellStyle name="Hipervínculo" xfId="40239" builtinId="8" hidden="1"/>
    <cellStyle name="Hipervínculo" xfId="58215" builtinId="8" hidden="1"/>
    <cellStyle name="Hipervínculo" xfId="41688" builtinId="8" hidden="1"/>
    <cellStyle name="Hipervínculo" xfId="14161" builtinId="8" hidden="1"/>
    <cellStyle name="Hipervínculo" xfId="43220" builtinId="8" hidden="1"/>
    <cellStyle name="Hipervínculo" xfId="18830" builtinId="8" hidden="1"/>
    <cellStyle name="Hipervínculo" xfId="21672" builtinId="8" hidden="1"/>
    <cellStyle name="Hipervínculo" xfId="4347" builtinId="8" hidden="1"/>
    <cellStyle name="Hipervínculo" xfId="32321" builtinId="8" hidden="1"/>
    <cellStyle name="Hipervínculo" xfId="56348" builtinId="8" hidden="1"/>
    <cellStyle name="Hipervínculo" xfId="41030" builtinId="8" hidden="1"/>
    <cellStyle name="Hipervínculo" xfId="36292" builtinId="8" hidden="1"/>
    <cellStyle name="Hipervínculo" xfId="12910" builtinId="8" hidden="1"/>
    <cellStyle name="Hipervínculo" xfId="21613" builtinId="8" hidden="1"/>
    <cellStyle name="Hipervínculo" xfId="14661" builtinId="8" hidden="1"/>
    <cellStyle name="Hipervínculo" xfId="39120" builtinId="8" hidden="1"/>
    <cellStyle name="Hipervínculo" xfId="56152" builtinId="8" hidden="1"/>
    <cellStyle name="Hipervínculo" xfId="22931" builtinId="8" hidden="1"/>
    <cellStyle name="Hipervínculo" xfId="31421" builtinId="8" hidden="1"/>
    <cellStyle name="Hipervínculo" xfId="37294" builtinId="8" hidden="1"/>
    <cellStyle name="Hipervínculo" xfId="16532" builtinId="8" hidden="1"/>
    <cellStyle name="Hipervínculo" xfId="7531" builtinId="8" hidden="1"/>
    <cellStyle name="Hipervínculo" xfId="45919" builtinId="8" hidden="1"/>
    <cellStyle name="Hipervínculo" xfId="49227" builtinId="8" hidden="1"/>
    <cellStyle name="Hipervínculo" xfId="19381" builtinId="8" hidden="1"/>
    <cellStyle name="Hipervínculo" xfId="22434" builtinId="8" hidden="1"/>
    <cellStyle name="Hipervínculo" xfId="1398" builtinId="8" hidden="1"/>
    <cellStyle name="Hipervínculo" xfId="46502" builtinId="8" hidden="1"/>
    <cellStyle name="Hipervínculo" xfId="34954" builtinId="8" hidden="1"/>
    <cellStyle name="Hipervínculo" xfId="41412" builtinId="8" hidden="1"/>
    <cellStyle name="Hipervínculo" xfId="42301" builtinId="8" hidden="1"/>
    <cellStyle name="Hipervínculo" xfId="47516" builtinId="8" hidden="1"/>
    <cellStyle name="Hipervínculo" xfId="15507" builtinId="8" hidden="1"/>
    <cellStyle name="Hipervínculo" xfId="8657" builtinId="8" hidden="1"/>
    <cellStyle name="Hipervínculo" xfId="29164" builtinId="8" hidden="1"/>
    <cellStyle name="Hipervínculo" xfId="37078" builtinId="8" hidden="1"/>
    <cellStyle name="Hipervínculo" xfId="11047" builtinId="8" hidden="1"/>
    <cellStyle name="Hipervínculo" xfId="35370" builtinId="8" hidden="1"/>
    <cellStyle name="Hipervínculo" xfId="28435" builtinId="8" hidden="1"/>
    <cellStyle name="Hipervínculo" xfId="8579" builtinId="8" hidden="1"/>
    <cellStyle name="Hipervínculo" xfId="15581" builtinId="8" hidden="1"/>
    <cellStyle name="Hipervínculo" xfId="37314" builtinId="8" hidden="1"/>
    <cellStyle name="Hipervínculo" xfId="42377" builtinId="8" hidden="1"/>
    <cellStyle name="Hipervínculo" xfId="182" builtinId="8" hidden="1"/>
    <cellStyle name="Hipervínculo" xfId="40473" builtinId="8" hidden="1"/>
    <cellStyle name="Hipervínculo" xfId="41718" builtinId="8" hidden="1"/>
    <cellStyle name="Hipervínculo" xfId="3934" builtinId="8" hidden="1"/>
    <cellStyle name="Hipervínculo" xfId="22512" builtinId="8" hidden="1"/>
    <cellStyle name="Hipervínculo" xfId="44243" builtinId="8" hidden="1"/>
    <cellStyle name="Hipervínculo" xfId="49303" builtinId="8" hidden="1"/>
    <cellStyle name="Hipervínculo" xfId="45995" builtinId="8" hidden="1"/>
    <cellStyle name="Hipervínculo" xfId="28017" builtinId="8" hidden="1"/>
    <cellStyle name="Hipervínculo" xfId="23540" builtinId="8" hidden="1"/>
    <cellStyle name="Hipervínculo" xfId="20047" builtinId="8" hidden="1"/>
    <cellStyle name="Hipervínculo" xfId="29177" builtinId="8" hidden="1"/>
    <cellStyle name="Hipervínculo" xfId="37726" builtinId="8" hidden="1"/>
    <cellStyle name="Hipervínculo" xfId="56230" builtinId="8" hidden="1"/>
    <cellStyle name="Hipervínculo" xfId="42007" builtinId="8" hidden="1"/>
    <cellStyle name="Hipervínculo" xfId="40669" builtinId="8" hidden="1"/>
    <cellStyle name="Hipervínculo" xfId="52293" builtinId="8" hidden="1"/>
    <cellStyle name="Hipervínculo" xfId="1216" builtinId="8" hidden="1"/>
    <cellStyle name="Hipervínculo" xfId="39687" builtinId="8" hidden="1"/>
    <cellStyle name="Hipervínculo" xfId="59014" builtinId="8" hidden="1"/>
    <cellStyle name="Hipervínculo" xfId="56424" builtinId="8" hidden="1"/>
    <cellStyle name="Hipervínculo" xfId="32399" builtinId="8" hidden="1"/>
    <cellStyle name="Hipervínculo" xfId="7661" builtinId="8" hidden="1"/>
    <cellStyle name="Hipervínculo" xfId="17707" builtinId="8" hidden="1"/>
    <cellStyle name="Hipervínculo" xfId="19635" builtinId="8" hidden="1"/>
    <cellStyle name="Hipervínculo" xfId="43296" builtinId="8" hidden="1"/>
    <cellStyle name="Hipervínculo" xfId="53716" builtinId="8" hidden="1"/>
    <cellStyle name="Hipervínculo" xfId="3960" builtinId="8" hidden="1"/>
    <cellStyle name="Hipervínculo" xfId="25594" builtinId="8" hidden="1"/>
    <cellStyle name="Hipervínculo" xfId="5364" builtinId="8" hidden="1"/>
    <cellStyle name="Hipervínculo" xfId="37910" builtinId="8" hidden="1"/>
    <cellStyle name="Hipervínculo" xfId="21716" builtinId="8" hidden="1"/>
    <cellStyle name="Hipervínculo" xfId="50220" builtinId="8" hidden="1"/>
    <cellStyle name="Hipervínculo" xfId="46918" builtinId="8" hidden="1"/>
    <cellStyle name="Hipervínculo" xfId="42827" builtinId="8" hidden="1"/>
    <cellStyle name="Hipervínculo" xfId="18798" builtinId="8" hidden="1"/>
    <cellStyle name="Hipervínculo" xfId="5114" builtinId="8" hidden="1"/>
    <cellStyle name="Hipervínculo" xfId="28467" builtinId="8" hidden="1"/>
    <cellStyle name="Hipervínculo" xfId="33235" builtinId="8" hidden="1"/>
    <cellStyle name="Hipervínculo" xfId="57147" builtinId="8" hidden="1"/>
    <cellStyle name="Hipervínculo" xfId="40117" builtinId="8" hidden="1"/>
    <cellStyle name="Hipervínculo" xfId="36024" builtinId="8" hidden="1"/>
    <cellStyle name="Hipervínculo" xfId="19727" builtinId="8" hidden="1"/>
    <cellStyle name="Hipervínculo" xfId="11912" builtinId="8" hidden="1"/>
    <cellStyle name="Hipervínculo" xfId="32799" builtinId="8" hidden="1"/>
    <cellStyle name="Hipervínculo" xfId="34630" builtinId="8" hidden="1"/>
    <cellStyle name="Hipervínculo" xfId="11935" builtinId="8" hidden="1"/>
    <cellStyle name="Hipervínculo" xfId="51735" builtinId="8" hidden="1"/>
    <cellStyle name="Hipervínculo" xfId="29224" builtinId="8" hidden="1"/>
    <cellStyle name="Hipervínculo" xfId="5197" builtinId="8" hidden="1"/>
    <cellStyle name="Hipervínculo" xfId="18715" builtinId="8" hidden="1"/>
    <cellStyle name="Hipervínculo" xfId="21702" builtinId="8" hidden="1"/>
    <cellStyle name="Hipervínculo" xfId="46832" builtinId="8" hidden="1"/>
    <cellStyle name="Hipervínculo" xfId="50138" builtinId="8" hidden="1"/>
    <cellStyle name="Hipervínculo" xfId="26516" builtinId="8" hidden="1"/>
    <cellStyle name="Hipervínculo" xfId="22424" builtinId="8" hidden="1"/>
    <cellStyle name="Hipervínculo" xfId="1854" builtinId="8" hidden="1"/>
    <cellStyle name="Hipervínculo" xfId="52285" builtinId="8" hidden="1"/>
    <cellStyle name="Hipervínculo" xfId="48513" builtinId="8" hidden="1"/>
    <cellStyle name="Hipervínculo" xfId="53633" builtinId="8" hidden="1"/>
    <cellStyle name="Hipervínculo" xfId="43211" builtinId="8" hidden="1"/>
    <cellStyle name="Hipervínculo" xfId="20388" builtinId="8" hidden="1"/>
    <cellStyle name="Hipervínculo" xfId="15625" builtinId="8" hidden="1"/>
    <cellStyle name="Hipervínculo" xfId="7745" builtinId="8" hidden="1"/>
    <cellStyle name="Hipervínculo" xfId="32313" builtinId="8" hidden="1"/>
    <cellStyle name="Hipervínculo" xfId="34481" builtinId="8" hidden="1"/>
    <cellStyle name="Hipervínculo" xfId="59054" builtinId="8" hidden="1"/>
    <cellStyle name="Hipervínculo" xfId="36308" builtinId="8" hidden="1"/>
    <cellStyle name="Hipervínculo" xfId="19799" builtinId="8" hidden="1"/>
    <cellStyle name="Hipervínculo" xfId="21202" builtinId="8" hidden="1"/>
    <cellStyle name="Hipervínculo" xfId="8191" builtinId="8" hidden="1"/>
    <cellStyle name="Hipervínculo" xfId="2219" builtinId="8" hidden="1"/>
    <cellStyle name="Hipervínculo" xfId="12784" builtinId="8" hidden="1"/>
    <cellStyle name="Hipervínculo" xfId="25029" builtinId="8" hidden="1"/>
    <cellStyle name="Hipervínculo" xfId="43753" builtinId="8" hidden="1"/>
    <cellStyle name="Hipervínculo" xfId="33008" builtinId="8" hidden="1"/>
    <cellStyle name="Hipervínculo" xfId="24106" builtinId="8" hidden="1"/>
    <cellStyle name="Hipervínculo" xfId="8095" builtinId="8" hidden="1"/>
    <cellStyle name="Hipervínculo" xfId="44353" builtinId="8" hidden="1"/>
    <cellStyle name="Hipervínculo" xfId="29386" builtinId="8" hidden="1"/>
    <cellStyle name="Hipervínculo" xfId="41965" builtinId="8" hidden="1"/>
    <cellStyle name="Hipervínculo" xfId="32665" builtinId="8" hidden="1"/>
    <cellStyle name="Hipervínculo" xfId="17527" builtinId="8" hidden="1"/>
    <cellStyle name="Hipervínculo" xfId="11551" builtinId="8" hidden="1"/>
    <cellStyle name="Hipervínculo" xfId="25243" builtinId="8" hidden="1"/>
    <cellStyle name="Hipervínculo" xfId="10128" builtinId="8" hidden="1"/>
    <cellStyle name="Hipervínculo" xfId="51127" builtinId="8" hidden="1"/>
    <cellStyle name="Hipervínculo" xfId="8499" builtinId="8" hidden="1"/>
    <cellStyle name="Hipervínculo" xfId="15499" builtinId="8" hidden="1"/>
    <cellStyle name="Hipervínculo" xfId="523" builtinId="8" hidden="1"/>
    <cellStyle name="Hipervínculo" xfId="13721" builtinId="8" hidden="1"/>
    <cellStyle name="Hipervínculo" xfId="48536" builtinId="8" hidden="1"/>
    <cellStyle name="Hipervínculo" xfId="59467" builtinId="8" hidden="1"/>
    <cellStyle name="Hipervínculo" xfId="55510" builtinId="8" hidden="1"/>
    <cellStyle name="Hipervínculo" xfId="30304" builtinId="8" hidden="1"/>
    <cellStyle name="Hipervínculo" xfId="45001" builtinId="8" hidden="1"/>
    <cellStyle name="Hipervínculo" xfId="14803" builtinId="8" hidden="1"/>
    <cellStyle name="Hipervínculo" xfId="55760" builtinId="8" hidden="1"/>
    <cellStyle name="Hipervínculo" xfId="42385" builtinId="8" hidden="1"/>
    <cellStyle name="Hipervínculo" xfId="3818" builtinId="8" hidden="1"/>
    <cellStyle name="Hipervínculo" xfId="54048" builtinId="8" hidden="1"/>
    <cellStyle name="Hipervínculo" xfId="23373" builtinId="8" hidden="1"/>
    <cellStyle name="Hipervínculo" xfId="1442" builtinId="8" hidden="1"/>
    <cellStyle name="Hipervínculo" xfId="8521" builtinId="8" hidden="1"/>
    <cellStyle name="Hipervínculo" xfId="27341" builtinId="8" hidden="1"/>
    <cellStyle name="Hipervínculo" xfId="49311" builtinId="8" hidden="1"/>
    <cellStyle name="Hipervínculo" xfId="6183" builtinId="8" hidden="1"/>
    <cellStyle name="Hipervínculo" xfId="58726" builtinId="8" hidden="1"/>
    <cellStyle name="Hipervínculo" xfId="16447" builtinId="8" hidden="1"/>
    <cellStyle name="Hipervínculo" xfId="6027" builtinId="8" hidden="1"/>
    <cellStyle name="Hipervínculo" xfId="3740" builtinId="8" hidden="1"/>
    <cellStyle name="Hipervínculo" xfId="34146" builtinId="8" hidden="1"/>
    <cellStyle name="Hipervínculo" xfId="43659" builtinId="8" hidden="1"/>
    <cellStyle name="Hipervínculo" xfId="42561" builtinId="8" hidden="1"/>
    <cellStyle name="Hipervínculo" xfId="7953" builtinId="8" hidden="1"/>
    <cellStyle name="Hipervínculo" xfId="9521" builtinId="8" hidden="1"/>
    <cellStyle name="Hipervínculo" xfId="12824" builtinId="8" hidden="1"/>
    <cellStyle name="Hipervínculo" xfId="16917" builtinId="8" hidden="1"/>
    <cellStyle name="Hipervínculo" xfId="40946" builtinId="8" hidden="1"/>
    <cellStyle name="Hipervínculo" xfId="56430" builtinId="8" hidden="1"/>
    <cellStyle name="Hipervínculo" xfId="32407" builtinId="8" hidden="1"/>
    <cellStyle name="Hipervínculo" xfId="19973" builtinId="8" hidden="1"/>
    <cellStyle name="Hipervínculo" xfId="42243" builtinId="8" hidden="1"/>
    <cellStyle name="Hipervínculo" xfId="19627" builtinId="8" hidden="1"/>
    <cellStyle name="Hipervínculo" xfId="23716" builtinId="8" hidden="1"/>
    <cellStyle name="Hipervínculo" xfId="47744" builtinId="8" hidden="1"/>
    <cellStyle name="Hipervínculo" xfId="52859" builtinId="8" hidden="1"/>
    <cellStyle name="Hipervínculo" xfId="58622" builtinId="8" hidden="1"/>
    <cellStyle name="Hipervínculo" xfId="7114" builtinId="8" hidden="1"/>
    <cellStyle name="Hipervínculo" xfId="51495" builtinId="8" hidden="1"/>
    <cellStyle name="Hipervínculo" xfId="11055" builtinId="8" hidden="1"/>
    <cellStyle name="Hipervínculo" xfId="37062" builtinId="8" hidden="1"/>
    <cellStyle name="Hipervínculo" xfId="54546" builtinId="8" hidden="1"/>
    <cellStyle name="Hipervínculo" xfId="42835" builtinId="8" hidden="1"/>
    <cellStyle name="Hipervínculo" xfId="25137" builtinId="8" hidden="1"/>
    <cellStyle name="Hipervínculo" xfId="41925" builtinId="8" hidden="1"/>
    <cellStyle name="Hipervínculo" xfId="30226" builtinId="8" hidden="1"/>
    <cellStyle name="Hipervínculo" xfId="8709" builtinId="8" hidden="1"/>
    <cellStyle name="Hipervínculo" xfId="14831" builtinId="8" hidden="1"/>
    <cellStyle name="Hipervínculo" xfId="21338" builtinId="8" hidden="1"/>
    <cellStyle name="Hipervínculo" xfId="36032" builtinId="8" hidden="1"/>
    <cellStyle name="Hipervínculo" xfId="45099" builtinId="8" hidden="1"/>
    <cellStyle name="Hipervínculo" xfId="7913" builtinId="8" hidden="1"/>
    <cellStyle name="Hipervínculo" xfId="5021" builtinId="8" hidden="1"/>
    <cellStyle name="Hipervínculo" xfId="656" builtinId="8" hidden="1"/>
    <cellStyle name="Hipervínculo" xfId="44119" builtinId="8" hidden="1"/>
    <cellStyle name="Hipervínculo" xfId="52001" builtinId="8" hidden="1"/>
    <cellStyle name="Hipervínculo" xfId="460" builtinId="8" hidden="1"/>
    <cellStyle name="Hipervínculo" xfId="34270" builtinId="8" hidden="1"/>
    <cellStyle name="Hipervínculo" xfId="525" builtinId="8" hidden="1"/>
    <cellStyle name="Hipervínculo" xfId="20685" builtinId="8" hidden="1"/>
    <cellStyle name="Hipervínculo" xfId="46824" builtinId="8" hidden="1"/>
    <cellStyle name="Hipervínculo" xfId="16777" builtinId="8" hidden="1"/>
    <cellStyle name="Hipervínculo" xfId="45073" builtinId="8" hidden="1"/>
    <cellStyle name="Hipervínculo" xfId="20346" builtinId="8" hidden="1"/>
    <cellStyle name="Hipervínculo" xfId="32311" builtinId="8" hidden="1"/>
    <cellStyle name="Hipervínculo" xfId="35194" builtinId="8" hidden="1"/>
    <cellStyle name="Hipervínculo" xfId="27611" builtinId="8" hidden="1"/>
    <cellStyle name="Hipervínculo" xfId="53625" builtinId="8" hidden="1"/>
    <cellStyle name="Hipervínculo" xfId="57425" builtinId="8" hidden="1"/>
    <cellStyle name="Hipervínculo" xfId="38140" builtinId="8" hidden="1"/>
    <cellStyle name="Hipervínculo" xfId="15633" builtinId="8" hidden="1"/>
    <cellStyle name="Hipervínculo" xfId="10905" builtinId="8" hidden="1"/>
    <cellStyle name="Hipervínculo" xfId="35964" builtinId="8" hidden="1"/>
    <cellStyle name="Hipervínculo" xfId="34541" builtinId="8" hidden="1"/>
    <cellStyle name="Hipervínculo" xfId="23013" builtinId="8" hidden="1"/>
    <cellStyle name="Hipervínculo" xfId="15910" builtinId="8" hidden="1"/>
    <cellStyle name="Hipervínculo" xfId="55718" builtinId="8" hidden="1"/>
    <cellStyle name="Hipervínculo" xfId="35986" builtinId="8" hidden="1"/>
    <cellStyle name="Hipervínculo" xfId="33651" builtinId="8" hidden="1"/>
    <cellStyle name="Hipervínculo" xfId="19741" builtinId="8" hidden="1"/>
    <cellStyle name="Hipervínculo" xfId="41471" builtinId="8" hidden="1"/>
    <cellStyle name="Hipervínculo" xfId="51079" builtinId="8" hidden="1"/>
    <cellStyle name="Hipervínculo" xfId="32613" builtinId="8" hidden="1"/>
    <cellStyle name="Hipervínculo" xfId="24284" builtinId="8" hidden="1"/>
    <cellStyle name="Hipervínculo" xfId="985" builtinId="8" hidden="1"/>
    <cellStyle name="Hipervínculo" xfId="12936" builtinId="8" hidden="1"/>
    <cellStyle name="Hipervínculo" xfId="26666" builtinId="8" hidden="1"/>
    <cellStyle name="Hipervínculo" xfId="48399" builtinId="8" hidden="1"/>
    <cellStyle name="Hipervínculo" xfId="44153" builtinId="8" hidden="1"/>
    <cellStyle name="Hipervínculo" xfId="39091" builtinId="8" hidden="1"/>
    <cellStyle name="Hipervínculo" xfId="17361" builtinId="8" hidden="1"/>
    <cellStyle name="Hipervínculo" xfId="57856" builtinId="8" hidden="1"/>
    <cellStyle name="Hipervínculo" xfId="39077" builtinId="8" hidden="1"/>
    <cellStyle name="Hipervínculo" xfId="33595" builtinId="8" hidden="1"/>
    <cellStyle name="Hipervínculo" xfId="55326" builtinId="8" hidden="1"/>
    <cellStyle name="Hipervínculo" xfId="37220" builtinId="8" hidden="1"/>
    <cellStyle name="Hipervínculo" xfId="32162" builtinId="8" hidden="1"/>
    <cellStyle name="Hipervínculo" xfId="10433" builtinId="8" hidden="1"/>
    <cellStyle name="Hipervínculo" xfId="13729" builtinId="8" hidden="1"/>
    <cellStyle name="Hipervínculo" xfId="23027" builtinId="8" hidden="1"/>
    <cellStyle name="Hipervínculo" xfId="40525" builtinId="8" hidden="1"/>
    <cellStyle name="Hipervínculo" xfId="55518" builtinId="8" hidden="1"/>
    <cellStyle name="Hipervínculo" xfId="58145" builtinId="8" hidden="1"/>
    <cellStyle name="Hipervínculo" xfId="31401" builtinId="8" hidden="1"/>
    <cellStyle name="Hipervínculo" xfId="39959" builtinId="8" hidden="1"/>
    <cellStyle name="Hipervínculo" xfId="59337" builtinId="8" hidden="1"/>
    <cellStyle name="Hipervínculo" xfId="12678" builtinId="8" hidden="1"/>
    <cellStyle name="Hipervínculo" xfId="36593" builtinId="8" hidden="1"/>
    <cellStyle name="Hipervínculo" xfId="34236" builtinId="8" hidden="1"/>
    <cellStyle name="Hipervínculo" xfId="9312" builtinId="8" hidden="1"/>
    <cellStyle name="Hipervínculo" xfId="4501" builtinId="8" hidden="1"/>
    <cellStyle name="Hipervínculo" xfId="2767" builtinId="8" hidden="1"/>
    <cellStyle name="Hipervínculo" xfId="27333" builtinId="8" hidden="1"/>
    <cellStyle name="Hipervínculo" xfId="31429" builtinId="8" hidden="1"/>
    <cellStyle name="Hipervínculo" xfId="54380" builtinId="8" hidden="1"/>
    <cellStyle name="Hipervínculo" xfId="41921" builtinId="8" hidden="1"/>
    <cellStyle name="Hipervínculo" xfId="16282" builtinId="8" hidden="1"/>
    <cellStyle name="Hipervínculo" xfId="40789" builtinId="8" hidden="1"/>
    <cellStyle name="Hipervínculo" xfId="10110" builtinId="8" hidden="1"/>
    <cellStyle name="Hipervínculo" xfId="18049" builtinId="8" hidden="1"/>
    <cellStyle name="Hipervínculo" xfId="55608" builtinId="8" hidden="1"/>
    <cellStyle name="Hipervínculo" xfId="45720" builtinId="8" hidden="1"/>
    <cellStyle name="Hipervínculo" xfId="35122" builtinId="8" hidden="1"/>
    <cellStyle name="Hipervínculo" xfId="9513" builtinId="8" hidden="1"/>
    <cellStyle name="Hipervínculo" xfId="7000" builtinId="8" hidden="1"/>
    <cellStyle name="Hipervínculo" xfId="56272" builtinId="8" hidden="1"/>
    <cellStyle name="Hipervínculo" xfId="19639" builtinId="8" hidden="1"/>
    <cellStyle name="Hipervínculo" xfId="45029" builtinId="8" hidden="1"/>
    <cellStyle name="Hipervínculo" xfId="52349" builtinId="8" hidden="1"/>
    <cellStyle name="Hipervínculo" xfId="44165" builtinId="8" hidden="1"/>
    <cellStyle name="Hipervínculo" xfId="7621" builtinId="8" hidden="1"/>
    <cellStyle name="Hipervínculo" xfId="67" builtinId="8" hidden="1"/>
    <cellStyle name="Hipervínculo" xfId="23708" builtinId="8" hidden="1"/>
    <cellStyle name="Hipervínculo" xfId="47738" builtinId="8" hidden="1"/>
    <cellStyle name="Hipervínculo" xfId="16753" builtinId="8" hidden="1"/>
    <cellStyle name="Hipervínculo" xfId="45550" builtinId="8" hidden="1"/>
    <cellStyle name="Hipervínculo" xfId="40625" builtinId="8" hidden="1"/>
    <cellStyle name="Hipervínculo" xfId="10017" builtinId="8" hidden="1"/>
    <cellStyle name="Hipervínculo" xfId="4973" builtinId="8" hidden="1"/>
    <cellStyle name="Hipervínculo" xfId="30509" builtinId="8" hidden="1"/>
    <cellStyle name="Hipervínculo" xfId="11272" builtinId="8" hidden="1"/>
    <cellStyle name="Hipervínculo" xfId="57884" builtinId="8" hidden="1"/>
    <cellStyle name="Hipervínculo" xfId="53972" builtinId="8" hidden="1"/>
    <cellStyle name="Hipervínculo" xfId="10239" builtinId="8" hidden="1"/>
    <cellStyle name="Hipervínculo" xfId="45917" builtinId="8" hidden="1"/>
    <cellStyle name="Hipervínculo" xfId="11898" builtinId="8" hidden="1"/>
    <cellStyle name="Hipervínculo" xfId="37308" builtinId="8" hidden="1"/>
    <cellStyle name="Hipervínculo" xfId="47024" builtinId="8" hidden="1"/>
    <cellStyle name="Hipervínculo" xfId="43849" builtinId="8" hidden="1"/>
    <cellStyle name="Hipervínculo" xfId="31948" builtinId="8" hidden="1"/>
    <cellStyle name="Hipervínculo" xfId="7921" builtinId="8" hidden="1"/>
    <cellStyle name="Hipervínculo" xfId="19587" builtinId="8" hidden="1"/>
    <cellStyle name="Hipervínculo" xfId="442" builtinId="8" hidden="1"/>
    <cellStyle name="Hipervínculo" xfId="44111" builtinId="8" hidden="1"/>
    <cellStyle name="Hipervínculo" xfId="51993" builtinId="8" hidden="1"/>
    <cellStyle name="Hipervínculo" xfId="46932" builtinId="8" hidden="1"/>
    <cellStyle name="Hipervínculo" xfId="25145" builtinId="8" hidden="1"/>
    <cellStyle name="Hipervínculo" xfId="529" builtinId="8" hidden="1"/>
    <cellStyle name="Hipervínculo" xfId="8581" builtinId="8" hidden="1"/>
    <cellStyle name="Hipervínculo" xfId="11567" builtinId="8" hidden="1"/>
    <cellStyle name="Hipervínculo" xfId="47582" builtinId="8" hidden="1"/>
    <cellStyle name="Hipervínculo" xfId="33269" builtinId="8" hidden="1"/>
    <cellStyle name="Hipervínculo" xfId="22188" builtinId="8" hidden="1"/>
    <cellStyle name="Hipervínculo" xfId="18270" builtinId="8" hidden="1"/>
    <cellStyle name="Hipervínculo" xfId="5893" builtinId="8" hidden="1"/>
    <cellStyle name="Hipervínculo" xfId="59239" builtinId="8" hidden="1"/>
    <cellStyle name="Hipervínculo" xfId="36948" builtinId="8" hidden="1"/>
    <cellStyle name="Hipervínculo" xfId="2904" builtinId="8" hidden="1"/>
    <cellStyle name="Hipervínculo" xfId="32465" builtinId="8" hidden="1"/>
    <cellStyle name="Hipervínculo" xfId="6846" builtinId="8" hidden="1"/>
    <cellStyle name="Hipervínculo" xfId="11342" builtinId="8" hidden="1"/>
    <cellStyle name="Hipervínculo" xfId="12818" builtinId="8" hidden="1"/>
    <cellStyle name="Hipervínculo" xfId="17879" builtinId="8" hidden="1"/>
    <cellStyle name="Hipervínculo" xfId="39613" builtinId="8" hidden="1"/>
    <cellStyle name="Hipervínculo" xfId="13739" builtinId="8" hidden="1"/>
    <cellStyle name="Hipervínculo" xfId="32602" builtinId="8" hidden="1"/>
    <cellStyle name="Hipervínculo" xfId="37014" builtinId="8" hidden="1"/>
    <cellStyle name="Hipervínculo" xfId="45548" builtinId="8" hidden="1"/>
    <cellStyle name="Hipervínculo" xfId="44456" builtinId="8" hidden="1"/>
    <cellStyle name="Hipervínculo" xfId="24806" builtinId="8" hidden="1"/>
    <cellStyle name="Hipervínculo" xfId="46538" builtinId="8" hidden="1"/>
    <cellStyle name="Hipervínculo" xfId="46009" builtinId="8" hidden="1"/>
    <cellStyle name="Hipervínculo" xfId="44997" builtinId="8" hidden="1"/>
    <cellStyle name="Hipervínculo" xfId="19219" builtinId="8" hidden="1"/>
    <cellStyle name="Hipervínculo" xfId="3222" builtinId="8" hidden="1"/>
    <cellStyle name="Hipervínculo" xfId="26674" builtinId="8" hidden="1"/>
    <cellStyle name="Hipervínculo" xfId="28166" builtinId="8" hidden="1"/>
    <cellStyle name="Hipervínculo" xfId="53468" builtinId="8" hidden="1"/>
    <cellStyle name="Hipervínculo" xfId="39083" builtinId="8" hidden="1"/>
    <cellStyle name="Hipervínculo" xfId="4787" builtinId="8" hidden="1"/>
    <cellStyle name="Hipervínculo" xfId="17903" builtinId="8" hidden="1"/>
    <cellStyle name="Hipervínculo" xfId="11021" builtinId="8" hidden="1"/>
    <cellStyle name="Hipervínculo" xfId="33605" builtinId="8" hidden="1"/>
    <cellStyle name="Hipervínculo" xfId="50454" builtinId="8" hidden="1"/>
    <cellStyle name="Hipervínculo" xfId="18961" builtinId="8" hidden="1"/>
    <cellStyle name="Hipervínculo" xfId="40913" builtinId="8" hidden="1"/>
    <cellStyle name="Hipervínculo" xfId="30625" builtinId="8" hidden="1"/>
    <cellStyle name="Hipervínculo" xfId="10485" builtinId="8" hidden="1"/>
    <cellStyle name="Hipervínculo" xfId="18444" builtinId="8" hidden="1"/>
    <cellStyle name="Hipervínculo" xfId="40533" builtinId="8" hidden="1"/>
    <cellStyle name="Hipervínculo" xfId="45592" builtinId="8" hidden="1"/>
    <cellStyle name="Hipervínculo" xfId="51439" builtinId="8" hidden="1"/>
    <cellStyle name="Hipervínculo" xfId="25197" builtinId="8" hidden="1"/>
    <cellStyle name="Hipervínculo" xfId="45616" builtinId="8" hidden="1"/>
    <cellStyle name="Hipervínculo" xfId="264" builtinId="8" hidden="1"/>
    <cellStyle name="Hipervínculo" xfId="24620" builtinId="8" hidden="1"/>
    <cellStyle name="Hipervínculo" xfId="47458" builtinId="8" hidden="1"/>
    <cellStyle name="Hipervínculo" xfId="52518" builtinId="8" hidden="1"/>
    <cellStyle name="Hipervínculo" xfId="58560" builtinId="8" hidden="1"/>
    <cellStyle name="Hipervínculo" xfId="45794" builtinId="8" hidden="1"/>
    <cellStyle name="Hipervínculo" xfId="48745" builtinId="8" hidden="1"/>
    <cellStyle name="Hipervínculo" xfId="31691" builtinId="8" hidden="1"/>
    <cellStyle name="Hipervínculo" xfId="22869" builtinId="8" hidden="1"/>
    <cellStyle name="Hipervínculo" xfId="2968" builtinId="8" hidden="1"/>
    <cellStyle name="Hipervínculo" xfId="14635" builtinId="8" hidden="1"/>
    <cellStyle name="Hipervínculo" xfId="11705" builtinId="8" hidden="1"/>
    <cellStyle name="Hipervínculo" xfId="19737" builtinId="8" hidden="1"/>
    <cellStyle name="Hipervínculo" xfId="50711" builtinId="8" hidden="1"/>
    <cellStyle name="Hipervínculo" xfId="43460" builtinId="8" hidden="1"/>
    <cellStyle name="Hipervínculo" xfId="29888" builtinId="8" hidden="1"/>
    <cellStyle name="Hipervínculo" xfId="52053" builtinId="8" hidden="1"/>
    <cellStyle name="Hipervínculo" xfId="20045" builtinId="8" hidden="1"/>
    <cellStyle name="Hipervínculo" xfId="33113" builtinId="8" hidden="1"/>
    <cellStyle name="Hipervínculo" xfId="46030" builtinId="8" hidden="1"/>
    <cellStyle name="Hipervínculo" xfId="48449" builtinId="8" hidden="1"/>
    <cellStyle name="Hipervínculo" xfId="24935" builtinId="8" hidden="1"/>
    <cellStyle name="Hipervínculo" xfId="16865" builtinId="8" hidden="1"/>
    <cellStyle name="Hipervínculo" xfId="25023" builtinId="8" hidden="1"/>
    <cellStyle name="Hipervínculo" xfId="19815" builtinId="8" hidden="1"/>
    <cellStyle name="Hipervínculo" xfId="58102" builtinId="8" hidden="1"/>
    <cellStyle name="Hipervínculo" xfId="56714" builtinId="8" hidden="1"/>
    <cellStyle name="Hipervínculo" xfId="15023" builtinId="8" hidden="1"/>
    <cellStyle name="Hipervínculo" xfId="23712" builtinId="8" hidden="1"/>
    <cellStyle name="Hipervínculo" xfId="37224" builtinId="8" hidden="1"/>
    <cellStyle name="Hipervínculo" xfId="3414" builtinId="8" hidden="1"/>
    <cellStyle name="Hipervínculo" xfId="41330" builtinId="8" hidden="1"/>
    <cellStyle name="Hipervínculo" xfId="46160" builtinId="8" hidden="1"/>
    <cellStyle name="Hipervínculo" xfId="49905" builtinId="8" hidden="1"/>
    <cellStyle name="Hipervínculo" xfId="28900" builtinId="8" hidden="1"/>
    <cellStyle name="Hipervínculo" xfId="28790" builtinId="8" hidden="1"/>
    <cellStyle name="Hipervínculo" xfId="8851" builtinId="8" hidden="1"/>
    <cellStyle name="Hipervínculo" xfId="6702" builtinId="8" hidden="1"/>
    <cellStyle name="Hipervínculo" xfId="29282" builtinId="8" hidden="1"/>
    <cellStyle name="Hipervínculo" xfId="18072" builtinId="8" hidden="1"/>
    <cellStyle name="Hipervínculo" xfId="30411" builtinId="8" hidden="1"/>
    <cellStyle name="Hipervínculo" xfId="45684" builtinId="8" hidden="1"/>
    <cellStyle name="Hipervínculo" xfId="54919" builtinId="8" hidden="1"/>
    <cellStyle name="Hipervínculo" xfId="53850" builtinId="8" hidden="1"/>
    <cellStyle name="Hipervínculo" xfId="31956" builtinId="8" hidden="1"/>
    <cellStyle name="Hipervínculo" xfId="27058" builtinId="8" hidden="1"/>
    <cellStyle name="Hipervínculo" xfId="55626" builtinId="8" hidden="1"/>
    <cellStyle name="Hipervínculo" xfId="18836" builtinId="8" hidden="1"/>
    <cellStyle name="Hipervínculo" xfId="19641" builtinId="8" hidden="1"/>
    <cellStyle name="Hipervínculo" xfId="48190" builtinId="8" hidden="1"/>
    <cellStyle name="Hipervínculo" xfId="46924" builtinId="8" hidden="1"/>
    <cellStyle name="Hipervínculo" xfId="9781" builtinId="8" hidden="1"/>
    <cellStyle name="Hipervínculo" xfId="19872" builtinId="8" hidden="1"/>
    <cellStyle name="Hipervínculo" xfId="38667" builtinId="8" hidden="1"/>
    <cellStyle name="Hipervínculo" xfId="7229" builtinId="8" hidden="1"/>
    <cellStyle name="Hipervínculo" xfId="39725" builtinId="8" hidden="1"/>
    <cellStyle name="Hipervínculo" xfId="54989" builtinId="8" hidden="1"/>
    <cellStyle name="Hipervínculo" xfId="317" builtinId="8" hidden="1"/>
    <cellStyle name="Hipervínculo" xfId="18262" builtinId="8" hidden="1"/>
    <cellStyle name="Hipervínculo" xfId="49585" builtinId="8" hidden="1"/>
    <cellStyle name="Hipervínculo" xfId="6684" builtinId="8" hidden="1"/>
    <cellStyle name="Hipervínculo" xfId="50971" builtinId="8" hidden="1"/>
    <cellStyle name="Hipervínculo" xfId="37750" builtinId="8" hidden="1"/>
    <cellStyle name="Hipervínculo" xfId="57229" builtinId="8" hidden="1"/>
    <cellStyle name="Hipervínculo" xfId="33068" builtinId="8" hidden="1"/>
    <cellStyle name="Hipervínculo" xfId="11334" builtinId="8" hidden="1"/>
    <cellStyle name="Hipervínculo" xfId="6275" builtinId="8" hidden="1"/>
    <cellStyle name="Hipervínculo" xfId="17887" builtinId="8" hidden="1"/>
    <cellStyle name="Hipervínculo" xfId="42182" builtinId="8" hidden="1"/>
    <cellStyle name="Hipervínculo" xfId="45640" builtinId="8" hidden="1"/>
    <cellStyle name="Hipervínculo" xfId="50525" builtinId="8" hidden="1"/>
    <cellStyle name="Hipervínculo" xfId="26137" builtinId="8" hidden="1"/>
    <cellStyle name="Hipervínculo" xfId="8839" builtinId="8" hidden="1"/>
    <cellStyle name="Hipervínculo" xfId="722" builtinId="8" hidden="1"/>
    <cellStyle name="Hipervínculo" xfId="24814" builtinId="8" hidden="1"/>
    <cellStyle name="Hipervínculo" xfId="46548" builtinId="8" hidden="1"/>
    <cellStyle name="Hipervínculo" xfId="18132" builtinId="8" hidden="1"/>
    <cellStyle name="Hipervínculo" xfId="31435" builtinId="8" hidden="1"/>
    <cellStyle name="Hipervínculo" xfId="19211" builtinId="8" hidden="1"/>
    <cellStyle name="Hipervínculo" xfId="1748" builtinId="8" hidden="1"/>
    <cellStyle name="Hipervínculo" xfId="8307" builtinId="8" hidden="1"/>
    <cellStyle name="Hipervínculo" xfId="26830" builtinId="8" hidden="1"/>
    <cellStyle name="Hipervínculo" xfId="9505" builtinId="8" hidden="1"/>
    <cellStyle name="Hipervínculo" xfId="14603" builtinId="8" hidden="1"/>
    <cellStyle name="Hipervínculo" xfId="52562" builtinId="8" hidden="1"/>
    <cellStyle name="Hipervínculo" xfId="50005" builtinId="8" hidden="1"/>
    <cellStyle name="Hipervínculo" xfId="388" builtinId="8" hidden="1"/>
    <cellStyle name="Hipervínculo" xfId="15103" builtinId="8" hidden="1"/>
    <cellStyle name="Hipervínculo" xfId="38669" builtinId="8" hidden="1"/>
    <cellStyle name="Hipervínculo" xfId="57691" builtinId="8" hidden="1"/>
    <cellStyle name="Hipervínculo" xfId="54152" builtinId="8" hidden="1"/>
    <cellStyle name="Hipervínculo" xfId="51221" builtinId="8" hidden="1"/>
    <cellStyle name="Hipervínculo" xfId="5355" builtinId="8" hidden="1"/>
    <cellStyle name="Hipervínculo" xfId="6085" builtinId="8" hidden="1"/>
    <cellStyle name="Hipervínculo" xfId="16909" builtinId="8" hidden="1"/>
    <cellStyle name="Hipervínculo" xfId="41256" builtinId="8" hidden="1"/>
    <cellStyle name="Hipervínculo" xfId="8363" builtinId="8" hidden="1"/>
    <cellStyle name="Hipervínculo" xfId="47354" builtinId="8" hidden="1"/>
    <cellStyle name="Hipervínculo" xfId="21918" builtinId="8" hidden="1"/>
    <cellStyle name="Hipervínculo" xfId="18142" builtinId="8" hidden="1"/>
    <cellStyle name="Hipervínculo" xfId="7366" builtinId="8" hidden="1"/>
    <cellStyle name="Hipervínculo" xfId="28702" builtinId="8" hidden="1"/>
    <cellStyle name="Hipervínculo" xfId="52526" builtinId="8" hidden="1"/>
    <cellStyle name="Hipervínculo" xfId="44647" builtinId="8" hidden="1"/>
    <cellStyle name="Hipervínculo" xfId="40555" builtinId="8" hidden="1"/>
    <cellStyle name="Hipervínculo" xfId="16526" builtinId="8" hidden="1"/>
    <cellStyle name="Hipervínculo" xfId="24204" builtinId="8" hidden="1"/>
    <cellStyle name="Hipervínculo" xfId="9166" builtinId="8" hidden="1"/>
    <cellStyle name="Hipervínculo" xfId="35506" builtinId="8" hidden="1"/>
    <cellStyle name="Hipervínculo" xfId="58336" builtinId="8" hidden="1"/>
    <cellStyle name="Hipervínculo" xfId="20189" builtinId="8" hidden="1"/>
    <cellStyle name="Hipervínculo" xfId="29609" builtinId="8" hidden="1"/>
    <cellStyle name="Hipervínculo" xfId="42077" builtinId="8" hidden="1"/>
    <cellStyle name="Hipervínculo" xfId="48705" builtinId="8" hidden="1"/>
    <cellStyle name="Hipervínculo" xfId="53854" builtinId="8" hidden="1"/>
    <cellStyle name="Hipervínculo" xfId="3870" builtinId="8" hidden="1"/>
    <cellStyle name="Hipervínculo" xfId="54503" builtinId="8" hidden="1"/>
    <cellStyle name="Hipervínculo" xfId="31047" builtinId="8" hidden="1"/>
    <cellStyle name="Hipervínculo" xfId="26952" builtinId="8" hidden="1"/>
    <cellStyle name="Hipervínculo" xfId="2574" builtinId="8" hidden="1"/>
    <cellStyle name="Hipervínculo" xfId="50663" builtinId="8" hidden="1"/>
    <cellStyle name="Hipervínculo" xfId="22979" builtinId="8" hidden="1"/>
    <cellStyle name="Hipervínculo" xfId="49103" builtinId="8" hidden="1"/>
    <cellStyle name="Hipervínculo" xfId="47835" builtinId="8" hidden="1"/>
    <cellStyle name="Hipervínculo" xfId="45003" builtinId="8" hidden="1"/>
    <cellStyle name="Hipervínculo" xfId="20153" builtinId="8" hidden="1"/>
    <cellStyle name="Hipervínculo" xfId="4134" builtinId="8" hidden="1"/>
    <cellStyle name="Hipervínculo" xfId="29886" builtinId="8" hidden="1"/>
    <cellStyle name="Hipervínculo" xfId="44933" builtinId="8" hidden="1"/>
    <cellStyle name="Hipervínculo" xfId="3916" builtinId="8" hidden="1"/>
    <cellStyle name="Hipervínculo" xfId="40907" builtinId="8" hidden="1"/>
    <cellStyle name="Hipervínculo" xfId="25281" builtinId="8" hidden="1"/>
    <cellStyle name="Hipervínculo" xfId="13354" builtinId="8" hidden="1"/>
    <cellStyle name="Hipervínculo" xfId="10047" builtinId="8" hidden="1"/>
    <cellStyle name="Hipervínculo" xfId="34583" builtinId="8" hidden="1"/>
    <cellStyle name="Hipervínculo" xfId="36835" builtinId="8" hidden="1"/>
    <cellStyle name="Hipervínculo" xfId="55710" builtinId="8" hidden="1"/>
    <cellStyle name="Hipervínculo" xfId="19977" builtinId="8" hidden="1"/>
    <cellStyle name="Hipervínculo" xfId="39333" builtinId="8" hidden="1"/>
    <cellStyle name="Hipervínculo" xfId="1244" builtinId="8" hidden="1"/>
    <cellStyle name="Hipervínculo" xfId="32221" builtinId="8" hidden="1"/>
    <cellStyle name="Hipervínculo" xfId="46416" builtinId="8" hidden="1"/>
    <cellStyle name="Hipervínculo" xfId="47356" builtinId="8" hidden="1"/>
    <cellStyle name="Hipervínculo" xfId="55614" builtinId="8" hidden="1"/>
    <cellStyle name="Hipervínculo" xfId="47905" builtinId="8" hidden="1"/>
    <cellStyle name="Hipervínculo" xfId="51063" builtinId="8" hidden="1"/>
    <cellStyle name="Hipervínculo" xfId="20323" builtinId="8" hidden="1"/>
    <cellStyle name="Hipervínculo" xfId="55043" builtinId="8" hidden="1"/>
    <cellStyle name="Hipervínculo" xfId="44565" builtinId="8" hidden="1"/>
    <cellStyle name="Hipervínculo" xfId="50697" builtinId="8" hidden="1"/>
    <cellStyle name="Hipervínculo" xfId="20669" builtinId="8" hidden="1"/>
    <cellStyle name="Hipervínculo" xfId="20125" builtinId="8" hidden="1"/>
    <cellStyle name="Hipervínculo" xfId="44516" builtinId="8" hidden="1"/>
    <cellStyle name="Hipervínculo" xfId="9098" builtinId="8" hidden="1"/>
    <cellStyle name="Hipervínculo" xfId="54803" builtinId="8" hidden="1"/>
    <cellStyle name="Hipervínculo" xfId="54981" builtinId="8" hidden="1"/>
    <cellStyle name="Hipervínculo" xfId="59251" builtinId="8" hidden="1"/>
    <cellStyle name="Hipervínculo" xfId="34926" builtinId="8" hidden="1"/>
    <cellStyle name="Hipervínculo" xfId="13196" builtinId="8" hidden="1"/>
    <cellStyle name="Hipervínculo" xfId="33589" builtinId="8" hidden="1"/>
    <cellStyle name="Hipervínculo" xfId="16014" builtinId="8" hidden="1"/>
    <cellStyle name="Hipervínculo" xfId="37758" builtinId="8" hidden="1"/>
    <cellStyle name="Hipervínculo" xfId="57233" builtinId="8" hidden="1"/>
    <cellStyle name="Hipervínculo" xfId="6237" builtinId="8" hidden="1"/>
    <cellStyle name="Hipervínculo" xfId="27997" builtinId="8" hidden="1"/>
    <cellStyle name="Hipervínculo" xfId="7139" builtinId="8" hidden="1"/>
    <cellStyle name="Hipervínculo" xfId="32503" builtinId="8" hidden="1"/>
    <cellStyle name="Hipervínculo" xfId="21006" builtinId="8" hidden="1"/>
    <cellStyle name="Hipervínculo" xfId="44687" builtinId="8" hidden="1"/>
    <cellStyle name="Hipervínculo" xfId="50533" builtinId="8" hidden="1"/>
    <cellStyle name="Hipervínculo" xfId="46442" builtinId="8" hidden="1"/>
    <cellStyle name="Hipervínculo" xfId="21071" builtinId="8" hidden="1"/>
    <cellStyle name="Hipervínculo" xfId="718" builtinId="8" hidden="1"/>
    <cellStyle name="Hipervínculo" xfId="19961" builtinId="8" hidden="1"/>
    <cellStyle name="Hipervínculo" xfId="21143" builtinId="8" hidden="1"/>
    <cellStyle name="Hipervínculo" xfId="20119" builtinId="8" hidden="1"/>
    <cellStyle name="Hipervínculo" xfId="43732" builtinId="8" hidden="1"/>
    <cellStyle name="Hipervínculo" xfId="39641" builtinId="8" hidden="1"/>
    <cellStyle name="Hipervínculo" xfId="23338" builtinId="8" hidden="1"/>
    <cellStyle name="Hipervínculo" xfId="8299" builtinId="8" hidden="1"/>
    <cellStyle name="Hipervínculo" xfId="35566" builtinId="8" hidden="1"/>
    <cellStyle name="Hipervínculo" xfId="36417" builtinId="8" hidden="1"/>
    <cellStyle name="Hipervínculo" xfId="15713" builtinId="8" hidden="1"/>
    <cellStyle name="Hipervínculo" xfId="36932" builtinId="8" hidden="1"/>
    <cellStyle name="Hipervínculo" xfId="32843" builtinId="8" hidden="1"/>
    <cellStyle name="Hipervínculo" xfId="7217" builtinId="8" hidden="1"/>
    <cellStyle name="Hipervínculo" xfId="15095" builtinId="8" hidden="1"/>
    <cellStyle name="Hipervínculo" xfId="24882" builtinId="8" hidden="1"/>
    <cellStyle name="Hipervínculo" xfId="43217" builtinId="8" hidden="1"/>
    <cellStyle name="Hipervínculo" xfId="33363" builtinId="8" hidden="1"/>
    <cellStyle name="Hipervínculo" xfId="57681" builtinId="8" hidden="1"/>
    <cellStyle name="Hipervínculo" xfId="26040" builtinId="8" hidden="1"/>
    <cellStyle name="Hipervínculo" xfId="2119" builtinId="8" hidden="1"/>
    <cellStyle name="Hipervínculo" xfId="33631" builtinId="8" hidden="1"/>
    <cellStyle name="Hipervínculo" xfId="58237" builtinId="8" hidden="1"/>
    <cellStyle name="Hipervínculo" xfId="50017" builtinId="8" hidden="1"/>
    <cellStyle name="Hipervínculo" xfId="47362" builtinId="8" hidden="1"/>
    <cellStyle name="Hipervínculo" xfId="30770" builtinId="8" hidden="1"/>
    <cellStyle name="Hipervínculo" xfId="19241" builtinId="8" hidden="1"/>
    <cellStyle name="Hipervínculo" xfId="4668" builtinId="8" hidden="1"/>
    <cellStyle name="Hipervínculo" xfId="28694" builtinId="8" hidden="1"/>
    <cellStyle name="Hipervínculo" xfId="32789" builtinId="8" hidden="1"/>
    <cellStyle name="Hipervínculo" xfId="56816" builtinId="8" hidden="1"/>
    <cellStyle name="Hipervínculo" xfId="7741" builtinId="8" hidden="1"/>
    <cellStyle name="Hipervínculo" xfId="53050" builtinId="8" hidden="1"/>
    <cellStyle name="Hipervínculo" xfId="35514" builtinId="8" hidden="1"/>
    <cellStyle name="Hipervínculo" xfId="32853" builtinId="8" hidden="1"/>
    <cellStyle name="Hipervínculo" xfId="35498" builtinId="8" hidden="1"/>
    <cellStyle name="Hipervínculo" xfId="37111" builtinId="8" hidden="1"/>
    <cellStyle name="Hipervínculo" xfId="56620" builtinId="8" hidden="1"/>
    <cellStyle name="Hipervínculo" xfId="33763" builtinId="8" hidden="1"/>
    <cellStyle name="Hipervínculo" xfId="3868" builtinId="8" hidden="1"/>
    <cellStyle name="Hipervínculo" xfId="3319" builtinId="8" hidden="1"/>
    <cellStyle name="Hipervínculo" xfId="16054" builtinId="8" hidden="1"/>
    <cellStyle name="Hipervínculo" xfId="44675" builtinId="8" hidden="1"/>
    <cellStyle name="Hipervínculo" xfId="51607" builtinId="8" hidden="1"/>
    <cellStyle name="Hipervínculo" xfId="23409" builtinId="8" hidden="1"/>
    <cellStyle name="Hipervínculo" xfId="26960" builtinId="8" hidden="1"/>
    <cellStyle name="Hipervínculo" xfId="8263" builtinId="8" hidden="1"/>
    <cellStyle name="Hipervínculo" xfId="1634" builtinId="8" hidden="1"/>
    <cellStyle name="Hipervínculo" xfId="14797" builtinId="8" hidden="1"/>
    <cellStyle name="Hipervínculo" xfId="25415" builtinId="8" hidden="1"/>
    <cellStyle name="Hipervínculo" xfId="54278" builtinId="8" hidden="1"/>
    <cellStyle name="Hipervínculo" xfId="6179" builtinId="8" hidden="1"/>
    <cellStyle name="Hipervínculo" xfId="20161" builtinId="8" hidden="1"/>
    <cellStyle name="Hipervínculo" xfId="2265" builtinId="8" hidden="1"/>
    <cellStyle name="Hipervínculo" xfId="8189" builtinId="8" hidden="1"/>
    <cellStyle name="Hipervínculo" xfId="40637" builtinId="8" hidden="1"/>
    <cellStyle name="Hipervínculo" xfId="55895" builtinId="8" hidden="1"/>
    <cellStyle name="Hipervínculo" xfId="59277" builtinId="8" hidden="1"/>
    <cellStyle name="Hipervínculo" xfId="35838" builtinId="8" hidden="1"/>
    <cellStyle name="Hipervínculo" xfId="43193" builtinId="8" hidden="1"/>
    <cellStyle name="Hipervínculo" xfId="10519" builtinId="8" hidden="1"/>
    <cellStyle name="Hipervínculo" xfId="58378" builtinId="8" hidden="1"/>
    <cellStyle name="Hipervínculo" xfId="54675" builtinId="8" hidden="1"/>
    <cellStyle name="Hipervínculo" xfId="51403" builtinId="8" hidden="1"/>
    <cellStyle name="Hipervínculo" xfId="15527" builtinId="8" hidden="1"/>
    <cellStyle name="Hipervínculo" xfId="28910" builtinId="8" hidden="1"/>
    <cellStyle name="Hipervínculo" xfId="6561" builtinId="8" hidden="1"/>
    <cellStyle name="Hipervínculo" xfId="7157" builtinId="8" hidden="1"/>
    <cellStyle name="Hipervínculo" xfId="22044" builtinId="8" hidden="1"/>
    <cellStyle name="Hipervínculo" xfId="43775" builtinId="8" hidden="1"/>
    <cellStyle name="Hipervínculo" xfId="48775" builtinId="8" hidden="1"/>
    <cellStyle name="Hipervínculo" xfId="43714" builtinId="8" hidden="1"/>
    <cellStyle name="Hipervínculo" xfId="21982" builtinId="8" hidden="1"/>
    <cellStyle name="Hipervínculo" xfId="1174" builtinId="8" hidden="1"/>
    <cellStyle name="Hipervínculo" xfId="5305" builtinId="8" hidden="1"/>
    <cellStyle name="Hipervínculo" xfId="28709" builtinId="8" hidden="1"/>
    <cellStyle name="Hipervínculo" xfId="49439" builtinId="8" hidden="1"/>
    <cellStyle name="Hipervínculo" xfId="40753" builtinId="8" hidden="1"/>
    <cellStyle name="Hipervínculo" xfId="28170" builtinId="8" hidden="1"/>
    <cellStyle name="Hipervínculo" xfId="15055" builtinId="8" hidden="1"/>
    <cellStyle name="Hipervínculo" xfId="9106" builtinId="8" hidden="1"/>
    <cellStyle name="Hipervínculo" xfId="13300" builtinId="8" hidden="1"/>
    <cellStyle name="Hipervínculo" xfId="35900" builtinId="8" hidden="1"/>
    <cellStyle name="Hipervínculo" xfId="59247" builtinId="8" hidden="1"/>
    <cellStyle name="Hipervínculo" xfId="5011" builtinId="8" hidden="1"/>
    <cellStyle name="Hipervínculo" xfId="38801" builtinId="8" hidden="1"/>
    <cellStyle name="Hipervínculo" xfId="19473" builtinId="8" hidden="1"/>
    <cellStyle name="Hipervínculo" xfId="58720" builtinId="8" hidden="1"/>
    <cellStyle name="Hipervínculo" xfId="16691" builtinId="8" hidden="1"/>
    <cellStyle name="Hipervínculo" xfId="12918" builtinId="8" hidden="1"/>
    <cellStyle name="Hipervínculo" xfId="13935" builtinId="8" hidden="1"/>
    <cellStyle name="Hipervínculo" xfId="54548" builtinId="8" hidden="1"/>
    <cellStyle name="Hipervínculo" xfId="29348" builtinId="8" hidden="1"/>
    <cellStyle name="Hipervínculo" xfId="55220" builtinId="8" hidden="1"/>
    <cellStyle name="Hipervínculo" xfId="48359" builtinId="8" hidden="1"/>
    <cellStyle name="Hipervínculo" xfId="9188" builtinId="8" hidden="1"/>
    <cellStyle name="Hipervínculo" xfId="59333" builtinId="8" hidden="1"/>
    <cellStyle name="Hipervínculo" xfId="4969" builtinId="8" hidden="1"/>
    <cellStyle name="Hipervínculo" xfId="22773" builtinId="8" hidden="1"/>
    <cellStyle name="Hipervínculo" xfId="13735" builtinId="8" hidden="1"/>
    <cellStyle name="Hipervínculo" xfId="22046" builtinId="8" hidden="1"/>
    <cellStyle name="Hipervínculo" xfId="19659" builtinId="8" hidden="1"/>
    <cellStyle name="Hipervínculo" xfId="44195" builtinId="8" hidden="1"/>
    <cellStyle name="Hipervínculo" xfId="2837" builtinId="8" hidden="1"/>
    <cellStyle name="Hipervínculo" xfId="39649" builtinId="8" hidden="1"/>
    <cellStyle name="Hipervínculo" xfId="26466" builtinId="8" hidden="1"/>
    <cellStyle name="Hipervínculo" xfId="11527" builtinId="8" hidden="1"/>
    <cellStyle name="Hipervínculo" xfId="1952" builtinId="8" hidden="1"/>
    <cellStyle name="Hipervínculo" xfId="45662" builtinId="8" hidden="1"/>
    <cellStyle name="Hipervínculo" xfId="40503" builtinId="8" hidden="1"/>
    <cellStyle name="Hipervínculo" xfId="56876" builtinId="8" hidden="1"/>
    <cellStyle name="Hipervínculo" xfId="2488" builtinId="8" hidden="1"/>
    <cellStyle name="Hipervínculo" xfId="31505" builtinId="8" hidden="1"/>
    <cellStyle name="Hipervínculo" xfId="4728" builtinId="8" hidden="1"/>
    <cellStyle name="Hipervínculo" xfId="19183" builtinId="8" hidden="1"/>
    <cellStyle name="Hipervínculo" xfId="43209" builtinId="8" hidden="1"/>
    <cellStyle name="Hipervínculo" xfId="37244" builtinId="8" hidden="1"/>
    <cellStyle name="Hipervínculo" xfId="50075" builtinId="8" hidden="1"/>
    <cellStyle name="Hipervínculo" xfId="22212" builtinId="8" hidden="1"/>
    <cellStyle name="Hipervínculo" xfId="38356" builtinId="8" hidden="1"/>
    <cellStyle name="Hipervínculo" xfId="37510" builtinId="8" hidden="1"/>
    <cellStyle name="Hipervínculo" xfId="25980" builtinId="8" hidden="1"/>
    <cellStyle name="Hipervínculo" xfId="50009" builtinId="8" hidden="1"/>
    <cellStyle name="Hipervínculo" xfId="9563" builtinId="8" hidden="1"/>
    <cellStyle name="Hipervínculo" xfId="57362" builtinId="8" hidden="1"/>
    <cellStyle name="Hipervínculo" xfId="19250" builtinId="8" hidden="1"/>
    <cellStyle name="Hipervínculo" xfId="12005" builtinId="8" hidden="1"/>
    <cellStyle name="Hipervínculo" xfId="40881" builtinId="8" hidden="1"/>
    <cellStyle name="Hipervínculo" xfId="32781" builtinId="8" hidden="1"/>
    <cellStyle name="Hipervínculo" xfId="23234" builtinId="8" hidden="1"/>
    <cellStyle name="Hipervínculo" xfId="58822" builtinId="8" hidden="1"/>
    <cellStyle name="Hipervínculo" xfId="54745" builtinId="8" hidden="1"/>
    <cellStyle name="Hipervínculo" xfId="12449" builtinId="8" hidden="1"/>
    <cellStyle name="Hipervínculo" xfId="28696" builtinId="8" hidden="1"/>
    <cellStyle name="Hipervínculo" xfId="14202" builtinId="8" hidden="1"/>
    <cellStyle name="Hipervínculo" xfId="39583" builtinId="8" hidden="1"/>
    <cellStyle name="Hipervínculo" xfId="56612" builtinId="8" hidden="1"/>
    <cellStyle name="Hipervínculo" xfId="27469" builtinId="8" hidden="1"/>
    <cellStyle name="Hipervínculo" xfId="13933" builtinId="8" hidden="1"/>
    <cellStyle name="Hipervínculo" xfId="39408" builtinId="8" hidden="1"/>
    <cellStyle name="Hipervínculo" xfId="15125" builtinId="8" hidden="1"/>
    <cellStyle name="Hipervínculo" xfId="21131" builtinId="8" hidden="1"/>
    <cellStyle name="Hipervínculo" xfId="46380" builtinId="8" hidden="1"/>
    <cellStyle name="Hipervínculo" xfId="49687" builtinId="8" hidden="1"/>
    <cellStyle name="Hipervínculo" xfId="44629" builtinId="8" hidden="1"/>
    <cellStyle name="Hipervínculo" xfId="22875" builtinId="8" hidden="1"/>
    <cellStyle name="Hipervínculo" xfId="5497" builtinId="8" hidden="1"/>
    <cellStyle name="Hipervínculo" xfId="41527" builtinId="8" hidden="1"/>
    <cellStyle name="Hipervínculo" xfId="28056" builtinId="8" hidden="1"/>
    <cellStyle name="Hipervínculo" xfId="53181" builtinId="8" hidden="1"/>
    <cellStyle name="Hipervínculo" xfId="42761" builtinId="8" hidden="1"/>
    <cellStyle name="Hipervínculo" xfId="37696" builtinId="8" hidden="1"/>
    <cellStyle name="Hipervínculo" xfId="20438" builtinId="8" hidden="1"/>
    <cellStyle name="Hipervínculo" xfId="36982" builtinId="8" hidden="1"/>
    <cellStyle name="Hipervínculo" xfId="13834" builtinId="8" hidden="1"/>
    <cellStyle name="Hipervínculo" xfId="17949" builtinId="8" hidden="1"/>
    <cellStyle name="Hipervínculo" xfId="59281" builtinId="8" hidden="1"/>
    <cellStyle name="Hipervínculo" xfId="35832" builtinId="8" hidden="1"/>
    <cellStyle name="Hipervínculo" xfId="30772" builtinId="8" hidden="1"/>
    <cellStyle name="Hipervínculo" xfId="487" builtinId="8" hidden="1"/>
    <cellStyle name="Hipervínculo" xfId="15121" builtinId="8" hidden="1"/>
    <cellStyle name="Hipervínculo" xfId="44975" builtinId="8" hidden="1"/>
    <cellStyle name="Hipervínculo" xfId="41917" builtinId="8" hidden="1"/>
    <cellStyle name="Hipervínculo" xfId="6373" builtinId="8" hidden="1"/>
    <cellStyle name="Hipervínculo" xfId="28902" builtinId="8" hidden="1"/>
    <cellStyle name="Hipervínculo" xfId="1596" builtinId="8" hidden="1"/>
    <cellStyle name="Hipervínculo" xfId="1206" builtinId="8" hidden="1"/>
    <cellStyle name="Hipervínculo" xfId="22052" builtinId="8" hidden="1"/>
    <cellStyle name="Hipervínculo" xfId="19127" builtinId="8" hidden="1"/>
    <cellStyle name="Hipervínculo" xfId="32497" builtinId="8" hidden="1"/>
    <cellStyle name="Hipervínculo" xfId="43706" builtinId="8" hidden="1"/>
    <cellStyle name="Hipervínculo" xfId="21974" builtinId="8" hidden="1"/>
    <cellStyle name="Hipervínculo" xfId="42021" builtinId="8" hidden="1"/>
    <cellStyle name="Hipervínculo" xfId="6495" builtinId="8" hidden="1"/>
    <cellStyle name="Hipervínculo" xfId="14833" builtinId="8" hidden="1"/>
    <cellStyle name="Hipervínculo" xfId="50515" builtinId="8" hidden="1"/>
    <cellStyle name="Hipervínculo" xfId="47292" builtinId="8" hidden="1"/>
    <cellStyle name="Hipervínculo" xfId="36776" builtinId="8" hidden="1"/>
    <cellStyle name="Hipervínculo" xfId="15047" builtinId="8" hidden="1"/>
    <cellStyle name="Hipervínculo" xfId="9989" builtinId="8" hidden="1"/>
    <cellStyle name="Hipervínculo" xfId="46516" builtinId="8" hidden="1"/>
    <cellStyle name="Hipervínculo" xfId="18120" builtinId="8" hidden="1"/>
    <cellStyle name="Hipervínculo" xfId="40968" builtinId="8" hidden="1"/>
    <cellStyle name="Hipervínculo" xfId="23825" builtinId="8" hidden="1"/>
    <cellStyle name="Hipervínculo" xfId="52492" builtinId="8" hidden="1"/>
    <cellStyle name="Hipervínculo" xfId="51705" builtinId="8" hidden="1"/>
    <cellStyle name="Hipervínculo" xfId="4166" builtinId="8" hidden="1"/>
    <cellStyle name="Hipervínculo" xfId="20095" builtinId="8" hidden="1"/>
    <cellStyle name="Hipervínculo" xfId="42837" builtinId="8" hidden="1"/>
    <cellStyle name="Hipervínculo" xfId="14433" builtinId="8" hidden="1"/>
    <cellStyle name="Hipervínculo" xfId="49165" builtinId="8" hidden="1"/>
    <cellStyle name="Hipervínculo" xfId="22921" builtinId="8" hidden="1"/>
    <cellStyle name="Hipervínculo" xfId="7047" builtinId="8" hidden="1"/>
    <cellStyle name="Hipervínculo" xfId="2543" builtinId="8" hidden="1"/>
    <cellStyle name="Hipervínculo" xfId="26892" builtinId="8" hidden="1"/>
    <cellStyle name="Hipervínculo" xfId="4692" builtinId="8" hidden="1"/>
    <cellStyle name="Hipervínculo" xfId="54821" builtinId="8" hidden="1"/>
    <cellStyle name="Hipervínculo" xfId="46344" builtinId="8" hidden="1"/>
    <cellStyle name="Hipervínculo" xfId="8497" builtinId="8" hidden="1"/>
    <cellStyle name="Hipervínculo" xfId="25474" builtinId="8" hidden="1"/>
    <cellStyle name="Hipervínculo" xfId="9666" builtinId="8" hidden="1"/>
    <cellStyle name="Hipervínculo" xfId="33695" builtinId="8" hidden="1"/>
    <cellStyle name="Hipervínculo" xfId="49277" builtinId="8" hidden="1"/>
    <cellStyle name="Hipervínculo" xfId="48548" builtinId="8" hidden="1"/>
    <cellStyle name="Hipervínculo" xfId="35564" builtinId="8" hidden="1"/>
    <cellStyle name="Hipervínculo" xfId="11535" builtinId="8" hidden="1"/>
    <cellStyle name="Hipervínculo" xfId="10279" builtinId="8" hidden="1"/>
    <cellStyle name="Hipervínculo" xfId="16465" builtinId="8" hidden="1"/>
    <cellStyle name="Hipervínculo" xfId="40495" builtinId="8" hidden="1"/>
    <cellStyle name="Hipervínculo" xfId="56884" builtinId="8" hidden="1"/>
    <cellStyle name="Hipervínculo" xfId="3350" builtinId="8" hidden="1"/>
    <cellStyle name="Hipervínculo" xfId="38879" builtinId="8" hidden="1"/>
    <cellStyle name="Hipervínculo" xfId="47390" builtinId="8" hidden="1"/>
    <cellStyle name="Hipervínculo" xfId="16272" builtinId="8" hidden="1"/>
    <cellStyle name="Hipervínculo" xfId="56508" builtinId="8" hidden="1"/>
    <cellStyle name="Hipervínculo" xfId="21950" builtinId="8" hidden="1"/>
    <cellStyle name="Hipervínculo" xfId="23184" builtinId="8" hidden="1"/>
    <cellStyle name="Hipervínculo" xfId="24282" builtinId="8" hidden="1"/>
    <cellStyle name="Hipervínculo" xfId="24632" builtinId="8" hidden="1"/>
    <cellStyle name="Hipervínculo" xfId="2085" builtinId="8" hidden="1"/>
    <cellStyle name="Hipervínculo" xfId="6521" builtinId="8" hidden="1"/>
    <cellStyle name="Hipervínculo" xfId="30067" builtinId="8" hidden="1"/>
    <cellStyle name="Hipervínculo" xfId="54094" builtinId="8" hidden="1"/>
    <cellStyle name="Hipervínculo" xfId="43286" builtinId="8" hidden="1"/>
    <cellStyle name="Hipervínculo" xfId="38608" builtinId="8" hidden="1"/>
    <cellStyle name="Hipervínculo" xfId="15165" builtinId="8" hidden="1"/>
    <cellStyle name="Hipervínculo" xfId="7285" builtinId="8" hidden="1"/>
    <cellStyle name="Hipervínculo" xfId="12342" builtinId="8" hidden="1"/>
    <cellStyle name="Hipervínculo" xfId="36861" builtinId="8" hidden="1"/>
    <cellStyle name="Hipervínculo" xfId="8619" builtinId="8" hidden="1"/>
    <cellStyle name="Hipervínculo" xfId="35050" builtinId="8" hidden="1"/>
    <cellStyle name="Hipervínculo" xfId="40871" builtinId="8" hidden="1"/>
    <cellStyle name="Hipervínculo" xfId="43155" builtinId="8" hidden="1"/>
    <cellStyle name="Hipervínculo" xfId="47224" builtinId="8" hidden="1"/>
    <cellStyle name="Hipervínculo" xfId="19272" builtinId="8" hidden="1"/>
    <cellStyle name="Hipervínculo" xfId="43665" builtinId="8" hidden="1"/>
    <cellStyle name="Hipervínculo" xfId="51547" builtinId="8" hidden="1"/>
    <cellStyle name="Hipervínculo" xfId="2466" builtinId="8" hidden="1"/>
    <cellStyle name="Hipervínculo" xfId="24752" builtinId="8" hidden="1"/>
    <cellStyle name="Hipervínculo" xfId="750" builtinId="8" hidden="1"/>
    <cellStyle name="Hipervínculo" xfId="21139" builtinId="8" hidden="1"/>
    <cellStyle name="Hipervínculo" xfId="26934" builtinId="8" hidden="1"/>
    <cellStyle name="Hipervínculo" xfId="50464" builtinId="8" hidden="1"/>
    <cellStyle name="Hipervínculo" xfId="44621" builtinId="8" hidden="1"/>
    <cellStyle name="Hipervínculo" xfId="39789" builtinId="8" hidden="1"/>
    <cellStyle name="Hipervínculo" xfId="40045" builtinId="8" hidden="1"/>
    <cellStyle name="Hipervínculo" xfId="6337" builtinId="8" hidden="1"/>
    <cellStyle name="Hipervínculo" xfId="28064" builtinId="8" hidden="1"/>
    <cellStyle name="Hipervínculo" xfId="55988" builtinId="8" hidden="1"/>
    <cellStyle name="Hipervínculo" xfId="17217" builtinId="8" hidden="1"/>
    <cellStyle name="Hipervínculo" xfId="30397" builtinId="8" hidden="1"/>
    <cellStyle name="Hipervínculo" xfId="27205" builtinId="8" hidden="1"/>
    <cellStyle name="Hipervínculo" xfId="14349" builtinId="8" hidden="1"/>
    <cellStyle name="Hipervínculo" xfId="13264" builtinId="8" hidden="1"/>
    <cellStyle name="Hipervínculo" xfId="34996" builtinId="8" hidden="1"/>
    <cellStyle name="Hipervínculo" xfId="40057" builtinId="8" hidden="1"/>
    <cellStyle name="Hipervínculo" xfId="55049" builtinId="8" hidden="1"/>
    <cellStyle name="Hipervínculo" xfId="30764" builtinId="8" hidden="1"/>
    <cellStyle name="Hipervínculo" xfId="47426" builtinId="8" hidden="1"/>
    <cellStyle name="Hipervínculo" xfId="41710" builtinId="8" hidden="1"/>
    <cellStyle name="Hipervínculo" xfId="22661" builtinId="8" hidden="1"/>
    <cellStyle name="Hipervínculo" xfId="7020" builtinId="8" hidden="1"/>
    <cellStyle name="Hipervínculo" xfId="49105" builtinId="8" hidden="1"/>
    <cellStyle name="Hipervínculo" xfId="53212" builtinId="8" hidden="1"/>
    <cellStyle name="Hipervínculo" xfId="44681" builtinId="8" hidden="1"/>
    <cellStyle name="Hipervínculo" xfId="2872" builtinId="8" hidden="1"/>
    <cellStyle name="Hipervínculo" xfId="56066" builtinId="8" hidden="1"/>
    <cellStyle name="Hipervínculo" xfId="2740" builtinId="8" hidden="1"/>
    <cellStyle name="Hipervínculo" xfId="23578" builtinId="8" hidden="1"/>
    <cellStyle name="Hipervínculo" xfId="32050" builtinId="8" hidden="1"/>
    <cellStyle name="Hipervínculo" xfId="36741" builtinId="8" hidden="1"/>
    <cellStyle name="Hipervínculo" xfId="34496" builtinId="8" hidden="1"/>
    <cellStyle name="Hipervínculo" xfId="29776" builtinId="8" hidden="1"/>
    <cellStyle name="Hipervínculo" xfId="43089" builtinId="8" hidden="1"/>
    <cellStyle name="Hipervínculo" xfId="55808" builtinId="8" hidden="1"/>
    <cellStyle name="Hipervínculo" xfId="2043" builtinId="8" hidden="1"/>
    <cellStyle name="Hipervínculo" xfId="13850" builtinId="8" hidden="1"/>
    <cellStyle name="Hipervínculo" xfId="35458" builtinId="8" hidden="1"/>
    <cellStyle name="Hipervínculo" xfId="25442" builtinId="8" hidden="1"/>
    <cellStyle name="Hipervínculo" xfId="14149" builtinId="8" hidden="1"/>
    <cellStyle name="Hipervínculo" xfId="55308" builtinId="8" hidden="1"/>
    <cellStyle name="Hipervínculo" xfId="23634" builtinId="8" hidden="1"/>
    <cellStyle name="Hipervínculo" xfId="58169" builtinId="8" hidden="1"/>
    <cellStyle name="Hipervínculo" xfId="40759" builtinId="8" hidden="1"/>
    <cellStyle name="Hipervínculo" xfId="57209" builtinId="8" hidden="1"/>
    <cellStyle name="Hipervínculo" xfId="31083" builtinId="8" hidden="1"/>
    <cellStyle name="Hipervínculo" xfId="10645" builtinId="8" hidden="1"/>
    <cellStyle name="Hipervínculo" xfId="23873" builtinId="8" hidden="1"/>
    <cellStyle name="Hipervínculo" xfId="20701" builtinId="8" hidden="1"/>
    <cellStyle name="Hipervínculo" xfId="37434" builtinId="8" hidden="1"/>
    <cellStyle name="Hipervínculo" xfId="22020" builtinId="8" hidden="1"/>
    <cellStyle name="Hipervínculo" xfId="44979" builtinId="8" hidden="1"/>
    <cellStyle name="Hipervínculo" xfId="33385" builtinId="8" hidden="1"/>
    <cellStyle name="Hipervínculo" xfId="48809" builtinId="8" hidden="1"/>
    <cellStyle name="Hipervínculo" xfId="42747" builtinId="8" hidden="1"/>
    <cellStyle name="Hipervínculo" xfId="58356" builtinId="8" hidden="1"/>
    <cellStyle name="Hipervínculo" xfId="22008" builtinId="8" hidden="1"/>
    <cellStyle name="Hipervínculo" xfId="55300" builtinId="8" hidden="1"/>
    <cellStyle name="Hipervínculo" xfId="19785" builtinId="8" hidden="1"/>
    <cellStyle name="Hipervínculo" xfId="51037" builtinId="8" hidden="1"/>
    <cellStyle name="Hipervínculo" xfId="24240" builtinId="8" hidden="1"/>
    <cellStyle name="Hipervínculo" xfId="51783" builtinId="8" hidden="1"/>
    <cellStyle name="Hipervínculo" xfId="35392" builtinId="8" hidden="1"/>
    <cellStyle name="Hipervínculo" xfId="54598" builtinId="8" hidden="1"/>
    <cellStyle name="Hipervínculo" xfId="36954" builtinId="8" hidden="1"/>
    <cellStyle name="Hipervínculo" xfId="43590" builtinId="8" hidden="1"/>
    <cellStyle name="Hipervínculo" xfId="37177" builtinId="8" hidden="1"/>
    <cellStyle name="Hipervínculo" xfId="10387" builtinId="8" hidden="1"/>
    <cellStyle name="Hipervínculo" xfId="35508" builtinId="8" hidden="1"/>
    <cellStyle name="Hipervínculo" xfId="55564" builtinId="8" hidden="1"/>
    <cellStyle name="Hipervínculo" xfId="32923" builtinId="8" hidden="1"/>
    <cellStyle name="Hipervínculo" xfId="42391" builtinId="8" hidden="1"/>
    <cellStyle name="Hipervínculo" xfId="42035" builtinId="8" hidden="1"/>
    <cellStyle name="Hipervínculo" xfId="3184" builtinId="8" hidden="1"/>
    <cellStyle name="Hipervínculo" xfId="7971" builtinId="8" hidden="1"/>
    <cellStyle name="Hipervínculo" xfId="11151" builtinId="8" hidden="1"/>
    <cellStyle name="Hipervínculo" xfId="34302" builtinId="8" hidden="1"/>
    <cellStyle name="Hipervínculo" xfId="43139" builtinId="8" hidden="1"/>
    <cellStyle name="Hipervínculo" xfId="29762" builtinId="8" hidden="1"/>
    <cellStyle name="Hipervínculo" xfId="28590" builtinId="8" hidden="1"/>
    <cellStyle name="Hipervínculo" xfId="4983" builtinId="8" hidden="1"/>
    <cellStyle name="Hipervínculo" xfId="51945" builtinId="8" hidden="1"/>
    <cellStyle name="Hipervínculo" xfId="10853" builtinId="8" hidden="1"/>
    <cellStyle name="Hipervínculo" xfId="13254" builtinId="8" hidden="1"/>
    <cellStyle name="Hipervínculo" xfId="50931" builtinId="8" hidden="1"/>
    <cellStyle name="Hipervínculo" xfId="45770" builtinId="8" hidden="1"/>
    <cellStyle name="Hipervínculo" xfId="32110" builtinId="8" hidden="1"/>
    <cellStyle name="Hipervínculo" xfId="18511" builtinId="8" hidden="1"/>
    <cellStyle name="Hipervínculo" xfId="4622" builtinId="8" hidden="1"/>
    <cellStyle name="Hipervínculo" xfId="49195" builtinId="8" hidden="1"/>
    <cellStyle name="Hipervínculo" xfId="6790" builtinId="8" hidden="1"/>
    <cellStyle name="Hipervínculo" xfId="12310" builtinId="8" hidden="1"/>
    <cellStyle name="Hipervínculo" xfId="57271" builtinId="8" hidden="1"/>
    <cellStyle name="Hipervínculo" xfId="48953" builtinId="8" hidden="1"/>
    <cellStyle name="Hipervínculo" xfId="54883" builtinId="8" hidden="1"/>
    <cellStyle name="Hipervínculo" xfId="20049" builtinId="8" hidden="1"/>
    <cellStyle name="Hipervínculo" xfId="28810" builtinId="8" hidden="1"/>
    <cellStyle name="Hipervínculo" xfId="11900" builtinId="8" hidden="1"/>
    <cellStyle name="Hipervínculo" xfId="58604" builtinId="8" hidden="1"/>
    <cellStyle name="Hipervínculo" xfId="27443" builtinId="8" hidden="1"/>
    <cellStyle name="Hipervínculo" xfId="1736" builtinId="8" hidden="1"/>
    <cellStyle name="Hipervínculo" xfId="9724" builtinId="8" hidden="1"/>
    <cellStyle name="Hipervínculo" xfId="2539" builtinId="8" hidden="1"/>
    <cellStyle name="Hipervínculo" xfId="41750" builtinId="8" hidden="1"/>
    <cellStyle name="Hipervínculo" xfId="23447" builtinId="8" hidden="1"/>
    <cellStyle name="Hipervínculo" xfId="11947" builtinId="8" hidden="1"/>
    <cellStyle name="Hipervínculo" xfId="54004" builtinId="8" hidden="1"/>
    <cellStyle name="Hipervínculo" xfId="42493" builtinId="8" hidden="1"/>
    <cellStyle name="Hipervínculo" xfId="27184" builtinId="8" hidden="1"/>
    <cellStyle name="Hipervínculo" xfId="10315" builtinId="8" hidden="1"/>
    <cellStyle name="Hipervínculo" xfId="54234" builtinId="8" hidden="1"/>
    <cellStyle name="Hipervínculo" xfId="22520" builtinId="8" hidden="1"/>
    <cellStyle name="Hipervínculo" xfId="8247" builtinId="8" hidden="1"/>
    <cellStyle name="Hipervínculo" xfId="15235" builtinId="8" hidden="1"/>
    <cellStyle name="Hipervínculo" xfId="29280" builtinId="8" hidden="1"/>
    <cellStyle name="Hipervínculo" xfId="25643" builtinId="8" hidden="1"/>
    <cellStyle name="Hipervínculo" xfId="54174" builtinId="8" hidden="1"/>
    <cellStyle name="Hipervínculo" xfId="41867" builtinId="8" hidden="1"/>
    <cellStyle name="Hipervínculo" xfId="21808" builtinId="8" hidden="1"/>
    <cellStyle name="Hipervínculo" xfId="53220" builtinId="8" hidden="1"/>
    <cellStyle name="Hipervínculo" xfId="17959" builtinId="8" hidden="1"/>
    <cellStyle name="Hipervínculo" xfId="53832" builtinId="8" hidden="1"/>
    <cellStyle name="Hipervínculo" xfId="45091" builtinId="8" hidden="1"/>
    <cellStyle name="Hipervínculo" xfId="16970" builtinId="8" hidden="1"/>
    <cellStyle name="Hipervínculo" xfId="30969" builtinId="8" hidden="1"/>
    <cellStyle name="Hipervínculo" xfId="40351" builtinId="8" hidden="1"/>
    <cellStyle name="Hipervínculo" xfId="16289" builtinId="8" hidden="1"/>
    <cellStyle name="Hipervínculo" xfId="11497" builtinId="8" hidden="1"/>
    <cellStyle name="Hipervínculo" xfId="41863" builtinId="8" hidden="1"/>
    <cellStyle name="Hipervínculo" xfId="25576" builtinId="8" hidden="1"/>
    <cellStyle name="Hipervínculo" xfId="2758" builtinId="8" hidden="1"/>
    <cellStyle name="Hipervínculo" xfId="45501" builtinId="8" hidden="1"/>
    <cellStyle name="Hipervínculo" xfId="25900" builtinId="8" hidden="1"/>
    <cellStyle name="Hipervínculo" xfId="32471" builtinId="8" hidden="1"/>
    <cellStyle name="Hipervínculo" xfId="39866" builtinId="8" hidden="1"/>
    <cellStyle name="Hipervínculo" xfId="48114" builtinId="8" hidden="1"/>
    <cellStyle name="Hipervínculo" xfId="33395" builtinId="8" hidden="1"/>
    <cellStyle name="Hipervínculo" xfId="8073" builtinId="8" hidden="1"/>
    <cellStyle name="Hipervínculo" xfId="27912" builtinId="8" hidden="1"/>
    <cellStyle name="Hipervínculo" xfId="12498" builtinId="8" hidden="1"/>
    <cellStyle name="Hipervínculo" xfId="36192" builtinId="8" hidden="1"/>
    <cellStyle name="Hipervínculo" xfId="42903" builtinId="8" hidden="1"/>
    <cellStyle name="Hipervínculo" xfId="39293" builtinId="8" hidden="1"/>
    <cellStyle name="Hipervínculo" xfId="37155" builtinId="8" hidden="1"/>
    <cellStyle name="Hipervínculo" xfId="15930" builtinId="8" hidden="1"/>
    <cellStyle name="Hipervínculo" xfId="51803" builtinId="8" hidden="1"/>
    <cellStyle name="Hipervínculo" xfId="5923" builtinId="8" hidden="1"/>
    <cellStyle name="Hipervínculo" xfId="12851" builtinId="8" hidden="1"/>
    <cellStyle name="Hipervínculo" xfId="3327" builtinId="8" hidden="1"/>
    <cellStyle name="Hipervínculo" xfId="23056" builtinId="8" hidden="1"/>
    <cellStyle name="Hipervínculo" xfId="59208" builtinId="8" hidden="1"/>
    <cellStyle name="Hipervínculo" xfId="24486" builtinId="8" hidden="1"/>
    <cellStyle name="Hipervínculo" xfId="3317" builtinId="8" hidden="1"/>
    <cellStyle name="Hipervínculo" xfId="30917" builtinId="8" hidden="1"/>
    <cellStyle name="Hipervínculo" xfId="46331" builtinId="8" hidden="1"/>
    <cellStyle name="Hipervínculo" xfId="28858" builtinId="8" hidden="1"/>
    <cellStyle name="Hipervínculo" xfId="54400" builtinId="8" hidden="1"/>
    <cellStyle name="Hipervínculo" xfId="52207" builtinId="8" hidden="1"/>
    <cellStyle name="Hipervínculo" xfId="28138" builtinId="8" hidden="1"/>
    <cellStyle name="Hipervínculo" xfId="56800" builtinId="8" hidden="1"/>
    <cellStyle name="Hipervínculo" xfId="4816" builtinId="8" hidden="1"/>
    <cellStyle name="Hipervínculo" xfId="47466" builtinId="8" hidden="1"/>
    <cellStyle name="Hipervínculo" xfId="9977" builtinId="8" hidden="1"/>
    <cellStyle name="Hipervínculo" xfId="37498" builtinId="8" hidden="1"/>
    <cellStyle name="Hipervínculo" xfId="23556" builtinId="8" hidden="1"/>
    <cellStyle name="Hipervínculo" xfId="1136" builtinId="8" hidden="1"/>
    <cellStyle name="Hipervínculo" xfId="24338" builtinId="8" hidden="1"/>
    <cellStyle name="Hipervínculo" xfId="4477" builtinId="8" hidden="1"/>
    <cellStyle name="Hipervínculo" xfId="26966" builtinId="8" hidden="1"/>
    <cellStyle name="Hipervínculo" xfId="51099" builtinId="8" hidden="1"/>
    <cellStyle name="Hipervínculo" xfId="51925" builtinId="8" hidden="1"/>
    <cellStyle name="Hipervínculo" xfId="43853" builtinId="8" hidden="1"/>
    <cellStyle name="Hipervínculo" xfId="3914" builtinId="8" hidden="1"/>
    <cellStyle name="Hipervínculo" xfId="43960" builtinId="8" hidden="1"/>
    <cellStyle name="Hipervínculo" xfId="51370" builtinId="8" hidden="1"/>
    <cellStyle name="Hipervínculo" xfId="55459" builtinId="8" hidden="1"/>
    <cellStyle name="Hipervínculo" xfId="40465" builtinId="8" hidden="1"/>
    <cellStyle name="Hipervínculo" xfId="17889" builtinId="8" hidden="1"/>
    <cellStyle name="Hipervínculo" xfId="9392" builtinId="8" hidden="1"/>
    <cellStyle name="Hipervínculo" xfId="10493" builtinId="8" hidden="1"/>
    <cellStyle name="Hipervínculo" xfId="32223" builtinId="8" hidden="1"/>
    <cellStyle name="Hipervínculo" xfId="57652" builtinId="8" hidden="1"/>
    <cellStyle name="Hipervínculo" xfId="8744" builtinId="8" hidden="1"/>
    <cellStyle name="Hipervínculo" xfId="33537" builtinId="8" hidden="1"/>
    <cellStyle name="Hipervínculo" xfId="12106" builtinId="8" hidden="1"/>
    <cellStyle name="Hipervínculo" xfId="14766" builtinId="8" hidden="1"/>
    <cellStyle name="Hipervínculo" xfId="47114" builtinId="8" hidden="1"/>
    <cellStyle name="Hipervínculo" xfId="39150" builtinId="8" hidden="1"/>
    <cellStyle name="Hipervínculo" xfId="53398" builtinId="8" hidden="1"/>
    <cellStyle name="Hipervínculo" xfId="48337" builtinId="8" hidden="1"/>
    <cellStyle name="Hipervínculo" xfId="26606" builtinId="8" hidden="1"/>
    <cellStyle name="Hipervínculo" xfId="3257" builtinId="8" hidden="1"/>
    <cellStyle name="Hipervínculo" xfId="14837" builtinId="8" hidden="1"/>
    <cellStyle name="Hipervínculo" xfId="24346" builtinId="8" hidden="1"/>
    <cellStyle name="Hipervínculo" xfId="46080" builtinId="8" hidden="1"/>
    <cellStyle name="Hipervínculo" xfId="46472" builtinId="8" hidden="1"/>
    <cellStyle name="Hipervínculo" xfId="41410" builtinId="8" hidden="1"/>
    <cellStyle name="Hipervínculo" xfId="22929" builtinId="8" hidden="1"/>
    <cellStyle name="Hipervínculo" xfId="3454" builtinId="8" hidden="1"/>
    <cellStyle name="Hipervínculo" xfId="21008" builtinId="8" hidden="1"/>
    <cellStyle name="Hipervínculo" xfId="31275" builtinId="8" hidden="1"/>
    <cellStyle name="Hipervínculo" xfId="28746" builtinId="8" hidden="1"/>
    <cellStyle name="Hipervínculo" xfId="39545" builtinId="8" hidden="1"/>
    <cellStyle name="Hipervínculo" xfId="34482" builtinId="8" hidden="1"/>
    <cellStyle name="Hipervínculo" xfId="12752" builtinId="8" hidden="1"/>
    <cellStyle name="Hipervínculo" xfId="11410" builtinId="8" hidden="1"/>
    <cellStyle name="Hipervínculo" xfId="26884" builtinId="8" hidden="1"/>
    <cellStyle name="Hipervínculo" xfId="38202" builtinId="8" hidden="1"/>
    <cellStyle name="Hipervínculo" xfId="57455" builtinId="8" hidden="1"/>
    <cellStyle name="Hipervínculo" xfId="32615" builtinId="8" hidden="1"/>
    <cellStyle name="Hipervínculo" xfId="27551" builtinId="8" hidden="1"/>
    <cellStyle name="Hipervínculo" xfId="5823" builtinId="8" hidden="1"/>
    <cellStyle name="Hipervínculo" xfId="29603" builtinId="8" hidden="1"/>
    <cellStyle name="Hipervínculo" xfId="15974" builtinId="8" hidden="1"/>
    <cellStyle name="Hipervínculo" xfId="46023" builtinId="8" hidden="1"/>
    <cellStyle name="Hipervínculo" xfId="34700" builtinId="8" hidden="1"/>
    <cellStyle name="Hipervínculo" xfId="36154" builtinId="8" hidden="1"/>
    <cellStyle name="Hipervínculo" xfId="32425" builtinId="8" hidden="1"/>
    <cellStyle name="Hipervínculo" xfId="52790" builtinId="8" hidden="1"/>
    <cellStyle name="Hipervínculo" xfId="28086" builtinId="8" hidden="1"/>
    <cellStyle name="Hipervínculo" xfId="21828" builtinId="8" hidden="1"/>
    <cellStyle name="Hipervínculo" xfId="52061" builtinId="8" hidden="1"/>
    <cellStyle name="Hipervínculo" xfId="44179" builtinId="8" hidden="1"/>
    <cellStyle name="Hipervínculo" xfId="18759" builtinId="8" hidden="1"/>
    <cellStyle name="Hipervínculo" xfId="13745" builtinId="8" hidden="1"/>
    <cellStyle name="Hipervínculo" xfId="6948" builtinId="8" hidden="1"/>
    <cellStyle name="Hipervínculo" xfId="31882" builtinId="8" hidden="1"/>
    <cellStyle name="Hipervínculo" xfId="34792" builtinId="8" hidden="1"/>
    <cellStyle name="Hipervínculo" xfId="58568" builtinId="8" hidden="1"/>
    <cellStyle name="Hipervínculo" xfId="37374" builtinId="8" hidden="1"/>
    <cellStyle name="Hipervínculo" xfId="11832" builtinId="8" hidden="1"/>
    <cellStyle name="Hipervínculo" xfId="57816" builtinId="8" hidden="1"/>
    <cellStyle name="Hipervínculo" xfId="14651" builtinId="8" hidden="1"/>
    <cellStyle name="Hipervínculo" xfId="51069" builtinId="8" hidden="1"/>
    <cellStyle name="Hipervínculo" xfId="48773" builtinId="8" hidden="1"/>
    <cellStyle name="Hipervínculo" xfId="20628" builtinId="8" hidden="1"/>
    <cellStyle name="Hipervínculo" xfId="30579" builtinId="8" hidden="1"/>
    <cellStyle name="Hipervínculo" xfId="6868" builtinId="8" hidden="1"/>
    <cellStyle name="Hipervínculo" xfId="2339" builtinId="8" hidden="1"/>
    <cellStyle name="Hipervínculo" xfId="21454" builtinId="8" hidden="1"/>
    <cellStyle name="Hipervínculo" xfId="23928" builtinId="8" hidden="1"/>
    <cellStyle name="Hipervínculo" xfId="56916" builtinId="8" hidden="1"/>
    <cellStyle name="Hipervínculo" xfId="3040" builtinId="8" hidden="1"/>
    <cellStyle name="Hipervínculo" xfId="23774" builtinId="8" hidden="1"/>
    <cellStyle name="Hipervínculo" xfId="9543" builtinId="8" hidden="1"/>
    <cellStyle name="Hipervínculo" xfId="4369" builtinId="8" hidden="1"/>
    <cellStyle name="Hipervínculo" xfId="17251" builtinId="8" hidden="1"/>
    <cellStyle name="Hipervínculo" xfId="7259" builtinId="8" hidden="1"/>
    <cellStyle name="Hipervínculo" xfId="56372" builtinId="8" hidden="1"/>
    <cellStyle name="Hipervínculo" xfId="41006" builtinId="8" hidden="1"/>
    <cellStyle name="Hipervínculo" xfId="38226" builtinId="8" hidden="1"/>
    <cellStyle name="Hipervínculo" xfId="11784" builtinId="8" hidden="1"/>
    <cellStyle name="Hipervínculo" xfId="57536" builtinId="8" hidden="1"/>
    <cellStyle name="Hipervínculo" xfId="35054" builtinId="8" hidden="1"/>
    <cellStyle name="Hipervínculo" xfId="11669" builtinId="8" hidden="1"/>
    <cellStyle name="Hipervínculo" xfId="49535" builtinId="8" hidden="1"/>
    <cellStyle name="Hipervínculo" xfId="34204" builtinId="8" hidden="1"/>
    <cellStyle name="Hipervínculo" xfId="10178" builtinId="8" hidden="1"/>
    <cellStyle name="Hipervínculo" xfId="2940" builtinId="8" hidden="1"/>
    <cellStyle name="Hipervínculo" xfId="16508" builtinId="8" hidden="1"/>
    <cellStyle name="Hipervínculo" xfId="41855" builtinId="8" hidden="1"/>
    <cellStyle name="Hipervínculo" xfId="54328" builtinId="8" hidden="1"/>
    <cellStyle name="Hipervínculo" xfId="48834" builtinId="8" hidden="1"/>
    <cellStyle name="Hipervínculo" xfId="27401" builtinId="8" hidden="1"/>
    <cellStyle name="Hipervínculo" xfId="2801" builtinId="8" hidden="1"/>
    <cellStyle name="Hipervínculo" xfId="9317" builtinId="8" hidden="1"/>
    <cellStyle name="Hipervínculo" xfId="23433" builtinId="8" hidden="1"/>
    <cellStyle name="Hipervínculo" xfId="51965" builtinId="8" hidden="1"/>
    <cellStyle name="Hipervínculo" xfId="38855" builtinId="8" hidden="1"/>
    <cellStyle name="Hipervínculo" xfId="3281" builtinId="8" hidden="1"/>
    <cellStyle name="Hipervínculo" xfId="20590" builtinId="8" hidden="1"/>
    <cellStyle name="Hipervínculo" xfId="3910" builtinId="8" hidden="1"/>
    <cellStyle name="Hipervínculo" xfId="4789" builtinId="8" hidden="1"/>
    <cellStyle name="Hipervínculo" xfId="30363" builtinId="8" hidden="1"/>
    <cellStyle name="Hipervínculo" xfId="55451" builtinId="8" hidden="1"/>
    <cellStyle name="Hipervínculo" xfId="25035" builtinId="8" hidden="1"/>
    <cellStyle name="Hipervínculo" xfId="29826" builtinId="8" hidden="1"/>
    <cellStyle name="Hipervínculo" xfId="10289" builtinId="8" hidden="1"/>
    <cellStyle name="Hipervínculo" xfId="33831" builtinId="8" hidden="1"/>
    <cellStyle name="Hipervínculo" xfId="15557" builtinId="8" hidden="1"/>
    <cellStyle name="Hipervínculo" xfId="37290" builtinId="8" hidden="1"/>
    <cellStyle name="Hipervínculo" xfId="47392" builtinId="8" hidden="1"/>
    <cellStyle name="Hipervínculo" xfId="52775" builtinId="8" hidden="1"/>
    <cellStyle name="Hipervínculo" xfId="15217" builtinId="8" hidden="1"/>
    <cellStyle name="Hipervínculo" xfId="42697" builtinId="8" hidden="1"/>
    <cellStyle name="Hipervínculo" xfId="6413" builtinId="8" hidden="1"/>
    <cellStyle name="Hipervínculo" xfId="30389" builtinId="8" hidden="1"/>
    <cellStyle name="Hipervínculo" xfId="44219" builtinId="8" hidden="1"/>
    <cellStyle name="Hipervínculo" xfId="48329" builtinId="8" hidden="1"/>
    <cellStyle name="Hipervínculo" xfId="18773" builtinId="8" hidden="1"/>
    <cellStyle name="Hipervínculo" xfId="21539" builtinId="8" hidden="1"/>
    <cellStyle name="Hipervínculo" xfId="951" builtinId="8" hidden="1"/>
    <cellStyle name="Hipervínculo" xfId="17981" builtinId="8" hidden="1"/>
    <cellStyle name="Hipervínculo" xfId="29414" builtinId="8" hidden="1"/>
    <cellStyle name="Hipervínculo" xfId="3698" builtinId="8" hidden="1"/>
    <cellStyle name="Hipervínculo" xfId="41402" builtinId="8" hidden="1"/>
    <cellStyle name="Hipervínculo" xfId="26534" builtinId="8" hidden="1"/>
    <cellStyle name="Hipervínculo" xfId="14611" builtinId="8" hidden="1"/>
    <cellStyle name="Hipervínculo" xfId="614" builtinId="8" hidden="1"/>
    <cellStyle name="Hipervínculo" xfId="8031" builtinId="8" hidden="1"/>
    <cellStyle name="Hipervínculo" xfId="36342" builtinId="8" hidden="1"/>
    <cellStyle name="Hipervínculo" xfId="58765" builtinId="8" hidden="1"/>
    <cellStyle name="Hipervínculo" xfId="5586" builtinId="8" hidden="1"/>
    <cellStyle name="Hipervínculo" xfId="28734" builtinId="8" hidden="1"/>
    <cellStyle name="Hipervínculo" xfId="7685" builtinId="8" hidden="1"/>
    <cellStyle name="Hipervínculo" xfId="15563" builtinId="8" hidden="1"/>
    <cellStyle name="Hipervínculo" xfId="32530" builtinId="8" hidden="1"/>
    <cellStyle name="Hipervínculo" xfId="42196" builtinId="8" hidden="1"/>
    <cellStyle name="Hipervínculo" xfId="53692" builtinId="8" hidden="1"/>
    <cellStyle name="Hipervínculo" xfId="27543" builtinId="8" hidden="1"/>
    <cellStyle name="Hipervínculo" xfId="38936" builtinId="8" hidden="1"/>
    <cellStyle name="Hipervínculo" xfId="39833" builtinId="8" hidden="1"/>
    <cellStyle name="Hipervínculo" xfId="22366" builtinId="8" hidden="1"/>
    <cellStyle name="Hipervínculo" xfId="45141" builtinId="8" hidden="1"/>
    <cellStyle name="Hipervínculo" xfId="50196" builtinId="8" hidden="1"/>
    <cellStyle name="Hipervínculo" xfId="46894" builtinId="8" hidden="1"/>
    <cellStyle name="Hipervínculo" xfId="20644" builtinId="8" hidden="1"/>
    <cellStyle name="Hipervínculo" xfId="15413" builtinId="8" hidden="1"/>
    <cellStyle name="Hipervínculo" xfId="42691" builtinId="8" hidden="1"/>
    <cellStyle name="Hipervínculo" xfId="29162" builtinId="8" hidden="1"/>
    <cellStyle name="Hipervínculo" xfId="28678" builtinId="8" hidden="1"/>
    <cellStyle name="Hipervínculo" xfId="57123" builtinId="8" hidden="1"/>
    <cellStyle name="Hipervínculo" xfId="9945" builtinId="8" hidden="1"/>
    <cellStyle name="Hipervínculo" xfId="13749" builtinId="8" hidden="1"/>
    <cellStyle name="Hipervínculo" xfId="28954" builtinId="8" hidden="1"/>
    <cellStyle name="Hipervínculo" xfId="11937" builtinId="8" hidden="1"/>
    <cellStyle name="Hipervínculo" xfId="35966" builtinId="8" hidden="1"/>
    <cellStyle name="Hipervínculo" xfId="58564" builtinId="8" hidden="1"/>
    <cellStyle name="Hipervínculo" xfId="31007" builtinId="8" hidden="1"/>
    <cellStyle name="Hipervínculo" xfId="32556" builtinId="8" hidden="1"/>
    <cellStyle name="Hipervínculo" xfId="53153" builtinId="8" hidden="1"/>
    <cellStyle name="Hipervínculo" xfId="58130" builtinId="8" hidden="1"/>
    <cellStyle name="Hipervínculo" xfId="53615" builtinId="8" hidden="1"/>
    <cellStyle name="Hipervínculo" xfId="33295" builtinId="8" hidden="1"/>
    <cellStyle name="Hipervínculo" xfId="13687" builtinId="8" hidden="1"/>
    <cellStyle name="Hipervínculo" xfId="57942" builtinId="8" hidden="1"/>
    <cellStyle name="Hipervínculo" xfId="9779" builtinId="8" hidden="1"/>
    <cellStyle name="Hipervínculo" xfId="34178" builtinId="8" hidden="1"/>
    <cellStyle name="Hipervínculo" xfId="34280" builtinId="8" hidden="1"/>
    <cellStyle name="Hipervínculo" xfId="17177" builtinId="8" hidden="1"/>
    <cellStyle name="Hipervínculo" xfId="9427" builtinId="8" hidden="1"/>
    <cellStyle name="Hipervínculo" xfId="3888" builtinId="8" hidden="1"/>
    <cellStyle name="Hipervínculo" xfId="58165" builtinId="8" hidden="1"/>
    <cellStyle name="Hipervínculo" xfId="49789" builtinId="8" hidden="1"/>
    <cellStyle name="Hipervínculo" xfId="54076" builtinId="8" hidden="1"/>
    <cellStyle name="Hipervínculo" xfId="18784" builtinId="8" hidden="1"/>
    <cellStyle name="Hipervínculo" xfId="43458" builtinId="8" hidden="1"/>
    <cellStyle name="Hipervínculo" xfId="56364" builtinId="8" hidden="1"/>
    <cellStyle name="Hipervínculo" xfId="41014" builtinId="8" hidden="1"/>
    <cellStyle name="Hipervínculo" xfId="36306" builtinId="8" hidden="1"/>
    <cellStyle name="Hipervínculo" xfId="2205" builtinId="8" hidden="1"/>
    <cellStyle name="Hipervínculo" xfId="9587" builtinId="8" hidden="1"/>
    <cellStyle name="Hipervínculo" xfId="29304" builtinId="8" hidden="1"/>
    <cellStyle name="Hipervínculo" xfId="39136" builtinId="8" hidden="1"/>
    <cellStyle name="Hipervínculo" xfId="9138" builtinId="8" hidden="1"/>
    <cellStyle name="Hipervínculo" xfId="34212" builtinId="8" hidden="1"/>
    <cellStyle name="Hipervínculo" xfId="3370" builtinId="8" hidden="1"/>
    <cellStyle name="Hipervínculo" xfId="6093" builtinId="8" hidden="1"/>
    <cellStyle name="Hipervínculo" xfId="16516" builtinId="8" hidden="1"/>
    <cellStyle name="Hipervínculo" xfId="22308" builtinId="8" hidden="1"/>
    <cellStyle name="Hipervínculo" xfId="45936" builtinId="8" hidden="1"/>
    <cellStyle name="Hipervínculo" xfId="49243" builtinId="8" hidden="1"/>
    <cellStyle name="Hipervínculo" xfId="27409" builtinId="8" hidden="1"/>
    <cellStyle name="Hipervínculo" xfId="43763" builtinId="8" hidden="1"/>
    <cellStyle name="Hipervínculo" xfId="1406" builtinId="8" hidden="1"/>
    <cellStyle name="Hipervínculo" xfId="11744" builtinId="8" hidden="1"/>
    <cellStyle name="Hipervínculo" xfId="51611" builtinId="8" hidden="1"/>
    <cellStyle name="Hipervínculo" xfId="15517" builtinId="8" hidden="1"/>
    <cellStyle name="Hipervínculo" xfId="29110" builtinId="8" hidden="1"/>
    <cellStyle name="Hipervínculo" xfId="20582" builtinId="8" hidden="1"/>
    <cellStyle name="Hipervínculo" xfId="15523" builtinId="8" hidden="1"/>
    <cellStyle name="Hipervínculo" xfId="27495" builtinId="8" hidden="1"/>
    <cellStyle name="Hipervínculo" xfId="31369" builtinId="8" hidden="1"/>
    <cellStyle name="Hipervínculo" xfId="35432" builtinId="8" hidden="1"/>
    <cellStyle name="Hipervínculo" xfId="59479" builtinId="8" hidden="1"/>
    <cellStyle name="Hipervínculo" xfId="49699" builtinId="8" hidden="1"/>
    <cellStyle name="Hipervínculo" xfId="13653" builtinId="8" hidden="1"/>
    <cellStyle name="Hipervínculo" xfId="8597" builtinId="8" hidden="1"/>
    <cellStyle name="Hipervínculo" xfId="15565" builtinId="8" hidden="1"/>
    <cellStyle name="Hipervínculo" xfId="37298" builtinId="8" hidden="1"/>
    <cellStyle name="Hipervínculo" xfId="12626" builtinId="8" hidden="1"/>
    <cellStyle name="Hipervínculo" xfId="52779" builtinId="8" hidden="1"/>
    <cellStyle name="Hipervínculo" xfId="49537" builtinId="8" hidden="1"/>
    <cellStyle name="Hipervínculo" xfId="5655" builtinId="8" hidden="1"/>
    <cellStyle name="Hipervínculo" xfId="1430" builtinId="8" hidden="1"/>
    <cellStyle name="Hipervínculo" xfId="22496" builtinId="8" hidden="1"/>
    <cellStyle name="Hipervínculo" xfId="6313" builtinId="8" hidden="1"/>
    <cellStyle name="Hipervínculo" xfId="49285" builtinId="8" hidden="1"/>
    <cellStyle name="Hipervínculo" xfId="38689" builtinId="8" hidden="1"/>
    <cellStyle name="Hipervínculo" xfId="5965" builtinId="8" hidden="1"/>
    <cellStyle name="Hipervínculo" xfId="44287" builtinId="8" hidden="1"/>
    <cellStyle name="Hipervínculo" xfId="6051" builtinId="8" hidden="1"/>
    <cellStyle name="Hipervínculo" xfId="29422" builtinId="8" hidden="1"/>
    <cellStyle name="Hipervínculo" xfId="51537" builtinId="8" hidden="1"/>
    <cellStyle name="Hipervínculo" xfId="51701" builtinId="8" hidden="1"/>
    <cellStyle name="Hipervínculo" xfId="39181" builtinId="8" hidden="1"/>
    <cellStyle name="Hipervínculo" xfId="7769" builtinId="8" hidden="1"/>
    <cellStyle name="Hipervínculo" xfId="33091" builtinId="8" hidden="1"/>
    <cellStyle name="Hipervínculo" xfId="19165" builtinId="8" hidden="1"/>
    <cellStyle name="Hipervínculo" xfId="55572" builtinId="8" hidden="1"/>
    <cellStyle name="Hipervínculo" xfId="59022" builtinId="8" hidden="1"/>
    <cellStyle name="Hipervínculo" xfId="56408" builtinId="8" hidden="1"/>
    <cellStyle name="Hipervínculo" xfId="32383" builtinId="8" hidden="1"/>
    <cellStyle name="Hipervínculo" xfId="7677" builtinId="8" hidden="1"/>
    <cellStyle name="Hipervínculo" xfId="2417" builtinId="8" hidden="1"/>
    <cellStyle name="Hipervínculo" xfId="21816" builtinId="8" hidden="1"/>
    <cellStyle name="Hipervínculo" xfId="40323" builtinId="8" hidden="1"/>
    <cellStyle name="Hipervínculo" xfId="32889" builtinId="8" hidden="1"/>
    <cellStyle name="Hipervínculo" xfId="27597" builtinId="8" hidden="1"/>
    <cellStyle name="Hipervínculo" xfId="25580" builtinId="8" hidden="1"/>
    <cellStyle name="Hipervínculo" xfId="1890" builtinId="8" hidden="1"/>
    <cellStyle name="Hipervínculo" xfId="7927" builtinId="8" hidden="1"/>
    <cellStyle name="Hipervínculo" xfId="26448" builtinId="8" hidden="1"/>
    <cellStyle name="Hipervínculo" xfId="519" builtinId="8" hidden="1"/>
    <cellStyle name="Hipervínculo" xfId="46902" builtinId="8" hidden="1"/>
    <cellStyle name="Hipervínculo" xfId="42811" builtinId="8" hidden="1"/>
    <cellStyle name="Hipervínculo" xfId="18782" builtinId="8" hidden="1"/>
    <cellStyle name="Hipervínculo" xfId="5130" builtinId="8" hidden="1"/>
    <cellStyle name="Hipervínculo" xfId="4044" builtinId="8" hidden="1"/>
    <cellStyle name="Hipervínculo" xfId="33249" builtinId="8" hidden="1"/>
    <cellStyle name="Hipervínculo" xfId="24778" builtinId="8" hidden="1"/>
    <cellStyle name="Hipervínculo" xfId="37366" builtinId="8" hidden="1"/>
    <cellStyle name="Hipervínculo" xfId="42101" builtinId="8" hidden="1"/>
    <cellStyle name="Hipervínculo" xfId="40776" builtinId="8" hidden="1"/>
    <cellStyle name="Hipervínculo" xfId="52500" builtinId="8" hidden="1"/>
    <cellStyle name="Hipervínculo" xfId="13794" builtinId="8" hidden="1"/>
    <cellStyle name="Hipervínculo" xfId="40051" builtinId="8" hidden="1"/>
    <cellStyle name="Hipervínculo" xfId="50067" builtinId="8" hidden="1"/>
    <cellStyle name="Hipervínculo" xfId="10847" builtinId="8" hidden="1"/>
    <cellStyle name="Hipervínculo" xfId="29208" builtinId="8" hidden="1"/>
    <cellStyle name="Hipervínculo" xfId="5181" builtinId="8" hidden="1"/>
    <cellStyle name="Hipervínculo" xfId="18729" builtinId="8" hidden="1"/>
    <cellStyle name="Hipervínculo" xfId="24644" builtinId="8" hidden="1"/>
    <cellStyle name="Hipervínculo" xfId="46848" builtinId="8" hidden="1"/>
    <cellStyle name="Hipervínculo" xfId="50154" builtinId="8" hidden="1"/>
    <cellStyle name="Hipervínculo" xfId="10325" builtinId="8" hidden="1"/>
    <cellStyle name="Hipervínculo" xfId="34001" builtinId="8" hidden="1"/>
    <cellStyle name="Hipervínculo" xfId="1862" builtinId="8" hidden="1"/>
    <cellStyle name="Hipervínculo" xfId="25528" builtinId="8" hidden="1"/>
    <cellStyle name="Hipervínculo" xfId="58684" builtinId="8" hidden="1"/>
    <cellStyle name="Hipervínculo" xfId="15471" builtinId="8" hidden="1"/>
    <cellStyle name="Hipervínculo" xfId="24160" builtinId="8" hidden="1"/>
    <cellStyle name="Hipervínculo" xfId="24532" builtinId="8" hidden="1"/>
    <cellStyle name="Hipervínculo" xfId="33667" builtinId="8" hidden="1"/>
    <cellStyle name="Hipervínculo" xfId="7729" builtinId="8" hidden="1"/>
    <cellStyle name="Hipervínculo" xfId="32329" builtinId="8" hidden="1"/>
    <cellStyle name="Hipervínculo" xfId="34518" builtinId="8" hidden="1"/>
    <cellStyle name="Hipervínculo" xfId="59046" builtinId="8" hidden="1"/>
    <cellStyle name="Hipervínculo" xfId="36300" builtinId="8" hidden="1"/>
    <cellStyle name="Hipervínculo" xfId="32994" builtinId="8" hidden="1"/>
    <cellStyle name="Hipervínculo" xfId="8811" builtinId="8" hidden="1"/>
    <cellStyle name="Hipervínculo" xfId="14653" builtinId="8" hidden="1"/>
    <cellStyle name="Hipervínculo" xfId="39128" builtinId="8" hidden="1"/>
    <cellStyle name="Hipervínculo" xfId="41446" builtinId="8" hidden="1"/>
    <cellStyle name="Hipervínculo" xfId="32984" builtinId="8" hidden="1"/>
    <cellStyle name="Hipervínculo" xfId="48769" builtinId="8" hidden="1"/>
    <cellStyle name="Hipervínculo" xfId="57211" builtinId="8" hidden="1"/>
    <cellStyle name="Hipervínculo" xfId="7967" builtinId="8" hidden="1"/>
    <cellStyle name="Hipervínculo" xfId="34865" builtinId="8" hidden="1"/>
    <cellStyle name="Hipervínculo" xfId="14927" builtinId="8" hidden="1"/>
    <cellStyle name="Hipervínculo" xfId="45349" builtinId="8" hidden="1"/>
    <cellStyle name="Hipervínculo" xfId="56410" builtinId="8" hidden="1"/>
    <cellStyle name="Hipervínculo" xfId="24844" builtinId="8" hidden="1"/>
    <cellStyle name="Hipervínculo" xfId="32761" builtinId="8" hidden="1"/>
    <cellStyle name="Hipervínculo" xfId="7525" builtinId="8" hidden="1"/>
    <cellStyle name="Hipervínculo" xfId="28508" builtinId="8" hidden="1"/>
    <cellStyle name="Hipervínculo" xfId="53270" builtinId="8" hidden="1"/>
    <cellStyle name="Hipervínculo" xfId="55302" builtinId="8" hidden="1"/>
    <cellStyle name="Hipervínculo" xfId="37246" builtinId="8" hidden="1"/>
    <cellStyle name="Hipervínculo" xfId="15515" builtinId="8" hidden="1"/>
    <cellStyle name="Hipervínculo" xfId="10297" builtinId="8" hidden="1"/>
    <cellStyle name="Hipervínculo" xfId="13705" builtinId="8" hidden="1"/>
    <cellStyle name="Hipervínculo" xfId="35440" builtinId="8" hidden="1"/>
    <cellStyle name="Hipervínculo" xfId="1196" builtinId="8" hidden="1"/>
    <cellStyle name="Hipervínculo" xfId="55494" builtinId="8" hidden="1"/>
    <cellStyle name="Hipervínculo" xfId="24416" builtinId="8" hidden="1"/>
    <cellStyle name="Hipervínculo" xfId="8589" builtinId="8" hidden="1"/>
    <cellStyle name="Hipervínculo" xfId="15856" builtinId="8" hidden="1"/>
    <cellStyle name="Hipervínculo" xfId="20560" builtinId="8" hidden="1"/>
    <cellStyle name="Hipervínculo" xfId="20928" builtinId="8" hidden="1"/>
    <cellStyle name="Hipervínculo" xfId="52788" builtinId="8" hidden="1"/>
    <cellStyle name="Hipervínculo" xfId="48697" builtinId="8" hidden="1"/>
    <cellStyle name="Hipervínculo" xfId="23389" builtinId="8" hidden="1"/>
    <cellStyle name="Hipervínculo" xfId="1434" builtinId="8" hidden="1"/>
    <cellStyle name="Hipervínculo" xfId="12423" builtinId="8" hidden="1"/>
    <cellStyle name="Hipervínculo" xfId="27357" builtinId="8" hidden="1"/>
    <cellStyle name="Hipervínculo" xfId="49293" builtinId="8" hidden="1"/>
    <cellStyle name="Hipervínculo" xfId="45987" builtinId="8" hidden="1"/>
    <cellStyle name="Hipervínculo" xfId="47875" builtinId="8" hidden="1"/>
    <cellStyle name="Hipervínculo" xfId="43893" builtinId="8" hidden="1"/>
    <cellStyle name="Hipervínculo" xfId="1372" builtinId="8" hidden="1"/>
    <cellStyle name="Hipervínculo" xfId="39591" builtinId="8" hidden="1"/>
    <cellStyle name="Hipervínculo" xfId="12695" builtinId="8" hidden="1"/>
    <cellStyle name="Hipervínculo" xfId="56222" builtinId="8" hidden="1"/>
    <cellStyle name="Hipervínculo" xfId="39189" builtinId="8" hidden="1"/>
    <cellStyle name="Hipervínculo" xfId="35096" builtinId="8" hidden="1"/>
    <cellStyle name="Hipervínculo" xfId="52879" builtinId="8" hidden="1"/>
    <cellStyle name="Hipervínculo" xfId="12840" builtinId="8" hidden="1"/>
    <cellStyle name="Hipervínculo" xfId="25602" builtinId="8" hidden="1"/>
    <cellStyle name="Hipervínculo" xfId="40962" builtinId="8" hidden="1"/>
    <cellStyle name="Hipervínculo" xfId="56416" builtinId="8" hidden="1"/>
    <cellStyle name="Hipervínculo" xfId="6553" builtinId="8" hidden="1"/>
    <cellStyle name="Hipervínculo" xfId="28296" builtinId="8" hidden="1"/>
    <cellStyle name="Hipervínculo" xfId="29782" builtinId="8" hidden="1"/>
    <cellStyle name="Hipervínculo" xfId="19643" builtinId="8" hidden="1"/>
    <cellStyle name="Hipervínculo" xfId="44749" builtinId="8" hidden="1"/>
    <cellStyle name="Hipervínculo" xfId="47760" builtinId="8" hidden="1"/>
    <cellStyle name="Hipervínculo" xfId="1898" builtinId="8" hidden="1"/>
    <cellStyle name="Hipervínculo" xfId="25588" builtinId="8" hidden="1"/>
    <cellStyle name="Hipervínculo" xfId="43947" builtinId="8" hidden="1"/>
    <cellStyle name="Hipervínculo" xfId="9200" builtinId="8" hidden="1"/>
    <cellStyle name="Hipervínculo" xfId="54122" builtinId="8" hidden="1"/>
    <cellStyle name="Hipervínculo" xfId="30535" builtinId="8" hidden="1"/>
    <cellStyle name="Hipervínculo" xfId="54562" builtinId="8" hidden="1"/>
    <cellStyle name="Hipervínculo" xfId="42819" builtinId="8" hidden="1"/>
    <cellStyle name="Hipervínculo" xfId="18790" builtinId="8" hidden="1"/>
    <cellStyle name="Hipervínculo" xfId="14696" builtinId="8" hidden="1"/>
    <cellStyle name="Hipervínculo" xfId="29364" builtinId="8" hidden="1"/>
    <cellStyle name="Hipervínculo" xfId="15964" builtinId="8" hidden="1"/>
    <cellStyle name="Hipervínculo" xfId="52420" builtinId="8" hidden="1"/>
    <cellStyle name="Hipervínculo" xfId="33805" builtinId="8" hidden="1"/>
    <cellStyle name="Hipervínculo" xfId="36016" builtinId="8" hidden="1"/>
    <cellStyle name="Hipervínculo" xfId="11989" builtinId="8" hidden="1"/>
    <cellStyle name="Hipervínculo" xfId="7898" builtinId="8" hidden="1"/>
    <cellStyle name="Hipervínculo" xfId="13788" builtinId="8" hidden="1"/>
    <cellStyle name="Hipervínculo" xfId="40043" builtinId="8" hidden="1"/>
    <cellStyle name="Hipervínculo" xfId="7059" builtinId="8" hidden="1"/>
    <cellStyle name="Hipervínculo" xfId="25950" builtinId="8" hidden="1"/>
    <cellStyle name="Hipervínculo" xfId="29216" builtinId="8" hidden="1"/>
    <cellStyle name="Hipervínculo" xfId="7012" builtinId="8" hidden="1"/>
    <cellStyle name="Hipervínculo" xfId="517" builtinId="8" hidden="1"/>
    <cellStyle name="Hipervínculo" xfId="21660" builtinId="8" hidden="1"/>
    <cellStyle name="Hipervínculo" xfId="46840" builtinId="8" hidden="1"/>
    <cellStyle name="Hipervínculo" xfId="38960" builtinId="8" hidden="1"/>
    <cellStyle name="Hipervínculo" xfId="16321" builtinId="8" hidden="1"/>
    <cellStyle name="Hipervínculo" xfId="17371" builtinId="8" hidden="1"/>
    <cellStyle name="Hipervínculo" xfId="6820" builtinId="8" hidden="1"/>
    <cellStyle name="Hipervínculo" xfId="5869" builtinId="8" hidden="1"/>
    <cellStyle name="Hipervínculo" xfId="27595" builtinId="8" hidden="1"/>
    <cellStyle name="Hipervínculo" xfId="53641" builtinId="8" hidden="1"/>
    <cellStyle name="Hipervínculo" xfId="57433" builtinId="8" hidden="1"/>
    <cellStyle name="Hipervínculo" xfId="57628" builtinId="8" hidden="1"/>
    <cellStyle name="Hipervínculo" xfId="15617" builtinId="8" hidden="1"/>
    <cellStyle name="Hipervínculo" xfId="9573" builtinId="8" hidden="1"/>
    <cellStyle name="Hipervínculo" xfId="12270" builtinId="8" hidden="1"/>
    <cellStyle name="Hipervínculo" xfId="57574" builtinId="8" hidden="1"/>
    <cellStyle name="Hipervínculo" xfId="7496" builtinId="8" hidden="1"/>
    <cellStyle name="Hipervínculo" xfId="45972" builtinId="8" hidden="1"/>
    <cellStyle name="Hipervínculo" xfId="53482" builtinId="8" hidden="1"/>
    <cellStyle name="Hipervínculo" xfId="38210" builtinId="8" hidden="1"/>
    <cellStyle name="Hipervínculo" xfId="1900" builtinId="8" hidden="1"/>
    <cellStyle name="Hipervínculo" xfId="19725" builtinId="8" hidden="1"/>
    <cellStyle name="Hipervínculo" xfId="41455" builtinId="8" hidden="1"/>
    <cellStyle name="Hipervínculo" xfId="51095" builtinId="8" hidden="1"/>
    <cellStyle name="Hipervínculo" xfId="46034" builtinId="8" hidden="1"/>
    <cellStyle name="Hipervínculo" xfId="24302" builtinId="8" hidden="1"/>
    <cellStyle name="Hipervínculo" xfId="27820" builtinId="8" hidden="1"/>
    <cellStyle name="Hipervínculo" xfId="9142" builtinId="8" hidden="1"/>
    <cellStyle name="Hipervínculo" xfId="26650" builtinId="8" hidden="1"/>
    <cellStyle name="Hipervínculo" xfId="48383" builtinId="8" hidden="1"/>
    <cellStyle name="Hipervínculo" xfId="4905" builtinId="8" hidden="1"/>
    <cellStyle name="Hipervínculo" xfId="17313" builtinId="8" hidden="1"/>
    <cellStyle name="Hipervínculo" xfId="35486" builtinId="8" hidden="1"/>
    <cellStyle name="Hipervínculo" xfId="16185" builtinId="8" hidden="1"/>
    <cellStyle name="Hipervínculo" xfId="58036" builtinId="8" hidden="1"/>
    <cellStyle name="Hipervínculo" xfId="56608" builtinId="8" hidden="1"/>
    <cellStyle name="Hipervínculo" xfId="39337" builtinId="8" hidden="1"/>
    <cellStyle name="Hipervínculo" xfId="26712" builtinId="8" hidden="1"/>
    <cellStyle name="Hipervínculo" xfId="9745" builtinId="8" hidden="1"/>
    <cellStyle name="Hipervínculo" xfId="8065" builtinId="8" hidden="1"/>
    <cellStyle name="Hipervínculo" xfId="32536" builtinId="8" hidden="1"/>
    <cellStyle name="Hipervínculo" xfId="52269" builtinId="8" hidden="1"/>
    <cellStyle name="Hipervínculo" xfId="24870" builtinId="8" hidden="1"/>
    <cellStyle name="Hipervínculo" xfId="5931" builtinId="8" hidden="1"/>
    <cellStyle name="Hipervínculo" xfId="27223" builtinId="8" hidden="1"/>
    <cellStyle name="Hipervínculo" xfId="41563" builtinId="8" hidden="1"/>
    <cellStyle name="Hipervínculo" xfId="25886" builtinId="8" hidden="1"/>
    <cellStyle name="Hipervínculo" xfId="6191" builtinId="8" hidden="1"/>
    <cellStyle name="Hipervínculo" xfId="43141" builtinId="8" hidden="1"/>
    <cellStyle name="Hipervínculo" xfId="29575" builtinId="8" hidden="1"/>
    <cellStyle name="Hipervínculo" xfId="36687" builtinId="8" hidden="1"/>
    <cellStyle name="Hipervínculo" xfId="33645" builtinId="8" hidden="1"/>
    <cellStyle name="Hipervínculo" xfId="13689" builtinId="8" hidden="1"/>
    <cellStyle name="Hipervínculo" xfId="27465" builtinId="8" hidden="1"/>
    <cellStyle name="Hipervínculo" xfId="20677" builtinId="8" hidden="1"/>
    <cellStyle name="Hipervínculo" xfId="42479" builtinId="8" hidden="1"/>
    <cellStyle name="Hipervínculo" xfId="25413" builtinId="8" hidden="1"/>
    <cellStyle name="Hipervínculo" xfId="34110" builtinId="8" hidden="1"/>
    <cellStyle name="Hipervínculo" xfId="50041" builtinId="8" hidden="1"/>
    <cellStyle name="Hipervínculo" xfId="54983" builtinId="8" hidden="1"/>
    <cellStyle name="Hipervínculo" xfId="19967" builtinId="8" hidden="1"/>
    <cellStyle name="Hipervínculo" xfId="52960" builtinId="8" hidden="1"/>
    <cellStyle name="Hipervínculo" xfId="47754" builtinId="8" hidden="1"/>
    <cellStyle name="Hipervínculo" xfId="54871" builtinId="8" hidden="1"/>
    <cellStyle name="Hipervínculo" xfId="25584" builtinId="8" hidden="1"/>
    <cellStyle name="Hipervínculo" xfId="37788" builtinId="8" hidden="1"/>
    <cellStyle name="Hipervínculo" xfId="15926" builtinId="8" hidden="1"/>
    <cellStyle name="Hipervínculo" xfId="11362" builtinId="8" hidden="1"/>
    <cellStyle name="Hipervínculo" xfId="12140" builtinId="8" hidden="1"/>
    <cellStyle name="Hipervínculo" xfId="45047" builtinId="8" hidden="1"/>
    <cellStyle name="Hipervínculo" xfId="29244" builtinId="8" hidden="1"/>
    <cellStyle name="Hipervínculo" xfId="28304" builtinId="8" hidden="1"/>
    <cellStyle name="Hipervínculo" xfId="40517" builtinId="8" hidden="1"/>
    <cellStyle name="Hipervínculo" xfId="25" builtinId="8" hidden="1"/>
    <cellStyle name="Hipervínculo" xfId="38052" builtinId="8" hidden="1"/>
    <cellStyle name="Hipervínculo" xfId="47752" builtinId="8" hidden="1"/>
    <cellStyle name="Hipervínculo" xfId="51847" builtinId="8" hidden="1"/>
    <cellStyle name="Hipervínculo" xfId="45534" builtinId="8" hidden="1"/>
    <cellStyle name="Hipervínculo" xfId="21504" builtinId="8" hidden="1"/>
    <cellStyle name="Hipervínculo" xfId="43316" builtinId="8" hidden="1"/>
    <cellStyle name="Hipervínculo" xfId="55897" builtinId="8" hidden="1"/>
    <cellStyle name="Hipervínculo" xfId="30525" builtinId="8" hidden="1"/>
    <cellStyle name="Hipervínculo" xfId="54554" builtinId="8" hidden="1"/>
    <cellStyle name="Hipervínculo" xfId="11123" builtinId="8" hidden="1"/>
    <cellStyle name="Hipervínculo" xfId="38731" builtinId="8" hidden="1"/>
    <cellStyle name="Hipervínculo" xfId="15193" builtinId="8" hidden="1"/>
    <cellStyle name="Hipervínculo" xfId="30119" builtinId="8" hidden="1"/>
    <cellStyle name="Hipervínculo" xfId="16417" builtinId="8" hidden="1"/>
    <cellStyle name="Hipervínculo" xfId="37324" builtinId="8" hidden="1"/>
    <cellStyle name="Hipervínculo" xfId="58594" builtinId="8" hidden="1"/>
    <cellStyle name="Hipervínculo" xfId="53874" builtinId="8" hidden="1"/>
    <cellStyle name="Hipervínculo" xfId="31932" builtinId="8" hidden="1"/>
    <cellStyle name="Hipervínculo" xfId="7906" builtinId="8" hidden="1"/>
    <cellStyle name="Hipervínculo" xfId="16743" builtinId="8" hidden="1"/>
    <cellStyle name="Hipervínculo" xfId="15299" builtinId="8" hidden="1"/>
    <cellStyle name="Hipervínculo" xfId="44127" builtinId="8" hidden="1"/>
    <cellStyle name="Hipervínculo" xfId="51748" builtinId="8" hidden="1"/>
    <cellStyle name="Hipervínculo" xfId="46948" builtinId="8" hidden="1"/>
    <cellStyle name="Hipervínculo" xfId="25677" builtinId="8" hidden="1"/>
    <cellStyle name="Hipervínculo" xfId="521" builtinId="8" hidden="1"/>
    <cellStyle name="Hipervínculo" xfId="23772" builtinId="8" hidden="1"/>
    <cellStyle name="Hipervínculo" xfId="25737" builtinId="8" hidden="1"/>
    <cellStyle name="Hipervínculo" xfId="30995" builtinId="8" hidden="1"/>
    <cellStyle name="Hipervínculo" xfId="45081" builtinId="8" hidden="1"/>
    <cellStyle name="Hipervínculo" xfId="40021" builtinId="8" hidden="1"/>
    <cellStyle name="Hipervínculo" xfId="18286" builtinId="8" hidden="1"/>
    <cellStyle name="Hipervínculo" xfId="5877" builtinId="8" hidden="1"/>
    <cellStyle name="Hipervínculo" xfId="28278" builtinId="8" hidden="1"/>
    <cellStyle name="Hipervínculo" xfId="44403" builtinId="8" hidden="1"/>
    <cellStyle name="Hipervínculo" xfId="55859" builtinId="8" hidden="1"/>
    <cellStyle name="Hipervínculo" xfId="36350" builtinId="8" hidden="1"/>
    <cellStyle name="Hipervínculo" xfId="17311" builtinId="8" hidden="1"/>
    <cellStyle name="Hipervínculo" xfId="11358" builtinId="8" hidden="1"/>
    <cellStyle name="Hipervínculo" xfId="16879" builtinId="8" hidden="1"/>
    <cellStyle name="Hipervínculo" xfId="45317" builtinId="8" hidden="1"/>
    <cellStyle name="Hipervínculo" xfId="39597" builtinId="8" hidden="1"/>
    <cellStyle name="Hipervínculo" xfId="52956" builtinId="8" hidden="1"/>
    <cellStyle name="Hipervínculo" xfId="27150" builtinId="8" hidden="1"/>
    <cellStyle name="Hipervínculo" xfId="26161" builtinId="8" hidden="1"/>
    <cellStyle name="Hipervínculo" xfId="3480" builtinId="8" hidden="1"/>
    <cellStyle name="Hipervínculo" xfId="19733" builtinId="8" hidden="1"/>
    <cellStyle name="Hipervínculo" xfId="19033" builtinId="8" hidden="1"/>
    <cellStyle name="Hipervínculo" xfId="46522" builtinId="8" hidden="1"/>
    <cellStyle name="Hipervínculo" xfId="46026" builtinId="8" hidden="1"/>
    <cellStyle name="Hipervínculo" xfId="48550" builtinId="8" hidden="1"/>
    <cellStyle name="Hipervínculo" xfId="33861" builtinId="8" hidden="1"/>
    <cellStyle name="Hipervínculo" xfId="1724" builtinId="8" hidden="1"/>
    <cellStyle name="Hipervínculo" xfId="26658" builtinId="8" hidden="1"/>
    <cellStyle name="Hipervínculo" xfId="32345" builtinId="8" hidden="1"/>
    <cellStyle name="Hipervínculo" xfId="53452" builtinId="8" hidden="1"/>
    <cellStyle name="Hipervínculo" xfId="39099" builtinId="8" hidden="1"/>
    <cellStyle name="Hipervínculo" xfId="17369" builtinId="8" hidden="1"/>
    <cellStyle name="Hipervínculo" xfId="12958" builtinId="8" hidden="1"/>
    <cellStyle name="Hipervínculo" xfId="11039" builtinId="8" hidden="1"/>
    <cellStyle name="Hipervínculo" xfId="58558" builtinId="8" hidden="1"/>
    <cellStyle name="Hipervínculo" xfId="45940" builtinId="8" hidden="1"/>
    <cellStyle name="Hipervínculo" xfId="19225" builtinId="8" hidden="1"/>
    <cellStyle name="Hipervínculo" xfId="32170" builtinId="8" hidden="1"/>
    <cellStyle name="Hipervínculo" xfId="10441" builtinId="8" hidden="1"/>
    <cellStyle name="Hipervínculo" xfId="18011" builtinId="8" hidden="1"/>
    <cellStyle name="Hipervínculo" xfId="52374" builtinId="8" hidden="1"/>
    <cellStyle name="Hipervínculo" xfId="22572" builtinId="8" hidden="1"/>
    <cellStyle name="Hipervínculo" xfId="58890" builtinId="8" hidden="1"/>
    <cellStyle name="Hipervínculo" xfId="736" builtinId="8" hidden="1"/>
    <cellStyle name="Hipervínculo" xfId="25239" builtinId="8" hidden="1"/>
    <cellStyle name="Hipervínculo" xfId="8229" builtinId="8" hidden="1"/>
    <cellStyle name="Hipervínculo" xfId="272" builtinId="8" hidden="1"/>
    <cellStyle name="Hipervínculo" xfId="45363" builtinId="8" hidden="1"/>
    <cellStyle name="Hipervínculo" xfId="47442" builtinId="8" hidden="1"/>
    <cellStyle name="Hipervínculo" xfId="52502" builtinId="8" hidden="1"/>
    <cellStyle name="Hipervínculo" xfId="44623" builtinId="8" hidden="1"/>
    <cellStyle name="Hipervínculo" xfId="35460" builtinId="8" hidden="1"/>
    <cellStyle name="Hipervínculo" xfId="18420" builtinId="8" hidden="1"/>
    <cellStyle name="Hipervínculo" xfId="56122" builtinId="8" hidden="1"/>
    <cellStyle name="Hipervínculo" xfId="31437" builtinId="8" hidden="1"/>
    <cellStyle name="Hipervínculo" xfId="39749" builtinId="8" hidden="1"/>
    <cellStyle name="Hipervínculo" xfId="47278" builtinId="8" hidden="1"/>
    <cellStyle name="Hipervínculo" xfId="37818" builtinId="8" hidden="1"/>
    <cellStyle name="Hipervínculo" xfId="11446" builtinId="8" hidden="1"/>
    <cellStyle name="Hipervínculo" xfId="249" builtinId="8" hidden="1"/>
    <cellStyle name="Hipervínculo" xfId="14208" builtinId="8" hidden="1"/>
    <cellStyle name="Hipervínculo" xfId="38236" builtinId="8" hidden="1"/>
    <cellStyle name="Hipervínculo" xfId="58138" builtinId="8" hidden="1"/>
    <cellStyle name="Hipervínculo" xfId="54785" builtinId="8" hidden="1"/>
    <cellStyle name="Hipervínculo" xfId="31023" builtinId="8" hidden="1"/>
    <cellStyle name="Hipervínculo" xfId="6992" builtinId="8" hidden="1"/>
    <cellStyle name="Hipervínculo" xfId="1592" builtinId="8" hidden="1"/>
    <cellStyle name="Hipervínculo" xfId="43911" builtinId="8" hidden="1"/>
    <cellStyle name="Hipervínculo" xfId="45532" builtinId="8" hidden="1"/>
    <cellStyle name="Hipervínculo" xfId="34210" builtinId="8" hidden="1"/>
    <cellStyle name="Hipervínculo" xfId="53512" builtinId="8" hidden="1"/>
    <cellStyle name="Hipervínculo" xfId="28764" builtinId="8" hidden="1"/>
    <cellStyle name="Hipervínculo" xfId="43986" builtinId="8" hidden="1"/>
    <cellStyle name="Hipervínculo" xfId="20610" builtinId="8" hidden="1"/>
    <cellStyle name="Hipervínculo" xfId="27742" builtinId="8" hidden="1"/>
    <cellStyle name="Hipervínculo" xfId="51839" builtinId="8" hidden="1"/>
    <cellStyle name="Hipervínculo" xfId="45542" builtinId="8" hidden="1"/>
    <cellStyle name="Hipervínculo" xfId="40932" builtinId="8" hidden="1"/>
    <cellStyle name="Hipervínculo" xfId="17421" builtinId="8" hidden="1"/>
    <cellStyle name="Hipervínculo" xfId="4965" builtinId="8" hidden="1"/>
    <cellStyle name="Hipervínculo" xfId="10025" builtinId="8" hidden="1"/>
    <cellStyle name="Hipervínculo" xfId="34608" builtinId="8" hidden="1"/>
    <cellStyle name="Hipervínculo" xfId="45628" builtinId="8" hidden="1"/>
    <cellStyle name="Hipervínculo" xfId="55927" builtinId="8" hidden="1"/>
    <cellStyle name="Hipervínculo" xfId="18186" builtinId="8" hidden="1"/>
    <cellStyle name="Hipervínculo" xfId="36845" builtinId="8" hidden="1"/>
    <cellStyle name="Hipervínculo" xfId="3416" builtinId="8" hidden="1"/>
    <cellStyle name="Hipervínculo" xfId="29663" builtinId="8" hidden="1"/>
    <cellStyle name="Hipervínculo" xfId="41408" builtinId="8" hidden="1"/>
    <cellStyle name="Hipervínculo" xfId="53866" builtinId="8" hidden="1"/>
    <cellStyle name="Hipervínculo" xfId="31940" builtinId="8" hidden="1"/>
    <cellStyle name="Hipervínculo" xfId="27074" builtinId="8" hidden="1"/>
    <cellStyle name="Hipervínculo" xfId="3022" builtinId="8" hidden="1"/>
    <cellStyle name="Hipervínculo" xfId="18820" builtinId="8" hidden="1"/>
    <cellStyle name="Hipervínculo" xfId="23877" builtinId="8" hidden="1"/>
    <cellStyle name="Hipervínculo" xfId="882" builtinId="8" hidden="1"/>
    <cellStyle name="Hipervínculo" xfId="46940" builtinId="8" hidden="1"/>
    <cellStyle name="Hipervínculo" xfId="28854" builtinId="8" hidden="1"/>
    <cellStyle name="Hipervínculo" xfId="20147" builtinId="8" hidden="1"/>
    <cellStyle name="Hipervínculo" xfId="10927" builtinId="8" hidden="1"/>
    <cellStyle name="Hipervínculo" xfId="11137" builtinId="8" hidden="1"/>
    <cellStyle name="Hipervínculo" xfId="40974" builtinId="8" hidden="1"/>
    <cellStyle name="Hipervínculo" xfId="55005" builtinId="8" hidden="1"/>
    <cellStyle name="Hipervínculo" xfId="8417" builtinId="8" hidden="1"/>
    <cellStyle name="Hipervínculo" xfId="25966" builtinId="8" hidden="1"/>
    <cellStyle name="Hipervínculo" xfId="13220" builtinId="8" hidden="1"/>
    <cellStyle name="Hipervínculo" xfId="10945" builtinId="8" hidden="1"/>
    <cellStyle name="Hipervínculo" xfId="32677" builtinId="8" hidden="1"/>
    <cellStyle name="Hipervínculo" xfId="29484" builtinId="8" hidden="1"/>
    <cellStyle name="Hipervínculo" xfId="57221" builtinId="8" hidden="1"/>
    <cellStyle name="Hipervínculo" xfId="33083" builtinId="8" hidden="1"/>
    <cellStyle name="Hipervínculo" xfId="36691" builtinId="8" hidden="1"/>
    <cellStyle name="Hipervínculo" xfId="42154" builtinId="8" hidden="1"/>
    <cellStyle name="Hipervínculo" xfId="17871" builtinId="8" hidden="1"/>
    <cellStyle name="Hipervínculo" xfId="39605" builtinId="8" hidden="1"/>
    <cellStyle name="Hipervínculo" xfId="40331" builtinId="8" hidden="1"/>
    <cellStyle name="Hipervínculo" xfId="50509" builtinId="8" hidden="1"/>
    <cellStyle name="Hipervínculo" xfId="26153" builtinId="8" hidden="1"/>
    <cellStyle name="Hipervínculo" xfId="17253" builtinId="8" hidden="1"/>
    <cellStyle name="Hipervínculo" xfId="44498" builtinId="8" hidden="1"/>
    <cellStyle name="Hipervínculo" xfId="24798" builtinId="8" hidden="1"/>
    <cellStyle name="Hipervínculo" xfId="30489" builtinId="8" hidden="1"/>
    <cellStyle name="Hipervínculo" xfId="51593" builtinId="8" hidden="1"/>
    <cellStyle name="Hipervínculo" xfId="37990" builtinId="8" hidden="1"/>
    <cellStyle name="Hipervínculo" xfId="19227" builtinId="8" hidden="1"/>
    <cellStyle name="Hipervínculo" xfId="33393" builtinId="8" hidden="1"/>
    <cellStyle name="Hipervínculo" xfId="8323" builtinId="8" hidden="1"/>
    <cellStyle name="Hipervínculo" xfId="31468" builtinId="8" hidden="1"/>
    <cellStyle name="Hipervínculo" xfId="53460" builtinId="8" hidden="1"/>
    <cellStyle name="Hipervínculo" xfId="55385" builtinId="8" hidden="1"/>
    <cellStyle name="Hipervínculo" xfId="58486" builtinId="8" hidden="1"/>
    <cellStyle name="Hipervínculo" xfId="12708" builtinId="8" hidden="1"/>
    <cellStyle name="Hipervínculo" xfId="49" builtinId="8" hidden="1"/>
    <cellStyle name="Hipervínculo" xfId="15119" builtinId="8" hidden="1"/>
    <cellStyle name="Hipervínculo" xfId="38653" builtinId="8" hidden="1"/>
    <cellStyle name="Hipervínculo" xfId="57683" builtinId="8" hidden="1"/>
    <cellStyle name="Hipervínculo" xfId="54138" builtinId="8" hidden="1"/>
    <cellStyle name="Hipervínculo" xfId="30111" builtinId="8" hidden="1"/>
    <cellStyle name="Hipervínculo" xfId="6900" builtinId="8" hidden="1"/>
    <cellStyle name="Hipervínculo" xfId="32086" builtinId="8" hidden="1"/>
    <cellStyle name="Hipervínculo" xfId="20091" builtinId="8" hidden="1"/>
    <cellStyle name="Hipervínculo" xfId="45584" builtinId="8" hidden="1"/>
    <cellStyle name="Hipervínculo" xfId="51429" builtinId="8" hidden="1"/>
    <cellStyle name="Hipervínculo" xfId="47338" builtinId="8" hidden="1"/>
    <cellStyle name="Hipervínculo" xfId="23306" builtinId="8" hidden="1"/>
    <cellStyle name="Hipervínculo" xfId="22893" builtinId="8" hidden="1"/>
    <cellStyle name="Hipervínculo" xfId="48325" builtinId="8" hidden="1"/>
    <cellStyle name="Hipervínculo" xfId="28720" builtinId="8" hidden="1"/>
    <cellStyle name="Hipervínculo" xfId="52510" builtinId="8" hidden="1"/>
    <cellStyle name="Hipervínculo" xfId="44631" builtinId="8" hidden="1"/>
    <cellStyle name="Hipervínculo" xfId="40539" builtinId="8" hidden="1"/>
    <cellStyle name="Hipervínculo" xfId="5279" builtinId="8" hidden="1"/>
    <cellStyle name="Hipervínculo" xfId="7402" builtinId="8" hidden="1"/>
    <cellStyle name="Hipervínculo" xfId="56280" builtinId="8" hidden="1"/>
    <cellStyle name="Hipervínculo" xfId="35522" builtinId="8" hidden="1"/>
    <cellStyle name="Hipervínculo" xfId="10985" builtinId="8" hidden="1"/>
    <cellStyle name="Hipervínculo" xfId="37826" builtinId="8" hidden="1"/>
    <cellStyle name="Hipervínculo" xfId="6437" builtinId="8" hidden="1"/>
    <cellStyle name="Hipervínculo" xfId="9710" builtinId="8" hidden="1"/>
    <cellStyle name="Hipervínculo" xfId="14199" builtinId="8" hidden="1"/>
    <cellStyle name="Hipervínculo" xfId="503" builtinId="8" hidden="1"/>
    <cellStyle name="Hipervínculo" xfId="19567" builtinId="8" hidden="1"/>
    <cellStyle name="Hipervínculo" xfId="54777" builtinId="8" hidden="1"/>
    <cellStyle name="Hipervínculo" xfId="31031" builtinId="8" hidden="1"/>
    <cellStyle name="Hipervínculo" xfId="48823" builtinId="8" hidden="1"/>
    <cellStyle name="Hipervínculo" xfId="2566" builtinId="8" hidden="1"/>
    <cellStyle name="Hipervínculo" xfId="7501" builtinId="8" hidden="1"/>
    <cellStyle name="Hipervínculo" xfId="59134" builtinId="8" hidden="1"/>
    <cellStyle name="Hipervínculo" xfId="49611" builtinId="8" hidden="1"/>
    <cellStyle name="Hipervínculo" xfId="47851" builtinId="8" hidden="1"/>
    <cellStyle name="Hipervínculo" xfId="24228" builtinId="8" hidden="1"/>
    <cellStyle name="Hipervínculo" xfId="20137" builtinId="8" hidden="1"/>
    <cellStyle name="Hipervínculo" xfId="25207" builtinId="8" hidden="1"/>
    <cellStyle name="Hipervínculo" xfId="32066" builtinId="8" hidden="1"/>
    <cellStyle name="Hipervínculo" xfId="29894" builtinId="8" hidden="1"/>
    <cellStyle name="Hipervínculo" xfId="55919" builtinId="8" hidden="1"/>
    <cellStyle name="Hipervínculo" xfId="16625" builtinId="8" hidden="1"/>
    <cellStyle name="Hipervínculo" xfId="17431" builtinId="8" hidden="1"/>
    <cellStyle name="Hipervínculo" xfId="13338" builtinId="8" hidden="1"/>
    <cellStyle name="Hipervínculo" xfId="10033" builtinId="8" hidden="1"/>
    <cellStyle name="Hipervínculo" xfId="34600" builtinId="8" hidden="1"/>
    <cellStyle name="Hipervínculo" xfId="10307" builtinId="8" hidden="1"/>
    <cellStyle name="Hipervínculo" xfId="56684" builtinId="8" hidden="1"/>
    <cellStyle name="Hipervínculo" xfId="28964" builtinId="8" hidden="1"/>
    <cellStyle name="Hipervínculo" xfId="34116" builtinId="8" hidden="1"/>
    <cellStyle name="Hipervínculo" xfId="25315" builtinId="8" hidden="1"/>
    <cellStyle name="Hipervínculo" xfId="41324" builtinId="8" hidden="1"/>
    <cellStyle name="Hipervínculo" xfId="15858" builtinId="8" hidden="1"/>
    <cellStyle name="Hipervínculo" xfId="4919" builtinId="8" hidden="1"/>
    <cellStyle name="Hipervínculo" xfId="43444" builtinId="8" hidden="1"/>
    <cellStyle name="Hipervínculo" xfId="39175" builtinId="8" hidden="1"/>
    <cellStyle name="Hipervínculo" xfId="32815" builtinId="8" hidden="1"/>
    <cellStyle name="Hipervínculo" xfId="36435" builtinId="8" hidden="1"/>
    <cellStyle name="Hipervínculo" xfId="23023" builtinId="8" hidden="1"/>
    <cellStyle name="Hipervínculo" xfId="44129" builtinId="8" hidden="1"/>
    <cellStyle name="Hipervínculo" xfId="45879" builtinId="8" hidden="1"/>
    <cellStyle name="Hipervínculo" xfId="46428" builtinId="8" hidden="1"/>
    <cellStyle name="Hipervínculo" xfId="19455" builtinId="8" hidden="1"/>
    <cellStyle name="Hipervínculo" xfId="29858" builtinId="8" hidden="1"/>
    <cellStyle name="Hipervínculo" xfId="25856" builtinId="8" hidden="1"/>
    <cellStyle name="Hipervínculo" xfId="48641" builtinId="8" hidden="1"/>
    <cellStyle name="Hipervínculo" xfId="54997" builtinId="8" hidden="1"/>
    <cellStyle name="Hipervínculo" xfId="59259" builtinId="8" hidden="1"/>
    <cellStyle name="Hipervínculo" xfId="34942" builtinId="8" hidden="1"/>
    <cellStyle name="Hipervínculo" xfId="13212" builtinId="8" hidden="1"/>
    <cellStyle name="Hipervínculo" xfId="660" builtinId="8" hidden="1"/>
    <cellStyle name="Hipervínculo" xfId="4012" builtinId="8" hidden="1"/>
    <cellStyle name="Hipervínculo" xfId="23706" builtinId="8" hidden="1"/>
    <cellStyle name="Hipervínculo" xfId="31015" builtinId="8" hidden="1"/>
    <cellStyle name="Hipervínculo" xfId="20778" builtinId="8" hidden="1"/>
    <cellStyle name="Hipervínculo" xfId="28013" builtinId="8" hidden="1"/>
    <cellStyle name="Hipervínculo" xfId="6283" builtinId="8" hidden="1"/>
    <cellStyle name="Hipervínculo" xfId="6089" builtinId="8" hidden="1"/>
    <cellStyle name="Hipervínculo" xfId="22831" builtinId="8" hidden="1"/>
    <cellStyle name="Hipervínculo" xfId="44673" builtinId="8" hidden="1"/>
    <cellStyle name="Hipervínculo" xfId="50517" builtinId="8" hidden="1"/>
    <cellStyle name="Hipervínculo" xfId="46426" builtinId="8" hidden="1"/>
    <cellStyle name="Hipervínculo" xfId="21087" builtinId="8" hidden="1"/>
    <cellStyle name="Hipervínculo" xfId="726" builtinId="8" hidden="1"/>
    <cellStyle name="Hipervínculo" xfId="4710" builtinId="8" hidden="1"/>
    <cellStyle name="Hipervínculo" xfId="26458" builtinId="8" hidden="1"/>
    <cellStyle name="Hipervínculo" xfId="9773" builtinId="8" hidden="1"/>
    <cellStyle name="Hipervínculo" xfId="23431" builtinId="8" hidden="1"/>
    <cellStyle name="Hipervínculo" xfId="37398" builtinId="8" hidden="1"/>
    <cellStyle name="Hipervínculo" xfId="38512" builtinId="8" hidden="1"/>
    <cellStyle name="Hipervínculo" xfId="54308" builtinId="8" hidden="1"/>
    <cellStyle name="Hipervínculo" xfId="12405" builtinId="8" hidden="1"/>
    <cellStyle name="Hipervínculo" xfId="36433" builtinId="8" hidden="1"/>
    <cellStyle name="Hipervínculo" xfId="58800" builtinId="8" hidden="1"/>
    <cellStyle name="Hipervínculo" xfId="4708" builtinId="8" hidden="1"/>
    <cellStyle name="Hipervínculo" xfId="32827" builtinId="8" hidden="1"/>
    <cellStyle name="Hipervínculo" xfId="7233" builtinId="8" hidden="1"/>
    <cellStyle name="Hipervínculo" xfId="15111" builtinId="8" hidden="1"/>
    <cellStyle name="Hipervínculo" xfId="21812" builtinId="8" hidden="1"/>
    <cellStyle name="Hipervínculo" xfId="43234" builtinId="8" hidden="1"/>
    <cellStyle name="Hipervínculo" xfId="54144" builtinId="8" hidden="1"/>
    <cellStyle name="Hipervínculo" xfId="12780" builtinId="8" hidden="1"/>
    <cellStyle name="Hipervínculo" xfId="52027" builtinId="8" hidden="1"/>
    <cellStyle name="Hipervínculo" xfId="2111" builtinId="8" hidden="1"/>
    <cellStyle name="Hipervínculo" xfId="21914" builtinId="8" hidden="1"/>
    <cellStyle name="Hipervínculo" xfId="58252" builtinId="8" hidden="1"/>
    <cellStyle name="Hipervínculo" xfId="12718" builtinId="8" hidden="1"/>
    <cellStyle name="Hipervínculo" xfId="15113" builtinId="8" hidden="1"/>
    <cellStyle name="Hipervínculo" xfId="21348" builtinId="8" hidden="1"/>
    <cellStyle name="Hipervínculo" xfId="32156" builtinId="8" hidden="1"/>
    <cellStyle name="Hipervínculo" xfId="4684" builtinId="8" hidden="1"/>
    <cellStyle name="Hipervínculo" xfId="28712" builtinId="8" hidden="1"/>
    <cellStyle name="Hipervínculo" xfId="32805" builtinId="8" hidden="1"/>
    <cellStyle name="Hipervínculo" xfId="56832" builtinId="8" hidden="1"/>
    <cellStyle name="Hipervínculo" xfId="40547" builtinId="8" hidden="1"/>
    <cellStyle name="Hipervínculo" xfId="40895" builtinId="8" hidden="1"/>
    <cellStyle name="Hipervínculo" xfId="10365" builtinId="8" hidden="1"/>
    <cellStyle name="Hipervínculo" xfId="42665" builtinId="8" hidden="1"/>
    <cellStyle name="Hipervínculo" xfId="17655" builtinId="8" hidden="1"/>
    <cellStyle name="Hipervínculo" xfId="39607" builtinId="8" hidden="1"/>
    <cellStyle name="Hipervínculo" xfId="56638" builtinId="8" hidden="1"/>
    <cellStyle name="Hipervínculo" xfId="33745" builtinId="8" hidden="1"/>
    <cellStyle name="Hipervínculo" xfId="29491" builtinId="8" hidden="1"/>
    <cellStyle name="Hipervínculo" xfId="50242" builtinId="8" hidden="1"/>
    <cellStyle name="Hipervínculo" xfId="40527" builtinId="8" hidden="1"/>
    <cellStyle name="Hipervínculo" xfId="42315" builtinId="8" hidden="1"/>
    <cellStyle name="Hipervínculo" xfId="46406" builtinId="8" hidden="1"/>
    <cellStyle name="Hipervínculo" xfId="49711" builtinId="8" hidden="1"/>
    <cellStyle name="Hipervínculo" xfId="54923" builtinId="8" hidden="1"/>
    <cellStyle name="Hipervínculo" xfId="39653" builtinId="8" hidden="1"/>
    <cellStyle name="Hipervínculo" xfId="6037" builtinId="8" hidden="1"/>
    <cellStyle name="Hipervínculo" xfId="8365" builtinId="8" hidden="1"/>
    <cellStyle name="Hipervínculo" xfId="33837" builtinId="8" hidden="1"/>
    <cellStyle name="Hipervínculo" xfId="53204" builtinId="8" hidden="1"/>
    <cellStyle name="Hipervínculo" xfId="42785" builtinId="8" hidden="1"/>
    <cellStyle name="Hipervínculo" xfId="20145" builtinId="8" hidden="1"/>
    <cellStyle name="Hipervínculo" xfId="11523" builtinId="8" hidden="1"/>
    <cellStyle name="Hipervínculo" xfId="8173" builtinId="8" hidden="1"/>
    <cellStyle name="Hipervínculo" xfId="29902" builtinId="8" hidden="1"/>
    <cellStyle name="Hipervínculo" xfId="11593" builtinId="8" hidden="1"/>
    <cellStyle name="Hipervínculo" xfId="59269" builtinId="8" hidden="1"/>
    <cellStyle name="Hipervínculo" xfId="21650" builtinId="8" hidden="1"/>
    <cellStyle name="Hipervínculo" xfId="13346" builtinId="8" hidden="1"/>
    <cellStyle name="Hipervínculo" xfId="17547" builtinId="8" hidden="1"/>
    <cellStyle name="Hipervínculo" xfId="15097" builtinId="8" hidden="1"/>
    <cellStyle name="Hipervínculo" xfId="19695" builtinId="8" hidden="1"/>
    <cellStyle name="Hipervínculo" xfId="16355" builtinId="8" hidden="1"/>
    <cellStyle name="Hipervínculo" xfId="12148" builtinId="8" hidden="1"/>
    <cellStyle name="Hipervínculo" xfId="28926" builtinId="8" hidden="1"/>
    <cellStyle name="Hipervínculo" xfId="6547" builtinId="8" hidden="1"/>
    <cellStyle name="Hipervínculo" xfId="14615" builtinId="8" hidden="1"/>
    <cellStyle name="Hipervínculo" xfId="22028" builtinId="8" hidden="1"/>
    <cellStyle name="Hipervínculo" xfId="43759" builtinId="8" hidden="1"/>
    <cellStyle name="Hipervínculo" xfId="48789" builtinId="8" hidden="1"/>
    <cellStyle name="Hipervínculo" xfId="22454" builtinId="8" hidden="1"/>
    <cellStyle name="Hipervínculo" xfId="21998" builtinId="8" hidden="1"/>
    <cellStyle name="Hipervínculo" xfId="4124" builtinId="8" hidden="1"/>
    <cellStyle name="Hipervínculo" xfId="42039" builtinId="8" hidden="1"/>
    <cellStyle name="Hipervínculo" xfId="50594" builtinId="8" hidden="1"/>
    <cellStyle name="Hipervínculo" xfId="50689" builtinId="8" hidden="1"/>
    <cellStyle name="Hipervínculo" xfId="41865" builtinId="8" hidden="1"/>
    <cellStyle name="Hipervínculo" xfId="36800" builtinId="8" hidden="1"/>
    <cellStyle name="Hipervínculo" xfId="28228" builtinId="8" hidden="1"/>
    <cellStyle name="Hipervínculo" xfId="9090" builtinId="8" hidden="1"/>
    <cellStyle name="Hipervínculo" xfId="28788" builtinId="8" hidden="1"/>
    <cellStyle name="Hipervínculo" xfId="35882" builtinId="8" hidden="1"/>
    <cellStyle name="Hipervínculo" xfId="59255" builtinId="8" hidden="1"/>
    <cellStyle name="Hipervínculo" xfId="3978" builtinId="8" hidden="1"/>
    <cellStyle name="Hipervínculo" xfId="29874" builtinId="8" hidden="1"/>
    <cellStyle name="Hipervínculo" xfId="8145" builtinId="8" hidden="1"/>
    <cellStyle name="Hipervínculo" xfId="16016" builtinId="8" hidden="1"/>
    <cellStyle name="Hipervínculo" xfId="47002" builtinId="8" hidden="1"/>
    <cellStyle name="Hipervínculo" xfId="42813" builtinId="8" hidden="1"/>
    <cellStyle name="Hipervínculo" xfId="48761" builtinId="8" hidden="1"/>
    <cellStyle name="Hipervínculo" xfId="14702" builtinId="8" hidden="1"/>
    <cellStyle name="Hipervínculo" xfId="5138" builtinId="8" hidden="1"/>
    <cellStyle name="Hipervínculo" xfId="51255" builtinId="8" hidden="1"/>
    <cellStyle name="Hipervínculo" xfId="40757" builtinId="8" hidden="1"/>
    <cellStyle name="Hipervínculo" xfId="2067" builtinId="8" hidden="1"/>
    <cellStyle name="Hipervínculo" xfId="42049" builtinId="8" hidden="1"/>
    <cellStyle name="Hipervínculo" xfId="27481" builtinId="8" hidden="1"/>
    <cellStyle name="Hipervínculo" xfId="4190" builtinId="8" hidden="1"/>
    <cellStyle name="Hipervínculo" xfId="16082" builtinId="8" hidden="1"/>
    <cellStyle name="Hipervínculo" xfId="5598" builtinId="8" hidden="1"/>
    <cellStyle name="Hipervínculo" xfId="32195" builtinId="8" hidden="1"/>
    <cellStyle name="Hipervínculo" xfId="51157" builtinId="8" hidden="1"/>
    <cellStyle name="Hipervínculo" xfId="56666" builtinId="8" hidden="1"/>
    <cellStyle name="Hipervínculo" xfId="39633" builtinId="8" hidden="1"/>
    <cellStyle name="Hipervínculo" xfId="13992" builtinId="8" hidden="1"/>
    <cellStyle name="Hipervínculo" xfId="11511" builtinId="8" hidden="1"/>
    <cellStyle name="Hipervínculo" xfId="12397" builtinId="8" hidden="1"/>
    <cellStyle name="Hipervínculo" xfId="36425" builtinId="8" hidden="1"/>
    <cellStyle name="Hipervínculo" xfId="8501" builtinId="8" hidden="1"/>
    <cellStyle name="Hipervínculo" xfId="23117" builtinId="8" hidden="1"/>
    <cellStyle name="Hipervínculo" xfId="32835" builtinId="8" hidden="1"/>
    <cellStyle name="Hipervínculo" xfId="4180" builtinId="8" hidden="1"/>
    <cellStyle name="Hipervínculo" xfId="4712" builtinId="8" hidden="1"/>
    <cellStyle name="Hipervínculo" xfId="18573" builtinId="8" hidden="1"/>
    <cellStyle name="Hipervínculo" xfId="43226" builtinId="8" hidden="1"/>
    <cellStyle name="Hipervínculo" xfId="16617" builtinId="8" hidden="1"/>
    <cellStyle name="Hipervínculo" xfId="50059" builtinId="8" hidden="1"/>
    <cellStyle name="Hipervínculo" xfId="14023" builtinId="8" hidden="1"/>
    <cellStyle name="Hipervínculo" xfId="7657" builtinId="8" hidden="1"/>
    <cellStyle name="Hipervínculo" xfId="2097" builtinId="8" hidden="1"/>
    <cellStyle name="Hipervínculo" xfId="25996" builtinId="8" hidden="1"/>
    <cellStyle name="Hipervínculo" xfId="50025" builtinId="8" hidden="1"/>
    <cellStyle name="Hipervínculo" xfId="21954" builtinId="8" hidden="1"/>
    <cellStyle name="Hipervínculo" xfId="53284" builtinId="8" hidden="1"/>
    <cellStyle name="Hipervínculo" xfId="13605" builtinId="8" hidden="1"/>
    <cellStyle name="Hipervínculo" xfId="14889" builtinId="8" hidden="1"/>
    <cellStyle name="Hipervínculo" xfId="9437" builtinId="8" hidden="1"/>
    <cellStyle name="Hipervínculo" xfId="53876" builtinId="8" hidden="1"/>
    <cellStyle name="Hipervínculo" xfId="17795" builtinId="8" hidden="1"/>
    <cellStyle name="Hipervínculo" xfId="49123" builtinId="8" hidden="1"/>
    <cellStyle name="Hipervínculo" xfId="28060" builtinId="8" hidden="1"/>
    <cellStyle name="Hipervínculo" xfId="33845" builtinId="8" hidden="1"/>
    <cellStyle name="Hipervínculo" xfId="1316" builtinId="8" hidden="1"/>
    <cellStyle name="Hipervínculo" xfId="14185" builtinId="8" hidden="1"/>
    <cellStyle name="Hipervínculo" xfId="39599" builtinId="8" hidden="1"/>
    <cellStyle name="Hipervínculo" xfId="56628" builtinId="8" hidden="1"/>
    <cellStyle name="Hipervínculo" xfId="51571" builtinId="8" hidden="1"/>
    <cellStyle name="Hipervínculo" xfId="29657" builtinId="8" hidden="1"/>
    <cellStyle name="Hipervínculo" xfId="11774" builtinId="8" hidden="1"/>
    <cellStyle name="Hipervínculo" xfId="9012" builtinId="8" hidden="1"/>
    <cellStyle name="Hipervínculo" xfId="21115" builtinId="8" hidden="1"/>
    <cellStyle name="Hipervínculo" xfId="46398" builtinId="8" hidden="1"/>
    <cellStyle name="Hipervínculo" xfId="3241" builtinId="8" hidden="1"/>
    <cellStyle name="Hipervínculo" xfId="47883" builtinId="8" hidden="1"/>
    <cellStyle name="Hipervínculo" xfId="49086" builtinId="8" hidden="1"/>
    <cellStyle name="Hipervínculo" xfId="1638" builtinId="8" hidden="1"/>
    <cellStyle name="Hipervínculo" xfId="904" builtinId="8" hidden="1"/>
    <cellStyle name="Hipervínculo" xfId="28040" builtinId="8" hidden="1"/>
    <cellStyle name="Hipervínculo" xfId="53197" builtinId="8" hidden="1"/>
    <cellStyle name="Hipervínculo" xfId="42777" builtinId="8" hidden="1"/>
    <cellStyle name="Hipervínculo" xfId="37714" builtinId="8" hidden="1"/>
    <cellStyle name="Hipervínculo" xfId="15980" builtinId="8" hidden="1"/>
    <cellStyle name="Hipervínculo" xfId="23942" builtinId="8" hidden="1"/>
    <cellStyle name="Hipervínculo" xfId="38984" builtinId="8" hidden="1"/>
    <cellStyle name="Hipervínculo" xfId="58698" builtinId="8" hidden="1"/>
    <cellStyle name="Hipervínculo" xfId="52047" builtinId="8" hidden="1"/>
    <cellStyle name="Hipervínculo" xfId="54274" builtinId="8" hidden="1"/>
    <cellStyle name="Hipervínculo" xfId="30788" builtinId="8" hidden="1"/>
    <cellStyle name="Hipervínculo" xfId="9054" builtinId="8" hidden="1"/>
    <cellStyle name="Hipervínculo" xfId="40960" builtinId="8" hidden="1"/>
    <cellStyle name="Hipervínculo" xfId="49863" builtinId="8" hidden="1"/>
    <cellStyle name="Hipervínculo" xfId="16060" builtinId="8" hidden="1"/>
    <cellStyle name="Hipervínculo" xfId="50651" builtinId="8" hidden="1"/>
    <cellStyle name="Hipervínculo" xfId="18054" builtinId="8" hidden="1"/>
    <cellStyle name="Hipervínculo" xfId="23857" builtinId="8" hidden="1"/>
    <cellStyle name="Hipervínculo" xfId="1200" builtinId="8" hidden="1"/>
    <cellStyle name="Hipervínculo" xfId="22036" builtinId="8" hidden="1"/>
    <cellStyle name="Hipervínculo" xfId="27094" builtinId="8" hidden="1"/>
    <cellStyle name="Hipervínculo" xfId="8559" builtinId="8" hidden="1"/>
    <cellStyle name="Hipervínculo" xfId="25153" builtinId="8" hidden="1"/>
    <cellStyle name="Hipervínculo" xfId="54470" builtinId="8" hidden="1"/>
    <cellStyle name="Hipervínculo" xfId="4628" builtinId="8" hidden="1"/>
    <cellStyle name="Hipervínculo" xfId="6511" builtinId="8" hidden="1"/>
    <cellStyle name="Hipervínculo" xfId="28962" builtinId="8" hidden="1"/>
    <cellStyle name="Hipervínculo" xfId="34023" builtinId="8" hidden="1"/>
    <cellStyle name="Hipervínculo" xfId="55754" builtinId="8" hidden="1"/>
    <cellStyle name="Hipervínculo" xfId="23441" builtinId="8" hidden="1"/>
    <cellStyle name="Hipervínculo" xfId="2193" builtinId="8" hidden="1"/>
    <cellStyle name="Hipervínculo" xfId="17062" builtinId="8" hidden="1"/>
    <cellStyle name="Hipervínculo" xfId="3708" builtinId="8" hidden="1"/>
    <cellStyle name="Hipervínculo" xfId="52315" builtinId="8" hidden="1"/>
    <cellStyle name="Hipervínculo" xfId="56838" builtinId="8" hidden="1"/>
    <cellStyle name="Hipervínculo" xfId="1312" builtinId="8" hidden="1"/>
    <cellStyle name="Hipervínculo" xfId="22839" builtinId="8" hidden="1"/>
    <cellStyle name="Hipervínculo" xfId="22278" builtinId="8" hidden="1"/>
    <cellStyle name="Hipervínculo" xfId="35426" builtinId="8" hidden="1"/>
    <cellStyle name="Hipervínculo" xfId="13007" builtinId="8" hidden="1"/>
    <cellStyle name="Hipervínculo" xfId="5915" builtinId="8" hidden="1"/>
    <cellStyle name="Hipervínculo" xfId="7305" builtinId="8" hidden="1"/>
    <cellStyle name="Hipervínculo" xfId="32627" builtinId="8" hidden="1"/>
    <cellStyle name="Hipervínculo" xfId="53147" builtinId="8" hidden="1"/>
    <cellStyle name="Hipervínculo" xfId="49847" builtinId="8" hidden="1"/>
    <cellStyle name="Hipervínculo" xfId="54921" builtinId="8" hidden="1"/>
    <cellStyle name="Hipervínculo" xfId="45401" builtinId="8" hidden="1"/>
    <cellStyle name="Hipervínculo" xfId="43641" builtinId="8" hidden="1"/>
    <cellStyle name="Hipervínculo" xfId="31312" builtinId="8" hidden="1"/>
    <cellStyle name="Hipervínculo" xfId="19451" builtinId="8" hidden="1"/>
    <cellStyle name="Hipervínculo" xfId="17551" builtinId="8" hidden="1"/>
    <cellStyle name="Hipervínculo" xfId="11364" builtinId="8" hidden="1"/>
    <cellStyle name="Hipervínculo" xfId="31515" builtinId="8" hidden="1"/>
    <cellStyle name="Hipervínculo" xfId="32499" builtinId="8" hidden="1"/>
    <cellStyle name="Hipervínculo" xfId="13396" builtinId="8" hidden="1"/>
    <cellStyle name="Hipervínculo" xfId="22925" builtinId="8" hidden="1"/>
    <cellStyle name="Hipervínculo" xfId="57782" builtinId="8" hidden="1"/>
    <cellStyle name="Hipervínculo" xfId="14507" builtinId="8" hidden="1"/>
    <cellStyle name="Hipervínculo" xfId="58231" builtinId="8" hidden="1"/>
    <cellStyle name="Hipervínculo" xfId="18160" builtinId="8" hidden="1"/>
    <cellStyle name="Hipervínculo" xfId="48057" builtinId="8" hidden="1"/>
    <cellStyle name="Hipervínculo" xfId="9935" builtinId="8" hidden="1"/>
    <cellStyle name="Hipervínculo" xfId="42585" builtinId="8" hidden="1"/>
    <cellStyle name="Hipervínculo" xfId="20968" builtinId="8" hidden="1"/>
    <cellStyle name="Hipervínculo" xfId="23186" builtinId="8" hidden="1"/>
    <cellStyle name="Hipervínculo" xfId="15934" builtinId="8" hidden="1"/>
    <cellStyle name="Hipervínculo" xfId="32857" builtinId="8" hidden="1"/>
    <cellStyle name="Hipervínculo" xfId="42541" builtinId="8" hidden="1"/>
    <cellStyle name="Hipervínculo" xfId="3000" builtinId="8" hidden="1"/>
    <cellStyle name="Hipervínculo" xfId="22138" builtinId="8" hidden="1"/>
    <cellStyle name="Hipervínculo" xfId="10841" builtinId="8" hidden="1"/>
    <cellStyle name="Hipervínculo" xfId="46096" builtinId="8" hidden="1"/>
    <cellStyle name="Hipervínculo" xfId="57335" builtinId="8" hidden="1"/>
    <cellStyle name="Hipervínculo" xfId="42009" builtinId="8" hidden="1"/>
    <cellStyle name="Hipervínculo" xfId="56076" builtinId="8" hidden="1"/>
    <cellStyle name="Hipervínculo" xfId="37342" builtinId="8" hidden="1"/>
    <cellStyle name="Hipervínculo" xfId="50547" builtinId="8" hidden="1"/>
    <cellStyle name="Hipervínculo" xfId="3243" builtinId="8" hidden="1"/>
    <cellStyle name="Hipervínculo" xfId="33777" builtinId="8" hidden="1"/>
    <cellStyle name="Hipervínculo" xfId="16329" builtinId="8" hidden="1"/>
    <cellStyle name="Hipervínculo" xfId="43053" builtinId="8" hidden="1"/>
    <cellStyle name="Hipervínculo" xfId="20315" builtinId="8" hidden="1"/>
    <cellStyle name="Hipervínculo" xfId="52853" builtinId="8" hidden="1"/>
    <cellStyle name="Hipervínculo" xfId="38813" builtinId="8" hidden="1"/>
    <cellStyle name="Hipervínculo" xfId="34532" builtinId="8" hidden="1"/>
    <cellStyle name="Hipervínculo" xfId="5039" builtinId="8" hidden="1"/>
    <cellStyle name="Hipervínculo" xfId="21589" builtinId="8" hidden="1"/>
    <cellStyle name="Hipervínculo" xfId="38292" builtinId="8" hidden="1"/>
    <cellStyle name="Hipervínculo" xfId="41262" builtinId="8" hidden="1"/>
    <cellStyle name="Hipervínculo" xfId="7771" builtinId="8" hidden="1"/>
    <cellStyle name="Hipervínculo" xfId="50298" builtinId="8" hidden="1"/>
    <cellStyle name="Hipervínculo" xfId="46226" builtinId="8" hidden="1"/>
    <cellStyle name="Hipervínculo" xfId="36463" builtinId="8" hidden="1"/>
    <cellStyle name="Hipervínculo" xfId="42987" builtinId="8" hidden="1"/>
    <cellStyle name="Hipervínculo" xfId="12413" builtinId="8" hidden="1"/>
    <cellStyle name="Hipervínculo" xfId="8347" builtinId="8" hidden="1"/>
    <cellStyle name="Hipervínculo" xfId="4955" builtinId="8" hidden="1"/>
    <cellStyle name="Hipervínculo" xfId="28479" builtinId="8" hidden="1"/>
    <cellStyle name="Hipervínculo" xfId="25760" builtinId="8" hidden="1"/>
    <cellStyle name="Hipervínculo" xfId="58278" builtinId="8" hidden="1"/>
    <cellStyle name="Hipervínculo" xfId="22356" builtinId="8" hidden="1"/>
    <cellStyle name="Hipervínculo" xfId="25976" builtinId="8" hidden="1"/>
    <cellStyle name="Hipervínculo" xfId="40277" builtinId="8" hidden="1"/>
    <cellStyle name="Hipervínculo" xfId="17567" builtinId="8" hidden="1"/>
    <cellStyle name="Hipervínculo" xfId="22757" builtinId="8" hidden="1"/>
    <cellStyle name="Hipervínculo" xfId="12158" builtinId="8" hidden="1"/>
    <cellStyle name="Hipervínculo" xfId="19985" builtinId="8" hidden="1"/>
    <cellStyle name="Hipervínculo" xfId="57372" builtinId="8" hidden="1"/>
    <cellStyle name="Hipervínculo" xfId="1700" builtinId="8" hidden="1"/>
    <cellStyle name="Hipervínculo" xfId="30780" builtinId="8" hidden="1"/>
    <cellStyle name="Hipervínculo" xfId="5062" builtinId="8" hidden="1"/>
    <cellStyle name="Hipervínculo" xfId="3702" builtinId="8" hidden="1"/>
    <cellStyle name="Hipervínculo" xfId="38436" builtinId="8" hidden="1"/>
    <cellStyle name="Hipervínculo" xfId="41909" builtinId="8" hidden="1"/>
    <cellStyle name="Hipervínculo" xfId="46966" builtinId="8" hidden="1"/>
    <cellStyle name="Hipervínculo" xfId="48235" builtinId="8" hidden="1"/>
    <cellStyle name="Hipervínculo" xfId="32693" builtinId="8" hidden="1"/>
    <cellStyle name="Hipervínculo" xfId="28530" builtinId="8" hidden="1"/>
    <cellStyle name="Hipervínculo" xfId="50705" builtinId="8" hidden="1"/>
    <cellStyle name="Hipervínculo" xfId="27102" builtinId="8" hidden="1"/>
    <cellStyle name="Hipervínculo" xfId="17209" builtinId="8" hidden="1"/>
    <cellStyle name="Hipervínculo" xfId="45281" builtinId="8" hidden="1"/>
    <cellStyle name="Hipervínculo" xfId="41436" builtinId="8" hidden="1"/>
    <cellStyle name="Hipervínculo" xfId="16923" builtinId="8" hidden="1"/>
    <cellStyle name="Hipervínculo" xfId="3058" builtinId="8" hidden="1"/>
    <cellStyle name="Hipervínculo" xfId="50600" builtinId="8" hidden="1"/>
    <cellStyle name="Hipervínculo" xfId="13320" builtinId="8" hidden="1"/>
    <cellStyle name="Hipervínculo" xfId="58590" builtinId="8" hidden="1"/>
    <cellStyle name="Hipervínculo" xfId="11679" builtinId="8" hidden="1"/>
    <cellStyle name="Hipervínculo" xfId="49659" builtinId="8" hidden="1"/>
    <cellStyle name="Hipervínculo" xfId="9997" builtinId="8" hidden="1"/>
    <cellStyle name="Hipervínculo" xfId="1764" builtinId="8" hidden="1"/>
    <cellStyle name="Hipervínculo" xfId="17393" builtinId="8" hidden="1"/>
    <cellStyle name="Hipervínculo" xfId="55449" builtinId="8" hidden="1"/>
    <cellStyle name="Hipervínculo" xfId="33325" builtinId="8" hidden="1"/>
    <cellStyle name="Hipervínculo" xfId="694" builtinId="8" hidden="1"/>
    <cellStyle name="Hipervínculo" xfId="27836" builtinId="8" hidden="1"/>
    <cellStyle name="Hipervínculo" xfId="4160" builtinId="8" hidden="1"/>
    <cellStyle name="Hipervínculo" xfId="10373" builtinId="8" hidden="1"/>
    <cellStyle name="Hipervínculo" xfId="24192" builtinId="8" hidden="1"/>
    <cellStyle name="Hipervínculo" xfId="47887" builtinId="8" hidden="1"/>
    <cellStyle name="Hipervínculo" xfId="49157" builtinId="8" hidden="1"/>
    <cellStyle name="Hipervínculo" xfId="15049" builtinId="8" hidden="1"/>
    <cellStyle name="Hipervínculo" xfId="38242" builtinId="8" hidden="1"/>
    <cellStyle name="Hipervínculo" xfId="2547" builtinId="8" hidden="1"/>
    <cellStyle name="Hipervínculo" xfId="6597" builtinId="8" hidden="1"/>
    <cellStyle name="Hipervínculo" xfId="30993" builtinId="8" hidden="1"/>
    <cellStyle name="Hipervínculo" xfId="42287" builtinId="8" hidden="1"/>
    <cellStyle name="Hipervínculo" xfId="58141" builtinId="8" hidden="1"/>
    <cellStyle name="Hipervínculo" xfId="19675" builtinId="8" hidden="1"/>
    <cellStyle name="Hipervínculo" xfId="37157" builtinId="8" hidden="1"/>
    <cellStyle name="Hipervínculo" xfId="856" builtinId="8" hidden="1"/>
    <cellStyle name="Hipervínculo" xfId="26898" builtinId="8" hidden="1"/>
    <cellStyle name="Hipervínculo" xfId="37792" builtinId="8" hidden="1"/>
    <cellStyle name="Hipervínculo" xfId="58362" builtinId="8" hidden="1"/>
    <cellStyle name="Hipervínculo" xfId="35556" builtinId="8" hidden="1"/>
    <cellStyle name="Hipervínculo" xfId="31465" builtinId="8" hidden="1"/>
    <cellStyle name="Hipervínculo" xfId="43023" builtinId="8" hidden="1"/>
    <cellStyle name="Hipervínculo" xfId="23580" builtinId="8" hidden="1"/>
    <cellStyle name="Hipervínculo" xfId="18348" builtinId="8" hidden="1"/>
    <cellStyle name="Hipervínculo" xfId="1556" builtinId="8" hidden="1"/>
    <cellStyle name="Hipervínculo" xfId="52216" builtinId="8" hidden="1"/>
    <cellStyle name="Hipervínculo" xfId="31305" builtinId="8" hidden="1"/>
    <cellStyle name="Hipervínculo" xfId="24664" builtinId="8" hidden="1"/>
    <cellStyle name="Hipervínculo" xfId="6017" builtinId="8" hidden="1"/>
    <cellStyle name="Hipervínculo" xfId="11644" builtinId="8" hidden="1"/>
    <cellStyle name="Hipervínculo" xfId="25267" builtinId="8" hidden="1"/>
    <cellStyle name="Hipervínculo" xfId="51393" builtinId="8" hidden="1"/>
    <cellStyle name="Hipervínculo" xfId="10621" builtinId="8" hidden="1"/>
    <cellStyle name="Hipervínculo" xfId="23198" builtinId="8" hidden="1"/>
    <cellStyle name="Hipervínculo" xfId="17865" builtinId="8" hidden="1"/>
    <cellStyle name="Hipervínculo" xfId="5409" builtinId="8" hidden="1"/>
    <cellStyle name="Hipervínculo" xfId="30075" builtinId="8" hidden="1"/>
    <cellStyle name="Hipervínculo" xfId="50278" builtinId="8" hidden="1"/>
    <cellStyle name="Hipervínculo" xfId="57664" builtinId="8" hidden="1"/>
    <cellStyle name="Hipervínculo" xfId="38616" builtinId="8" hidden="1"/>
    <cellStyle name="Hipervínculo" xfId="34502" builtinId="8" hidden="1"/>
    <cellStyle name="Hipervínculo" xfId="44474" builtinId="8" hidden="1"/>
    <cellStyle name="Hipervínculo" xfId="12334" builtinId="8" hidden="1"/>
    <cellStyle name="Hipervínculo" xfId="36869" builtinId="8" hidden="1"/>
    <cellStyle name="Hipervínculo" xfId="39126" builtinId="8" hidden="1"/>
    <cellStyle name="Hipervínculo" xfId="53424" builtinId="8" hidden="1"/>
    <cellStyle name="Hipervínculo" xfId="31693" builtinId="8" hidden="1"/>
    <cellStyle name="Hipervínculo" xfId="23574" builtinId="8" hidden="1"/>
    <cellStyle name="Hipervínculo" xfId="45245" builtinId="8" hidden="1"/>
    <cellStyle name="Hipervínculo" xfId="50132" builtinId="8" hidden="1"/>
    <cellStyle name="Hipervínculo" xfId="16767" builtinId="8" hidden="1"/>
    <cellStyle name="Hipervínculo" xfId="24140" builtinId="8" hidden="1"/>
    <cellStyle name="Hipervínculo" xfId="15770" builtinId="8" hidden="1"/>
    <cellStyle name="Hipervínculo" xfId="37070" builtinId="8" hidden="1"/>
    <cellStyle name="Hipervínculo" xfId="30163" builtinId="8" hidden="1"/>
    <cellStyle name="Hipervínculo" xfId="56636" builtinId="8" hidden="1"/>
    <cellStyle name="Hipervínculo" xfId="29913" builtinId="8" hidden="1"/>
    <cellStyle name="Hipervínculo" xfId="50472" builtinId="8" hidden="1"/>
    <cellStyle name="Hipervínculo" xfId="22550" builtinId="8" hidden="1"/>
    <cellStyle name="Hipervínculo" xfId="39569" builtinId="8" hidden="1"/>
    <cellStyle name="Hipervínculo" xfId="17837" builtinId="8" hidden="1"/>
    <cellStyle name="Hipervínculo" xfId="13477" builtinId="8" hidden="1"/>
    <cellStyle name="Hipervínculo" xfId="11386" builtinId="8" hidden="1"/>
    <cellStyle name="Hipervínculo" xfId="33119" builtinId="8" hidden="1"/>
    <cellStyle name="Hipervínculo" xfId="57203" builtinId="8" hidden="1"/>
    <cellStyle name="Hipervínculo" xfId="57443" builtinId="8" hidden="1"/>
    <cellStyle name="Hipervínculo" xfId="32639" builtinId="8" hidden="1"/>
    <cellStyle name="Hipervínculo" xfId="53314" builtinId="8" hidden="1"/>
    <cellStyle name="Hipervínculo" xfId="29990" builtinId="8" hidden="1"/>
    <cellStyle name="Hipervínculo" xfId="16875" builtinId="8" hidden="1"/>
    <cellStyle name="Hipervínculo" xfId="40049" builtinId="8" hidden="1"/>
    <cellStyle name="Hipervínculo" xfId="55041" builtinId="8" hidden="1"/>
    <cellStyle name="Hipervínculo" xfId="50953" builtinId="8" hidden="1"/>
    <cellStyle name="Hipervínculo" xfId="25709" builtinId="8" hidden="1"/>
    <cellStyle name="Hipervínculo" xfId="3706" builtinId="8" hidden="1"/>
    <cellStyle name="Hipervínculo" xfId="15349" builtinId="8" hidden="1"/>
    <cellStyle name="Hipervínculo" xfId="25101" builtinId="8" hidden="1"/>
    <cellStyle name="Hipervínculo" xfId="46974" builtinId="8" hidden="1"/>
    <cellStyle name="Hipervínculo" xfId="48243" builtinId="8" hidden="1"/>
    <cellStyle name="Hipervínculo" xfId="44155" builtinId="8" hidden="1"/>
    <cellStyle name="Hipervínculo" xfId="8367" builtinId="8" hidden="1"/>
    <cellStyle name="Hipervínculo" xfId="20809" builtinId="8" hidden="1"/>
    <cellStyle name="Hipervínculo" xfId="46723" builtinId="8" hidden="1"/>
    <cellStyle name="Hipervínculo" xfId="46717" builtinId="8" hidden="1"/>
    <cellStyle name="Hipervínculo" xfId="12794" builtinId="8" hidden="1"/>
    <cellStyle name="Hipervínculo" xfId="41444" builtinId="8" hidden="1"/>
    <cellStyle name="Hipervínculo" xfId="10053" builtinId="8" hidden="1"/>
    <cellStyle name="Hipervínculo" xfId="11856" builtinId="8" hidden="1"/>
    <cellStyle name="Hipervínculo" xfId="10587" builtinId="8" hidden="1"/>
    <cellStyle name="Hipervínculo" xfId="26278" builtinId="8" hidden="1"/>
    <cellStyle name="Hipervínculo" xfId="38703" builtinId="8" hidden="1"/>
    <cellStyle name="Hipervínculo" xfId="57906" builtinId="8" hidden="1"/>
    <cellStyle name="Hipervínculo" xfId="34646" builtinId="8" hidden="1"/>
    <cellStyle name="Hipervínculo" xfId="52169" builtinId="8" hidden="1"/>
    <cellStyle name="Hipervínculo" xfId="4929" builtinId="8" hidden="1"/>
    <cellStyle name="Hipervínculo" xfId="6139" builtinId="8" hidden="1"/>
    <cellStyle name="Hipervínculo" xfId="52217" builtinId="8" hidden="1"/>
    <cellStyle name="Hipervínculo" xfId="20689" builtinId="8" hidden="1"/>
    <cellStyle name="Hipervínculo" xfId="51873" builtinId="8" hidden="1"/>
    <cellStyle name="Hipervínculo" xfId="27844" builtinId="8" hidden="1"/>
    <cellStyle name="Hipervínculo" xfId="23752" builtinId="8" hidden="1"/>
    <cellStyle name="Hipervínculo" xfId="17127" builtinId="8" hidden="1"/>
    <cellStyle name="Hipervínculo" xfId="37107" builtinId="8" hidden="1"/>
    <cellStyle name="Hipervínculo" xfId="17032" builtinId="8" hidden="1"/>
    <cellStyle name="Hipervínculo" xfId="52307" builtinId="8" hidden="1"/>
    <cellStyle name="Hipervínculo" xfId="54602" builtinId="8" hidden="1"/>
    <cellStyle name="Hipervínculo" xfId="21044" builtinId="8" hidden="1"/>
    <cellStyle name="Hipervínculo" xfId="16953" builtinId="8" hidden="1"/>
    <cellStyle name="Hipervínculo" xfId="6956" builtinId="8" hidden="1"/>
    <cellStyle name="Hipervínculo" xfId="30985" builtinId="8" hidden="1"/>
    <cellStyle name="Hipervínculo" xfId="51997" builtinId="8" hidden="1"/>
    <cellStyle name="Hipervínculo" xfId="28544" builtinId="8" hidden="1"/>
    <cellStyle name="Hipervínculo" xfId="57910" builtinId="8" hidden="1"/>
    <cellStyle name="Hipervínculo" xfId="16599" builtinId="8" hidden="1"/>
    <cellStyle name="Hipervínculo" xfId="33487" builtinId="8" hidden="1"/>
    <cellStyle name="Hipervínculo" xfId="11464" builtinId="8" hidden="1"/>
    <cellStyle name="Hipervínculo" xfId="10631" builtinId="8" hidden="1"/>
    <cellStyle name="Hipervínculo" xfId="41879" builtinId="8" hidden="1"/>
    <cellStyle name="Hipervínculo" xfId="22362" builtinId="8" hidden="1"/>
    <cellStyle name="Hipervínculo" xfId="162" builtinId="8" hidden="1"/>
    <cellStyle name="Hipervínculo" xfId="40671" builtinId="8" hidden="1"/>
    <cellStyle name="Hipervínculo" xfId="2789" builtinId="8" hidden="1"/>
    <cellStyle name="Hipervínculo" xfId="18342" builtinId="8" hidden="1"/>
    <cellStyle name="Hipervínculo" xfId="55790" builtinId="8" hidden="1"/>
    <cellStyle name="Hipervínculo" xfId="56342" builtinId="8" hidden="1"/>
    <cellStyle name="Hipervínculo" xfId="47408" builtinId="8" hidden="1"/>
    <cellStyle name="Hipervínculo" xfId="24672" builtinId="8" hidden="1"/>
    <cellStyle name="Hipervínculo" xfId="11599" builtinId="8" hidden="1"/>
    <cellStyle name="Hipervínculo" xfId="2010" builtinId="8" hidden="1"/>
    <cellStyle name="Hipervínculo" xfId="25275" builtinId="8" hidden="1"/>
    <cellStyle name="Hipervínculo" xfId="51385" builtinId="8" hidden="1"/>
    <cellStyle name="Hipervínculo" xfId="55475" builtinId="8" hidden="1"/>
    <cellStyle name="Hipervínculo" xfId="40481" builtinId="8" hidden="1"/>
    <cellStyle name="Hipervínculo" xfId="17873" builtinId="8" hidden="1"/>
    <cellStyle name="Hipervínculo" xfId="2722" builtinId="8" hidden="1"/>
    <cellStyle name="Hipervínculo" xfId="54516" builtinId="8" hidden="1"/>
    <cellStyle name="Hipervínculo" xfId="26474" builtinId="8" hidden="1"/>
    <cellStyle name="Hipervínculo" xfId="30181" builtinId="8" hidden="1"/>
    <cellStyle name="Hipervínculo" xfId="15473" builtinId="8" hidden="1"/>
    <cellStyle name="Hipervínculo" xfId="33551" builtinId="8" hidden="1"/>
    <cellStyle name="Hipervínculo" xfId="11075" builtinId="8" hidden="1"/>
    <cellStyle name="Hipervínculo" xfId="3194" builtinId="8" hidden="1"/>
    <cellStyle name="Hipervínculo" xfId="33867" builtinId="8" hidden="1"/>
    <cellStyle name="Hipervínculo" xfId="9485" builtinId="8" hidden="1"/>
    <cellStyle name="Hipervínculo" xfId="53416" builtinId="8" hidden="1"/>
    <cellStyle name="Hipervínculo" xfId="48353" builtinId="8" hidden="1"/>
    <cellStyle name="Hipervínculo" xfId="26622" builtinId="8" hidden="1"/>
    <cellStyle name="Hipervínculo" xfId="3249" builtinId="8" hidden="1"/>
    <cellStyle name="Hipervínculo" xfId="9909" builtinId="8" hidden="1"/>
    <cellStyle name="Hipervínculo" xfId="24330" builtinId="8" hidden="1"/>
    <cellStyle name="Hipervínculo" xfId="29184" builtinId="8" hidden="1"/>
    <cellStyle name="Hipervínculo" xfId="14296" builtinId="8" hidden="1"/>
    <cellStyle name="Hipervínculo" xfId="33909" builtinId="8" hidden="1"/>
    <cellStyle name="Hipervínculo" xfId="35680" builtinId="8" hidden="1"/>
    <cellStyle name="Hipervínculo" xfId="56114" builtinId="8" hidden="1"/>
    <cellStyle name="Hipervínculo" xfId="5383" builtinId="8" hidden="1"/>
    <cellStyle name="Hipervínculo" xfId="31000" builtinId="8" hidden="1"/>
    <cellStyle name="Hipervínculo" xfId="52992" builtinId="8" hidden="1"/>
    <cellStyle name="Hipervínculo" xfId="20404" builtinId="8" hidden="1"/>
    <cellStyle name="Hipervínculo" xfId="34498" builtinId="8" hidden="1"/>
    <cellStyle name="Hipervínculo" xfId="12768" builtinId="8" hidden="1"/>
    <cellStyle name="Hipervínculo" xfId="11394" builtinId="8" hidden="1"/>
    <cellStyle name="Hipervínculo" xfId="18469" builtinId="8" hidden="1"/>
    <cellStyle name="Hipervínculo" xfId="38186" builtinId="8" hidden="1"/>
    <cellStyle name="Hipervínculo" xfId="22965" builtinId="8" hidden="1"/>
    <cellStyle name="Hipervínculo" xfId="43051" builtinId="8" hidden="1"/>
    <cellStyle name="Hipervínculo" xfId="33849" builtinId="8" hidden="1"/>
    <cellStyle name="Hipervínculo" xfId="24967" builtinId="8" hidden="1"/>
    <cellStyle name="Hipervínculo" xfId="28558" builtinId="8" hidden="1"/>
    <cellStyle name="Hipervínculo" xfId="56979" builtinId="8" hidden="1"/>
    <cellStyle name="Hipervínculo" xfId="33807" builtinId="8" hidden="1"/>
    <cellStyle name="Hipervínculo" xfId="33965" builtinId="8" hidden="1"/>
    <cellStyle name="Hipervínculo" xfId="3228" builtinId="8" hidden="1"/>
    <cellStyle name="Hipervínculo" xfId="36599" builtinId="8" hidden="1"/>
    <cellStyle name="Hipervínculo" xfId="45847" builtinId="8" hidden="1"/>
    <cellStyle name="Hipervínculo" xfId="30527" builtinId="8" hidden="1"/>
    <cellStyle name="Hipervínculo" xfId="17591" builtinId="8" hidden="1"/>
    <cellStyle name="Hipervínculo" xfId="16897" builtinId="8" hidden="1"/>
    <cellStyle name="Hipervínculo" xfId="22649" builtinId="8" hidden="1"/>
    <cellStyle name="Hipervínculo" xfId="4349" builtinId="8" hidden="1"/>
    <cellStyle name="Hipervínculo" xfId="4052" builtinId="8" hidden="1"/>
    <cellStyle name="Hipervínculo" xfId="35456" builtinId="8" hidden="1"/>
    <cellStyle name="Hipervínculo" xfId="43203" builtinId="8" hidden="1"/>
    <cellStyle name="Hipervínculo" xfId="35990" builtinId="8" hidden="1"/>
    <cellStyle name="Hipervínculo" xfId="58576" builtinId="8" hidden="1"/>
    <cellStyle name="Hipervínculo" xfId="37358" builtinId="8" hidden="1"/>
    <cellStyle name="Hipervínculo" xfId="25327" builtinId="8" hidden="1"/>
    <cellStyle name="Hipervínculo" xfId="47414" builtinId="8" hidden="1"/>
    <cellStyle name="Hipervínculo" xfId="28826" builtinId="8" hidden="1"/>
    <cellStyle name="Hipervínculo" xfId="38695" builtinId="8" hidden="1"/>
    <cellStyle name="Hipervínculo" xfId="42791" builtinId="8" hidden="1"/>
    <cellStyle name="Hipervínculo" xfId="54590" builtinId="8" hidden="1"/>
    <cellStyle name="Hipervínculo" xfId="54683" builtinId="8" hidden="1"/>
    <cellStyle name="Hipervínculo" xfId="39400" builtinId="8" hidden="1"/>
    <cellStyle name="Hipervínculo" xfId="3356" builtinId="8" hidden="1"/>
    <cellStyle name="Hipervínculo" xfId="21470" builtinId="8" hidden="1"/>
    <cellStyle name="Hipervínculo" xfId="58290" builtinId="8" hidden="1"/>
    <cellStyle name="Hipervínculo" xfId="49587" builtinId="8" hidden="1"/>
    <cellStyle name="Hipervínculo" xfId="47788" builtinId="8" hidden="1"/>
    <cellStyle name="Hipervínculo" xfId="23760" builtinId="8" hidden="1"/>
    <cellStyle name="Hipervínculo" xfId="15924" builtinId="8" hidden="1"/>
    <cellStyle name="Hipervínculo" xfId="4377" builtinId="8" hidden="1"/>
    <cellStyle name="Hipervínculo" xfId="6321" builtinId="8" hidden="1"/>
    <cellStyle name="Hipervínculo" xfId="25735" builtinId="8" hidden="1"/>
    <cellStyle name="Hipervínculo" xfId="57145" builtinId="8" hidden="1"/>
    <cellStyle name="Hipervínculo" xfId="18779" builtinId="8" hidden="1"/>
    <cellStyle name="Hipervínculo" xfId="16962" builtinId="8" hidden="1"/>
    <cellStyle name="Hipervínculo" xfId="19475" builtinId="8" hidden="1"/>
    <cellStyle name="Hipervínculo" xfId="9565" builtinId="8" hidden="1"/>
    <cellStyle name="Hipervínculo" xfId="18206" builtinId="8" hidden="1"/>
    <cellStyle name="Hipervínculo" xfId="58116" builtinId="8" hidden="1"/>
    <cellStyle name="Hipervínculo" xfId="56194" builtinId="8" hidden="1"/>
    <cellStyle name="Hipervínculo" xfId="34188" builtinId="8" hidden="1"/>
    <cellStyle name="Hipervínculo" xfId="10162" builtinId="8" hidden="1"/>
    <cellStyle name="Hipervínculo" xfId="12742" builtinId="8" hidden="1"/>
    <cellStyle name="Hipervínculo" xfId="16492" builtinId="8" hidden="1"/>
    <cellStyle name="Hipervínculo" xfId="41871" builtinId="8" hidden="1"/>
    <cellStyle name="Hipervínculo" xfId="54326" builtinId="8" hidden="1"/>
    <cellStyle name="Hipervínculo" xfId="37998" builtinId="8" hidden="1"/>
    <cellStyle name="Hipervínculo" xfId="27385" builtinId="8" hidden="1"/>
    <cellStyle name="Hipervínculo" xfId="6952" builtinId="8" hidden="1"/>
    <cellStyle name="Hipervínculo" xfId="32759" builtinId="8" hidden="1"/>
    <cellStyle name="Hipervínculo" xfId="50568" builtinId="8" hidden="1"/>
    <cellStyle name="Hipervínculo" xfId="48667" builtinId="8" hidden="1"/>
    <cellStyle name="Hipervínculo" xfId="47400" builtinId="8" hidden="1"/>
    <cellStyle name="Hipervínculo" xfId="42341" builtinId="8" hidden="1"/>
    <cellStyle name="Hipervínculo" xfId="49263" builtinId="8" hidden="1"/>
    <cellStyle name="Hipervínculo" xfId="3918" builtinId="8" hidden="1"/>
    <cellStyle name="Hipervínculo" xfId="27170" builtinId="8" hidden="1"/>
    <cellStyle name="Hipervínculo" xfId="30347" builtinId="8" hidden="1"/>
    <cellStyle name="Hipervínculo" xfId="55467" builtinId="8" hidden="1"/>
    <cellStyle name="Hipervínculo" xfId="35724" builtinId="8" hidden="1"/>
    <cellStyle name="Hipervínculo" xfId="46204" builtinId="8" hidden="1"/>
    <cellStyle name="Hipervínculo" xfId="38132" builtinId="8" hidden="1"/>
    <cellStyle name="Hipervínculo" xfId="51057" builtinId="8" hidden="1"/>
    <cellStyle name="Hipervínculo" xfId="13808" builtinId="8" hidden="1"/>
    <cellStyle name="Hipervínculo" xfId="37274" builtinId="8" hidden="1"/>
    <cellStyle name="Hipervínculo" xfId="6267" builtinId="8" hidden="1"/>
    <cellStyle name="Hipervínculo" xfId="33545" builtinId="8" hidden="1"/>
    <cellStyle name="Hipervínculo" xfId="40565" builtinId="8" hidden="1"/>
    <cellStyle name="Hipervínculo" xfId="17123" builtinId="8" hidden="1"/>
    <cellStyle name="Hipervínculo" xfId="57071" builtinId="8" hidden="1"/>
    <cellStyle name="Hipervínculo" xfId="22883" builtinId="8" hidden="1"/>
    <cellStyle name="Hipervínculo" xfId="44205" builtinId="8" hidden="1"/>
    <cellStyle name="Hipervínculo" xfId="48345" builtinId="8" hidden="1"/>
    <cellStyle name="Hipervínculo" xfId="26614" builtinId="8" hidden="1"/>
    <cellStyle name="Hipervínculo" xfId="21555" builtinId="8" hidden="1"/>
    <cellStyle name="Hipervínculo" xfId="959" builtinId="8" hidden="1"/>
    <cellStyle name="Hipervínculo" xfId="35448" builtinId="8" hidden="1"/>
    <cellStyle name="Hipervínculo" xfId="52871" builtinId="8" hidden="1"/>
    <cellStyle name="Hipervínculo" xfId="51133" builtinId="8" hidden="1"/>
    <cellStyle name="Hipervínculo" xfId="41418" builtinId="8" hidden="1"/>
    <cellStyle name="Hipervínculo" xfId="19687" builtinId="8" hidden="1"/>
    <cellStyle name="Hipervínculo" xfId="14625" builtinId="8" hidden="1"/>
    <cellStyle name="Hipervínculo" xfId="8783" builtinId="8" hidden="1"/>
    <cellStyle name="Hipervínculo" xfId="31267" builtinId="8" hidden="1"/>
    <cellStyle name="Hipervínculo" xfId="5353" builtinId="8" hidden="1"/>
    <cellStyle name="Hipervínculo" xfId="19645" builtinId="8" hidden="1"/>
    <cellStyle name="Hipervínculo" xfId="34490" builtinId="8" hidden="1"/>
    <cellStyle name="Hipervínculo" xfId="12760" builtinId="8" hidden="1"/>
    <cellStyle name="Hipervínculo" xfId="7701" builtinId="8" hidden="1"/>
    <cellStyle name="Hipervínculo" xfId="14527" builtinId="8" hidden="1"/>
    <cellStyle name="Hipervínculo" xfId="38194" builtinId="8" hidden="1"/>
    <cellStyle name="Hipervínculo" xfId="4879" builtinId="8" hidden="1"/>
    <cellStyle name="Hipervínculo" xfId="6533" builtinId="8" hidden="1"/>
    <cellStyle name="Hipervínculo" xfId="9410" builtinId="8" hidden="1"/>
    <cellStyle name="Hipervínculo" xfId="5988" builtinId="8" hidden="1"/>
    <cellStyle name="Hipervínculo" xfId="1878" builtinId="8" hidden="1"/>
    <cellStyle name="Hipervínculo" xfId="22382" builtinId="8" hidden="1"/>
    <cellStyle name="Hipervínculo" xfId="45125" builtinId="8" hidden="1"/>
    <cellStyle name="Hipervínculo" xfId="50182" builtinId="8" hidden="1"/>
    <cellStyle name="Hipervínculo" xfId="58636" builtinId="8" hidden="1"/>
    <cellStyle name="Hipervínculo" xfId="20634" builtinId="8" hidden="1"/>
    <cellStyle name="Hipervínculo" xfId="16699" builtinId="8" hidden="1"/>
    <cellStyle name="Hipervínculo" xfId="7629" builtinId="8" hidden="1"/>
    <cellStyle name="Hipervínculo" xfId="44889" builtinId="8" hidden="1"/>
    <cellStyle name="Hipervínculo" xfId="23031" builtinId="8" hidden="1"/>
    <cellStyle name="Hipervínculo" xfId="52341" builtinId="8" hidden="1"/>
    <cellStyle name="Hipervínculo" xfId="32493" builtinId="8" hidden="1"/>
    <cellStyle name="Hipervínculo" xfId="49038" builtinId="8" hidden="1"/>
    <cellStyle name="Hipervínculo" xfId="1188" builtinId="8" hidden="1"/>
    <cellStyle name="Hipervínculo" xfId="11953" builtinId="8" hidden="1"/>
    <cellStyle name="Hipervínculo" xfId="35982" builtinId="8" hidden="1"/>
    <cellStyle name="Hipervínculo" xfId="58572" builtinId="8" hidden="1"/>
    <cellStyle name="Hipervínculo" xfId="57103" builtinId="8" hidden="1"/>
    <cellStyle name="Hipervínculo" xfId="33277" builtinId="8" hidden="1"/>
    <cellStyle name="Hipervínculo" xfId="56848" builtinId="8" hidden="1"/>
    <cellStyle name="Hipervínculo" xfId="18505" builtinId="8" hidden="1"/>
    <cellStyle name="Hipervínculo" xfId="10707" builtinId="8" hidden="1"/>
    <cellStyle name="Hipervínculo" xfId="58464" builtinId="8" hidden="1"/>
    <cellStyle name="Hipervínculo" xfId="48685" builtinId="8" hidden="1"/>
    <cellStyle name="Hipervínculo" xfId="35188" builtinId="8" hidden="1"/>
    <cellStyle name="Hipervínculo" xfId="16663" builtinId="8" hidden="1"/>
    <cellStyle name="Hipervínculo" xfId="42357" builtinId="8" hidden="1"/>
    <cellStyle name="Hipervínculo" xfId="55244" builtinId="8" hidden="1"/>
    <cellStyle name="Hipervínculo" xfId="16268" builtinId="8" hidden="1"/>
    <cellStyle name="Hipervínculo" xfId="3926" builtinId="8" hidden="1"/>
    <cellStyle name="Hipervínculo" xfId="41062" builtinId="8" hidden="1"/>
    <cellStyle name="Hipervínculo" xfId="44389" builtinId="8" hidden="1"/>
    <cellStyle name="Hipervínculo" xfId="10411" builtinId="8" hidden="1"/>
    <cellStyle name="Hipervínculo" xfId="20384" builtinId="8" hidden="1"/>
    <cellStyle name="Hipervínculo" xfId="28960" builtinId="8" hidden="1"/>
    <cellStyle name="Hipervínculo" xfId="38392" builtinId="8" hidden="1"/>
    <cellStyle name="Hipervínculo" xfId="47176" builtinId="8" hidden="1"/>
    <cellStyle name="Hipervínculo" xfId="51105" builtinId="8" hidden="1"/>
    <cellStyle name="Hipervínculo" xfId="3842" builtinId="8" hidden="1"/>
    <cellStyle name="Hipervínculo" xfId="40563" builtinId="8" hidden="1"/>
    <cellStyle name="Hipervínculo" xfId="27973" builtinId="8" hidden="1"/>
    <cellStyle name="Hipervínculo" xfId="24594" builtinId="8" hidden="1"/>
    <cellStyle name="Hipervínculo" xfId="54628" builtinId="8" hidden="1"/>
    <cellStyle name="Hipervínculo" xfId="47580" builtinId="8" hidden="1"/>
    <cellStyle name="Hipervínculo" xfId="19507" builtinId="8" hidden="1"/>
    <cellStyle name="Hipervínculo" xfId="49042" builtinId="8" hidden="1"/>
    <cellStyle name="Hipervínculo" xfId="6311" builtinId="8" hidden="1"/>
    <cellStyle name="Hipervínculo" xfId="28497" builtinId="8" hidden="1"/>
    <cellStyle name="Hipervínculo" xfId="41645" builtinId="8" hidden="1"/>
    <cellStyle name="Hipervínculo" xfId="29868" builtinId="8" hidden="1"/>
    <cellStyle name="Hipervínculo" xfId="17395" builtinId="8" hidden="1"/>
    <cellStyle name="Hipervínculo" xfId="54084" builtinId="8" hidden="1"/>
    <cellStyle name="Hipervínculo" xfId="57564" builtinId="8" hidden="1"/>
    <cellStyle name="Hipervínculo" xfId="44189" builtinId="8" hidden="1"/>
    <cellStyle name="Hipervínculo" xfId="34238" builtinId="8" hidden="1"/>
    <cellStyle name="Hipervínculo" xfId="15361" builtinId="8" hidden="1"/>
    <cellStyle name="Hipervínculo" xfId="57015" builtinId="8" hidden="1"/>
    <cellStyle name="Hipervínculo" xfId="58006" builtinId="8" hidden="1"/>
    <cellStyle name="Hipervínculo" xfId="12540" builtinId="8" hidden="1"/>
    <cellStyle name="Hipervínculo" xfId="967" builtinId="8" hidden="1"/>
    <cellStyle name="Hipervínculo" xfId="9789" builtinId="8" hidden="1"/>
    <cellStyle name="Hipervínculo" xfId="8267" builtinId="8" hidden="1"/>
    <cellStyle name="Hipervínculo" xfId="41748" builtinId="8" hidden="1"/>
    <cellStyle name="Hipervínculo" xfId="12876" builtinId="8" hidden="1"/>
    <cellStyle name="Hipervínculo" xfId="29242" builtinId="8" hidden="1"/>
    <cellStyle name="Hipervínculo" xfId="41434" builtinId="8" hidden="1"/>
    <cellStyle name="Hipervínculo" xfId="56162" builtinId="8" hidden="1"/>
    <cellStyle name="Hipervínculo" xfId="1820" builtinId="8" hidden="1"/>
    <cellStyle name="Hipervínculo" xfId="56776" builtinId="8" hidden="1"/>
    <cellStyle name="Hipervínculo" xfId="28042" builtinId="8" hidden="1"/>
    <cellStyle name="Hipervínculo" xfId="41246" builtinId="8" hidden="1"/>
    <cellStyle name="Hipervínculo" xfId="39771" builtinId="8" hidden="1"/>
    <cellStyle name="Hipervínculo" xfId="34292" builtinId="8" hidden="1"/>
    <cellStyle name="Hipervínculo" xfId="46291" builtinId="8" hidden="1"/>
    <cellStyle name="Hipervínculo" xfId="4499" builtinId="8" hidden="1"/>
    <cellStyle name="Hipervínculo" xfId="48011" builtinId="8" hidden="1"/>
    <cellStyle name="Hipervínculo" xfId="850" builtinId="8" hidden="1"/>
    <cellStyle name="Hipervínculo" xfId="50929" builtinId="8" hidden="1"/>
    <cellStyle name="Hipervínculo" xfId="45275" builtinId="8" hidden="1"/>
    <cellStyle name="Hipervínculo" xfId="26392" builtinId="8" hidden="1"/>
    <cellStyle name="Hipervínculo" xfId="15595" builtinId="8" hidden="1"/>
    <cellStyle name="Hipervínculo" xfId="2443" builtinId="8" hidden="1"/>
    <cellStyle name="Hipervínculo" xfId="58508" builtinId="8" hidden="1"/>
    <cellStyle name="Hipervínculo" xfId="12152" builtinId="8" hidden="1"/>
    <cellStyle name="Hipervínculo" xfId="19083" builtinId="8" hidden="1"/>
    <cellStyle name="Hipervínculo" xfId="29398" builtinId="8" hidden="1"/>
    <cellStyle name="Hipervínculo" xfId="33293" builtinId="8" hidden="1"/>
    <cellStyle name="Hipervínculo" xfId="42565" builtinId="8" hidden="1"/>
    <cellStyle name="Hipervínculo" xfId="49693" builtinId="8" hidden="1"/>
    <cellStyle name="Hipervínculo" xfId="1868" builtinId="8" hidden="1"/>
    <cellStyle name="Hipervínculo" xfId="19495" builtinId="8" hidden="1"/>
    <cellStyle name="Hipervínculo" xfId="51677" builtinId="8" hidden="1"/>
    <cellStyle name="Hipervínculo" xfId="45109" builtinId="8" hidden="1"/>
    <cellStyle name="Hipervínculo" xfId="36513" builtinId="8" hidden="1"/>
    <cellStyle name="Hipervínculo" xfId="32437" builtinId="8" hidden="1"/>
    <cellStyle name="Hipervínculo" xfId="46862" builtinId="8" hidden="1"/>
    <cellStyle name="Hipervínculo" xfId="34956" builtinId="8" hidden="1"/>
    <cellStyle name="Hipervínculo" xfId="24572" builtinId="8" hidden="1"/>
    <cellStyle name="Hipervínculo" xfId="33719" builtinId="8" hidden="1"/>
    <cellStyle name="Hipervínculo" xfId="31675" builtinId="8" hidden="1"/>
    <cellStyle name="Hipervínculo" xfId="40253" builtinId="8" hidden="1"/>
    <cellStyle name="Hipervínculo" xfId="29196" builtinId="8" hidden="1"/>
    <cellStyle name="Hipervínculo" xfId="29068" builtinId="8" hidden="1"/>
    <cellStyle name="Hipervínculo" xfId="29022" builtinId="8" hidden="1"/>
    <cellStyle name="Hipervínculo" xfId="50294" builtinId="8" hidden="1"/>
    <cellStyle name="Hipervínculo" xfId="4743" builtinId="8" hidden="1"/>
    <cellStyle name="Hipervínculo" xfId="6167" builtinId="8" hidden="1"/>
    <cellStyle name="Hipervínculo" xfId="28038" builtinId="8" hidden="1"/>
    <cellStyle name="Hipervínculo" xfId="19051" builtinId="8" hidden="1"/>
    <cellStyle name="Hipervínculo" xfId="18931" builtinId="8" hidden="1"/>
    <cellStyle name="Hipervínculo" xfId="23534" builtinId="8" hidden="1"/>
    <cellStyle name="Hipervínculo" xfId="18458" builtinId="8" hidden="1"/>
    <cellStyle name="Hipervínculo" xfId="50418" builtinId="8" hidden="1"/>
    <cellStyle name="Hipervínculo" xfId="31529" builtinId="8" hidden="1"/>
    <cellStyle name="Hipervínculo" xfId="55477" builtinId="8" hidden="1"/>
    <cellStyle name="Hipervínculo" xfId="52309" builtinId="8" hidden="1"/>
    <cellStyle name="Hipervínculo" xfId="23025" builtinId="8" hidden="1"/>
    <cellStyle name="Hipervínculo" xfId="43978" builtinId="8" hidden="1"/>
    <cellStyle name="Hipervínculo" xfId="45800" builtinId="8" hidden="1"/>
    <cellStyle name="Hipervínculo" xfId="14407" builtinId="8" hidden="1"/>
    <cellStyle name="Hipervínculo" xfId="10405" builtinId="8" hidden="1"/>
    <cellStyle name="Hipervínculo" xfId="3618" builtinId="8" hidden="1"/>
    <cellStyle name="Hipervínculo" xfId="28878" builtinId="8" hidden="1"/>
    <cellStyle name="Hipervínculo" xfId="2456" builtinId="8" hidden="1"/>
    <cellStyle name="Hipervínculo" xfId="48487" builtinId="8" hidden="1"/>
    <cellStyle name="Hipervínculo" xfId="24388" builtinId="8" hidden="1"/>
    <cellStyle name="Hipervínculo" xfId="36405" builtinId="8" hidden="1"/>
    <cellStyle name="Hipervínculo" xfId="26398" builtinId="8" hidden="1"/>
    <cellStyle name="Hipervínculo" xfId="26714" builtinId="8" hidden="1"/>
    <cellStyle name="Hipervínculo" xfId="46263" builtinId="8" hidden="1"/>
    <cellStyle name="Hipervínculo" xfId="7838" builtinId="8" hidden="1"/>
    <cellStyle name="Hipervínculo" xfId="36503" builtinId="8" hidden="1"/>
    <cellStyle name="Hipervínculo" xfId="52548" builtinId="8" hidden="1"/>
    <cellStyle name="Hipervínculo" xfId="2028" builtinId="8" hidden="1"/>
    <cellStyle name="Hipervínculo" xfId="8731" builtinId="8" hidden="1"/>
    <cellStyle name="Hipervínculo" xfId="50176" builtinId="8" hidden="1"/>
    <cellStyle name="Hipervínculo" xfId="48007" builtinId="8" hidden="1"/>
    <cellStyle name="Hipervínculo" xfId="20121" builtinId="8" hidden="1"/>
    <cellStyle name="Hipervínculo" xfId="8711" builtinId="8" hidden="1"/>
    <cellStyle name="Hipervínculo" xfId="18023" builtinId="8" hidden="1"/>
    <cellStyle name="Hipervínculo" xfId="47652" builtinId="8" hidden="1"/>
    <cellStyle name="Hipervínculo" xfId="22663" builtinId="8" hidden="1"/>
    <cellStyle name="Hipervínculo" xfId="38060" builtinId="8" hidden="1"/>
    <cellStyle name="Hipervínculo" xfId="22204" builtinId="8" hidden="1"/>
    <cellStyle name="Hipervínculo" xfId="54324" builtinId="8" hidden="1"/>
    <cellStyle name="Hipervínculo" xfId="21691" builtinId="8" hidden="1"/>
    <cellStyle name="Hipervínculo" xfId="56136" builtinId="8" hidden="1"/>
    <cellStyle name="Hipervínculo" xfId="12126" builtinId="8" hidden="1"/>
    <cellStyle name="Hipervínculo" xfId="15810" builtinId="8" hidden="1"/>
    <cellStyle name="Hipervínculo" xfId="33543" builtinId="8" hidden="1"/>
    <cellStyle name="Hipervínculo" xfId="20325" builtinId="8" hidden="1"/>
    <cellStyle name="Hipervínculo" xfId="25888" builtinId="8" hidden="1"/>
    <cellStyle name="Hipervínculo" xfId="21888" builtinId="8" hidden="1"/>
    <cellStyle name="Hipervínculo" xfId="54220" builtinId="8" hidden="1"/>
    <cellStyle name="Hipervínculo" xfId="57711" builtinId="8" hidden="1"/>
    <cellStyle name="Hipervínculo" xfId="25005" builtinId="8" hidden="1"/>
    <cellStyle name="Hipervínculo" xfId="23917" builtinId="8" hidden="1"/>
    <cellStyle name="Hipervínculo" xfId="17573" builtinId="8" hidden="1"/>
    <cellStyle name="Hipervínculo" xfId="25225" builtinId="8" hidden="1"/>
    <cellStyle name="Hipervínculo" xfId="23152" builtinId="8" hidden="1"/>
    <cellStyle name="Hipervínculo" xfId="54807" builtinId="8" hidden="1"/>
    <cellStyle name="Hipervínculo" xfId="38655" builtinId="8" hidden="1"/>
    <cellStyle name="Hipervínculo" xfId="11296" builtinId="8" hidden="1"/>
    <cellStyle name="Hipervínculo" xfId="38474" builtinId="8" hidden="1"/>
    <cellStyle name="Hipervínculo" xfId="49273" builtinId="8" hidden="1"/>
    <cellStyle name="Hipervínculo" xfId="55055" builtinId="8" hidden="1"/>
    <cellStyle name="Hipervínculo" xfId="27471" builtinId="8" hidden="1"/>
    <cellStyle name="Hipervínculo" xfId="22484" builtinId="8" hidden="1"/>
    <cellStyle name="Hipervínculo" xfId="32433" builtinId="8" hidden="1"/>
    <cellStyle name="Hipervínculo" xfId="37579" builtinId="8" hidden="1"/>
    <cellStyle name="Hipervínculo" xfId="1522" builtinId="8" hidden="1"/>
    <cellStyle name="Hipervínculo" xfId="3172" builtinId="8" hidden="1"/>
    <cellStyle name="Hipervínculo" xfId="54132" builtinId="8" hidden="1"/>
    <cellStyle name="Hipervínculo" xfId="3010" builtinId="8" hidden="1"/>
    <cellStyle name="Hipervínculo" xfId="55173" builtinId="8" hidden="1"/>
    <cellStyle name="Hipervínculo" xfId="22082" builtinId="8" hidden="1"/>
    <cellStyle name="Hipervínculo" xfId="14101" builtinId="8" hidden="1"/>
    <cellStyle name="Hipervínculo" xfId="14212" builtinId="8" hidden="1"/>
    <cellStyle name="Hipervínculo" xfId="18554" builtinId="8" hidden="1"/>
    <cellStyle name="Hipervínculo" xfId="8609" builtinId="8" hidden="1"/>
    <cellStyle name="Hipervínculo" xfId="4847" builtinId="8" hidden="1"/>
    <cellStyle name="Hipervínculo" xfId="20454" builtinId="8" hidden="1"/>
    <cellStyle name="Hipervínculo" xfId="53732" builtinId="8" hidden="1"/>
    <cellStyle name="Hipervínculo" xfId="24894" builtinId="8" hidden="1"/>
    <cellStyle name="Hipervínculo" xfId="24874" builtinId="8" hidden="1"/>
    <cellStyle name="Hipervínculo" xfId="35420" builtinId="8" hidden="1"/>
    <cellStyle name="Hipervínculo" xfId="48453" builtinId="8" hidden="1"/>
    <cellStyle name="Hipervínculo" xfId="48367" builtinId="8" hidden="1"/>
    <cellStyle name="Hipervínculo" xfId="8629" builtinId="8" hidden="1"/>
    <cellStyle name="Hipervínculo" xfId="18575" builtinId="8" hidden="1"/>
    <cellStyle name="Hipervínculo" xfId="51183" builtinId="8" hidden="1"/>
    <cellStyle name="Hipervínculo" xfId="37266" builtinId="8" hidden="1"/>
    <cellStyle name="Hipervínculo" xfId="6133" builtinId="8" hidden="1"/>
    <cellStyle name="Hipervínculo" xfId="26109" builtinId="8" hidden="1"/>
    <cellStyle name="Hipervínculo" xfId="52747" builtinId="8" hidden="1"/>
    <cellStyle name="Hipervínculo" xfId="54112" builtinId="8" hidden="1"/>
    <cellStyle name="Hipervínculo" xfId="5620" builtinId="8" hidden="1"/>
    <cellStyle name="Hipervínculo" xfId="5519" builtinId="8" hidden="1"/>
    <cellStyle name="Hipervínculo" xfId="56428" builtinId="8" hidden="1"/>
    <cellStyle name="Hipervínculo" xfId="49979" builtinId="8" hidden="1"/>
    <cellStyle name="Hipervínculo" xfId="32733" builtinId="8" hidden="1"/>
    <cellStyle name="Hipervínculo" xfId="10377" builtinId="8" hidden="1"/>
    <cellStyle name="Hipervínculo" xfId="38406" builtinId="8" hidden="1"/>
    <cellStyle name="Hipervínculo" xfId="10681" builtinId="8" hidden="1"/>
    <cellStyle name="Hipervínculo" xfId="22853" builtinId="8" hidden="1"/>
    <cellStyle name="Hipervínculo" xfId="11278" builtinId="8" hidden="1"/>
    <cellStyle name="Hipervínculo" xfId="21563" builtinId="8" hidden="1"/>
    <cellStyle name="Hipervínculo" xfId="39627" builtinId="8" hidden="1"/>
    <cellStyle name="Hipervínculo" xfId="45702" builtinId="8" hidden="1"/>
    <cellStyle name="Hipervínculo" xfId="6083" builtinId="8" hidden="1"/>
    <cellStyle name="Hipervínculo" xfId="4935" builtinId="8" hidden="1"/>
    <cellStyle name="Hipervínculo" xfId="53210" builtinId="8" hidden="1"/>
    <cellStyle name="Hipervínculo" xfId="51125" builtinId="8" hidden="1"/>
    <cellStyle name="Hipervínculo" xfId="21270" builtinId="8" hidden="1"/>
    <cellStyle name="Hipervínculo" xfId="26416" builtinId="8" hidden="1"/>
    <cellStyle name="Hipervínculo" xfId="39148" builtinId="8" hidden="1"/>
    <cellStyle name="Hipervínculo" xfId="52083" builtinId="8" hidden="1"/>
    <cellStyle name="Hipervínculo" xfId="19477" builtinId="8" hidden="1"/>
    <cellStyle name="Hipervínculo" xfId="51933" builtinId="8" hidden="1"/>
    <cellStyle name="Hipervínculo" xfId="8897" builtinId="8" hidden="1"/>
    <cellStyle name="Hipervínculo" xfId="56094" builtinId="8" hidden="1"/>
    <cellStyle name="Hipervínculo" xfId="16305" builtinId="8" hidden="1"/>
    <cellStyle name="Hipervínculo" xfId="10501" builtinId="8" hidden="1"/>
    <cellStyle name="Hipervínculo" xfId="28568" builtinId="8" hidden="1"/>
    <cellStyle name="Hipervínculo" xfId="48294" builtinId="8" hidden="1"/>
    <cellStyle name="Hipervínculo" xfId="52099" builtinId="8" hidden="1"/>
    <cellStyle name="Hipervínculo" xfId="8785" builtinId="8" hidden="1"/>
    <cellStyle name="Hipervínculo" xfId="57355" builtinId="8" hidden="1"/>
    <cellStyle name="Hipervínculo" xfId="21510" builtinId="8" hidden="1"/>
    <cellStyle name="Hipervínculo" xfId="32473" builtinId="8" hidden="1"/>
    <cellStyle name="Hipervínculo" xfId="19681" builtinId="8" hidden="1"/>
    <cellStyle name="Hipervínculo" xfId="17453" builtinId="8" hidden="1"/>
    <cellStyle name="Hipervínculo" xfId="3606" builtinId="8" hidden="1"/>
    <cellStyle name="Hipervínculo" xfId="3628" builtinId="8" hidden="1"/>
    <cellStyle name="Hipervínculo" xfId="34869" builtinId="8" hidden="1"/>
    <cellStyle name="Hipervínculo" xfId="12564" builtinId="8" hidden="1"/>
    <cellStyle name="Hipervínculo" xfId="25548" builtinId="8" hidden="1"/>
    <cellStyle name="Hipervínculo" xfId="38478" builtinId="8" hidden="1"/>
    <cellStyle name="Hipervínculo" xfId="33333" builtinId="8" hidden="1"/>
    <cellStyle name="Hipervínculo" xfId="11238" builtinId="8" hidden="1"/>
    <cellStyle name="Hipervínculo" xfId="10361" builtinId="8" hidden="1"/>
    <cellStyle name="Hipervínculo" xfId="57552" builtinId="8" hidden="1"/>
    <cellStyle name="Hipervínculo" xfId="50174" builtinId="8" hidden="1"/>
    <cellStyle name="Hipervínculo" xfId="29517" builtinId="8" hidden="1"/>
    <cellStyle name="Hipervínculo" xfId="57315" builtinId="8" hidden="1"/>
    <cellStyle name="Hipervínculo" xfId="57888" builtinId="8" hidden="1"/>
    <cellStyle name="Hipervínculo" xfId="54128" builtinId="8" hidden="1"/>
    <cellStyle name="Hipervínculo" xfId="21506" builtinId="8" hidden="1"/>
    <cellStyle name="Hipervínculo" xfId="5161" builtinId="8" hidden="1"/>
    <cellStyle name="Hipervínculo" xfId="24981" builtinId="8" hidden="1"/>
    <cellStyle name="Hipervínculo" xfId="58796" builtinId="8" hidden="1"/>
    <cellStyle name="Hipervínculo" xfId="1296" builtinId="8" hidden="1"/>
    <cellStyle name="Hipervínculo" xfId="18558" builtinId="8" hidden="1"/>
    <cellStyle name="Hipervínculo" xfId="25498" builtinId="8" hidden="1"/>
    <cellStyle name="Hipervínculo" xfId="40071" builtinId="8" hidden="1"/>
    <cellStyle name="Hipervínculo" xfId="7491" builtinId="8" hidden="1"/>
    <cellStyle name="Hipervínculo" xfId="402" builtinId="8" hidden="1"/>
    <cellStyle name="Hipervínculo" xfId="11949" builtinId="8" hidden="1"/>
    <cellStyle name="Hipervínculo" xfId="53690" builtinId="8" hidden="1"/>
    <cellStyle name="Hipervínculo" xfId="47188" builtinId="8" hidden="1"/>
    <cellStyle name="Hipervínculo" xfId="13741" builtinId="8" hidden="1"/>
    <cellStyle name="Hipervínculo" xfId="54154" builtinId="8" hidden="1"/>
    <cellStyle name="Hipervínculo" xfId="44365" builtinId="8" hidden="1"/>
    <cellStyle name="Hipervínculo" xfId="57111" builtinId="8" hidden="1"/>
    <cellStyle name="Hipervínculo" xfId="51179" builtinId="8" hidden="1"/>
    <cellStyle name="Hipervínculo" xfId="21567" builtinId="8" hidden="1"/>
    <cellStyle name="Hipervínculo" xfId="31695" builtinId="8" hidden="1"/>
    <cellStyle name="Hipervínculo" xfId="24612" builtinId="8" hidden="1"/>
    <cellStyle name="Hipervínculo" xfId="27689" builtinId="8" hidden="1"/>
    <cellStyle name="Hipervínculo" xfId="18761" builtinId="8" hidden="1"/>
    <cellStyle name="Hipervínculo" xfId="13637" builtinId="8" hidden="1"/>
    <cellStyle name="Hipervínculo" xfId="32256" builtinId="8" hidden="1"/>
    <cellStyle name="Hipervínculo" xfId="46882" builtinId="8" hidden="1"/>
    <cellStyle name="Hipervínculo" xfId="32417" builtinId="8" hidden="1"/>
    <cellStyle name="Hipervínculo" xfId="11642" builtinId="8" hidden="1"/>
    <cellStyle name="Hipervínculo" xfId="20021" builtinId="8" hidden="1"/>
    <cellStyle name="Hipervínculo" xfId="55072" builtinId="8" hidden="1"/>
    <cellStyle name="Hipervínculo" xfId="14463" builtinId="8" hidden="1"/>
    <cellStyle name="Hipervínculo" xfId="30784" builtinId="8" hidden="1"/>
    <cellStyle name="Hipervínculo" xfId="11282" builtinId="8" hidden="1"/>
    <cellStyle name="Hipervínculo" xfId="58012" builtinId="8" hidden="1"/>
    <cellStyle name="Hipervínculo" xfId="27555" builtinId="8" hidden="1"/>
    <cellStyle name="Hipervínculo" xfId="17613" builtinId="8" hidden="1"/>
    <cellStyle name="Hipervínculo" xfId="30766" builtinId="8" hidden="1"/>
    <cellStyle name="Hipervínculo" xfId="55389" builtinId="8" hidden="1"/>
    <cellStyle name="Hipervínculo" xfId="53206" builtinId="8" hidden="1"/>
    <cellStyle name="Hipervínculo" xfId="4513" builtinId="8" hidden="1"/>
    <cellStyle name="Hipervínculo" xfId="4915" builtinId="8" hidden="1"/>
    <cellStyle name="Hipervínculo" xfId="26412" builtinId="8" hidden="1"/>
    <cellStyle name="Hipervínculo" xfId="30581" builtinId="8" hidden="1"/>
    <cellStyle name="Hipervínculo" xfId="18066" builtinId="8" hidden="1"/>
    <cellStyle name="Hipervínculo" xfId="14963" builtinId="8" hidden="1"/>
    <cellStyle name="Hipervínculo" xfId="47991" builtinId="8" hidden="1"/>
    <cellStyle name="Hipervínculo" xfId="59030" builtinId="8" hidden="1"/>
    <cellStyle name="Hipervínculo" xfId="46271" builtinId="8" hidden="1"/>
    <cellStyle name="Hipervínculo" xfId="8093" builtinId="8" hidden="1"/>
    <cellStyle name="Hipervínculo" xfId="29076" builtinId="8" hidden="1"/>
    <cellStyle name="Hipervínculo" xfId="59058" builtinId="8" hidden="1"/>
    <cellStyle name="Hipervínculo" xfId="7687" builtinId="8" hidden="1"/>
    <cellStyle name="Hipervínculo" xfId="14621" builtinId="8" hidden="1"/>
    <cellStyle name="Hipervínculo" xfId="2654" builtinId="8" hidden="1"/>
    <cellStyle name="Hipervínculo" xfId="17195" builtinId="8" hidden="1"/>
    <cellStyle name="Hipervínculo" xfId="41414" builtinId="8" hidden="1"/>
    <cellStyle name="Hipervínculo" xfId="53402" builtinId="8" hidden="1"/>
    <cellStyle name="Hipervínculo" xfId="17167" builtinId="8" hidden="1"/>
    <cellStyle name="Hipervínculo" xfId="26986" builtinId="8" hidden="1"/>
    <cellStyle name="Hipervínculo" xfId="14497" builtinId="8" hidden="1"/>
    <cellStyle name="Hipervínculo" xfId="22865" builtinId="8" hidden="1"/>
    <cellStyle name="Hipervínculo" xfId="49787" builtinId="8" hidden="1"/>
    <cellStyle name="Hipervínculo" xfId="21704" builtinId="8" hidden="1"/>
    <cellStyle name="Hipervínculo" xfId="19743" builtinId="8" hidden="1"/>
    <cellStyle name="Hipervínculo" xfId="36134" builtinId="8" hidden="1"/>
    <cellStyle name="Hipervínculo" xfId="6632" builtinId="8" hidden="1"/>
    <cellStyle name="Hipervínculo" xfId="12750" builtinId="8" hidden="1"/>
    <cellStyle name="Hipervínculo" xfId="17215" builtinId="8" hidden="1"/>
    <cellStyle name="Hipervínculo" xfId="46152" builtinId="8" hidden="1"/>
    <cellStyle name="Hipervínculo" xfId="41655" builtinId="8" hidden="1"/>
    <cellStyle name="Hipervínculo" xfId="36262" builtinId="8" hidden="1"/>
    <cellStyle name="Hipervínculo" xfId="44355" builtinId="8" hidden="1"/>
    <cellStyle name="Hipervínculo" xfId="59182" builtinId="8" hidden="1"/>
    <cellStyle name="Hipervínculo" xfId="28477" builtinId="8" hidden="1"/>
    <cellStyle name="Hipervínculo" xfId="18090" builtinId="8" hidden="1"/>
    <cellStyle name="Hipervínculo" xfId="39815" builtinId="8" hidden="1"/>
    <cellStyle name="Hipervínculo" xfId="3724" builtinId="8" hidden="1"/>
    <cellStyle name="Hipervínculo" xfId="45323" builtinId="8" hidden="1"/>
    <cellStyle name="Hipervínculo" xfId="2894" builtinId="8" hidden="1"/>
    <cellStyle name="Hipervínculo" xfId="2676" builtinId="8" hidden="1"/>
    <cellStyle name="Hipervínculo" xfId="42783" builtinId="8" hidden="1"/>
    <cellStyle name="Hipervínculo" xfId="18076" builtinId="8" hidden="1"/>
    <cellStyle name="Hipervínculo" xfId="34807" builtinId="8" hidden="1"/>
    <cellStyle name="Hipervínculo" xfId="41809" builtinId="8" hidden="1"/>
    <cellStyle name="Hipervínculo" xfId="12744" builtinId="8" hidden="1"/>
    <cellStyle name="Hipervínculo" xfId="19677" builtinId="8" hidden="1"/>
    <cellStyle name="Hipervínculo" xfId="4339" builtinId="8" hidden="1"/>
    <cellStyle name="Hipervínculo" xfId="56380" builtinId="8" hidden="1"/>
    <cellStyle name="Hipervínculo" xfId="36322" builtinId="8" hidden="1"/>
    <cellStyle name="Hipervínculo" xfId="41680" builtinId="8" hidden="1"/>
    <cellStyle name="Hipervínculo" xfId="17497" builtinId="8" hidden="1"/>
    <cellStyle name="Hipervínculo" xfId="34196" builtinId="8" hidden="1"/>
    <cellStyle name="Hipervínculo" xfId="6079" builtinId="8" hidden="1"/>
    <cellStyle name="Hipervínculo" xfId="21559" builtinId="8" hidden="1"/>
    <cellStyle name="Hipervínculo" xfId="10697" builtinId="8" hidden="1"/>
    <cellStyle name="Hipervínculo" xfId="10065" builtinId="8" hidden="1"/>
    <cellStyle name="Hipervínculo" xfId="23425" builtinId="8" hidden="1"/>
    <cellStyle name="Hipervínculo" xfId="10605" builtinId="8" hidden="1"/>
    <cellStyle name="Hipervínculo" xfId="39611" builtinId="8" hidden="1"/>
    <cellStyle name="Hipervínculo" xfId="8625" builtinId="8" hidden="1"/>
    <cellStyle name="Hipervínculo" xfId="35414" builtinId="8" hidden="1"/>
    <cellStyle name="Hipervínculo" xfId="35402" builtinId="8" hidden="1"/>
    <cellStyle name="Hipervínculo" xfId="8613" builtinId="8" hidden="1"/>
    <cellStyle name="Hipervínculo" xfId="37282" builtinId="8" hidden="1"/>
    <cellStyle name="Hipervínculo" xfId="52763" builtinId="8" hidden="1"/>
    <cellStyle name="Hipervínculo" xfId="38100" builtinId="8" hidden="1"/>
    <cellStyle name="Hipervínculo" xfId="22480" builtinId="8" hidden="1"/>
    <cellStyle name="Hipervínculo" xfId="14736" builtinId="8" hidden="1"/>
    <cellStyle name="Hipervínculo" xfId="19573" builtinId="8" hidden="1"/>
    <cellStyle name="Hipervínculo" xfId="15183" builtinId="8" hidden="1"/>
    <cellStyle name="Hipervínculo" xfId="51141" builtinId="8" hidden="1"/>
    <cellStyle name="Hipervínculo" xfId="39165" builtinId="8" hidden="1"/>
    <cellStyle name="Hipervínculo" xfId="56748" builtinId="8" hidden="1"/>
    <cellStyle name="Hipervínculo" xfId="34988" builtinId="8" hidden="1"/>
    <cellStyle name="Hipervínculo" xfId="56392" builtinId="8" hidden="1"/>
    <cellStyle name="Hipervínculo" xfId="7693" builtinId="8" hidden="1"/>
    <cellStyle name="Hipervínculo" xfId="19665" builtinId="8" hidden="1"/>
    <cellStyle name="Hipervínculo" xfId="53684" builtinId="8" hidden="1"/>
    <cellStyle name="Hipervínculo" xfId="25564" builtinId="8" hidden="1"/>
    <cellStyle name="Hipervínculo" xfId="11910" builtinId="8" hidden="1"/>
    <cellStyle name="Hipervínculo" xfId="24218" builtinId="8" hidden="1"/>
    <cellStyle name="Hipervínculo" xfId="42795" builtinId="8" hidden="1"/>
    <cellStyle name="Hipervínculo" xfId="125" builtinId="8" hidden="1"/>
    <cellStyle name="Hipervínculo" xfId="33265" builtinId="8" hidden="1"/>
    <cellStyle name="Hipervínculo" xfId="22236" builtinId="8" hidden="1"/>
    <cellStyle name="Hipervínculo" xfId="11965" builtinId="8" hidden="1"/>
    <cellStyle name="Hipervínculo" xfId="26211" builtinId="8" hidden="1"/>
    <cellStyle name="Hipervínculo" xfId="57095" builtinId="8" hidden="1"/>
    <cellStyle name="Hipervínculo" xfId="56176" builtinId="8" hidden="1"/>
    <cellStyle name="Hipervínculo" xfId="18745" builtinId="8" hidden="1"/>
    <cellStyle name="Hipervínculo" xfId="46866" builtinId="8" hidden="1"/>
    <cellStyle name="Hipervínculo" xfId="26484" builtinId="8" hidden="1"/>
    <cellStyle name="Hipervínculo" xfId="1870" builtinId="8" hidden="1"/>
    <cellStyle name="Hipervínculo" xfId="40841" builtinId="8" hidden="1"/>
    <cellStyle name="Hipervínculo" xfId="40249" builtinId="8" hidden="1"/>
    <cellStyle name="Hipervínculo" xfId="12154" builtinId="8" hidden="1"/>
    <cellStyle name="Hipervínculo" xfId="29446" builtinId="8" hidden="1"/>
    <cellStyle name="Hipervínculo" xfId="39105" builtinId="8" hidden="1"/>
    <cellStyle name="Hipervínculo" xfId="17056" builtinId="8" hidden="1"/>
    <cellStyle name="Hipervínculo" xfId="54753" builtinId="8" hidden="1"/>
    <cellStyle name="Hipervínculo" xfId="91" builtinId="8" hidden="1"/>
    <cellStyle name="Hipervínculo" xfId="47971" builtinId="8" hidden="1"/>
    <cellStyle name="Hipervínculo" xfId="1298" builtinId="8" hidden="1"/>
    <cellStyle name="Hipervínculo" xfId="17287" builtinId="8" hidden="1"/>
    <cellStyle name="Hipervínculo" xfId="33647" builtinId="8" hidden="1"/>
    <cellStyle name="Hipervínculo" xfId="49467" builtinId="8" hidden="1"/>
    <cellStyle name="Hipervínculo" xfId="50370" builtinId="8" hidden="1"/>
    <cellStyle name="Hipervínculo" xfId="200" builtinId="8" hidden="1"/>
    <cellStyle name="Hipervínculo" xfId="46514" builtinId="8" hidden="1"/>
    <cellStyle name="Hipervínculo" xfId="1360" builtinId="8" hidden="1"/>
    <cellStyle name="Hipervínculo" xfId="31701" builtinId="8" hidden="1"/>
    <cellStyle name="Hipervínculo" xfId="29024" builtinId="8" hidden="1"/>
    <cellStyle name="Hipervínculo" xfId="42224" builtinId="8" hidden="1"/>
    <cellStyle name="Hipervínculo" xfId="42353" builtinId="8" hidden="1"/>
    <cellStyle name="Hipervínculo" xfId="48681" builtinId="8" hidden="1"/>
    <cellStyle name="Hipervínculo" xfId="1426" builtinId="8" hidden="1"/>
    <cellStyle name="Hipervínculo" xfId="27373" builtinId="8" hidden="1"/>
    <cellStyle name="Hipervínculo" xfId="58122" builtinId="8" hidden="1"/>
    <cellStyle name="Hipervínculo" xfId="46962" builtinId="8" hidden="1"/>
    <cellStyle name="Hipervínculo" xfId="24168" builtinId="8" hidden="1"/>
    <cellStyle name="Hipervínculo" xfId="56206" builtinId="8" hidden="1"/>
    <cellStyle name="Hipervínculo" xfId="35080" builtinId="8" hidden="1"/>
    <cellStyle name="Hipervínculo" xfId="12858" builtinId="8" hidden="1"/>
    <cellStyle name="Hipervínculo" xfId="4373" builtinId="8" hidden="1"/>
    <cellStyle name="Hipervínculo" xfId="33627" builtinId="8" hidden="1"/>
    <cellStyle name="Hipervínculo" xfId="7505" builtinId="8" hidden="1"/>
    <cellStyle name="Hipervínculo" xfId="23748" builtinId="8" hidden="1"/>
    <cellStyle name="Hipervínculo" xfId="12362" builtinId="8" hidden="1"/>
    <cellStyle name="Hipervínculo" xfId="21482" builtinId="8" hidden="1"/>
    <cellStyle name="Hipervínculo" xfId="26456" builtinId="8" hidden="1"/>
    <cellStyle name="Hipervínculo" xfId="54578" builtinId="8" hidden="1"/>
    <cellStyle name="Hipervínculo" xfId="47636" builtinId="8" hidden="1"/>
    <cellStyle name="Hipervínculo" xfId="30187" builtinId="8" hidden="1"/>
    <cellStyle name="Hipervínculo" xfId="57437" builtinId="8" hidden="1"/>
    <cellStyle name="Hipervínculo" xfId="34328" builtinId="8" hidden="1"/>
    <cellStyle name="Hipervínculo" xfId="48473" builtinId="8" hidden="1"/>
    <cellStyle name="Hipervínculo" xfId="32258" builtinId="8" hidden="1"/>
    <cellStyle name="Hipervínculo" xfId="21242" builtinId="8" hidden="1"/>
    <cellStyle name="Hipervínculo" xfId="36749" builtinId="8" hidden="1"/>
    <cellStyle name="Hipervínculo" xfId="20620" builtinId="8" hidden="1"/>
    <cellStyle name="Hipervínculo" xfId="19205" builtinId="8" hidden="1"/>
    <cellStyle name="Hipervínculo" xfId="7175" builtinId="8" hidden="1"/>
    <cellStyle name="Hipervínculo" xfId="19081" builtinId="8" hidden="1"/>
    <cellStyle name="Hipervínculo" xfId="38168" builtinId="8" hidden="1"/>
    <cellStyle name="Hipervínculo" xfId="10142" builtinId="8" hidden="1"/>
    <cellStyle name="Hipervínculo" xfId="35950" builtinId="8" hidden="1"/>
    <cellStyle name="Hipervínculo" xfId="49955" builtinId="8" hidden="1"/>
    <cellStyle name="Hipervínculo" xfId="32631" builtinId="8" hidden="1"/>
    <cellStyle name="Hipervínculo" xfId="54819" builtinId="8" hidden="1"/>
    <cellStyle name="Hipervínculo" xfId="6559" builtinId="8" hidden="1"/>
    <cellStyle name="Hipervínculo" xfId="5857" builtinId="8" hidden="1"/>
    <cellStyle name="Hipervínculo" xfId="54348" builtinId="8" hidden="1"/>
    <cellStyle name="Hipervínculo" xfId="26476" builtinId="8" hidden="1"/>
    <cellStyle name="Hipervínculo" xfId="2738" builtinId="8" hidden="1"/>
    <cellStyle name="Hipervínculo" xfId="41754" builtinId="8" hidden="1"/>
    <cellStyle name="Hipervínculo" xfId="34672" builtinId="8" hidden="1"/>
    <cellStyle name="Hipervínculo" xfId="31992" builtinId="8" hidden="1"/>
    <cellStyle name="Hipervínculo" xfId="17783" builtinId="8" hidden="1"/>
    <cellStyle name="Hipervínculo" xfId="22602" builtinId="8" hidden="1"/>
    <cellStyle name="Hipervínculo" xfId="14262" builtinId="8" hidden="1"/>
    <cellStyle name="Hipervínculo" xfId="32451" builtinId="8" hidden="1"/>
    <cellStyle name="Hipervínculo" xfId="40429" builtinId="8" hidden="1"/>
    <cellStyle name="Hipervínculo" xfId="2109" builtinId="8" hidden="1"/>
    <cellStyle name="Hipervínculo" xfId="52311" builtinId="8" hidden="1"/>
    <cellStyle name="Hipervínculo" xfId="28005" builtinId="8" hidden="1"/>
    <cellStyle name="Hipervínculo" xfId="3528" builtinId="8" hidden="1"/>
    <cellStyle name="Hipervínculo" xfId="46771" builtinId="8" hidden="1"/>
    <cellStyle name="Hipervínculo" xfId="31479" builtinId="8" hidden="1"/>
    <cellStyle name="Hipervínculo" xfId="26318" builtinId="8" hidden="1"/>
    <cellStyle name="Hipervínculo" xfId="47022" builtinId="8" hidden="1"/>
    <cellStyle name="Hipervínculo" xfId="27381" builtinId="8" hidden="1"/>
    <cellStyle name="Hipervínculo" xfId="18792" builtinId="8" hidden="1"/>
    <cellStyle name="Hipervínculo" xfId="30327" builtinId="8" hidden="1"/>
    <cellStyle name="Hipervínculo" xfId="13792" builtinId="8" hidden="1"/>
    <cellStyle name="Hipervínculo" xfId="28956" builtinId="8" hidden="1"/>
    <cellStyle name="Hipervínculo" xfId="35820" builtinId="8" hidden="1"/>
    <cellStyle name="Hipervínculo" xfId="4931" builtinId="8" hidden="1"/>
    <cellStyle name="Hipervínculo" xfId="50438" builtinId="8" hidden="1"/>
    <cellStyle name="Hipervínculo" xfId="36004" builtinId="8" hidden="1"/>
    <cellStyle name="Hipervínculo" xfId="3368" builtinId="8" hidden="1"/>
    <cellStyle name="Hipervínculo" xfId="58584" builtinId="8" hidden="1"/>
    <cellStyle name="Hipervínculo" xfId="47102" builtinId="8" hidden="1"/>
    <cellStyle name="Hipervínculo" xfId="1306" builtinId="8" hidden="1"/>
    <cellStyle name="Hipervínculo" xfId="42655" builtinId="8" hidden="1"/>
    <cellStyle name="Hipervínculo" xfId="12584" builtinId="8" hidden="1"/>
    <cellStyle name="Hipervínculo" xfId="45037" builtinId="8" hidden="1"/>
    <cellStyle name="Hipervínculo" xfId="55294" builtinId="8" hidden="1"/>
    <cellStyle name="Hipervínculo" xfId="14684" builtinId="8" hidden="1"/>
    <cellStyle name="Hipervínculo" xfId="37272" builtinId="8" hidden="1"/>
    <cellStyle name="Hipervínculo" xfId="29597" builtinId="8" hidden="1"/>
    <cellStyle name="Hipervínculo" xfId="21734" builtinId="8" hidden="1"/>
    <cellStyle name="Hipervínculo" xfId="58646" builtinId="8" hidden="1"/>
    <cellStyle name="Hipervínculo" xfId="54574" builtinId="8" hidden="1"/>
    <cellStyle name="Hipervínculo" xfId="17391" builtinId="8" hidden="1"/>
    <cellStyle name="Hipervínculo" xfId="30547" builtinId="8" hidden="1"/>
    <cellStyle name="Hipervínculo" xfId="21075" builtinId="8" hidden="1"/>
    <cellStyle name="Hipervínculo" xfId="39462" builtinId="8" hidden="1"/>
    <cellStyle name="Hipervínculo" xfId="38418" builtinId="8" hidden="1"/>
    <cellStyle name="Hipervínculo" xfId="56959" builtinId="8" hidden="1"/>
    <cellStyle name="Hipervínculo" xfId="21484" builtinId="8" hidden="1"/>
    <cellStyle name="Hipervínculo" xfId="26634" builtinId="8" hidden="1"/>
    <cellStyle name="Hipervínculo" xfId="45514" builtinId="8" hidden="1"/>
    <cellStyle name="Hipervínculo" xfId="12534" builtinId="8" hidden="1"/>
    <cellStyle name="Hipervínculo" xfId="34841" builtinId="8" hidden="1"/>
    <cellStyle name="Hipervínculo" xfId="34326" builtinId="8" hidden="1"/>
    <cellStyle name="Hipervínculo" xfId="9412" builtinId="8" hidden="1"/>
    <cellStyle name="Hipervínculo" xfId="23744" builtinId="8" hidden="1"/>
    <cellStyle name="Hipervínculo" xfId="46050" builtinId="8" hidden="1"/>
    <cellStyle name="Hipervínculo" xfId="9479" builtinId="8" hidden="1"/>
    <cellStyle name="Hipervínculo" xfId="14266" builtinId="8" hidden="1"/>
    <cellStyle name="Hipervínculo" xfId="41162" builtinId="8" hidden="1"/>
    <cellStyle name="Hipervínculo" xfId="8557" builtinId="8" hidden="1"/>
    <cellStyle name="Hipervínculo" xfId="56158" builtinId="8" hidden="1"/>
    <cellStyle name="Hipervínculo" xfId="17901" builtinId="8" hidden="1"/>
    <cellStyle name="Hipervínculo" xfId="31017" builtinId="8" hidden="1"/>
    <cellStyle name="Hipervínculo" xfId="45203" builtinId="8" hidden="1"/>
    <cellStyle name="Hipervínculo" xfId="3102" builtinId="8" hidden="1"/>
    <cellStyle name="Hipervínculo" xfId="4264" builtinId="8" hidden="1"/>
    <cellStyle name="Hipervínculo" xfId="51356" builtinId="8" hidden="1"/>
    <cellStyle name="Hipervínculo" xfId="19899" builtinId="8" hidden="1"/>
    <cellStyle name="Hipervínculo" xfId="947" builtinId="8" hidden="1"/>
    <cellStyle name="Hipervínculo" xfId="59042" builtinId="8" hidden="1"/>
    <cellStyle name="Hipervínculo" xfId="9549" builtinId="8" hidden="1"/>
    <cellStyle name="Hipervínculo" xfId="848" builtinId="8" hidden="1"/>
    <cellStyle name="Hipervínculo" xfId="49361" builtinId="8" hidden="1"/>
    <cellStyle name="Hipervínculo" xfId="21330" builtinId="8" hidden="1"/>
    <cellStyle name="Hipervínculo" xfId="25330" builtinId="8" hidden="1"/>
    <cellStyle name="Hipervínculo" xfId="56210" builtinId="8" hidden="1"/>
    <cellStyle name="Hipervínculo" xfId="12451" builtinId="8" hidden="1"/>
    <cellStyle name="Hipervínculo" xfId="34172" builtinId="8" hidden="1"/>
    <cellStyle name="Hipervínculo" xfId="44428" builtinId="8" hidden="1"/>
    <cellStyle name="Hipervínculo" xfId="26694" builtinId="8" hidden="1"/>
    <cellStyle name="Hipervínculo" xfId="26209" builtinId="8" hidden="1"/>
    <cellStyle name="Hipervínculo" xfId="30790" builtinId="8" hidden="1"/>
    <cellStyle name="Hipervínculo" xfId="16475" builtinId="8" hidden="1"/>
    <cellStyle name="Hipervínculo" xfId="27579" builtinId="8" hidden="1"/>
    <cellStyle name="Hipervínculo" xfId="33601" builtinId="8" hidden="1"/>
    <cellStyle name="Hipervínculo" xfId="28258" builtinId="8" hidden="1"/>
    <cellStyle name="Hipervínculo" xfId="54478" builtinId="8" hidden="1"/>
    <cellStyle name="Hipervínculo" xfId="33321" builtinId="8" hidden="1"/>
    <cellStyle name="Hipervínculo" xfId="14441" builtinId="8" hidden="1"/>
    <cellStyle name="Hipervínculo" xfId="45163" builtinId="8" hidden="1"/>
    <cellStyle name="Hipervínculo" xfId="8591" builtinId="8" hidden="1"/>
    <cellStyle name="Hipervínculo" xfId="33455" builtinId="8" hidden="1"/>
    <cellStyle name="Hipervínculo" xfId="53657" builtinId="8" hidden="1"/>
    <cellStyle name="Hipervínculo" xfId="30631" builtinId="8" hidden="1"/>
    <cellStyle name="Hipervínculo" xfId="52980" builtinId="8" hidden="1"/>
    <cellStyle name="Hipervínculo" xfId="19707" builtinId="8" hidden="1"/>
    <cellStyle name="Hipervínculo" xfId="11183" builtinId="8" hidden="1"/>
    <cellStyle name="Hipervínculo" xfId="14601" builtinId="8" hidden="1"/>
    <cellStyle name="Hipervínculo" xfId="6770" builtinId="8" hidden="1"/>
    <cellStyle name="Hipervínculo" xfId="37254" builtinId="8" hidden="1"/>
    <cellStyle name="Hipervínculo" xfId="41200" builtinId="8" hidden="1"/>
    <cellStyle name="Hipervínculo" xfId="25263" builtinId="8" hidden="1"/>
    <cellStyle name="Hipervínculo" xfId="5041" builtinId="8" hidden="1"/>
    <cellStyle name="Hipervínculo" xfId="51687" builtinId="8" hidden="1"/>
    <cellStyle name="Hipervínculo" xfId="41891" builtinId="8" hidden="1"/>
    <cellStyle name="Hipervínculo" xfId="6726" builtinId="8" hidden="1"/>
    <cellStyle name="Hipervínculo" xfId="50408" builtinId="8" hidden="1"/>
    <cellStyle name="Hipervínculo" xfId="33567" builtinId="8" hidden="1"/>
    <cellStyle name="Hipervínculo" xfId="38715" builtinId="8" hidden="1"/>
    <cellStyle name="Hipervínculo" xfId="11059" builtinId="8" hidden="1"/>
    <cellStyle name="Hipervínculo" xfId="5499" builtinId="8" hidden="1"/>
    <cellStyle name="Hipervínculo" xfId="13222" builtinId="8" hidden="1"/>
    <cellStyle name="Hipervínculo" xfId="32309" builtinId="8" hidden="1"/>
    <cellStyle name="Hipervínculo" xfId="17387" builtinId="8" hidden="1"/>
    <cellStyle name="Hipervínculo" xfId="3400" builtinId="8" hidden="1"/>
    <cellStyle name="Hipervínculo" xfId="12072" builtinId="8" hidden="1"/>
    <cellStyle name="Hipervínculo" xfId="14609" builtinId="8" hidden="1"/>
    <cellStyle name="Hipervínculo" xfId="13290" builtinId="8" hidden="1"/>
    <cellStyle name="Hipervínculo" xfId="33875" builtinId="8" hidden="1"/>
    <cellStyle name="Hipervínculo" xfId="15353" builtinId="8" hidden="1"/>
    <cellStyle name="Hipervínculo" xfId="55960" builtinId="8" hidden="1"/>
    <cellStyle name="Hipervínculo" xfId="18929" builtinId="8" hidden="1"/>
    <cellStyle name="Hipervínculo" xfId="16510" builtinId="8" hidden="1"/>
    <cellStyle name="Hipervínculo" xfId="51861" builtinId="8" hidden="1"/>
    <cellStyle name="Hipervínculo" xfId="33207" builtinId="8" hidden="1"/>
    <cellStyle name="Hipervínculo" xfId="47768" builtinId="8" hidden="1"/>
    <cellStyle name="Hipervínculo" xfId="22026" builtinId="8" hidden="1"/>
    <cellStyle name="Hipervínculo" xfId="23740" builtinId="8" hidden="1"/>
    <cellStyle name="Hipervínculo" xfId="46046" builtinId="8" hidden="1"/>
    <cellStyle name="Hipervínculo" xfId="41899" builtinId="8" hidden="1"/>
    <cellStyle name="Hipervínculo" xfId="56204" builtinId="8" hidden="1"/>
    <cellStyle name="Hipervínculo" xfId="41158" builtinId="8" hidden="1"/>
    <cellStyle name="Hipervínculo" xfId="8553" builtinId="8" hidden="1"/>
    <cellStyle name="Hipervínculo" xfId="56154" builtinId="8" hidden="1"/>
    <cellStyle name="Hipervínculo" xfId="14399" builtinId="8" hidden="1"/>
    <cellStyle name="Hipervínculo" xfId="32128" builtinId="8" hidden="1"/>
    <cellStyle name="Hipervínculo" xfId="39386" builtinId="8" hidden="1"/>
    <cellStyle name="Hipervínculo" xfId="25378" builtinId="8" hidden="1"/>
    <cellStyle name="Hipervínculo" xfId="59038" builtinId="8" hidden="1"/>
    <cellStyle name="Hipervínculo" xfId="31245" builtinId="8" hidden="1"/>
    <cellStyle name="Hipervínculo" xfId="16941" builtinId="8" hidden="1"/>
    <cellStyle name="Hipervínculo" xfId="52976" builtinId="8" hidden="1"/>
    <cellStyle name="Hipervínculo" xfId="6968" builtinId="8" hidden="1"/>
    <cellStyle name="Hipervínculo" xfId="45604" builtinId="8" hidden="1"/>
    <cellStyle name="Hipervínculo" xfId="11188" builtinId="8" hidden="1"/>
    <cellStyle name="Hipervínculo" xfId="846" builtinId="8" hidden="1"/>
    <cellStyle name="Hipervínculo" xfId="37597" builtinId="8" hidden="1"/>
    <cellStyle name="Hipervínculo" xfId="20911" builtinId="8" hidden="1"/>
    <cellStyle name="Hipervínculo" xfId="25325" builtinId="8" hidden="1"/>
    <cellStyle name="Hipervínculo" xfId="46184" builtinId="8" hidden="1"/>
    <cellStyle name="Hipervínculo" xfId="59180" builtinId="8" hidden="1"/>
    <cellStyle name="Hipervínculo" xfId="45518" builtinId="8" hidden="1"/>
    <cellStyle name="Hipervínculo" xfId="14688" builtinId="8" hidden="1"/>
    <cellStyle name="Hipervínculo" xfId="42869" builtinId="8" hidden="1"/>
    <cellStyle name="Hipervínculo" xfId="53736" builtinId="8" hidden="1"/>
    <cellStyle name="Hipervínculo" xfId="29844" builtinId="8" hidden="1"/>
    <cellStyle name="Hipervínculo" xfId="16877" builtinId="8" hidden="1"/>
    <cellStyle name="Hipervínculo" xfId="47778" builtinId="8" hidden="1"/>
    <cellStyle name="Hipervínculo" xfId="41426" builtinId="8" hidden="1"/>
    <cellStyle name="Hipervínculo" xfId="55490" builtinId="8" hidden="1"/>
    <cellStyle name="Hipervínculo" xfId="7890" builtinId="8" hidden="1"/>
    <cellStyle name="Hipervínculo" xfId="40095" builtinId="8" hidden="1"/>
    <cellStyle name="Hipervínculo" xfId="31916" builtinId="8" hidden="1"/>
    <cellStyle name="Hipervínculo" xfId="17857" builtinId="8" hidden="1"/>
    <cellStyle name="Hipervínculo" xfId="53892" builtinId="8" hidden="1"/>
    <cellStyle name="Hipervínculo" xfId="20028" builtinId="8" hidden="1"/>
    <cellStyle name="Hipervínculo" xfId="58586" builtinId="8" hidden="1"/>
    <cellStyle name="Hipervínculo" xfId="10461" builtinId="8" hidden="1"/>
    <cellStyle name="Hipervínculo" xfId="37340" builtinId="8" hidden="1"/>
    <cellStyle name="Hipervínculo" xfId="52725" builtinId="8" hidden="1"/>
    <cellStyle name="Hipervínculo" xfId="11866" builtinId="8" hidden="1"/>
    <cellStyle name="Hipervínculo" xfId="57668" builtinId="8" hidden="1"/>
    <cellStyle name="Hipervínculo" xfId="491" builtinId="8" hidden="1"/>
    <cellStyle name="Hipervínculo" xfId="1628" builtinId="8" hidden="1"/>
    <cellStyle name="Hipervínculo" xfId="8387" builtinId="8" hidden="1"/>
    <cellStyle name="Hipervínculo" xfId="37240" builtinId="8" hidden="1"/>
    <cellStyle name="Hipervínculo" xfId="28308" builtinId="8" hidden="1"/>
    <cellStyle name="Hipervínculo" xfId="35754" builtinId="8" hidden="1"/>
    <cellStyle name="Hipervínculo" xfId="35180" builtinId="8" hidden="1"/>
    <cellStyle name="Hipervínculo" xfId="11760" builtinId="8" hidden="1"/>
    <cellStyle name="Hipervínculo" xfId="59375" builtinId="8" hidden="1"/>
    <cellStyle name="Hipervínculo" xfId="12184" builtinId="8" hidden="1"/>
    <cellStyle name="Hipervínculo" xfId="35640" builtinId="8" hidden="1"/>
    <cellStyle name="Hipervínculo" xfId="16276" builtinId="8" hidden="1"/>
    <cellStyle name="Hipervínculo" xfId="3956" builtinId="8" hidden="1"/>
    <cellStyle name="Hipervínculo" xfId="23626" builtinId="8" hidden="1"/>
    <cellStyle name="Hipervínculo" xfId="9384" builtinId="8" hidden="1"/>
    <cellStyle name="Hipervínculo" xfId="20940" builtinId="8" hidden="1"/>
    <cellStyle name="Hipervínculo" xfId="56878" builtinId="8" hidden="1"/>
    <cellStyle name="Hipervínculo" xfId="31457" builtinId="8" hidden="1"/>
    <cellStyle name="Hipervínculo" xfId="40037" builtinId="8" hidden="1"/>
    <cellStyle name="Hipervínculo" xfId="18524" builtinId="8" hidden="1"/>
    <cellStyle name="Hipervínculo" xfId="54352" builtinId="8" hidden="1"/>
    <cellStyle name="Hipervínculo" xfId="28250" builtinId="8" hidden="1"/>
    <cellStyle name="Hipervínculo" xfId="18302" builtinId="8" hidden="1"/>
    <cellStyle name="Hipervínculo" xfId="42567" builtinId="8" hidden="1"/>
    <cellStyle name="Hipervínculo" xfId="5387" builtinId="8" hidden="1"/>
    <cellStyle name="Hipervínculo" xfId="52990" builtinId="8" hidden="1"/>
    <cellStyle name="Hipervínculo" xfId="18354" builtinId="8" hidden="1"/>
    <cellStyle name="Hipervínculo" xfId="50941" builtinId="8" hidden="1"/>
    <cellStyle name="Hipervínculo" xfId="10685" builtinId="8" hidden="1"/>
    <cellStyle name="Hipervínculo" xfId="6950" builtinId="8" hidden="1"/>
    <cellStyle name="Hipervínculo" xfId="39912" builtinId="8" hidden="1"/>
    <cellStyle name="Hipervínculo" xfId="15603" builtinId="8" hidden="1"/>
    <cellStyle name="Hipervínculo" xfId="34885" builtinId="8" hidden="1"/>
    <cellStyle name="Hipervínculo" xfId="24656" builtinId="8" hidden="1"/>
    <cellStyle name="Hipervínculo" xfId="33873" builtinId="8" hidden="1"/>
    <cellStyle name="Hipervínculo" xfId="47424" builtinId="8" hidden="1"/>
    <cellStyle name="Hipervínculo" xfId="57532" builtinId="8" hidden="1"/>
    <cellStyle name="Hipervínculo" xfId="48693" builtinId="8" hidden="1"/>
    <cellStyle name="Hipervínculo" xfId="8549" builtinId="8" hidden="1"/>
    <cellStyle name="Hipervínculo" xfId="44603" builtinId="8" hidden="1"/>
    <cellStyle name="Hipervínculo" xfId="25721" builtinId="8" hidden="1"/>
    <cellStyle name="Hipervínculo" xfId="47190" builtinId="8" hidden="1"/>
    <cellStyle name="Hipervínculo" xfId="57980" builtinId="8" hidden="1"/>
    <cellStyle name="Hipervínculo" xfId="22244" builtinId="8" hidden="1"/>
    <cellStyle name="Hipervínculo" xfId="50270" builtinId="8" hidden="1"/>
    <cellStyle name="Hipervínculo" xfId="1378" builtinId="8" hidden="1"/>
    <cellStyle name="Hipervínculo" xfId="47106" builtinId="8" hidden="1"/>
    <cellStyle name="Hipervínculo" xfId="23648" builtinId="8" hidden="1"/>
    <cellStyle name="Hipervínculo" xfId="23074" builtinId="8" hidden="1"/>
    <cellStyle name="Hipervínculo" xfId="28710" builtinId="8" hidden="1"/>
    <cellStyle name="Hipervínculo" xfId="18987" builtinId="8" hidden="1"/>
    <cellStyle name="Hipervínculo" xfId="50442" builtinId="8" hidden="1"/>
    <cellStyle name="Hipervínculo" xfId="38370" builtinId="8" hidden="1"/>
    <cellStyle name="Hipervínculo" xfId="42107" builtinId="8" hidden="1"/>
    <cellStyle name="Hipervínculo" xfId="28952" builtinId="8" hidden="1"/>
    <cellStyle name="Hipervínculo" xfId="49443" builtinId="8" hidden="1"/>
    <cellStyle name="Hipervínculo" xfId="51401" builtinId="8" hidden="1"/>
    <cellStyle name="Hipervínculo" xfId="18796" builtinId="8" hidden="1"/>
    <cellStyle name="Hipervínculo" xfId="25259" builtinId="8" hidden="1"/>
    <cellStyle name="Hipervínculo" xfId="12548" builtinId="8" hidden="1"/>
    <cellStyle name="Hipervínculo" xfId="7227" builtinId="8" hidden="1"/>
    <cellStyle name="Hipervínculo" xfId="6676" builtinId="8" hidden="1"/>
    <cellStyle name="Hipervínculo" xfId="17359" builtinId="8" hidden="1"/>
    <cellStyle name="Hipervínculo" xfId="31" builtinId="8" hidden="1"/>
    <cellStyle name="Hipervínculo" xfId="27363" builtinId="8" hidden="1"/>
    <cellStyle name="Hipervínculo" xfId="11378" builtinId="8" hidden="1"/>
    <cellStyle name="Hipervínculo" xfId="12338" builtinId="8" hidden="1"/>
    <cellStyle name="Hipervínculo" xfId="17687" builtinId="8" hidden="1"/>
    <cellStyle name="Hipervínculo" xfId="2831" builtinId="8" hidden="1"/>
    <cellStyle name="Hipervínculo" xfId="50069" builtinId="8" hidden="1"/>
    <cellStyle name="Hipervínculo" xfId="28234" builtinId="8" hidden="1"/>
    <cellStyle name="Hipervínculo" xfId="23855" builtinId="8" hidden="1"/>
    <cellStyle name="Hipervínculo" xfId="29623" builtinId="8" hidden="1"/>
    <cellStyle name="Hipervínculo" xfId="24024" builtinId="8" hidden="1"/>
    <cellStyle name="Hipervínculo" xfId="51360" builtinId="8" hidden="1"/>
    <cellStyle name="Hipervínculo" xfId="2095" builtinId="8" hidden="1"/>
    <cellStyle name="Hipervínculo" xfId="14053" builtinId="8" hidden="1"/>
    <cellStyle name="Hipervínculo" xfId="25107" builtinId="8" hidden="1"/>
    <cellStyle name="Hipervínculo" xfId="3470" builtinId="8" hidden="1"/>
    <cellStyle name="Hipervínculo" xfId="52319" builtinId="8" hidden="1"/>
    <cellStyle name="Hipervínculo" xfId="19711" builtinId="8" hidden="1"/>
    <cellStyle name="Hipervínculo" xfId="28288" builtinId="8" hidden="1"/>
    <cellStyle name="Hipervínculo" xfId="41442" builtinId="8" hidden="1"/>
    <cellStyle name="Hipervínculo" xfId="4633" builtinId="8" hidden="1"/>
    <cellStyle name="Hipervínculo" xfId="16701" builtinId="8" hidden="1"/>
    <cellStyle name="Hipervínculo" xfId="36553" builtinId="8" hidden="1"/>
    <cellStyle name="Hipervínculo" xfId="13102" builtinId="8" hidden="1"/>
    <cellStyle name="Hipervínculo" xfId="58918" builtinId="8" hidden="1"/>
    <cellStyle name="Hipervínculo" xfId="9797" builtinId="8" hidden="1"/>
    <cellStyle name="Hipervínculo" xfId="29801" builtinId="8" hidden="1"/>
    <cellStyle name="Hipervínculo" xfId="14855" builtinId="8" hidden="1"/>
    <cellStyle name="Hipervínculo" xfId="21101" builtinId="8" hidden="1"/>
    <cellStyle name="Hipervínculo" xfId="5771" builtinId="8" hidden="1"/>
    <cellStyle name="Hipervínculo" xfId="26638" builtinId="8" hidden="1"/>
    <cellStyle name="Hipervínculo" xfId="21488" builtinId="8" hidden="1"/>
    <cellStyle name="Hipervínculo" xfId="48371" builtinId="8" hidden="1"/>
    <cellStyle name="Hipervínculo" xfId="56388" builtinId="8" hidden="1"/>
    <cellStyle name="Hipervínculo" xfId="13976" builtinId="8" hidden="1"/>
    <cellStyle name="Hipervínculo" xfId="13796" builtinId="8" hidden="1"/>
    <cellStyle name="Hipervínculo" xfId="30329" builtinId="8" hidden="1"/>
    <cellStyle name="Hipervínculo" xfId="53906" builtinId="8" hidden="1"/>
    <cellStyle name="Hipervínculo" xfId="16725" builtinId="8" hidden="1"/>
    <cellStyle name="Hipervínculo" xfId="29876" builtinId="8" hidden="1"/>
    <cellStyle name="Hipervínculo" xfId="21784" builtinId="8" hidden="1"/>
    <cellStyle name="Hipervínculo" xfId="25782" builtinId="8" hidden="1"/>
    <cellStyle name="Hipervínculo" xfId="29010" builtinId="8" hidden="1"/>
    <cellStyle name="Hipervínculo" xfId="1990" builtinId="8" hidden="1"/>
    <cellStyle name="Hipervínculo" xfId="13838" builtinId="8" hidden="1"/>
    <cellStyle name="Hipervínculo" xfId="55298" builtinId="8" hidden="1"/>
    <cellStyle name="Hipervínculo" xfId="11458" builtinId="8" hidden="1"/>
    <cellStyle name="Hipervínculo" xfId="42787" builtinId="8" hidden="1"/>
    <cellStyle name="Hipervínculo" xfId="10198" builtinId="8" hidden="1"/>
    <cellStyle name="Hipervínculo" xfId="16419" builtinId="8" hidden="1"/>
    <cellStyle name="Hipervínculo" xfId="55487" builtinId="8" hidden="1"/>
    <cellStyle name="Hipervínculo" xfId="10465" builtinId="8" hidden="1"/>
    <cellStyle name="Hipervínculo" xfId="49249" builtinId="8" hidden="1"/>
    <cellStyle name="Hipervínculo" xfId="7529" builtinId="8" hidden="1"/>
    <cellStyle name="Hipervínculo" xfId="47825" builtinId="8" hidden="1"/>
    <cellStyle name="Hipervínculo" xfId="51111" builtinId="8" hidden="1"/>
    <cellStyle name="Hipervínculo" xfId="7440" builtinId="8" hidden="1"/>
    <cellStyle name="Hipervínculo" xfId="34510" builtinId="8" hidden="1"/>
    <cellStyle name="Hipervínculo" xfId="38174" builtinId="8" hidden="1"/>
    <cellStyle name="Hipervínculo" xfId="5853" builtinId="8" hidden="1"/>
    <cellStyle name="Hipervínculo" xfId="37237" builtinId="8" hidden="1"/>
    <cellStyle name="Hipervínculo" xfId="6323" builtinId="8" hidden="1"/>
    <cellStyle name="Hipervínculo" xfId="28624" builtinId="8" hidden="1"/>
    <cellStyle name="Hipervínculo" xfId="28752" builtinId="8" hidden="1"/>
    <cellStyle name="Hipervínculo" xfId="13844" builtinId="8" hidden="1"/>
    <cellStyle name="Hipervínculo" xfId="52739" builtinId="8" hidden="1"/>
    <cellStyle name="Hipervínculo" xfId="8077" builtinId="8" hidden="1"/>
    <cellStyle name="Hipervínculo" xfId="8137" builtinId="8" hidden="1"/>
    <cellStyle name="Hipervínculo" xfId="57197" builtinId="8" hidden="1"/>
    <cellStyle name="Hipervínculo" xfId="17637" builtinId="8" hidden="1"/>
    <cellStyle name="Hipervínculo" xfId="2932" builtinId="8" hidden="1"/>
    <cellStyle name="Hipervínculo" xfId="57441" builtinId="8" hidden="1"/>
    <cellStyle name="Hipervínculo" xfId="10146" builtinId="8" hidden="1"/>
    <cellStyle name="Hipervínculo" xfId="2445" builtinId="8" hidden="1"/>
    <cellStyle name="Hipervínculo" xfId="48233" builtinId="8" hidden="1"/>
    <cellStyle name="Hipervínculo" xfId="29917" builtinId="8" hidden="1"/>
    <cellStyle name="Hipervínculo" xfId="26388" builtinId="8" hidden="1"/>
    <cellStyle name="Hipervínculo" xfId="58124" builtinId="8" hidden="1"/>
    <cellStyle name="Hipervínculo" xfId="11521" builtinId="8" hidden="1"/>
    <cellStyle name="Hipervínculo" xfId="35084" builtinId="8" hidden="1"/>
    <cellStyle name="Hipervínculo" xfId="48015" builtinId="8" hidden="1"/>
    <cellStyle name="Hipervínculo" xfId="16122" builtinId="8" hidden="1"/>
    <cellStyle name="Hipervínculo" xfId="37861" builtinId="8" hidden="1"/>
    <cellStyle name="Hipervínculo" xfId="40519" builtinId="8" hidden="1"/>
    <cellStyle name="Hipervínculo" xfId="16945" builtinId="8" hidden="1"/>
    <cellStyle name="Hipervínculo" xfId="31249" builtinId="8" hidden="1"/>
    <cellStyle name="Hipervínculo" xfId="14365" builtinId="8" hidden="1"/>
    <cellStyle name="Hipervínculo" xfId="16905" builtinId="8" hidden="1"/>
    <cellStyle name="Hipervínculo" xfId="36659" builtinId="8" hidden="1"/>
    <cellStyle name="Hipervínculo" xfId="38182" builtinId="8" hidden="1"/>
    <cellStyle name="Hipervínculo" xfId="47420" builtinId="8" hidden="1"/>
    <cellStyle name="Hipervínculo" xfId="54622" builtinId="8" hidden="1"/>
    <cellStyle name="Hipervínculo" xfId="41438" builtinId="8" hidden="1"/>
    <cellStyle name="Hipervínculo" xfId="4385" builtinId="8" hidden="1"/>
    <cellStyle name="Hipervínculo" xfId="28302" builtinId="8" hidden="1"/>
    <cellStyle name="Hipervínculo" xfId="54498" builtinId="8" hidden="1"/>
    <cellStyle name="Hipervínculo" xfId="45606" builtinId="8" hidden="1"/>
    <cellStyle name="Hipervínculo" xfId="4515" builtinId="8" hidden="1"/>
    <cellStyle name="Hipervínculo" xfId="47772" builtinId="8" hidden="1"/>
    <cellStyle name="Hipervínculo" xfId="969" builtinId="8" hidden="1"/>
    <cellStyle name="Hipervínculo" xfId="49603" builtinId="8" hidden="1"/>
    <cellStyle name="Hipervínculo" xfId="36100" builtinId="8" hidden="1"/>
    <cellStyle name="Hipervínculo" xfId="7475" builtinId="8" hidden="1"/>
    <cellStyle name="Hipervínculo" xfId="55964" builtinId="8" hidden="1"/>
    <cellStyle name="Hipervínculo" xfId="15357" builtinId="8" hidden="1"/>
    <cellStyle name="Hipervínculo" xfId="56802" builtinId="8" hidden="1"/>
    <cellStyle name="Hipervínculo" xfId="44185" builtinId="8" hidden="1"/>
    <cellStyle name="Hipervínculo" xfId="6838" builtinId="8" hidden="1"/>
    <cellStyle name="Hipervínculo" xfId="1310" builtinId="8" hidden="1"/>
    <cellStyle name="Hipervínculo" xfId="53902" builtinId="8" hidden="1"/>
    <cellStyle name="Hipervínculo" xfId="16721" builtinId="8" hidden="1"/>
    <cellStyle name="Hipervínculo" xfId="7807" builtinId="8" hidden="1"/>
    <cellStyle name="Hipervínculo" xfId="39233" builtinId="8" hidden="1"/>
    <cellStyle name="Hipervínculo" xfId="27615" builtinId="8" hidden="1"/>
    <cellStyle name="Hipervínculo" xfId="37496" builtinId="8" hidden="1"/>
    <cellStyle name="Hipervínculo" xfId="54464" builtinId="8" hidden="1"/>
    <cellStyle name="Hipervínculo" xfId="22156" builtinId="8" hidden="1"/>
    <cellStyle name="Hipervínculo" xfId="27045" builtinId="8" hidden="1"/>
    <cellStyle name="Hipervínculo" xfId="45347" builtinId="8" hidden="1"/>
    <cellStyle name="Hipervínculo" xfId="37682" builtinId="8" hidden="1"/>
    <cellStyle name="Hipervínculo" xfId="54833" builtinId="8" hidden="1"/>
    <cellStyle name="Hipervínculo" xfId="28248" builtinId="8" hidden="1"/>
    <cellStyle name="Hipervínculo" xfId="23644" builtinId="8" hidden="1"/>
    <cellStyle name="Hipervínculo" xfId="23070" builtinId="8" hidden="1"/>
    <cellStyle name="Hipervínculo" xfId="48441" builtinId="8" hidden="1"/>
    <cellStyle name="Hipervínculo" xfId="7896" builtinId="8" hidden="1"/>
    <cellStyle name="Hipervínculo" xfId="31912" builtinId="8" hidden="1"/>
    <cellStyle name="Hipervínculo" xfId="51935" builtinId="8" hidden="1"/>
    <cellStyle name="Hipervínculo" xfId="36256" builtinId="8" hidden="1"/>
    <cellStyle name="Hipervínculo" xfId="20380" builtinId="8" hidden="1"/>
    <cellStyle name="Hipervínculo" xfId="52277" builtinId="8" hidden="1"/>
    <cellStyle name="Hipervínculo" xfId="44645" builtinId="8" hidden="1"/>
    <cellStyle name="Hipervínculo" xfId="57073" builtinId="8" hidden="1"/>
    <cellStyle name="Hipervínculo" xfId="40445" builtinId="8" hidden="1"/>
    <cellStyle name="Hipervínculo" xfId="53222" builtinId="8" hidden="1"/>
    <cellStyle name="Hipervínculo" xfId="31661" builtinId="8" hidden="1"/>
    <cellStyle name="Hipervínculo" xfId="1688" builtinId="8" hidden="1"/>
    <cellStyle name="Hipervínculo" xfId="52438" builtinId="8" hidden="1"/>
    <cellStyle name="Hipervínculo" xfId="3520" builtinId="8" hidden="1"/>
    <cellStyle name="Hipervínculo" xfId="38122" builtinId="8" hidden="1"/>
    <cellStyle name="Hipervínculo" xfId="44458" builtinId="8" hidden="1"/>
    <cellStyle name="Hipervínculo" xfId="39394" builtinId="8" hidden="1"/>
    <cellStyle name="Hipervínculo" xfId="4405" builtinId="8" hidden="1"/>
    <cellStyle name="Hipervínculo" xfId="2902" builtinId="8" hidden="1"/>
    <cellStyle name="Hipervínculo" xfId="16805" builtinId="8" hidden="1"/>
    <cellStyle name="Hipervínculo" xfId="55190" builtinId="8" hidden="1"/>
    <cellStyle name="Hipervínculo" xfId="30115" builtinId="8" hidden="1"/>
    <cellStyle name="Hipervínculo" xfId="7721" builtinId="8" hidden="1"/>
    <cellStyle name="Hipervínculo" xfId="40571" builtinId="8" hidden="1"/>
    <cellStyle name="Hipervínculo" xfId="7024" builtinId="8" hidden="1"/>
    <cellStyle name="Hipervínculo" xfId="52986" builtinId="8" hidden="1"/>
    <cellStyle name="Hipervínculo" xfId="18528" builtinId="8" hidden="1"/>
    <cellStyle name="Hipervínculo" xfId="28254" builtinId="8" hidden="1"/>
    <cellStyle name="Hipervínculo" xfId="42557" builtinId="8" hidden="1"/>
    <cellStyle name="Hipervínculo" xfId="43510" builtinId="8" hidden="1"/>
    <cellStyle name="Hipervínculo" xfId="16471" builtinId="8" hidden="1"/>
    <cellStyle name="Hipervínculo" xfId="32647" builtinId="8" hidden="1"/>
    <cellStyle name="Hipervínculo" xfId="54098" builtinId="8" hidden="1"/>
    <cellStyle name="Hipervínculo" xfId="26698" builtinId="8" hidden="1"/>
    <cellStyle name="Hipervínculo" xfId="44432" builtinId="8" hidden="1"/>
    <cellStyle name="Hipervínculo" xfId="2448" builtinId="8" hidden="1"/>
    <cellStyle name="Hipervínculo" xfId="30979" builtinId="8" hidden="1"/>
    <cellStyle name="Hipervínculo" xfId="38260" builtinId="8" hidden="1"/>
    <cellStyle name="Hipervínculo" xfId="46856" builtinId="8" hidden="1"/>
    <cellStyle name="Hipervínculo" xfId="509" builtinId="8" hidden="1"/>
    <cellStyle name="Hipervínculo" xfId="29200" builtinId="8" hidden="1"/>
    <cellStyle name="Hipervínculo" xfId="44151" builtinId="8" hidden="1"/>
    <cellStyle name="Hipervínculo" xfId="24590" builtinId="8" hidden="1"/>
    <cellStyle name="Hipervínculo" xfId="29681" builtinId="8" hidden="1"/>
    <cellStyle name="Hipervínculo" xfId="10887" builtinId="8" hidden="1"/>
    <cellStyle name="Hipervínculo" xfId="40121" builtinId="8" hidden="1"/>
    <cellStyle name="Hipervínculo" xfId="46793" builtinId="8" hidden="1"/>
    <cellStyle name="Hipervínculo" xfId="42803" builtinId="8" hidden="1"/>
    <cellStyle name="Hipervínculo" xfId="18414" builtinId="8" hidden="1"/>
    <cellStyle name="Hipervínculo" xfId="2325" builtinId="8" hidden="1"/>
    <cellStyle name="Hipervínculo" xfId="23050" builtinId="8" hidden="1"/>
    <cellStyle name="Hipervínculo" xfId="47776" builtinId="8" hidden="1"/>
    <cellStyle name="Hipervínculo" xfId="53101" builtinId="8" hidden="1"/>
    <cellStyle name="Hipervínculo" xfId="28280" builtinId="8" hidden="1"/>
    <cellStyle name="Hipervínculo" xfId="56400" builtinId="8" hidden="1"/>
    <cellStyle name="Hipervínculo" xfId="16949" builtinId="8" hidden="1"/>
    <cellStyle name="Hipervínculo" xfId="9553" builtinId="8" hidden="1"/>
    <cellStyle name="Hipervínculo" xfId="39173" builtinId="8" hidden="1"/>
    <cellStyle name="Hipervínculo" xfId="34176" builtinId="8" hidden="1"/>
    <cellStyle name="Hipervínculo" xfId="18681" builtinId="8" hidden="1"/>
    <cellStyle name="Hipervínculo" xfId="53603" builtinId="8" hidden="1"/>
    <cellStyle name="Hipervínculo" xfId="39197" builtinId="8" hidden="1"/>
    <cellStyle name="Hipervínculo" xfId="8551" builtinId="8" hidden="1"/>
    <cellStyle name="Hipervínculo" xfId="23405" builtinId="8" hidden="1"/>
    <cellStyle name="Hipervínculo" xfId="52771" builtinId="8" hidden="1"/>
    <cellStyle name="Hipervínculo" xfId="20576" builtinId="8" hidden="1"/>
    <cellStyle name="Hipervínculo" xfId="58818" builtinId="8" hidden="1"/>
    <cellStyle name="Hipervínculo" xfId="21902" builtinId="8" hidden="1"/>
    <cellStyle name="Hipervínculo" xfId="47901" builtinId="8" hidden="1"/>
    <cellStyle name="Hipervínculo" xfId="14193" builtinId="8" hidden="1"/>
    <cellStyle name="Hipervínculo" xfId="27533" builtinId="8" hidden="1"/>
    <cellStyle name="Hipervínculo" xfId="47327" builtinId="8" hidden="1"/>
    <cellStyle name="Hipervínculo" xfId="1092" builtinId="8" hidden="1"/>
    <cellStyle name="Hipervínculo" xfId="43700" builtinId="8" hidden="1"/>
    <cellStyle name="Hipervínculo" xfId="38214" builtinId="8" hidden="1"/>
    <cellStyle name="Hipervínculo" xfId="41775" builtinId="8" hidden="1"/>
    <cellStyle name="Hipervínculo" xfId="9784" builtinId="8" hidden="1"/>
    <cellStyle name="Hipervínculo" xfId="1550" builtinId="8" hidden="1"/>
    <cellStyle name="Hipervínculo" xfId="43554" builtinId="8" hidden="1"/>
    <cellStyle name="Hipervínculo" xfId="4620" builtinId="8" hidden="1"/>
    <cellStyle name="Hipervínculo" xfId="56842" builtinId="8" hidden="1"/>
    <cellStyle name="Hipervínculo" xfId="18786" builtinId="8" hidden="1"/>
    <cellStyle name="Hipervínculo" xfId="50202" builtinId="8" hidden="1"/>
    <cellStyle name="Hipervínculo" xfId="18489" builtinId="8" hidden="1"/>
    <cellStyle name="Hipervínculo" xfId="29066" builtinId="8" hidden="1"/>
    <cellStyle name="Hipervínculo" xfId="43230" builtinId="8" hidden="1"/>
    <cellStyle name="Hipervínculo" xfId="28236" builtinId="8" hidden="1"/>
    <cellStyle name="Hipervínculo" xfId="50170" builtinId="8" hidden="1"/>
    <cellStyle name="Hipervínculo" xfId="27573" builtinId="8" hidden="1"/>
    <cellStyle name="Hipervínculo" xfId="10615" builtinId="8" hidden="1"/>
    <cellStyle name="Hipervínculo" xfId="58492" builtinId="8" hidden="1"/>
    <cellStyle name="Hipervínculo" xfId="40067" builtinId="8" hidden="1"/>
    <cellStyle name="Hipervínculo" xfId="11945" builtinId="8" hidden="1"/>
    <cellStyle name="Hipervínculo" xfId="35992" builtinId="8" hidden="1"/>
    <cellStyle name="Hipervínculo" xfId="57115" builtinId="8" hidden="1"/>
    <cellStyle name="Hipervínculo" xfId="40101" builtinId="8" hidden="1"/>
    <cellStyle name="Hipervínculo" xfId="18765" builtinId="8" hidden="1"/>
    <cellStyle name="Hipervínculo" xfId="49691" builtinId="8" hidden="1"/>
    <cellStyle name="Hipervínculo" xfId="26464" builtinId="8" hidden="1"/>
    <cellStyle name="Hipervínculo" xfId="1882" builtinId="8" hidden="1"/>
    <cellStyle name="Hipervínculo" xfId="49591" builtinId="8" hidden="1"/>
    <cellStyle name="Hipervínculo" xfId="46275" builtinId="8" hidden="1"/>
    <cellStyle name="Hipervínculo" xfId="22717" builtinId="8" hidden="1"/>
    <cellStyle name="Hipervínculo" xfId="33985" builtinId="8" hidden="1"/>
    <cellStyle name="Hipervínculo" xfId="10263" builtinId="8" hidden="1"/>
    <cellStyle name="Hipervínculo" xfId="10213" builtinId="8" hidden="1"/>
    <cellStyle name="Hipervínculo" xfId="16146" builtinId="8" hidden="1"/>
    <cellStyle name="Hipervínculo" xfId="56198" builtinId="8" hidden="1"/>
    <cellStyle name="Hipervínculo" xfId="29406" builtinId="8" hidden="1"/>
    <cellStyle name="Hipervínculo" xfId="33271" builtinId="8" hidden="1"/>
    <cellStyle name="Hipervínculo" xfId="45964" builtinId="8" hidden="1"/>
    <cellStyle name="Hipervínculo" xfId="44211" builtinId="8" hidden="1"/>
    <cellStyle name="Hipervínculo" xfId="1422" builtinId="8" hidden="1"/>
    <cellStyle name="Hipervínculo" xfId="28473" builtinId="8" hidden="1"/>
    <cellStyle name="Hipervínculo" xfId="42345" builtinId="8" hidden="1"/>
    <cellStyle name="Hipervínculo" xfId="21302" builtinId="8" hidden="1"/>
    <cellStyle name="Hipervínculo" xfId="45413" builtinId="8" hidden="1"/>
    <cellStyle name="Hipervínculo" xfId="33233" builtinId="8" hidden="1"/>
    <cellStyle name="Hipervínculo" xfId="52731" builtinId="8" hidden="1"/>
    <cellStyle name="Hipervínculo" xfId="22859" builtinId="8" hidden="1"/>
    <cellStyle name="Hipervínculo" xfId="20141" builtinId="8" hidden="1"/>
    <cellStyle name="Hipervínculo" xfId="28485" builtinId="8" hidden="1"/>
    <cellStyle name="Hipervínculo" xfId="1416" builtinId="8" hidden="1"/>
    <cellStyle name="Hipervínculo" xfId="55602" builtinId="8" hidden="1"/>
    <cellStyle name="Hipervínculo" xfId="45952" builtinId="8" hidden="1"/>
    <cellStyle name="Hipervínculo" xfId="16500" builtinId="8" hidden="1"/>
    <cellStyle name="Hipervínculo" xfId="29394" builtinId="8" hidden="1"/>
    <cellStyle name="Hipervínculo" xfId="56186" builtinId="8" hidden="1"/>
    <cellStyle name="Hipervínculo" xfId="41300" builtinId="8" hidden="1"/>
    <cellStyle name="Hipervínculo" xfId="12878" builtinId="8" hidden="1"/>
    <cellStyle name="Hipervínculo" xfId="50300" builtinId="8" hidden="1"/>
    <cellStyle name="Hipervínculo" xfId="32355" builtinId="8" hidden="1"/>
    <cellStyle name="Hipervínculo" xfId="57508" builtinId="8" hidden="1"/>
    <cellStyle name="Hipervínculo" xfId="26866" builtinId="8" hidden="1"/>
    <cellStyle name="Hipervínculo" xfId="21240" builtinId="8" hidden="1"/>
    <cellStyle name="Hipervínculo" xfId="55240" builtinId="8" hidden="1"/>
    <cellStyle name="Hipervínculo" xfId="52071" builtinId="8" hidden="1"/>
    <cellStyle name="Hipervínculo" xfId="13428" builtinId="8" hidden="1"/>
    <cellStyle name="Hipervínculo" xfId="18753" builtinId="8" hidden="1"/>
    <cellStyle name="Hipervínculo" xfId="30351" builtinId="8" hidden="1"/>
    <cellStyle name="Hipervínculo" xfId="37278" builtinId="8" hidden="1"/>
    <cellStyle name="Hipervínculo" xfId="46733" builtinId="8" hidden="1"/>
    <cellStyle name="Hipervínculo" xfId="37631" builtinId="8" hidden="1"/>
    <cellStyle name="Hipervínculo" xfId="52759" builtinId="8" hidden="1"/>
    <cellStyle name="Hipervínculo" xfId="54124" builtinId="8" hidden="1"/>
    <cellStyle name="Hipervínculo" xfId="5631" builtinId="8" hidden="1"/>
    <cellStyle name="Hipervínculo" xfId="3388" builtinId="8" hidden="1"/>
    <cellStyle name="Hipervínculo" xfId="54580" builtinId="8" hidden="1"/>
    <cellStyle name="Hipervínculo" xfId="36026" builtinId="8" hidden="1"/>
    <cellStyle name="Hipervínculo" xfId="63" builtinId="8" hidden="1"/>
    <cellStyle name="Hipervínculo" xfId="36481" builtinId="8" hidden="1"/>
    <cellStyle name="Hipervínculo" xfId="3253" builtinId="8" hidden="1"/>
    <cellStyle name="Hipervínculo" xfId="41491" builtinId="8" hidden="1"/>
    <cellStyle name="Hipervínculo" xfId="37060" builtinId="8" hidden="1"/>
    <cellStyle name="Hipervínculo" xfId="30310" builtinId="8" hidden="1"/>
    <cellStyle name="Hipervínculo" xfId="51017" builtinId="8" hidden="1"/>
    <cellStyle name="Hipervínculo" xfId="57171" builtinId="8" hidden="1"/>
    <cellStyle name="Hipervínculo" xfId="3536" builtinId="8" hidden="1"/>
    <cellStyle name="Hipervínculo" xfId="44927" builtinId="8" hidden="1"/>
    <cellStyle name="Hipervínculo" xfId="26046" builtinId="8" hidden="1"/>
    <cellStyle name="Hipervínculo" xfId="53199" builtinId="8" hidden="1"/>
    <cellStyle name="Hipervínculo" xfId="12628" builtinId="8" hidden="1"/>
    <cellStyle name="Hipervínculo" xfId="41186" builtinId="8" hidden="1"/>
    <cellStyle name="Hipervínculo" xfId="40553" builtinId="8" hidden="1"/>
    <cellStyle name="Hipervínculo" xfId="47090" builtinId="8" hidden="1"/>
    <cellStyle name="Hipervínculo" xfId="52095" builtinId="8" hidden="1"/>
    <cellStyle name="Hipervínculo" xfId="19489" builtinId="8" hidden="1"/>
    <cellStyle name="Hipervínculo" xfId="8779" builtinId="8" hidden="1"/>
    <cellStyle name="Hipervínculo" xfId="24915" builtinId="8" hidden="1"/>
    <cellStyle name="Hipervínculo" xfId="46279" builtinId="8" hidden="1"/>
    <cellStyle name="Hipervínculo" xfId="36330" builtinId="8" hidden="1"/>
    <cellStyle name="Hipervínculo" xfId="23962" builtinId="8" hidden="1"/>
    <cellStyle name="Hipervínculo" xfId="24538" builtinId="8" hidden="1"/>
    <cellStyle name="Hipervínculo" xfId="34486" builtinId="8" hidden="1"/>
    <cellStyle name="Hipervínculo" xfId="41744" builtinId="8" hidden="1"/>
    <cellStyle name="Hipervínculo" xfId="24124" builtinId="8" hidden="1"/>
    <cellStyle name="Hipervínculo" xfId="8970" builtinId="8" hidden="1"/>
    <cellStyle name="Hipervínculo" xfId="21266" builtinId="8" hidden="1"/>
    <cellStyle name="Hipervínculo" xfId="48144" builtinId="8" hidden="1"/>
    <cellStyle name="Hipervínculo" xfId="46678" builtinId="8" hidden="1"/>
    <cellStyle name="Hipervínculo" xfId="4714" builtinId="8" hidden="1"/>
    <cellStyle name="Hipervínculo" xfId="7420" builtinId="8" hidden="1"/>
    <cellStyle name="Hipervínculo" xfId="53680" builtinId="8" hidden="1"/>
    <cellStyle name="Hipervínculo" xfId="54791" builtinId="8" hidden="1"/>
    <cellStyle name="Hipervínculo" xfId="48327" builtinId="8" hidden="1"/>
    <cellStyle name="Hipervínculo" xfId="25560" builtinId="8" hidden="1"/>
    <cellStyle name="Hipervínculo" xfId="10180" builtinId="8" hidden="1"/>
    <cellStyle name="Hipervínculo" xfId="9891" builtinId="8" hidden="1"/>
    <cellStyle name="Hipervínculo" xfId="37621" builtinId="8" hidden="1"/>
    <cellStyle name="Hipervínculo" xfId="306" builtinId="8" hidden="1"/>
    <cellStyle name="Hipervínculo" xfId="57558" builtinId="8" hidden="1"/>
    <cellStyle name="Hipervínculo" xfId="49926" builtinId="8" hidden="1"/>
    <cellStyle name="Hipervínculo" xfId="50884" builtinId="8" hidden="1"/>
    <cellStyle name="Hipervínculo" xfId="10683" builtinId="8" hidden="1"/>
    <cellStyle name="Hipervínculo" xfId="20636" builtinId="8" hidden="1"/>
    <cellStyle name="Hipervínculo" xfId="32152" builtinId="8" hidden="1"/>
    <cellStyle name="Hipervínculo" xfId="18082" builtinId="8" hidden="1"/>
    <cellStyle name="Hipervínculo" xfId="17143" builtinId="8" hidden="1"/>
    <cellStyle name="Hipervínculo" xfId="27658" builtinId="8" hidden="1"/>
    <cellStyle name="Hipervínculo" xfId="37362" builtinId="8" hidden="1"/>
    <cellStyle name="Hipervínculo" xfId="25818" builtinId="8" hidden="1"/>
    <cellStyle name="Hipervínculo" xfId="18571" builtinId="8" hidden="1"/>
    <cellStyle name="Hipervínculo" xfId="25486" builtinId="8" hidden="1"/>
    <cellStyle name="Hipervínculo" xfId="40083" builtinId="8" hidden="1"/>
    <cellStyle name="Hipervínculo" xfId="52249" builtinId="8" hidden="1"/>
    <cellStyle name="Hipervínculo" xfId="33847" builtinId="8" hidden="1"/>
    <cellStyle name="Hipervínculo" xfId="11961" builtinId="8" hidden="1"/>
    <cellStyle name="Hipervínculo" xfId="24890" builtinId="8" hidden="1"/>
    <cellStyle name="Hipervínculo" xfId="47200" builtinId="8" hidden="1"/>
    <cellStyle name="Hipervínculo" xfId="54092" builtinId="8" hidden="1"/>
    <cellStyle name="Hipervínculo" xfId="8405" builtinId="8" hidden="1"/>
    <cellStyle name="Hipervínculo" xfId="44377" builtinId="8" hidden="1"/>
    <cellStyle name="Hipervínculo" xfId="17875" builtinId="8" hidden="1"/>
    <cellStyle name="Hipervínculo" xfId="40479" builtinId="8" hidden="1"/>
    <cellStyle name="Hipervínculo" xfId="2892" builtinId="8" hidden="1"/>
    <cellStyle name="Hipervínculo" xfId="30341" builtinId="8" hidden="1"/>
    <cellStyle name="Hipervínculo" xfId="22442" builtinId="8" hidden="1"/>
    <cellStyle name="Hipervínculo" xfId="31683" builtinId="8" hidden="1"/>
    <cellStyle name="Hipervínculo" xfId="18749" builtinId="8" hidden="1"/>
    <cellStyle name="Hipervínculo" xfId="559" builtinId="8" hidden="1"/>
    <cellStyle name="Hipervínculo" xfId="3670" builtinId="8" hidden="1"/>
    <cellStyle name="Hipervínculo" xfId="11872" builtinId="8" hidden="1"/>
    <cellStyle name="Hipervínculo" xfId="32429" builtinId="8" hidden="1"/>
    <cellStyle name="Hipervínculo" xfId="11630" builtinId="8" hidden="1"/>
    <cellStyle name="Hipervínculo" xfId="26480" builtinId="8" hidden="1"/>
    <cellStyle name="Hipervínculo" xfId="38390" builtinId="8" hidden="1"/>
    <cellStyle name="Hipervínculo" xfId="48489" builtinId="8" hidden="1"/>
    <cellStyle name="Hipervínculo" xfId="1872" builtinId="8" hidden="1"/>
    <cellStyle name="Hipervínculo" xfId="11292" builtinId="8" hidden="1"/>
    <cellStyle name="Hipervínculo" xfId="58018" builtinId="8" hidden="1"/>
    <cellStyle name="Hipervínculo" xfId="49575" builtinId="8" hidden="1"/>
    <cellStyle name="Hipervínculo" xfId="17625" builtinId="8" hidden="1"/>
    <cellStyle name="Hipervínculo" xfId="20013" builtinId="8" hidden="1"/>
    <cellStyle name="Hipervínculo" xfId="43248" builtinId="8" hidden="1"/>
    <cellStyle name="Hipervínculo" xfId="53195" builtinId="8" hidden="1"/>
    <cellStyle name="Hipervínculo" xfId="17163" builtinId="8" hidden="1"/>
    <cellStyle name="Hipervínculo" xfId="2409" builtinId="8" hidden="1"/>
    <cellStyle name="Hipervínculo" xfId="26400" builtinId="8" hidden="1"/>
    <cellStyle name="Hipervínculo" xfId="45283" builtinId="8" hidden="1"/>
    <cellStyle name="Hipervínculo" xfId="29232" builtinId="8" hidden="1"/>
    <cellStyle name="Hipervínculo" xfId="15900" builtinId="8" hidden="1"/>
    <cellStyle name="Hipervínculo" xfId="27908" builtinId="8" hidden="1"/>
    <cellStyle name="Hipervínculo" xfId="56414" builtinId="8" hidden="1"/>
    <cellStyle name="Hipervínculo" xfId="3952" builtinId="8" hidden="1"/>
    <cellStyle name="Hipervínculo" xfId="56524" builtinId="8" hidden="1"/>
    <cellStyle name="Hipervínculo" xfId="50860" builtinId="8" hidden="1"/>
    <cellStyle name="Hipervínculo" xfId="36180" builtinId="8" hidden="1"/>
    <cellStyle name="Hipervínculo" xfId="54626" builtinId="8" hidden="1"/>
    <cellStyle name="Hipervínculo" xfId="14633" builtinId="8" hidden="1"/>
    <cellStyle name="Hipervínculo" xfId="30069" builtinId="8" hidden="1"/>
    <cellStyle name="Hipervínculo" xfId="45299" builtinId="8" hidden="1"/>
    <cellStyle name="Hipervínculo" xfId="56182" builtinId="8" hidden="1"/>
    <cellStyle name="Hipervínculo" xfId="31481" builtinId="8" hidden="1"/>
    <cellStyle name="Hipervínculo" xfId="17179" builtinId="8" hidden="1"/>
    <cellStyle name="Hipervínculo" xfId="29390" builtinId="8" hidden="1"/>
    <cellStyle name="Hipervínculo" xfId="39339" builtinId="8" hidden="1"/>
    <cellStyle name="Hipervínculo" xfId="30762" builtinId="8" hidden="1"/>
    <cellStyle name="Hipervínculo" xfId="8117" builtinId="8" hidden="1"/>
    <cellStyle name="Hipervínculo" xfId="43538" builtinId="8" hidden="1"/>
    <cellStyle name="Hipervínculo" xfId="20528" builtinId="8" hidden="1"/>
    <cellStyle name="Hipervínculo" xfId="45948" builtinId="8" hidden="1"/>
    <cellStyle name="Hipervínculo" xfId="33349" builtinId="8" hidden="1"/>
    <cellStyle name="Hipervínculo" xfId="14467" builtinId="8" hidden="1"/>
    <cellStyle name="Hipervínculo" xfId="32568" builtinId="8" hidden="1"/>
    <cellStyle name="Hipervínculo" xfId="57560" builtinId="8" hidden="1"/>
    <cellStyle name="Hipervínculo" xfId="15806" builtinId="8" hidden="1"/>
    <cellStyle name="Hipervínculo" xfId="9847" builtinId="8" hidden="1"/>
    <cellStyle name="Hipervínculo" xfId="28437" builtinId="8" hidden="1"/>
    <cellStyle name="Hipervínculo" xfId="38128" builtinId="8" hidden="1"/>
    <cellStyle name="Hipervínculo" xfId="28489" builtinId="8" hidden="1"/>
    <cellStyle name="Hipervínculo" xfId="24728" builtinId="8" hidden="1"/>
    <cellStyle name="Hipervínculo" xfId="10949" builtinId="8" hidden="1"/>
    <cellStyle name="Hipervínculo" xfId="42329" builtinId="8" hidden="1"/>
    <cellStyle name="Hipervínculo" xfId="45335" builtinId="8" hidden="1"/>
    <cellStyle name="Hipervínculo" xfId="2900" builtinId="8" hidden="1"/>
    <cellStyle name="Hipervínculo" xfId="15535" builtinId="8" hidden="1"/>
    <cellStyle name="Hipervínculo" xfId="25480" builtinId="8" hidden="1"/>
    <cellStyle name="Hipervínculo" xfId="49265" builtinId="8" hidden="1"/>
    <cellStyle name="Hipervínculo" xfId="18196" builtinId="8" hidden="1"/>
    <cellStyle name="Hipervínculo" xfId="394" builtinId="8" hidden="1"/>
    <cellStyle name="Hipervínculo" xfId="47184" builtinId="8" hidden="1"/>
    <cellStyle name="Hipervínculo" xfId="59485" builtinId="8" hidden="1"/>
    <cellStyle name="Hipervínculo" xfId="47204" builtinId="8" hidden="1"/>
    <cellStyle name="Hipervínculo" xfId="12776" builtinId="8" hidden="1"/>
    <cellStyle name="Hipervínculo" xfId="55568" builtinId="8" hidden="1"/>
    <cellStyle name="Hipervínculo" xfId="44381" builtinId="8" hidden="1"/>
    <cellStyle name="Hipervínculo" xfId="29685" builtinId="8" hidden="1"/>
    <cellStyle name="Hipervínculo" xfId="31904" builtinId="8" hidden="1"/>
    <cellStyle name="Hipervínculo" xfId="1778" builtinId="8" hidden="1"/>
    <cellStyle name="Hipervínculo" xfId="31089" builtinId="8" hidden="1"/>
    <cellStyle name="Hipervínculo" xfId="13671" builtinId="8" hidden="1"/>
    <cellStyle name="Hipervínculo" xfId="31679" builtinId="8" hidden="1"/>
    <cellStyle name="Hipervínculo" xfId="18098" builtinId="8" hidden="1"/>
    <cellStyle name="Hipervínculo" xfId="17733" builtinId="8" hidden="1"/>
    <cellStyle name="Hipervínculo" xfId="13655" builtinId="8" hidden="1"/>
    <cellStyle name="Hipervínculo" xfId="10699" builtinId="8" hidden="1"/>
    <cellStyle name="Hipervínculo" xfId="1424" builtinId="8" hidden="1"/>
    <cellStyle name="Hipervínculo" xfId="50200" builtinId="8" hidden="1"/>
    <cellStyle name="Hipervínculo" xfId="57550" builtinId="8" hidden="1"/>
    <cellStyle name="Hipervínculo" xfId="27377" builtinId="8" hidden="1"/>
    <cellStyle name="Hipervínculo" xfId="17135" builtinId="8" hidden="1"/>
    <cellStyle name="Hipervínculo" xfId="33329" builtinId="8" hidden="1"/>
    <cellStyle name="Hipervínculo" xfId="45968" builtinId="8" hidden="1"/>
    <cellStyle name="Hipervínculo" xfId="58020" builtinId="8" hidden="1"/>
    <cellStyle name="Hipervínculo" xfId="3259" builtinId="8" hidden="1"/>
    <cellStyle name="Hipervínculo" xfId="16483" builtinId="8" hidden="1"/>
    <cellStyle name="Hipervínculo" xfId="4034" builtinId="8" hidden="1"/>
    <cellStyle name="Hipervínculo" xfId="43368" builtinId="8" hidden="1"/>
    <cellStyle name="Hipervínculo" xfId="5241" builtinId="8" hidden="1"/>
    <cellStyle name="Hipervínculo" xfId="47460" builtinId="8" hidden="1"/>
    <cellStyle name="Hipervínculo" xfId="4292" builtinId="8" hidden="1"/>
    <cellStyle name="Hipervínculo" xfId="9943" builtinId="8" hidden="1"/>
    <cellStyle name="Hipervínculo" xfId="42605" builtinId="8" hidden="1"/>
    <cellStyle name="Hipervínculo" xfId="36328" builtinId="8" hidden="1"/>
    <cellStyle name="Hipervínculo" xfId="26850" builtinId="8" hidden="1"/>
    <cellStyle name="Hipervínculo" xfId="32411" builtinId="8" hidden="1"/>
    <cellStyle name="Hipervínculo" xfId="11589" builtinId="8" hidden="1"/>
    <cellStyle name="Hipervínculo" xfId="55826" builtinId="8" hidden="1"/>
    <cellStyle name="Hipervínculo" xfId="2167" builtinId="8" hidden="1"/>
    <cellStyle name="Hipervínculo" xfId="3932" builtinId="8" hidden="1"/>
    <cellStyle name="Hipervínculo" xfId="6720" builtinId="8" hidden="1"/>
    <cellStyle name="Hipervínculo" xfId="50230" builtinId="8" hidden="1"/>
    <cellStyle name="Hipervínculo" xfId="26203" builtinId="8" hidden="1"/>
    <cellStyle name="Hipervínculo" xfId="12216" builtinId="8" hidden="1"/>
    <cellStyle name="Hipervínculo" xfId="25824" builtinId="8" hidden="1"/>
    <cellStyle name="Hipervínculo" xfId="48897" builtinId="8" hidden="1"/>
    <cellStyle name="Hipervínculo" xfId="10174" builtinId="8" hidden="1"/>
    <cellStyle name="Hipervínculo" xfId="24426" builtinId="8" hidden="1"/>
    <cellStyle name="Hipervínculo" xfId="51805" builtinId="8" hidden="1"/>
    <cellStyle name="Hipervínculo" xfId="27289" builtinId="8" hidden="1"/>
    <cellStyle name="Hipervínculo" xfId="11904" builtinId="8" hidden="1"/>
    <cellStyle name="Hipervínculo" xfId="4979" builtinId="8" hidden="1"/>
    <cellStyle name="Hipervínculo" xfId="33671" builtinId="8" hidden="1"/>
    <cellStyle name="Hipervínculo" xfId="9114" builtinId="8" hidden="1"/>
    <cellStyle name="Hipervínculo" xfId="53064" builtinId="8" hidden="1"/>
    <cellStyle name="Hipervínculo" xfId="44257" builtinId="8" hidden="1"/>
    <cellStyle name="Hipervínculo" xfId="21374" builtinId="8" hidden="1"/>
    <cellStyle name="Hipervínculo" xfId="28174" builtinId="8" hidden="1"/>
    <cellStyle name="Hipervínculo" xfId="40573" builtinId="8" hidden="1"/>
    <cellStyle name="Hipervínculo" xfId="21822" builtinId="8" hidden="1"/>
    <cellStyle name="Hipervínculo" xfId="49813" builtinId="8" hidden="1"/>
    <cellStyle name="Hipervínculo" xfId="24216" builtinId="8" hidden="1"/>
    <cellStyle name="Hipervínculo" xfId="20297" builtinId="8" hidden="1"/>
    <cellStyle name="Hipervínculo" xfId="45736" builtinId="8" hidden="1"/>
    <cellStyle name="Hipervínculo" xfId="52612" builtinId="8" hidden="1"/>
    <cellStyle name="Hipervínculo" xfId="53585" builtinId="8" hidden="1"/>
    <cellStyle name="Hipervínculo" xfId="46799" builtinId="8" hidden="1"/>
    <cellStyle name="Hipervínculo" xfId="40899" builtinId="8" hidden="1"/>
    <cellStyle name="Hipervínculo" xfId="30861" builtinId="8" hidden="1"/>
    <cellStyle name="Hipervínculo" xfId="44709" builtinId="8" hidden="1"/>
    <cellStyle name="Hipervínculo" xfId="11143" builtinId="8" hidden="1"/>
    <cellStyle name="Hipervínculo" xfId="11624" builtinId="8" hidden="1"/>
    <cellStyle name="Hipervínculo" xfId="55951" builtinId="8" hidden="1"/>
    <cellStyle name="Hipervínculo" xfId="8351" builtinId="8" hidden="1"/>
    <cellStyle name="Hipervínculo" xfId="40956" builtinId="8" hidden="1"/>
    <cellStyle name="Hipervínculo" xfId="28684" builtinId="8" hidden="1"/>
    <cellStyle name="Hipervínculo" xfId="42991" builtinId="8" hidden="1"/>
    <cellStyle name="Hipervínculo" xfId="19813" builtinId="8" hidden="1"/>
    <cellStyle name="Hipervínculo" xfId="43027" builtinId="8" hidden="1"/>
    <cellStyle name="Hipervínculo" xfId="50376" builtinId="8" hidden="1"/>
    <cellStyle name="Hipervínculo" xfId="20366" builtinId="8" hidden="1"/>
    <cellStyle name="Hipervínculo" xfId="10001" builtinId="8" hidden="1"/>
    <cellStyle name="Hipervínculo" xfId="36878" builtinId="8" hidden="1"/>
    <cellStyle name="Hipervínculo" xfId="55248" builtinId="8" hidden="1"/>
    <cellStyle name="Hipervínculo" xfId="7645" builtinId="8" hidden="1"/>
    <cellStyle name="Hipervínculo" xfId="8677" builtinId="8" hidden="1"/>
    <cellStyle name="Hipervínculo" xfId="18102" builtinId="8" hidden="1"/>
    <cellStyle name="Hipervínculo" xfId="35766" builtinId="8" hidden="1"/>
    <cellStyle name="Hipervínculo" xfId="17989" builtinId="8" hidden="1"/>
    <cellStyle name="Hipervínculo" xfId="10703" builtinId="8" hidden="1"/>
    <cellStyle name="Hipervínculo" xfId="37583" builtinId="8" hidden="1"/>
    <cellStyle name="Hipervínculo" xfId="50166" builtinId="8" hidden="1"/>
    <cellStyle name="Hipervínculo" xfId="37494" builtinId="8" hidden="1"/>
    <cellStyle name="Hipervínculo" xfId="9465" builtinId="8" hidden="1"/>
    <cellStyle name="Hipervínculo" xfId="22398" builtinId="8" hidden="1"/>
    <cellStyle name="Hipervínculo" xfId="1808" builtinId="8" hidden="1"/>
    <cellStyle name="Hipervínculo" xfId="38470" builtinId="8" hidden="1"/>
    <cellStyle name="Hipervínculo" xfId="22216" builtinId="8" hidden="1"/>
    <cellStyle name="Hipervínculo" xfId="45235" builtinId="8" hidden="1"/>
    <cellStyle name="Hipervínculo" xfId="47324" builtinId="8" hidden="1"/>
    <cellStyle name="Hipervínculo" xfId="37056" builtinId="8" hidden="1"/>
    <cellStyle name="Hipervínculo" xfId="6666" builtinId="8" hidden="1"/>
    <cellStyle name="Hipervínculo" xfId="23572" builtinId="8" hidden="1"/>
    <cellStyle name="Hipervínculo" xfId="38178" builtinId="8" hidden="1"/>
    <cellStyle name="Hipervínculo" xfId="48124" builtinId="8" hidden="1"/>
    <cellStyle name="Hipervínculo" xfId="48182" builtinId="8" hidden="1"/>
    <cellStyle name="Hipervínculo" xfId="7717" builtinId="8" hidden="1"/>
    <cellStyle name="Hipervínculo" xfId="10120" builtinId="8" hidden="1"/>
    <cellStyle name="Hipervínculo" xfId="49339" builtinId="8" hidden="1"/>
    <cellStyle name="Hipervínculo" xfId="34506" builtinId="8" hidden="1"/>
    <cellStyle name="Hipervínculo" xfId="24556" builtinId="8" hidden="1"/>
    <cellStyle name="Hipervínculo" xfId="34670" builtinId="8" hidden="1"/>
    <cellStyle name="Hipervínculo" xfId="36310" builtinId="8" hidden="1"/>
    <cellStyle name="Hipervínculo" xfId="51352" builtinId="8" hidden="1"/>
    <cellStyle name="Hipervínculo" xfId="16074" builtinId="8" hidden="1"/>
    <cellStyle name="Hipervínculo" xfId="16429" builtinId="8" hidden="1"/>
    <cellStyle name="Hipervínculo" xfId="19469" builtinId="8" hidden="1"/>
    <cellStyle name="Hipervínculo" xfId="52075" builtinId="8" hidden="1"/>
    <cellStyle name="Hipervínculo" xfId="23346" builtinId="8" hidden="1"/>
    <cellStyle name="Hipervínculo" xfId="39517" builtinId="8" hidden="1"/>
    <cellStyle name="Hipervínculo" xfId="41166" builtinId="8" hidden="1"/>
    <cellStyle name="Hipervínculo" xfId="51115" builtinId="8" hidden="1"/>
    <cellStyle name="Hipervínculo" xfId="8607" builtinId="8" hidden="1"/>
    <cellStyle name="Hipervínculo" xfId="12441" builtinId="8" hidden="1"/>
    <cellStyle name="Hipervínculo" xfId="24322" builtinId="8" hidden="1"/>
    <cellStyle name="Hipervínculo" xfId="34330" builtinId="8" hidden="1"/>
    <cellStyle name="Hipervínculo" xfId="34845" builtinId="8" hidden="1"/>
    <cellStyle name="Hipervínculo" xfId="51947" builtinId="8" hidden="1"/>
    <cellStyle name="Hipervínculo" xfId="828" builtinId="8" hidden="1"/>
    <cellStyle name="Hipervínculo" xfId="55968" builtinId="8" hidden="1"/>
    <cellStyle name="Hipervínculo" xfId="48361" builtinId="8" hidden="1"/>
    <cellStyle name="Hipervínculo" xfId="38414" builtinId="8" hidden="1"/>
    <cellStyle name="Hipervínculo" xfId="10385" builtinId="8" hidden="1"/>
    <cellStyle name="Hipervínculo" xfId="4126" builtinId="8" hidden="1"/>
    <cellStyle name="Hipervínculo" xfId="53898" builtinId="8" hidden="1"/>
    <cellStyle name="Hipervínculo" xfId="16717" builtinId="8" hidden="1"/>
    <cellStyle name="Hipervínculo" xfId="6766" builtinId="8" hidden="1"/>
    <cellStyle name="Hipervínculo" xfId="5612" builtinId="8" hidden="1"/>
    <cellStyle name="Hipervínculo" xfId="54104" builtinId="8" hidden="1"/>
    <cellStyle name="Hipervínculo" xfId="17631" builtinId="8" hidden="1"/>
    <cellStyle name="Hipervínculo" xfId="22162" builtinId="8" hidden="1"/>
    <cellStyle name="Hipervínculo" xfId="27307" builtinId="8" hidden="1"/>
    <cellStyle name="Hipervínculo" xfId="54268" builtinId="8" hidden="1"/>
    <cellStyle name="Hipervínculo" xfId="58656" builtinId="8" hidden="1"/>
    <cellStyle name="Hipervínculo" xfId="40455" builtinId="8" hidden="1"/>
    <cellStyle name="Hipervínculo" xfId="57900" builtinId="8" hidden="1"/>
    <cellStyle name="Hipervínculo" xfId="52826" builtinId="8" hidden="1"/>
    <cellStyle name="Hipervínculo" xfId="35214" builtinId="8" hidden="1"/>
    <cellStyle name="Hipervínculo" xfId="35790" builtinId="8" hidden="1"/>
    <cellStyle name="Hipervínculo" xfId="7191" builtinId="8" hidden="1"/>
    <cellStyle name="Hipervínculo" xfId="42115" builtinId="8" hidden="1"/>
    <cellStyle name="Hipervínculo" xfId="55483" builtinId="8" hidden="1"/>
    <cellStyle name="Hipervínculo" xfId="52273" builtinId="8" hidden="1"/>
    <cellStyle name="Hipervínculo" xfId="1896" builtinId="8" hidden="1"/>
    <cellStyle name="Hipervínculo" xfId="4757" builtinId="8" hidden="1"/>
    <cellStyle name="Hipervínculo" xfId="40297" builtinId="8" hidden="1"/>
    <cellStyle name="Hipervínculo" xfId="43041" builtinId="8" hidden="1"/>
    <cellStyle name="Hipervínculo" xfId="20572" builtinId="8" hidden="1"/>
    <cellStyle name="Hipervínculo" xfId="7641" builtinId="8" hidden="1"/>
    <cellStyle name="Hipervínculo" xfId="45680" builtinId="8" hidden="1"/>
    <cellStyle name="Hipervínculo" xfId="47416" builtinId="8" hidden="1"/>
    <cellStyle name="Hipervínculo" xfId="35762" builtinId="8" hidden="1"/>
    <cellStyle name="Hipervínculo" xfId="42763" builtinId="8" hidden="1"/>
    <cellStyle name="Hipervínculo" xfId="23401" builtinId="8" hidden="1"/>
    <cellStyle name="Hipervínculo" xfId="55157" builtinId="8" hidden="1"/>
    <cellStyle name="Hipervínculo" xfId="27331" builtinId="8" hidden="1"/>
    <cellStyle name="Hipervínculo" xfId="5873" builtinId="8" hidden="1"/>
    <cellStyle name="Hipervínculo" xfId="15569" builtinId="8" hidden="1"/>
    <cellStyle name="Hipervínculo" xfId="31974" builtinId="8" hidden="1"/>
    <cellStyle name="Hipervínculo" xfId="45145" builtinId="8" hidden="1"/>
    <cellStyle name="Hipervínculo" xfId="35406" builtinId="8" hidden="1"/>
    <cellStyle name="Hipervínculo" xfId="59489" builtinId="8" hidden="1"/>
    <cellStyle name="Hipervínculo" xfId="55463" builtinId="8" hidden="1"/>
    <cellStyle name="Hipervínculo" xfId="55384" builtinId="8" hidden="1"/>
    <cellStyle name="Hipervínculo" xfId="8621" builtinId="8" hidden="1"/>
    <cellStyle name="Hipervínculo" xfId="9335" builtinId="8" hidden="1"/>
    <cellStyle name="Hipervínculo" xfId="20592" builtinId="8" hidden="1"/>
    <cellStyle name="Hipervínculo" xfId="42337" builtinId="8" hidden="1"/>
    <cellStyle name="Hipervínculo" xfId="19433" builtinId="8" hidden="1"/>
    <cellStyle name="Hipervínculo" xfId="48663" builtinId="8" hidden="1"/>
    <cellStyle name="Hipervínculo" xfId="23421" builtinId="8" hidden="1"/>
    <cellStyle name="Hipervínculo" xfId="1418" builtinId="8" hidden="1"/>
    <cellStyle name="Hipervínculo" xfId="38797" builtinId="8" hidden="1"/>
    <cellStyle name="Hipervínculo" xfId="27389" builtinId="8" hidden="1"/>
    <cellStyle name="Hipervínculo" xfId="9174" builtinId="8" hidden="1"/>
    <cellStyle name="Hipervínculo" xfId="45956" builtinId="8" hidden="1"/>
    <cellStyle name="Hipervínculo" xfId="34306" builtinId="8" hidden="1"/>
    <cellStyle name="Hipervínculo" xfId="22234" builtinId="8" hidden="1"/>
    <cellStyle name="Hipervínculo" xfId="51799" builtinId="8" hidden="1"/>
    <cellStyle name="Hipervínculo" xfId="46662" builtinId="8" hidden="1"/>
    <cellStyle name="Hipervínculo" xfId="34192" builtinId="8" hidden="1"/>
    <cellStyle name="Hipervínculo" xfId="56190" builtinId="8" hidden="1"/>
    <cellStyle name="Hipervínculo" xfId="39156" builtinId="8" hidden="1"/>
    <cellStyle name="Hipervínculo" xfId="35064" builtinId="8" hidden="1"/>
    <cellStyle name="Hipervínculo" xfId="9569" builtinId="8" hidden="1"/>
    <cellStyle name="Hipervínculo" xfId="44500" builtinId="8" hidden="1"/>
    <cellStyle name="Hipervínculo" xfId="36357" builtinId="8" hidden="1"/>
    <cellStyle name="Hipervínculo" xfId="40994" builtinId="8" hidden="1"/>
    <cellStyle name="Hipervínculo" xfId="56384" builtinId="8" hidden="1"/>
    <cellStyle name="Hipervínculo" xfId="32359" builtinId="8" hidden="1"/>
    <cellStyle name="Hipervínculo" xfId="28264" builtinId="8" hidden="1"/>
    <cellStyle name="Hipervínculo" xfId="4375" builtinId="8" hidden="1"/>
    <cellStyle name="Hipervínculo" xfId="19673" builtinId="8" hidden="1"/>
    <cellStyle name="Hipervínculo" xfId="115" builtinId="8" hidden="1"/>
    <cellStyle name="Hipervínculo" xfId="12032" builtinId="8" hidden="1"/>
    <cellStyle name="Hipervínculo" xfId="49583" builtinId="8" hidden="1"/>
    <cellStyle name="Hipervínculo" xfId="25556" builtinId="8" hidden="1"/>
    <cellStyle name="Hipervínculo" xfId="21466" builtinId="8" hidden="1"/>
    <cellStyle name="Hipervínculo" xfId="7999" builtinId="8" hidden="1"/>
    <cellStyle name="Hipervínculo" xfId="26472" builtinId="8" hidden="1"/>
    <cellStyle name="Hipervínculo" xfId="30469" builtinId="8" hidden="1"/>
    <cellStyle name="Hipervínculo" xfId="54594" builtinId="8" hidden="1"/>
    <cellStyle name="Hipervínculo" xfId="3094" builtinId="8" hidden="1"/>
    <cellStyle name="Hipervínculo" xfId="18757" builtinId="8" hidden="1"/>
    <cellStyle name="Hipervínculo" xfId="14663" builtinId="8" hidden="1"/>
    <cellStyle name="Hipervínculo" xfId="9244" builtinId="8" hidden="1"/>
    <cellStyle name="Hipervínculo" xfId="50537" builtinId="8" hidden="1"/>
    <cellStyle name="Hipervínculo" xfId="2686" builtinId="8" hidden="1"/>
    <cellStyle name="Hipervínculo" xfId="52711" builtinId="8" hidden="1"/>
    <cellStyle name="Hipervínculo" xfId="5548" builtinId="8" hidden="1"/>
    <cellStyle name="Hipervínculo" xfId="48941" builtinId="8" hidden="1"/>
    <cellStyle name="Hipervínculo" xfId="157" builtinId="8" hidden="1"/>
    <cellStyle name="Hipervínculo" xfId="18534" builtinId="8" hidden="1"/>
    <cellStyle name="Hipervínculo" xfId="22050" builtinId="8" hidden="1"/>
    <cellStyle name="Hipervínculo" xfId="59483" builtinId="8" hidden="1"/>
    <cellStyle name="Hipervínculo" xfId="40369" builtinId="8" hidden="1"/>
    <cellStyle name="Hipervínculo" xfId="43586" builtinId="8" hidden="1"/>
    <cellStyle name="Hipervínculo" xfId="7045" builtinId="8" hidden="1"/>
    <cellStyle name="Hipervínculo" xfId="501" builtinId="8" hidden="1"/>
    <cellStyle name="Hipervínculo" xfId="20630" builtinId="8" hidden="1"/>
    <cellStyle name="Hipervínculo" xfId="46874" builtinId="8" hidden="1"/>
    <cellStyle name="Hipervínculo" xfId="50965" builtinId="8" hidden="1"/>
    <cellStyle name="Hipervínculo" xfId="45121" builtinId="8" hidden="1"/>
    <cellStyle name="Hipervínculo" xfId="45279" builtinId="8" hidden="1"/>
    <cellStyle name="Hipervínculo" xfId="6756" builtinId="8" hidden="1"/>
    <cellStyle name="Hipervínculo" xfId="5837" builtinId="8" hidden="1"/>
    <cellStyle name="Hipervínculo" xfId="27563" builtinId="8" hidden="1"/>
    <cellStyle name="Hipervínculo" xfId="18683" builtinId="8" hidden="1"/>
    <cellStyle name="Hipervínculo" xfId="33281" builtinId="8" hidden="1"/>
    <cellStyle name="Hipervínculo" xfId="57930" builtinId="8" hidden="1"/>
    <cellStyle name="Hipervínculo" xfId="15583" builtinId="8" hidden="1"/>
    <cellStyle name="Hipervínculo" xfId="12459" builtinId="8" hidden="1"/>
    <cellStyle name="Hipervínculo" xfId="12764" builtinId="8" hidden="1"/>
    <cellStyle name="Hipervínculo" xfId="34494" builtinId="8" hidden="1"/>
    <cellStyle name="Hipervínculo" xfId="59034" builtinId="8" hidden="1"/>
    <cellStyle name="Hipervínculo" xfId="52996" builtinId="8" hidden="1"/>
    <cellStyle name="Hipervínculo" xfId="31263" builtinId="8" hidden="1"/>
    <cellStyle name="Hipervínculo" xfId="8787" builtinId="8" hidden="1"/>
    <cellStyle name="Hipervínculo" xfId="57113" builtinId="8" hidden="1"/>
    <cellStyle name="Hipervínculo" xfId="23397" builtinId="8" hidden="1"/>
    <cellStyle name="Hipervínculo" xfId="41422" builtinId="8" hidden="1"/>
    <cellStyle name="Hipervínculo" xfId="43950" builtinId="8" hidden="1"/>
    <cellStyle name="Hipervínculo" xfId="46066" builtinId="8" hidden="1"/>
    <cellStyle name="Hipervínculo" xfId="24334" builtinId="8" hidden="1"/>
    <cellStyle name="Hipervínculo" xfId="52508" builtinId="8" hidden="1"/>
    <cellStyle name="Hipervínculo" xfId="25346" builtinId="8" hidden="1"/>
    <cellStyle name="Hipervínculo" xfId="27126" builtinId="8" hidden="1"/>
    <cellStyle name="Hipervínculo" xfId="48349" builtinId="8" hidden="1"/>
    <cellStyle name="Hipervínculo" xfId="44201" builtinId="8" hidden="1"/>
    <cellStyle name="Hipervínculo" xfId="39138" builtinId="8" hidden="1"/>
    <cellStyle name="Hipervínculo" xfId="17407" builtinId="8" hidden="1"/>
    <cellStyle name="Hipervínculo" xfId="6754" builtinId="8" hidden="1"/>
    <cellStyle name="Hipervínculo" xfId="11079" builtinId="8" hidden="1"/>
    <cellStyle name="Hipervínculo" xfId="23837" builtinId="8" hidden="1"/>
    <cellStyle name="Hipervínculo" xfId="746" builtinId="8" hidden="1"/>
    <cellStyle name="Hipervínculo" xfId="57141" builtinId="8" hidden="1"/>
    <cellStyle name="Hipervínculo" xfId="17036" builtinId="8" hidden="1"/>
    <cellStyle name="Hipervínculo" xfId="10481" builtinId="8" hidden="1"/>
    <cellStyle name="Hipervínculo" xfId="13681" builtinId="8" hidden="1"/>
    <cellStyle name="Hipervínculo" xfId="17877" builtinId="8" hidden="1"/>
    <cellStyle name="Hipervínculo" xfId="24650" builtinId="8" hidden="1"/>
    <cellStyle name="Hipervínculo" xfId="33159" builtinId="8" hidden="1"/>
    <cellStyle name="Hipervínculo" xfId="1744" builtinId="8" hidden="1"/>
    <cellStyle name="Hipervínculo" xfId="3410" builtinId="8" hidden="1"/>
    <cellStyle name="Hipervínculo" xfId="6475" builtinId="8" hidden="1"/>
    <cellStyle name="Hipervínculo" xfId="27219" builtinId="8" hidden="1"/>
    <cellStyle name="Hipervínculo" xfId="3550" builtinId="8" hidden="1"/>
    <cellStyle name="Hipervínculo" xfId="54550" builtinId="8" hidden="1"/>
    <cellStyle name="Hipervínculo" xfId="9863" builtinId="8" hidden="1"/>
    <cellStyle name="Hipervínculo" xfId="47532" builtinId="8" hidden="1"/>
    <cellStyle name="Hipervínculo" xfId="1616" builtinId="8" hidden="1"/>
    <cellStyle name="Hipervínculo" xfId="51592" builtinId="8" hidden="1"/>
    <cellStyle name="Hipervínculo" xfId="31709" builtinId="8" hidden="1"/>
    <cellStyle name="Hipervínculo" xfId="39058" builtinId="8" hidden="1"/>
    <cellStyle name="Hipervínculo" xfId="56458" builtinId="8" hidden="1"/>
    <cellStyle name="Hipervínculo" xfId="6826" builtinId="8" hidden="1"/>
    <cellStyle name="Hipervínculo" xfId="438" builtinId="8" hidden="1"/>
    <cellStyle name="Hipervínculo" xfId="8805" builtinId="8" hidden="1"/>
    <cellStyle name="Hipervínculo" xfId="22396" builtinId="8" hidden="1"/>
    <cellStyle name="Hipervínculo" xfId="34184" builtinId="8" hidden="1"/>
    <cellStyle name="Hipervínculo" xfId="18747" builtinId="8" hidden="1"/>
    <cellStyle name="Hipervínculo" xfId="58118" builtinId="8" hidden="1"/>
    <cellStyle name="Hipervínculo" xfId="35072" builtinId="8" hidden="1"/>
    <cellStyle name="Hipervínculo" xfId="37718" builtinId="8" hidden="1"/>
    <cellStyle name="Hipervínculo" xfId="15429" builtinId="8" hidden="1"/>
    <cellStyle name="Hipervínculo" xfId="16957" builtinId="8" hidden="1"/>
    <cellStyle name="Hipervínculo" xfId="40986" builtinId="8" hidden="1"/>
    <cellStyle name="Hipervínculo" xfId="45079" builtinId="8" hidden="1"/>
    <cellStyle name="Hipervínculo" xfId="52303" builtinId="8" hidden="1"/>
    <cellStyle name="Hipervínculo" xfId="28272" builtinId="8" hidden="1"/>
    <cellStyle name="Hipervínculo" xfId="18548" builtinId="8" hidden="1"/>
    <cellStyle name="Hipervínculo" xfId="35" builtinId="8" hidden="1"/>
    <cellStyle name="Hipervínculo" xfId="23756" builtinId="8" hidden="1"/>
    <cellStyle name="Hipervínculo" xfId="47784" builtinId="8" hidden="1"/>
    <cellStyle name="Hipervínculo" xfId="51877" builtinId="8" hidden="1"/>
    <cellStyle name="Hipervínculo" xfId="41903" builtinId="8" hidden="1"/>
    <cellStyle name="Hipervínculo" xfId="21474" builtinId="8" hidden="1"/>
    <cellStyle name="Hipervínculo" xfId="20667" builtinId="8" hidden="1"/>
    <cellStyle name="Hipervínculo" xfId="31657" builtinId="8" hidden="1"/>
    <cellStyle name="Hipervínculo" xfId="2807" builtinId="8" hidden="1"/>
    <cellStyle name="Hipervínculo" xfId="36455" builtinId="8" hidden="1"/>
    <cellStyle name="Hipervínculo" xfId="57908" builtinId="8" hidden="1"/>
    <cellStyle name="Hipervínculo" xfId="38699" builtinId="8" hidden="1"/>
    <cellStyle name="Hipervínculo" xfId="14672" builtinId="8" hidden="1"/>
    <cellStyle name="Hipervínculo" xfId="11382" builtinId="8" hidden="1"/>
    <cellStyle name="Hipervínculo" xfId="11852" builtinId="8" hidden="1"/>
    <cellStyle name="Hipervínculo" xfId="37354" builtinId="8" hidden="1"/>
    <cellStyle name="Hipervínculo" xfId="58578" builtinId="8" hidden="1"/>
    <cellStyle name="Hipervínculo" xfId="53908" builtinId="8" hidden="1"/>
    <cellStyle name="Hipervínculo" xfId="31900" builtinId="8" hidden="1"/>
    <cellStyle name="Hipervínculo" xfId="24318" builtinId="8" hidden="1"/>
    <cellStyle name="Hipervínculo" xfId="35269" builtinId="8" hidden="1"/>
    <cellStyle name="Hipervínculo" xfId="18810" builtinId="8" hidden="1"/>
    <cellStyle name="Hipervínculo" xfId="44159" builtinId="8" hidden="1"/>
    <cellStyle name="Hipervínculo" xfId="35668" builtinId="8" hidden="1"/>
    <cellStyle name="Hipervínculo" xfId="46978" builtinId="8" hidden="1"/>
    <cellStyle name="Hipervínculo" xfId="25097" builtinId="8" hidden="1"/>
    <cellStyle name="Hipervínculo" xfId="505" builtinId="8" hidden="1"/>
    <cellStyle name="Hipervínculo" xfId="18150" builtinId="8" hidden="1"/>
    <cellStyle name="Hipervínculo" xfId="25705" builtinId="8" hidden="1"/>
    <cellStyle name="Hipervínculo" xfId="50957" builtinId="8" hidden="1"/>
    <cellStyle name="Hipervínculo" xfId="45113" builtinId="8" hidden="1"/>
    <cellStyle name="Hipervínculo" xfId="40053" builtinId="8" hidden="1"/>
    <cellStyle name="Hipervínculo" xfId="23139" builtinId="8" hidden="1"/>
    <cellStyle name="Hipervínculo" xfId="5845" builtinId="8" hidden="1"/>
    <cellStyle name="Hipervínculo" xfId="43819" builtinId="8" hidden="1"/>
    <cellStyle name="Hipervínculo" xfId="32635" builtinId="8" hidden="1"/>
    <cellStyle name="Hipervínculo" xfId="29955" builtinId="8" hidden="1"/>
    <cellStyle name="Hipervínculo" xfId="53478" builtinId="8" hidden="1"/>
    <cellStyle name="Hipervínculo" xfId="3974" builtinId="8" hidden="1"/>
    <cellStyle name="Hipervínculo" xfId="44311" builtinId="8" hidden="1"/>
    <cellStyle name="Hipervínculo" xfId="57468" builtinId="8" hidden="1"/>
    <cellStyle name="Hipervínculo" xfId="29798" builtinId="8" hidden="1"/>
    <cellStyle name="Hipervínculo" xfId="5365" builtinId="8" hidden="1"/>
    <cellStyle name="Hipervínculo" xfId="52988" builtinId="8" hidden="1"/>
    <cellStyle name="Hipervínculo" xfId="31257" builtinId="8" hidden="1"/>
    <cellStyle name="Hipervínculo" xfId="26193" builtinId="8" hidden="1"/>
    <cellStyle name="Hipervínculo" xfId="3464" builtinId="8" hidden="1"/>
    <cellStyle name="Hipervínculo" xfId="8653" builtinId="8" hidden="1"/>
    <cellStyle name="Hipervínculo" xfId="58060" builtinId="8" hidden="1"/>
    <cellStyle name="Hipervínculo" xfId="10148" builtinId="8" hidden="1"/>
    <cellStyle name="Hipervínculo" xfId="46058" builtinId="8" hidden="1"/>
    <cellStyle name="Hipervínculo" xfId="24326" builtinId="8" hidden="1"/>
    <cellStyle name="Hipervínculo" xfId="19268" builtinId="8" hidden="1"/>
    <cellStyle name="Hipervínculo" xfId="4887" builtinId="8" hidden="1"/>
    <cellStyle name="Hipervínculo" xfId="26626" builtinId="8" hidden="1"/>
    <cellStyle name="Hipervínculo" xfId="31689" builtinId="8" hidden="1"/>
    <cellStyle name="Hipervínculo" xfId="53420" builtinId="8" hidden="1"/>
    <cellStyle name="Hipervínculo" xfId="26440" builtinId="8" hidden="1"/>
    <cellStyle name="Hipervínculo" xfId="44329" builtinId="8" hidden="1"/>
    <cellStyle name="Hipervínculo" xfId="38958" builtinId="8" hidden="1"/>
    <cellStyle name="Hipervínculo" xfId="11071" builtinId="8" hidden="1"/>
    <cellStyle name="Hipervínculo" xfId="30262" builtinId="8" hidden="1"/>
    <cellStyle name="Hipervínculo" xfId="57374" builtinId="8" hidden="1"/>
    <cellStyle name="Hipervínculo" xfId="57662" builtinId="8" hidden="1"/>
    <cellStyle name="Hipervínculo" xfId="32203" builtinId="8" hidden="1"/>
    <cellStyle name="Hipervínculo" xfId="10473" builtinId="8" hidden="1"/>
    <cellStyle name="Hipervínculo" xfId="59044" builtinId="8" hidden="1"/>
    <cellStyle name="Hipervínculo" xfId="17869" builtinId="8" hidden="1"/>
    <cellStyle name="Hipervínculo" xfId="31573" builtinId="8" hidden="1"/>
    <cellStyle name="Hipervínculo" xfId="26812" builtinId="8" hidden="1"/>
    <cellStyle name="Hipervínculo" xfId="51389" builtinId="8" hidden="1"/>
    <cellStyle name="Hipervínculo" xfId="25271" builtinId="8" hidden="1"/>
    <cellStyle name="Hipervínculo" xfId="8261" builtinId="8" hidden="1"/>
    <cellStyle name="Hipervínculo" xfId="288" builtinId="8" hidden="1"/>
    <cellStyle name="Hipervínculo" xfId="51358" builtinId="8" hidden="1"/>
    <cellStyle name="Hipervínculo" xfId="23274" builtinId="8" hidden="1"/>
    <cellStyle name="Hipervínculo" xfId="7348" builtinId="8" hidden="1"/>
    <cellStyle name="Hipervínculo" xfId="44591" builtinId="8" hidden="1"/>
    <cellStyle name="Hipervínculo" xfId="18346" builtinId="8" hidden="1"/>
    <cellStyle name="Hipervínculo" xfId="3810" builtinId="8" hidden="1"/>
    <cellStyle name="Hipervínculo" xfId="7442" builtinId="8" hidden="1"/>
    <cellStyle name="Hipervínculo" xfId="31471" builtinId="8" hidden="1"/>
    <cellStyle name="Hipervínculo" xfId="54338" builtinId="8" hidden="1"/>
    <cellStyle name="Hipervínculo" xfId="3348" builtinId="8" hidden="1"/>
    <cellStyle name="Hipervínculo" xfId="29218" builtinId="8" hidden="1"/>
    <cellStyle name="Hipervínculo" xfId="11452" builtinId="8" hidden="1"/>
    <cellStyle name="Hipervínculo" xfId="241" builtinId="8" hidden="1"/>
    <cellStyle name="Hipervínculo" xfId="14240" builtinId="8" hidden="1"/>
    <cellStyle name="Hipervínculo" xfId="31964" builtinId="8" hidden="1"/>
    <cellStyle name="Hipervínculo" xfId="48805" builtinId="8" hidden="1"/>
    <cellStyle name="Hipervínculo" xfId="21410" builtinId="8" hidden="1"/>
    <cellStyle name="Hipervínculo" xfId="31125" builtinId="8" hidden="1"/>
    <cellStyle name="Hipervínculo" xfId="8641" builtinId="8" hidden="1"/>
    <cellStyle name="Hipervínculo" xfId="15105" builtinId="8" hidden="1"/>
    <cellStyle name="Hipervínculo" xfId="11328" builtinId="8" hidden="1"/>
    <cellStyle name="Hipervínculo" xfId="602" builtinId="8" hidden="1"/>
    <cellStyle name="Hipervínculo" xfId="13937" builtinId="8" hidden="1"/>
    <cellStyle name="Hipervínculo" xfId="19517" builtinId="8" hidden="1"/>
    <cellStyle name="Hipervínculo" xfId="40855" builtinId="8" hidden="1"/>
    <cellStyle name="Hipervínculo" xfId="48737" builtinId="8" hidden="1"/>
    <cellStyle name="Hipervínculo" xfId="26438" builtinId="8" hidden="1"/>
    <cellStyle name="Hipervínculo" xfId="59152" builtinId="8" hidden="1"/>
    <cellStyle name="Hipervínculo" xfId="1702" builtinId="8" hidden="1"/>
    <cellStyle name="Hipervínculo" xfId="47246" builtinId="8" hidden="1"/>
    <cellStyle name="Hipervínculo" xfId="40964" builtinId="8" hidden="1"/>
    <cellStyle name="Hipervínculo" xfId="18045" builtinId="8" hidden="1"/>
    <cellStyle name="Hipervínculo" xfId="24780" builtinId="8" hidden="1"/>
    <cellStyle name="Hipervínculo" xfId="9993" builtinId="8" hidden="1"/>
    <cellStyle name="Hipervínculo" xfId="34642" builtinId="8" hidden="1"/>
    <cellStyle name="Hipervínculo" xfId="22338" builtinId="8" hidden="1"/>
    <cellStyle name="Hipervínculo" xfId="15820" builtinId="8" hidden="1"/>
    <cellStyle name="Hipervínculo" xfId="34035" builtinId="8" hidden="1"/>
    <cellStyle name="Hipervínculo" xfId="10591" builtinId="8" hidden="1"/>
    <cellStyle name="Hipervínculo" xfId="11860" builtinId="8" hidden="1"/>
    <cellStyle name="Hipervínculo" xfId="37619" builtinId="8" hidden="1"/>
    <cellStyle name="Hipervínculo" xfId="41440" builtinId="8" hidden="1"/>
    <cellStyle name="Hipervínculo" xfId="53900" builtinId="8" hidden="1"/>
    <cellStyle name="Hipervínculo" xfId="51417" builtinId="8" hidden="1"/>
    <cellStyle name="Hipervínculo" xfId="43268" builtinId="8" hidden="1"/>
    <cellStyle name="Hipervínculo" xfId="3008" builtinId="8" hidden="1"/>
    <cellStyle name="Hipervínculo" xfId="18788" builtinId="8" hidden="1"/>
    <cellStyle name="Hipervínculo" xfId="23845" builtinId="8" hidden="1"/>
    <cellStyle name="Hipervínculo" xfId="48239" builtinId="8" hidden="1"/>
    <cellStyle name="Hipervínculo" xfId="46970" builtinId="8" hidden="1"/>
    <cellStyle name="Hipervínculo" xfId="18743" builtinId="8" hidden="1"/>
    <cellStyle name="Hipervínculo" xfId="58288" builtinId="8" hidden="1"/>
    <cellStyle name="Hipervínculo" xfId="14682" builtinId="8" hidden="1"/>
    <cellStyle name="Hipervínculo" xfId="41579" builtinId="8" hidden="1"/>
    <cellStyle name="Hipervínculo" xfId="31413" builtinId="8" hidden="1"/>
    <cellStyle name="Hipervínculo" xfId="45960" builtinId="8" hidden="1"/>
    <cellStyle name="Hipervínculo" xfId="19233" builtinId="8" hidden="1"/>
    <cellStyle name="Hipervínculo" xfId="48865" builtinId="8" hidden="1"/>
    <cellStyle name="Hipervínculo" xfId="13252" builtinId="8" hidden="1"/>
    <cellStyle name="Hipervínculo" xfId="10913" builtinId="8" hidden="1"/>
    <cellStyle name="Hipervínculo" xfId="32643" builtinId="8" hidden="1"/>
    <cellStyle name="Hipervínculo" xfId="10921" builtinId="8" hidden="1"/>
    <cellStyle name="Hipervínculo" xfId="57205" builtinId="8" hidden="1"/>
    <cellStyle name="Hipervínculo" xfId="33115" builtinId="8" hidden="1"/>
    <cellStyle name="Hipervínculo" xfId="27989" builtinId="8" hidden="1"/>
    <cellStyle name="Hipervínculo" xfId="6325" builtinId="8" hidden="1"/>
    <cellStyle name="Hipervínculo" xfId="17841" builtinId="8" hidden="1"/>
    <cellStyle name="Hipervínculo" xfId="39573" builtinId="8" hidden="1"/>
    <cellStyle name="Hipervínculo" xfId="44633" builtinId="8" hidden="1"/>
    <cellStyle name="Hipervínculo" xfId="50476" builtinId="8" hidden="1"/>
    <cellStyle name="Hipervínculo" xfId="49052" builtinId="8" hidden="1"/>
    <cellStyle name="Hipervínculo" xfId="42617" builtinId="8" hidden="1"/>
    <cellStyle name="Hipervínculo" xfId="6425" builtinId="8" hidden="1"/>
    <cellStyle name="Hipervínculo" xfId="24766" builtinId="8" hidden="1"/>
    <cellStyle name="Hipervínculo" xfId="46498" builtinId="8" hidden="1"/>
    <cellStyle name="Hipervínculo" xfId="51559" builtinId="8" hidden="1"/>
    <cellStyle name="Hipervínculo" xfId="43677" builtinId="8" hidden="1"/>
    <cellStyle name="Hipervínculo" xfId="19260" builtinId="8" hidden="1"/>
    <cellStyle name="Hipervínculo" xfId="14805" builtinId="8" hidden="1"/>
    <cellStyle name="Hipervínculo" xfId="8355" builtinId="8" hidden="1"/>
    <cellStyle name="Hipervínculo" xfId="31697" builtinId="8" hidden="1"/>
    <cellStyle name="Hipervínculo" xfId="53428" builtinId="8" hidden="1"/>
    <cellStyle name="Hipervínculo" xfId="58820" builtinId="8" hidden="1"/>
    <cellStyle name="Hipervínculo" xfId="2147" builtinId="8" hidden="1"/>
    <cellStyle name="Hipervínculo" xfId="3366" builtinId="8" hidden="1"/>
    <cellStyle name="Hipervínculo" xfId="45618" builtinId="8" hidden="1"/>
    <cellStyle name="Hipervínculo" xfId="6828" builtinId="8" hidden="1"/>
    <cellStyle name="Hipervínculo" xfId="21710" builtinId="8" hidden="1"/>
    <cellStyle name="Hipervínculo" xfId="57666" builtinId="8" hidden="1"/>
    <cellStyle name="Hipervínculo" xfId="11332" builtinId="8" hidden="1"/>
    <cellStyle name="Hipervínculo" xfId="30079" builtinId="8" hidden="1"/>
    <cellStyle name="Hipervínculo" xfId="5405" builtinId="8" hidden="1"/>
    <cellStyle name="Hipervínculo" xfId="16164" builtinId="8" hidden="1"/>
    <cellStyle name="Hipervínculo" xfId="21952" builtinId="8" hidden="1"/>
    <cellStyle name="Hipervínculo" xfId="45552" builtinId="8" hidden="1"/>
    <cellStyle name="Hipervínculo" xfId="51397" builtinId="8" hidden="1"/>
    <cellStyle name="Hipervínculo" xfId="55238" builtinId="8" hidden="1"/>
    <cellStyle name="Hipervínculo" xfId="23276" builtinId="8" hidden="1"/>
    <cellStyle name="Hipervínculo" xfId="4889" builtinId="8" hidden="1"/>
    <cellStyle name="Hipervínculo" xfId="43061" builtinId="8" hidden="1"/>
    <cellStyle name="Hipervínculo" xfId="940" builtinId="8" hidden="1"/>
    <cellStyle name="Hipervínculo" xfId="52478" builtinId="8" hidden="1"/>
    <cellStyle name="Hipervínculo" xfId="44599" builtinId="8" hidden="1"/>
    <cellStyle name="Hipervínculo" xfId="40507" builtinId="8" hidden="1"/>
    <cellStyle name="Hipervínculo" xfId="49991" builtinId="8" hidden="1"/>
    <cellStyle name="Hipervínculo" xfId="46648" builtinId="8" hidden="1"/>
    <cellStyle name="Hipervínculo" xfId="29525" builtinId="8" hidden="1"/>
    <cellStyle name="Hipervínculo" xfId="35552" builtinId="8" hidden="1"/>
    <cellStyle name="Hipervínculo" xfId="6595" builtinId="8" hidden="1"/>
    <cellStyle name="Hipervínculo" xfId="36184" builtinId="8" hidden="1"/>
    <cellStyle name="Hipervínculo" xfId="1144" builtinId="8" hidden="1"/>
    <cellStyle name="Hipervínculo" xfId="39301" builtinId="8" hidden="1"/>
    <cellStyle name="Hipervínculo" xfId="57097" builtinId="8" hidden="1"/>
    <cellStyle name="Hipervínculo" xfId="45901" builtinId="8" hidden="1"/>
    <cellStyle name="Hipervínculo" xfId="23823" builtinId="8" hidden="1"/>
    <cellStyle name="Hipervínculo" xfId="39731" builtinId="8" hidden="1"/>
    <cellStyle name="Hipervínculo" xfId="1960" builtinId="8" hidden="1"/>
    <cellStyle name="Hipervínculo" xfId="27403" builtinId="8" hidden="1"/>
    <cellStyle name="Hipervínculo" xfId="18959" builtinId="8" hidden="1"/>
    <cellStyle name="Hipervínculo" xfId="12437" builtinId="8" hidden="1"/>
    <cellStyle name="Hipervínculo" xfId="33629" builtinId="8" hidden="1"/>
    <cellStyle name="Hipervínculo" xfId="47078" builtinId="8" hidden="1"/>
    <cellStyle name="Hipervínculo" xfId="58816" builtinId="8" hidden="1"/>
    <cellStyle name="Hipervínculo" xfId="51288" builtinId="8" hidden="1"/>
    <cellStyle name="Hipervínculo" xfId="26272" builtinId="8" hidden="1"/>
    <cellStyle name="Hipervínculo" xfId="32793" builtinId="8" hidden="1"/>
    <cellStyle name="Hipervínculo" xfId="10527" builtinId="8" hidden="1"/>
    <cellStyle name="Hipervínculo" xfId="17499" builtinId="8" hidden="1"/>
    <cellStyle name="Hipervínculo" xfId="30443" builtinId="8" hidden="1"/>
    <cellStyle name="Hipervínculo" xfId="57850" builtinId="8" hidden="1"/>
    <cellStyle name="Hipervínculo" xfId="33757" builtinId="8" hidden="1"/>
    <cellStyle name="Hipervínculo" xfId="39777" builtinId="8" hidden="1"/>
    <cellStyle name="Hipervínculo" xfId="57788" builtinId="8" hidden="1"/>
    <cellStyle name="Hipervínculo" xfId="6658" builtinId="8" hidden="1"/>
    <cellStyle name="Hipervínculo" xfId="56058" builtinId="8" hidden="1"/>
    <cellStyle name="Hipervínculo" xfId="47935" builtinId="8" hidden="1"/>
    <cellStyle name="Hipervínculo" xfId="26340" builtinId="8" hidden="1"/>
    <cellStyle name="Hipervínculo" xfId="31609" builtinId="8" hidden="1"/>
    <cellStyle name="Hipervínculo" xfId="42226" builtinId="8" hidden="1"/>
    <cellStyle name="Hipervínculo" xfId="33132" builtinId="8" hidden="1"/>
    <cellStyle name="Hipervínculo" xfId="17449" builtinId="8" hidden="1"/>
    <cellStyle name="Hipervínculo" xfId="52894" builtinId="8" hidden="1"/>
    <cellStyle name="Hipervínculo" xfId="39297" builtinId="8" hidden="1"/>
    <cellStyle name="Hipervínculo" xfId="40407" builtinId="8" hidden="1"/>
    <cellStyle name="Hipervínculo" xfId="11971" builtinId="8" hidden="1"/>
    <cellStyle name="Hipervínculo" xfId="33070" builtinId="8" hidden="1"/>
    <cellStyle name="Hipervínculo" xfId="41172" builtinId="8" hidden="1"/>
    <cellStyle name="Hipervínculo" xfId="50609" builtinId="8" hidden="1"/>
    <cellStyle name="Hipervínculo" xfId="7615" builtinId="8" hidden="1"/>
    <cellStyle name="Hipervínculo" xfId="37396" builtinId="8" hidden="1"/>
    <cellStyle name="Hipervínculo" xfId="42235" builtinId="8" hidden="1"/>
    <cellStyle name="Hipervínculo" xfId="57757" builtinId="8" hidden="1"/>
    <cellStyle name="Hipervínculo" xfId="42631" builtinId="8" hidden="1"/>
    <cellStyle name="Hipervínculo" xfId="33797" builtinId="8" hidden="1"/>
    <cellStyle name="Hipervínculo" xfId="38976" builtinId="8" hidden="1"/>
    <cellStyle name="Hipervínculo" xfId="8479" builtinId="8" hidden="1"/>
    <cellStyle name="Hipervínculo" xfId="35616" builtinId="8" hidden="1"/>
    <cellStyle name="Hipervínculo" xfId="1230" builtinId="8" hidden="1"/>
    <cellStyle name="Hipervínculo" xfId="33963" builtinId="8" hidden="1"/>
    <cellStyle name="Hipervínculo" xfId="10769" builtinId="8" hidden="1"/>
    <cellStyle name="Hipervínculo" xfId="37557" builtinId="8" hidden="1"/>
    <cellStyle name="Hipervínculo" xfId="26127" builtinId="8" hidden="1"/>
    <cellStyle name="Hipervínculo" xfId="6469" builtinId="8" hidden="1"/>
    <cellStyle name="Hipervínculo" xfId="39428" builtinId="8" hidden="1"/>
    <cellStyle name="Hipervínculo" xfId="48108" builtinId="8" hidden="1"/>
    <cellStyle name="Hipervínculo" xfId="40341" builtinId="8" hidden="1"/>
    <cellStyle name="Hipervínculo" xfId="48186" builtinId="8" hidden="1"/>
    <cellStyle name="Hipervínculo" xfId="22817" builtinId="8" hidden="1"/>
    <cellStyle name="Hipervínculo" xfId="51245" builtinId="8" hidden="1"/>
    <cellStyle name="Hipervínculo" xfId="37684" builtinId="8" hidden="1"/>
    <cellStyle name="Hipervínculo" xfId="16605" builtinId="8" hidden="1"/>
    <cellStyle name="Hipervínculo" xfId="43065" builtinId="8" hidden="1"/>
    <cellStyle name="Hipervínculo" xfId="10897" builtinId="8" hidden="1"/>
    <cellStyle name="Hipervínculo" xfId="29430" builtinId="8" hidden="1"/>
    <cellStyle name="Hipervínculo" xfId="5747" builtinId="8" hidden="1"/>
    <cellStyle name="Hipervínculo" xfId="18292" builtinId="8" hidden="1"/>
    <cellStyle name="Hipervínculo" xfId="27479" builtinId="8" hidden="1"/>
    <cellStyle name="Hipervínculo" xfId="56902" builtinId="8" hidden="1"/>
    <cellStyle name="Hipervínculo" xfId="44937" builtinId="8" hidden="1"/>
    <cellStyle name="Hipervínculo" xfId="33835" builtinId="8" hidden="1"/>
    <cellStyle name="Hipervínculo" xfId="18491" builtinId="8" hidden="1"/>
    <cellStyle name="Hipervínculo" xfId="12650" builtinId="8" hidden="1"/>
    <cellStyle name="Hipervínculo" xfId="14105" builtinId="8" hidden="1"/>
    <cellStyle name="Hipervínculo" xfId="7587" builtinId="8" hidden="1"/>
    <cellStyle name="Hipervínculo" xfId="7265" builtinId="8" hidden="1"/>
    <cellStyle name="Hipervínculo" xfId="15145" builtinId="8" hidden="1"/>
    <cellStyle name="Hipervínculo" xfId="19237" builtinId="8" hidden="1"/>
    <cellStyle name="Hipervínculo" xfId="43266" builtinId="8" hidden="1"/>
    <cellStyle name="Hipervínculo" xfId="54114" builtinId="8" hidden="1"/>
    <cellStyle name="Hipervínculo" xfId="30087" builtinId="8" hidden="1"/>
    <cellStyle name="Hipervínculo" xfId="36324" builtinId="8" hidden="1"/>
    <cellStyle name="Hipervínculo" xfId="19601" builtinId="8" hidden="1"/>
    <cellStyle name="Hipervínculo" xfId="21946" builtinId="8" hidden="1"/>
    <cellStyle name="Hipervínculo" xfId="26036" builtinId="8" hidden="1"/>
    <cellStyle name="Hipervínculo" xfId="50063" builtinId="8" hidden="1"/>
    <cellStyle name="Hipervínculo" xfId="53904" builtinId="8" hidden="1"/>
    <cellStyle name="Hipervínculo" xfId="56660" builtinId="8" hidden="1"/>
    <cellStyle name="Hipervínculo" xfId="8131" builtinId="8" hidden="1"/>
    <cellStyle name="Hipervínculo" xfId="4716" builtinId="8" hidden="1"/>
    <cellStyle name="Hipervínculo" xfId="49297" builtinId="8" hidden="1"/>
    <cellStyle name="Hipervínculo" xfId="32839" builtinId="8" hidden="1"/>
    <cellStyle name="Hipervínculo" xfId="56864" builtinId="8" hidden="1"/>
    <cellStyle name="Hipervínculo" xfId="40515" builtinId="8" hidden="1"/>
    <cellStyle name="Hipervínculo" xfId="25922" builtinId="8" hidden="1"/>
    <cellStyle name="Hipervínculo" xfId="19615" builtinId="8" hidden="1"/>
    <cellStyle name="Hipervínculo" xfId="46630" builtinId="8" hidden="1"/>
    <cellStyle name="Hipervínculo" xfId="12457" builtinId="8" hidden="1"/>
    <cellStyle name="Hipervínculo" xfId="55796" builtinId="8" hidden="1"/>
    <cellStyle name="Hipervínculo" xfId="4002" builtinId="8" hidden="1"/>
    <cellStyle name="Hipervínculo" xfId="33713" builtinId="8" hidden="1"/>
    <cellStyle name="Hipervínculo" xfId="26304" builtinId="8" hidden="1"/>
    <cellStyle name="Hipervínculo" xfId="5594" builtinId="8" hidden="1"/>
    <cellStyle name="Hipervínculo" xfId="5647" builtinId="8" hidden="1"/>
    <cellStyle name="Hipervínculo" xfId="42347" builtinId="8" hidden="1"/>
    <cellStyle name="Hipervínculo" xfId="46438" builtinId="8" hidden="1"/>
    <cellStyle name="Hipervínculo" xfId="49741" builtinId="8" hidden="1"/>
    <cellStyle name="Hipervínculo" xfId="26912" builtinId="8" hidden="1"/>
    <cellStyle name="Hipervínculo" xfId="12168" builtinId="8" hidden="1"/>
    <cellStyle name="Hipervínculo" xfId="1658" builtinId="8" hidden="1"/>
    <cellStyle name="Hipervínculo" xfId="22907" builtinId="8" hidden="1"/>
    <cellStyle name="Hipervínculo" xfId="49143" builtinId="8" hidden="1"/>
    <cellStyle name="Hipervínculo" xfId="4503" builtinId="8" hidden="1"/>
    <cellStyle name="Hipervínculo" xfId="42817" builtinId="8" hidden="1"/>
    <cellStyle name="Hipervínculo" xfId="17060" builtinId="8" hidden="1"/>
    <cellStyle name="Hipervínculo" xfId="33913" builtinId="8" hidden="1"/>
    <cellStyle name="Hipervínculo" xfId="43336" builtinId="8" hidden="1"/>
    <cellStyle name="Hipervínculo" xfId="29870" builtinId="8" hidden="1"/>
    <cellStyle name="Hipervínculo" xfId="55943" builtinId="8" hidden="1"/>
    <cellStyle name="Hipervínculo" xfId="59253" builtinId="8" hidden="1"/>
    <cellStyle name="Hipervínculo" xfId="34811" builtinId="8" hidden="1"/>
    <cellStyle name="Hipervínculo" xfId="13312" builtinId="8" hidden="1"/>
    <cellStyle name="Hipervínculo" xfId="9561" builtinId="8" hidden="1"/>
    <cellStyle name="Hipervínculo" xfId="15067" builtinId="8" hidden="1"/>
    <cellStyle name="Hipervínculo" xfId="36796" builtinId="8" hidden="1"/>
    <cellStyle name="Hipervínculo" xfId="20661" builtinId="8" hidden="1"/>
    <cellStyle name="Hipervínculo" xfId="50693" builtinId="8" hidden="1"/>
    <cellStyle name="Hipervínculo" xfId="26572" builtinId="8" hidden="1"/>
    <cellStyle name="Hipervínculo" xfId="25552" builtinId="8" hidden="1"/>
    <cellStyle name="Hipervínculo" xfId="30445" builtinId="8" hidden="1"/>
    <cellStyle name="Hipervínculo" xfId="21994" builtinId="8" hidden="1"/>
    <cellStyle name="Hipervínculo" xfId="13164" builtinId="8" hidden="1"/>
    <cellStyle name="Hipervínculo" xfId="48821" builtinId="8" hidden="1"/>
    <cellStyle name="Hipervínculo" xfId="31541" builtinId="8" hidden="1"/>
    <cellStyle name="Hipervínculo" xfId="22032" builtinId="8" hidden="1"/>
    <cellStyle name="Hipervínculo" xfId="53000" builtinId="8" hidden="1"/>
    <cellStyle name="Hipervínculo" xfId="20868" builtinId="8" hidden="1"/>
    <cellStyle name="Hipervínculo" xfId="28922" builtinId="8" hidden="1"/>
    <cellStyle name="Hipervínculo" xfId="50657" builtinId="8" hidden="1"/>
    <cellStyle name="Hipervínculo" xfId="41897" builtinId="8" hidden="1"/>
    <cellStyle name="Hipervínculo" xfId="36831" builtinId="8" hidden="1"/>
    <cellStyle name="Hipervínculo" xfId="15101" builtinId="8" hidden="1"/>
    <cellStyle name="Hipervínculo" xfId="25425" builtinId="8" hidden="1"/>
    <cellStyle name="Hipervínculo" xfId="48903" builtinId="8" hidden="1"/>
    <cellStyle name="Hipervínculo" xfId="35850" builtinId="8" hidden="1"/>
    <cellStyle name="Hipervínculo" xfId="59271" builtinId="8" hidden="1"/>
    <cellStyle name="Hipervínculo" xfId="34968" builtinId="8" hidden="1"/>
    <cellStyle name="Hipervínculo" xfId="29907" builtinId="8" hidden="1"/>
    <cellStyle name="Hipervínculo" xfId="8177" builtinId="8" hidden="1"/>
    <cellStyle name="Hipervínculo" xfId="15984" builtinId="8" hidden="1"/>
    <cellStyle name="Hipervínculo" xfId="3138" builtinId="8" hidden="1"/>
    <cellStyle name="Hipervínculo" xfId="6886" builtinId="8" hidden="1"/>
    <cellStyle name="Hipervínculo" xfId="53201" builtinId="8" hidden="1"/>
    <cellStyle name="Hipervínculo" xfId="5791" builtinId="8" hidden="1"/>
    <cellStyle name="Hipervínculo" xfId="42767" builtinId="8" hidden="1"/>
    <cellStyle name="Hipervínculo" xfId="36790" builtinId="8" hidden="1"/>
    <cellStyle name="Hipervínculo" xfId="30147" builtinId="8" hidden="1"/>
    <cellStyle name="Hipervínculo" xfId="30831" builtinId="8" hidden="1"/>
    <cellStyle name="Hipervínculo" xfId="5574" builtinId="8" hidden="1"/>
    <cellStyle name="Hipervínculo" xfId="16066" builtinId="8" hidden="1"/>
    <cellStyle name="Hipervínculo" xfId="34821" builtinId="8" hidden="1"/>
    <cellStyle name="Hipervínculo" xfId="30296" builtinId="8" hidden="1"/>
    <cellStyle name="Hipervínculo" xfId="39081" builtinId="8" hidden="1"/>
    <cellStyle name="Hipervínculo" xfId="29653" builtinId="8" hidden="1"/>
    <cellStyle name="Hipervínculo" xfId="33749" builtinId="8" hidden="1"/>
    <cellStyle name="Hipervínculo" xfId="50613" builtinId="8" hidden="1"/>
    <cellStyle name="Hipervínculo" xfId="39603" builtinId="8" hidden="1"/>
    <cellStyle name="Hipervínculo" xfId="27784" builtinId="8" hidden="1"/>
    <cellStyle name="Hipervínculo" xfId="1880" builtinId="8" hidden="1"/>
    <cellStyle name="Hipervínculo" xfId="13140" builtinId="8" hidden="1"/>
    <cellStyle name="Hipervínculo" xfId="18834" builtinId="8" hidden="1"/>
    <cellStyle name="Hipervínculo" xfId="55730" builtinId="8" hidden="1"/>
    <cellStyle name="Hipervínculo" xfId="41857" builtinId="8" hidden="1"/>
    <cellStyle name="Hipervínculo" xfId="34684" builtinId="8" hidden="1"/>
    <cellStyle name="Hipervínculo" xfId="4188" builtinId="8" hidden="1"/>
    <cellStyle name="Hipervínculo" xfId="4680" builtinId="8" hidden="1"/>
    <cellStyle name="Hipervínculo" xfId="19229" builtinId="8" hidden="1"/>
    <cellStyle name="Hipervínculo" xfId="43258" builtinId="8" hidden="1"/>
    <cellStyle name="Hipervínculo" xfId="47350" builtinId="8" hidden="1"/>
    <cellStyle name="Hipervínculo" xfId="50029" builtinId="8" hidden="1"/>
    <cellStyle name="Hipervínculo" xfId="44575" builtinId="8" hidden="1"/>
    <cellStyle name="Hipervínculo" xfId="7623" builtinId="8" hidden="1"/>
    <cellStyle name="Hipervínculo" xfId="2113" builtinId="8" hidden="1"/>
    <cellStyle name="Hipervínculo" xfId="26028" builtinId="8" hidden="1"/>
    <cellStyle name="Hipervínculo" xfId="29392" builtinId="8" hidden="1"/>
    <cellStyle name="Hipervínculo" xfId="35088" builtinId="8" hidden="1"/>
    <cellStyle name="Hipervínculo" xfId="56910" builtinId="8" hidden="1"/>
    <cellStyle name="Hipervínculo" xfId="53888" builtinId="8" hidden="1"/>
    <cellStyle name="Hipervínculo" xfId="38574" builtinId="8" hidden="1"/>
    <cellStyle name="Hipervínculo" xfId="15958" builtinId="8" hidden="1"/>
    <cellStyle name="Hipervínculo" xfId="32831" builtinId="8" hidden="1"/>
    <cellStyle name="Hipervínculo" xfId="56856" builtinId="8" hidden="1"/>
    <cellStyle name="Hipervínculo" xfId="58798" builtinId="8" hidden="1"/>
    <cellStyle name="Hipervínculo" xfId="36429" builtinId="8" hidden="1"/>
    <cellStyle name="Hipervínculo" xfId="12401" builtinId="8" hidden="1"/>
    <cellStyle name="Hipervínculo" xfId="1308" builtinId="8" hidden="1"/>
    <cellStyle name="Hipervínculo" xfId="14153" builtinId="8" hidden="1"/>
    <cellStyle name="Hipervínculo" xfId="39631" builtinId="8" hidden="1"/>
    <cellStyle name="Hipervínculo" xfId="46269" builtinId="8" hidden="1"/>
    <cellStyle name="Hipervínculo" xfId="44615" builtinId="8" hidden="1"/>
    <cellStyle name="Hipervínculo" xfId="29625" builtinId="8" hidden="1"/>
    <cellStyle name="Hipervínculo" xfId="54316" builtinId="8" hidden="1"/>
    <cellStyle name="Hipervínculo" xfId="26982" builtinId="8" hidden="1"/>
    <cellStyle name="Hipervínculo" xfId="33563" builtinId="8" hidden="1"/>
    <cellStyle name="Hipervínculo" xfId="46430" builtinId="8" hidden="1"/>
    <cellStyle name="Hipervínculo" xfId="49733" builtinId="8" hidden="1"/>
    <cellStyle name="Hipervínculo" xfId="44260" builtinId="8" hidden="1"/>
    <cellStyle name="Hipervínculo" xfId="22827" builtinId="8" hidden="1"/>
    <cellStyle name="Hipervínculo" xfId="1654" builtinId="8" hidden="1"/>
    <cellStyle name="Hipervínculo" xfId="5943" builtinId="8" hidden="1"/>
    <cellStyle name="Hipervínculo" xfId="28009" builtinId="8" hidden="1"/>
    <cellStyle name="Hipervínculo" xfId="263" builtinId="8" hidden="1"/>
    <cellStyle name="Hipervínculo" xfId="58716" builtinId="8" hidden="1"/>
    <cellStyle name="Hipervínculo" xfId="18394" builtinId="8" hidden="1"/>
    <cellStyle name="Hipervínculo" xfId="16012" builtinId="8" hidden="1"/>
    <cellStyle name="Hipervínculo" xfId="8149" builtinId="8" hidden="1"/>
    <cellStyle name="Hipervínculo" xfId="36076" builtinId="8" hidden="1"/>
    <cellStyle name="Hipervínculo" xfId="4050" builtinId="8" hidden="1"/>
    <cellStyle name="Hipervínculo" xfId="49675" builtinId="8" hidden="1"/>
    <cellStyle name="Hipervínculo" xfId="584" builtinId="8" hidden="1"/>
    <cellStyle name="Hipervínculo" xfId="892" builtinId="8" hidden="1"/>
    <cellStyle name="Hipervínculo" xfId="9086" builtinId="8" hidden="1"/>
    <cellStyle name="Hipervínculo" xfId="57063" builtinId="8" hidden="1"/>
    <cellStyle name="Hipervínculo" xfId="20135" builtinId="8" hidden="1"/>
    <cellStyle name="Hipervínculo" xfId="41869" builtinId="8" hidden="1"/>
    <cellStyle name="Hipervínculo" xfId="50685" builtinId="8" hidden="1"/>
    <cellStyle name="Hipervínculo" xfId="31747" builtinId="8" hidden="1"/>
    <cellStyle name="Hipervínculo" xfId="23889" builtinId="8" hidden="1"/>
    <cellStyle name="Hipervínculo" xfId="1156" builtinId="8" hidden="1"/>
    <cellStyle name="Hipervínculo" xfId="22004" builtinId="8" hidden="1"/>
    <cellStyle name="Hipervínculo" xfId="27062" builtinId="8" hidden="1"/>
    <cellStyle name="Hipervínculo" xfId="48793" builtinId="8" hidden="1"/>
    <cellStyle name="Hipervínculo" xfId="43755" builtinId="8" hidden="1"/>
    <cellStyle name="Hipervínculo" xfId="58219" builtinId="8" hidden="1"/>
    <cellStyle name="Hipervínculo" xfId="16964" builtinId="8" hidden="1"/>
    <cellStyle name="Hipervínculo" xfId="6543" builtinId="8" hidden="1"/>
    <cellStyle name="Hipervínculo" xfId="28930" builtinId="8" hidden="1"/>
    <cellStyle name="Hipervínculo" xfId="21514" builtinId="8" hidden="1"/>
    <cellStyle name="Hipervínculo" xfId="55722" builtinId="8" hidden="1"/>
    <cellStyle name="Hipervínculo" xfId="36823" builtinId="8" hidden="1"/>
    <cellStyle name="Hipervínculo" xfId="35526" builtinId="8" hidden="1"/>
    <cellStyle name="Hipervínculo" xfId="7342" builtinId="8" hidden="1"/>
    <cellStyle name="Hipervínculo" xfId="13342" builtinId="8" hidden="1"/>
    <cellStyle name="Hipervínculo" xfId="35858" builtinId="8" hidden="1"/>
    <cellStyle name="Hipervínculo" xfId="40919" builtinId="8" hidden="1"/>
    <cellStyle name="Hipervínculo" xfId="55915" builtinId="8" hidden="1"/>
    <cellStyle name="Hipervínculo" xfId="29898" builtinId="8" hidden="1"/>
    <cellStyle name="Hipervínculo" xfId="26852" builtinId="8" hidden="1"/>
    <cellStyle name="Hipervínculo" xfId="39093" builtinId="8" hidden="1"/>
    <cellStyle name="Hipervínculo" xfId="43095" builtinId="8" hidden="1"/>
    <cellStyle name="Hipervínculo" xfId="42789" builtinId="8" hidden="1"/>
    <cellStyle name="Hipervínculo" xfId="47847" builtinId="8" hidden="1"/>
    <cellStyle name="Hipervínculo" xfId="43708" builtinId="8" hidden="1"/>
    <cellStyle name="Hipervínculo" xfId="22967" builtinId="8" hidden="1"/>
    <cellStyle name="Hipervínculo" xfId="26332" builtinId="8" hidden="1"/>
    <cellStyle name="Hipervínculo" xfId="2568" builtinId="8" hidden="1"/>
    <cellStyle name="Hipervínculo" xfId="37446" builtinId="8" hidden="1"/>
    <cellStyle name="Hipervínculo" xfId="49715" builtinId="8" hidden="1"/>
    <cellStyle name="Hipervínculo" xfId="54773" builtinId="8" hidden="1"/>
    <cellStyle name="Hipervínculo" xfId="42319" builtinId="8" hidden="1"/>
    <cellStyle name="Hipervínculo" xfId="16068" builtinId="8" hidden="1"/>
    <cellStyle name="Hipervínculo" xfId="12516" builtinId="8" hidden="1"/>
    <cellStyle name="Hipervínculo" xfId="9714" builtinId="8" hidden="1"/>
    <cellStyle name="Hipervínculo" xfId="8940" builtinId="8" hidden="1"/>
    <cellStyle name="Hipervínculo" xfId="34240" builtinId="8" hidden="1"/>
    <cellStyle name="Hipervínculo" xfId="58342" builtinId="8" hidden="1"/>
    <cellStyle name="Hipervínculo" xfId="35518" builtinId="8" hidden="1"/>
    <cellStyle name="Hipervínculo" xfId="33261" builtinId="8" hidden="1"/>
    <cellStyle name="Hipervínculo" xfId="30949" builtinId="8" hidden="1"/>
    <cellStyle name="Hipervínculo" xfId="3220" builtinId="8" hidden="1"/>
    <cellStyle name="Hipervínculo" xfId="8129" builtinId="8" hidden="1"/>
    <cellStyle name="Hipervínculo" xfId="8213" builtinId="8" hidden="1"/>
    <cellStyle name="Hipervínculo" xfId="31739" builtinId="8" hidden="1"/>
    <cellStyle name="Hipervínculo" xfId="34918" builtinId="8" hidden="1"/>
    <cellStyle name="Hipervínculo" xfId="4598" builtinId="8" hidden="1"/>
    <cellStyle name="Hipervínculo" xfId="21089" builtinId="8" hidden="1"/>
    <cellStyle name="Hipervínculo" xfId="40695" builtinId="8" hidden="1"/>
    <cellStyle name="Hipervínculo" xfId="45714" builtinId="8" hidden="1"/>
    <cellStyle name="Hipervínculo" xfId="8809" builtinId="8" hidden="1"/>
    <cellStyle name="Hipervínculo" xfId="2391" builtinId="8" hidden="1"/>
    <cellStyle name="Hipervínculo" xfId="21362" builtinId="8" hidden="1"/>
    <cellStyle name="Hipervínculo" xfId="11306" builtinId="8" hidden="1"/>
    <cellStyle name="Hipervínculo" xfId="54284" builtinId="8" hidden="1"/>
    <cellStyle name="Hipervínculo" xfId="57447" builtinId="8" hidden="1"/>
    <cellStyle name="Hipervínculo" xfId="10511" builtinId="8" hidden="1"/>
    <cellStyle name="Hipervínculo" xfId="32010" builtinId="8" hidden="1"/>
    <cellStyle name="Hipervínculo" xfId="43929" builtinId="8" hidden="1"/>
    <cellStyle name="Hipervínculo" xfId="38626" builtinId="8" hidden="1"/>
    <cellStyle name="Hipervínculo" xfId="231" builtinId="8" hidden="1"/>
    <cellStyle name="Hipervínculo" xfId="17447" builtinId="8" hidden="1"/>
    <cellStyle name="Hipervínculo" xfId="2347" builtinId="8" hidden="1"/>
    <cellStyle name="Hipervínculo" xfId="58802" builtinId="8" hidden="1"/>
    <cellStyle name="Hipervínculo" xfId="36437" builtinId="8" hidden="1"/>
    <cellStyle name="Hipervínculo" xfId="31731" builtinId="8" hidden="1"/>
    <cellStyle name="Hipervínculo" xfId="41150" builtinId="8" hidden="1"/>
    <cellStyle name="Hipervínculo" xfId="6449" builtinId="8" hidden="1"/>
    <cellStyle name="Hipervínculo" xfId="48935" builtinId="8" hidden="1"/>
    <cellStyle name="Hipervínculo" xfId="12403" builtinId="8" hidden="1"/>
    <cellStyle name="Hipervínculo" xfId="51597" builtinId="8" hidden="1"/>
    <cellStyle name="Hipervínculo" xfId="29633" builtinId="8" hidden="1"/>
    <cellStyle name="Hipervínculo" xfId="24802" builtinId="8" hidden="1"/>
    <cellStyle name="Hipervínculo" xfId="33885" builtinId="8" hidden="1"/>
    <cellStyle name="Hipervínculo" xfId="21091" builtinId="8" hidden="1"/>
    <cellStyle name="Hipervínculo" xfId="18485" builtinId="8" hidden="1"/>
    <cellStyle name="Hipervínculo" xfId="50513" builtinId="8" hidden="1"/>
    <cellStyle name="Hipervínculo" xfId="22823" builtinId="8" hidden="1"/>
    <cellStyle name="Hipervínculo" xfId="54438" builtinId="8" hidden="1"/>
    <cellStyle name="Hipervínculo" xfId="39374" builtinId="8" hidden="1"/>
    <cellStyle name="Hipervínculo" xfId="38408" builtinId="8" hidden="1"/>
    <cellStyle name="Hipervínculo" xfId="41016" builtinId="8" hidden="1"/>
    <cellStyle name="Hipervínculo" xfId="30807" builtinId="8" hidden="1"/>
    <cellStyle name="Hipervínculo" xfId="57223" builtinId="8" hidden="1"/>
    <cellStyle name="Hipervínculo" xfId="37738" builtinId="8" hidden="1"/>
    <cellStyle name="Hipervínculo" xfId="16004" builtinId="8" hidden="1"/>
    <cellStyle name="Hipervínculo" xfId="57378" builtinId="8" hidden="1"/>
    <cellStyle name="Hipervínculo" xfId="13216" builtinId="8" hidden="1"/>
    <cellStyle name="Hipervínculo" xfId="34946" builtinId="8" hidden="1"/>
    <cellStyle name="Hipervínculo" xfId="40009" builtinId="8" hidden="1"/>
    <cellStyle name="Hipervínculo" xfId="55001" builtinId="8" hidden="1"/>
    <cellStyle name="Hipervínculo" xfId="30811" builtinId="8" hidden="1"/>
    <cellStyle name="Hipervínculo" xfId="5078" builtinId="8" hidden="1"/>
    <cellStyle name="Hipervínculo" xfId="3684" builtinId="8" hidden="1"/>
    <cellStyle name="Hipervínculo" xfId="49549" builtinId="8" hidden="1"/>
    <cellStyle name="Hipervínculo" xfId="56426" builtinId="8" hidden="1"/>
    <cellStyle name="Hipervínculo" xfId="43484" builtinId="8" hidden="1"/>
    <cellStyle name="Hipervínculo" xfId="48202" builtinId="8" hidden="1"/>
    <cellStyle name="Hipervínculo" xfId="23881" builtinId="8" hidden="1"/>
    <cellStyle name="Hipervínculo" xfId="9621" builtinId="8" hidden="1"/>
    <cellStyle name="Hipervínculo" xfId="3024" builtinId="8" hidden="1"/>
    <cellStyle name="Hipervínculo" xfId="27070" builtinId="8" hidden="1"/>
    <cellStyle name="Hipervínculo" xfId="48801" builtinId="8" hidden="1"/>
    <cellStyle name="Hipervínculo" xfId="53862" builtinId="8" hidden="1"/>
    <cellStyle name="Hipervínculo" xfId="41404" builtinId="8" hidden="1"/>
    <cellStyle name="Hipervínculo" xfId="16955" builtinId="8" hidden="1"/>
    <cellStyle name="Hipervínculo" xfId="3066" builtinId="8" hidden="1"/>
    <cellStyle name="Hipervínculo" xfId="10627" builtinId="8" hidden="1"/>
    <cellStyle name="Hipervínculo" xfId="28876" builtinId="8" hidden="1"/>
    <cellStyle name="Hipervínculo" xfId="5584" builtinId="8" hidden="1"/>
    <cellStyle name="Hipervínculo" xfId="52681" builtinId="8" hidden="1"/>
    <cellStyle name="Hipervínculo" xfId="25157" builtinId="8" hidden="1"/>
    <cellStyle name="Hipervínculo" xfId="31383" builtinId="8" hidden="1"/>
    <cellStyle name="Hipervínculo" xfId="6507" builtinId="8" hidden="1"/>
    <cellStyle name="Hipervínculo" xfId="17425" builtinId="8" hidden="1"/>
    <cellStyle name="Hipervínculo" xfId="40927" builtinId="8" hidden="1"/>
    <cellStyle name="Hipervínculo" xfId="55923" builtinId="8" hidden="1"/>
    <cellStyle name="Hipervínculo" xfId="51835" builtinId="8" hidden="1"/>
    <cellStyle name="Hipervínculo" xfId="27804" builtinId="8" hidden="1"/>
    <cellStyle name="Hipervínculo" xfId="4144" builtinId="8" hidden="1"/>
    <cellStyle name="Hipervínculo" xfId="10439" builtinId="8" hidden="1"/>
    <cellStyle name="Hipervínculo" xfId="14945" builtinId="8" hidden="1"/>
    <cellStyle name="Hipervínculo" xfId="47855" builtinId="8" hidden="1"/>
    <cellStyle name="Hipervínculo" xfId="13000" builtinId="8" hidden="1"/>
    <cellStyle name="Hipervínculo" xfId="45033" builtinId="8" hidden="1"/>
    <cellStyle name="Hipervínculo" xfId="20065" builtinId="8" hidden="1"/>
    <cellStyle name="Hipervínculo" xfId="57960" builtinId="8" hidden="1"/>
    <cellStyle name="Hipervínculo" xfId="6581" builtinId="8" hidden="1"/>
    <cellStyle name="Hipervínculo" xfId="31027" builtinId="8" hidden="1"/>
    <cellStyle name="Hipervínculo" xfId="25165" builtinId="8" hidden="1"/>
    <cellStyle name="Hipervínculo" xfId="13454" builtinId="8" hidden="1"/>
    <cellStyle name="Hipervínculo" xfId="38232" builtinId="8" hidden="1"/>
    <cellStyle name="Hipervínculo" xfId="14204" builtinId="8" hidden="1"/>
    <cellStyle name="Hipervínculo" xfId="9706" builtinId="8" hidden="1"/>
    <cellStyle name="Hipervínculo" xfId="3944" builtinId="8" hidden="1"/>
    <cellStyle name="Hipervínculo" xfId="37822" builtinId="8" hidden="1"/>
    <cellStyle name="Hipervínculo" xfId="58346" builtinId="8" hidden="1"/>
    <cellStyle name="Hipervínculo" xfId="54570" builtinId="8" hidden="1"/>
    <cellStyle name="Hipervínculo" xfId="26936" builtinId="8" hidden="1"/>
    <cellStyle name="Hipervínculo" xfId="7406" builtinId="8" hidden="1"/>
    <cellStyle name="Hipervínculo" xfId="16506" builtinId="8" hidden="1"/>
    <cellStyle name="Hipervínculo" xfId="26312" builtinId="8" hidden="1"/>
    <cellStyle name="Hipervínculo" xfId="39257" builtinId="8" hidden="1"/>
    <cellStyle name="Hipervínculo" xfId="52506" builtinId="8" hidden="1"/>
    <cellStyle name="Hipervínculo" xfId="17353" builtinId="8" hidden="1"/>
    <cellStyle name="Hipervínculo" xfId="58648" builtinId="8" hidden="1"/>
    <cellStyle name="Hipervínculo" xfId="13505" builtinId="8" hidden="1"/>
    <cellStyle name="Hipervínculo" xfId="45435" builtinId="8" hidden="1"/>
    <cellStyle name="Hipervínculo" xfId="25235" builtinId="8" hidden="1"/>
    <cellStyle name="Hipervínculo" xfId="12146" builtinId="8" hidden="1"/>
    <cellStyle name="Hipervínculo" xfId="45580" builtinId="8" hidden="1"/>
    <cellStyle name="Hipervínculo" xfId="46801" builtinId="8" hidden="1"/>
    <cellStyle name="Hipervínculo" xfId="17835" builtinId="8" hidden="1"/>
    <cellStyle name="Hipervínculo" xfId="5377" builtinId="8" hidden="1"/>
    <cellStyle name="Hipervínculo" xfId="30107" builtinId="8" hidden="1"/>
    <cellStyle name="Hipervínculo" xfId="5493" builtinId="8" hidden="1"/>
    <cellStyle name="Hipervínculo" xfId="7985" builtinId="8" hidden="1"/>
    <cellStyle name="Hipervínculo" xfId="16703" builtinId="8" hidden="1"/>
    <cellStyle name="Hipervínculo" xfId="26564" builtinId="8" hidden="1"/>
    <cellStyle name="Hipervínculo" xfId="11035" builtinId="8" hidden="1"/>
    <cellStyle name="Hipervínculo" xfId="12304" builtinId="8" hidden="1"/>
    <cellStyle name="Hipervínculo" xfId="36902" builtinId="8" hidden="1"/>
    <cellStyle name="Hipervínculo" xfId="39095" builtinId="8" hidden="1"/>
    <cellStyle name="Hipervínculo" xfId="53456" builtinId="8" hidden="1"/>
    <cellStyle name="Hipervínculo" xfId="17345" builtinId="8" hidden="1"/>
    <cellStyle name="Hipervínculo" xfId="40423" builtinId="8" hidden="1"/>
    <cellStyle name="Hipervínculo" xfId="2781" builtinId="8" hidden="1"/>
    <cellStyle name="Hipervínculo" xfId="25620" builtinId="8" hidden="1"/>
    <cellStyle name="Hipervínculo" xfId="55278" builtinId="8" hidden="1"/>
    <cellStyle name="Hipervínculo" xfId="49533" builtinId="8" hidden="1"/>
    <cellStyle name="Hipervínculo" xfId="571" builtinId="8" hidden="1"/>
    <cellStyle name="Hipervínculo" xfId="2155" builtinId="8" hidden="1"/>
    <cellStyle name="Hipervínculo" xfId="13966" builtinId="8" hidden="1"/>
    <cellStyle name="Hipervínculo" xfId="47792" builtinId="8" hidden="1"/>
    <cellStyle name="Hipervínculo" xfId="10005" builtinId="8" hidden="1"/>
    <cellStyle name="Hipervínculo" xfId="34897" builtinId="8" hidden="1"/>
    <cellStyle name="Hipervínculo" xfId="4010" builtinId="8" hidden="1"/>
    <cellStyle name="Hipervínculo" xfId="22030" builtinId="8" hidden="1"/>
    <cellStyle name="Hipervínculo" xfId="17867" builtinId="8" hidden="1"/>
    <cellStyle name="Hipervínculo" xfId="31331" builtinId="8" hidden="1"/>
    <cellStyle name="Hipervínculo" xfId="11354" builtinId="8" hidden="1"/>
    <cellStyle name="Hipervínculo" xfId="23879" builtinId="8" hidden="1"/>
    <cellStyle name="Hipervínculo" xfId="57219" builtinId="8" hidden="1"/>
    <cellStyle name="Hipervínculo" xfId="14947" builtinId="8" hidden="1"/>
    <cellStyle name="Hipervínculo" xfId="32673" builtinId="8" hidden="1"/>
    <cellStyle name="Hipervínculo" xfId="10941" builtinId="8" hidden="1"/>
    <cellStyle name="Hipervínculo" xfId="13699" builtinId="8" hidden="1"/>
    <cellStyle name="Hipervínculo" xfId="55642" builtinId="8" hidden="1"/>
    <cellStyle name="Hipervínculo" xfId="40017" builtinId="8" hidden="1"/>
    <cellStyle name="Hipervínculo" xfId="55009" builtinId="8" hidden="1"/>
    <cellStyle name="Hipervínculo" xfId="54006" builtinId="8" hidden="1"/>
    <cellStyle name="Hipervínculo" xfId="25741" builtinId="8" hidden="1"/>
    <cellStyle name="Hipervínculo" xfId="8105" builtinId="8" hidden="1"/>
    <cellStyle name="Hipervínculo" xfId="33655" builtinId="8" hidden="1"/>
    <cellStyle name="Hipervínculo" xfId="58143" builtinId="8" hidden="1"/>
    <cellStyle name="Hipervínculo" xfId="46944" builtinId="8" hidden="1"/>
    <cellStyle name="Hipervínculo" xfId="48211" builtinId="8" hidden="1"/>
    <cellStyle name="Hipervínculo" xfId="44123" builtinId="8" hidden="1"/>
    <cellStyle name="Hipervínculo" xfId="53962" builtinId="8" hidden="1"/>
    <cellStyle name="Hipervínculo" xfId="51031" builtinId="8" hidden="1"/>
    <cellStyle name="Hipervínculo" xfId="24470" builtinId="8" hidden="1"/>
    <cellStyle name="Hipervínculo" xfId="36639" builtinId="8" hidden="1"/>
    <cellStyle name="Hipervínculo" xfId="40003" builtinId="8" hidden="1"/>
    <cellStyle name="Hipervínculo" xfId="52313" builtinId="8" hidden="1"/>
    <cellStyle name="Hipervínculo" xfId="37320" builtinId="8" hidden="1"/>
    <cellStyle name="Hipervínculo" xfId="11886" builtinId="8" hidden="1"/>
    <cellStyle name="Hipervínculo" xfId="10619" builtinId="8" hidden="1"/>
    <cellStyle name="Hipervínculo" xfId="33613" builtinId="8" hidden="1"/>
    <cellStyle name="Hipervínculo" xfId="38735" builtinId="8" hidden="1"/>
    <cellStyle name="Hipervínculo" xfId="57890" builtinId="8" hidden="1"/>
    <cellStyle name="Hipervínculo" xfId="34612" builtinId="8" hidden="1"/>
    <cellStyle name="Hipervínculo" xfId="30521" builtinId="8" hidden="1"/>
    <cellStyle name="Hipervínculo" xfId="4961" builtinId="8" hidden="1"/>
    <cellStyle name="Hipervínculo" xfId="2708" builtinId="8" hidden="1"/>
    <cellStyle name="Hipervínculo" xfId="21670" builtinId="8" hidden="1"/>
    <cellStyle name="Hipervínculo" xfId="20544" builtinId="8" hidden="1"/>
    <cellStyle name="Hipervínculo" xfId="11677" builtinId="8" hidden="1"/>
    <cellStyle name="Hipervínculo" xfId="15764" builtinId="8" hidden="1"/>
    <cellStyle name="Hipervínculo" xfId="23720" builtinId="8" hidden="1"/>
    <cellStyle name="Hipervínculo" xfId="190" builtinId="8" hidden="1"/>
    <cellStyle name="Hipervínculo" xfId="38268" builtinId="8" hidden="1"/>
    <cellStyle name="Hipervínculo" xfId="54697" builtinId="8" hidden="1"/>
    <cellStyle name="Hipervínculo" xfId="52337" builtinId="8" hidden="1"/>
    <cellStyle name="Hipervínculo" xfId="45043" builtinId="8" hidden="1"/>
    <cellStyle name="Hipervínculo" xfId="21400" builtinId="8" hidden="1"/>
    <cellStyle name="Hipervínculo" xfId="16921" builtinId="8" hidden="1"/>
    <cellStyle name="Hipervínculo" xfId="6988" builtinId="8" hidden="1"/>
    <cellStyle name="Hipervínculo" xfId="31019" builtinId="8" hidden="1"/>
    <cellStyle name="Hipervínculo" xfId="35110" builtinId="8" hidden="1"/>
    <cellStyle name="Hipervínculo" xfId="58136" builtinId="8" hidden="1"/>
    <cellStyle name="Hipervínculo" xfId="37548" builtinId="8" hidden="1"/>
    <cellStyle name="Hipervínculo" xfId="19959" builtinId="8" hidden="1"/>
    <cellStyle name="Hipervínculo" xfId="57413" builtinId="8" hidden="1"/>
    <cellStyle name="Hipervínculo" xfId="13244" builtinId="8" hidden="1"/>
    <cellStyle name="Hipervínculo" xfId="47434" builtinId="8" hidden="1"/>
    <cellStyle name="Hipervínculo" xfId="38000" builtinId="8" hidden="1"/>
    <cellStyle name="Hipervínculo" xfId="54368" builtinId="8" hidden="1"/>
    <cellStyle name="Hipervínculo" xfId="31441" builtinId="8" hidden="1"/>
    <cellStyle name="Hipervínculo" xfId="6293" builtinId="8" hidden="1"/>
    <cellStyle name="Hipervínculo" xfId="2773" builtinId="8" hidden="1"/>
    <cellStyle name="Hipervínculo" xfId="18366" builtinId="8" hidden="1"/>
    <cellStyle name="Hipervínculo" xfId="44619" builtinId="8" hidden="1"/>
    <cellStyle name="Hipervínculo" xfId="48709" builtinId="8" hidden="1"/>
    <cellStyle name="Hipervínculo" xfId="47438" builtinId="8" hidden="1"/>
    <cellStyle name="Hipervínculo" xfId="24640" builtinId="8" hidden="1"/>
    <cellStyle name="Hipervínculo" xfId="10837" builtinId="8" hidden="1"/>
    <cellStyle name="Hipervínculo" xfId="3938" builtinId="8" hidden="1"/>
    <cellStyle name="Hipervínculo" xfId="19065" builtinId="8" hidden="1"/>
    <cellStyle name="Hipervínculo" xfId="26314" builtinId="8" hidden="1"/>
    <cellStyle name="Hipervínculo" xfId="31081" builtinId="8" hidden="1"/>
    <cellStyle name="Hipervínculo" xfId="30987" builtinId="8" hidden="1"/>
    <cellStyle name="Hipervínculo" xfId="52155" builtinId="8" hidden="1"/>
    <cellStyle name="Hipervínculo" xfId="2660" builtinId="8" hidden="1"/>
    <cellStyle name="Hipervínculo" xfId="10445" builtinId="8" hidden="1"/>
    <cellStyle name="Hipervínculo" xfId="32174" builtinId="8" hidden="1"/>
    <cellStyle name="Hipervínculo" xfId="14085" builtinId="8" hidden="1"/>
    <cellStyle name="Hipervínculo" xfId="55314" builtinId="8" hidden="1"/>
    <cellStyle name="Hipervínculo" xfId="33583" builtinId="8" hidden="1"/>
    <cellStyle name="Hipervínculo" xfId="11043" builtinId="8" hidden="1"/>
    <cellStyle name="Hipervínculo" xfId="7108" builtinId="8" hidden="1"/>
    <cellStyle name="Hipervínculo" xfId="17373" builtinId="8" hidden="1"/>
    <cellStyle name="Hipervínculo" xfId="39103" builtinId="8" hidden="1"/>
    <cellStyle name="Hipervínculo" xfId="23033" builtinId="8" hidden="1"/>
    <cellStyle name="Hipervínculo" xfId="24762" builtinId="8" hidden="1"/>
    <cellStyle name="Hipervínculo" xfId="26654" builtinId="8" hidden="1"/>
    <cellStyle name="Hipervínculo" xfId="3233" builtinId="8" hidden="1"/>
    <cellStyle name="Hipervínculo" xfId="25542" builtinId="8" hidden="1"/>
    <cellStyle name="Hipervínculo" xfId="4216" builtinId="8" hidden="1"/>
    <cellStyle name="Hipervínculo" xfId="33157" builtinId="8" hidden="1"/>
    <cellStyle name="Hipervínculo" xfId="46518" builtinId="8" hidden="1"/>
    <cellStyle name="Hipervínculo" xfId="38807" builtinId="8" hidden="1"/>
    <cellStyle name="Hipervínculo" xfId="19729" builtinId="8" hidden="1"/>
    <cellStyle name="Hipervínculo" xfId="3478" builtinId="8" hidden="1"/>
    <cellStyle name="Hipervínculo" xfId="5367" builtinId="8" hidden="1"/>
    <cellStyle name="Hipervínculo" xfId="42937" builtinId="8" hidden="1"/>
    <cellStyle name="Hipervínculo" xfId="4096" builtinId="8" hidden="1"/>
    <cellStyle name="Hipervínculo" xfId="330" builtinId="8" hidden="1"/>
    <cellStyle name="Hipervínculo" xfId="41058" builtinId="8" hidden="1"/>
    <cellStyle name="Hipervínculo" xfId="24324" builtinId="8" hidden="1"/>
    <cellStyle name="Hipervínculo" xfId="10029" builtinId="8" hidden="1"/>
    <cellStyle name="Hipervínculo" xfId="58052" builtinId="8" hidden="1"/>
    <cellStyle name="Hipervínculo" xfId="49024" builtinId="8" hidden="1"/>
    <cellStyle name="Hipervínculo" xfId="31229" builtinId="8" hidden="1"/>
    <cellStyle name="Hipervínculo" xfId="46737" builtinId="8" hidden="1"/>
    <cellStyle name="Hipervínculo" xfId="12574" builtinId="8" hidden="1"/>
    <cellStyle name="Hipervínculo" xfId="7910" builtinId="8" hidden="1"/>
    <cellStyle name="Hipervínculo" xfId="17221" builtinId="8" hidden="1"/>
    <cellStyle name="Hipervínculo" xfId="57313" builtinId="8" hidden="1"/>
    <cellStyle name="Hipervínculo" xfId="50799" builtinId="8" hidden="1"/>
    <cellStyle name="Hipervínculo" xfId="16357" builtinId="8" hidden="1"/>
    <cellStyle name="Hipervínculo" xfId="40443" builtinId="8" hidden="1"/>
    <cellStyle name="Hipervínculo" xfId="12178" builtinId="8" hidden="1"/>
    <cellStyle name="Hipervínculo" xfId="20711" builtinId="8" hidden="1"/>
    <cellStyle name="Hipervínculo" xfId="35359" builtinId="8" hidden="1"/>
    <cellStyle name="Hipervínculo" xfId="5676" builtinId="8" hidden="1"/>
    <cellStyle name="Hipervínculo" xfId="54334" builtinId="8" hidden="1"/>
    <cellStyle name="Hipervínculo" xfId="51695" builtinId="8" hidden="1"/>
    <cellStyle name="Hipervínculo" xfId="20450" builtinId="8" hidden="1"/>
    <cellStyle name="Hipervínculo" xfId="41142" builtinId="8" hidden="1"/>
    <cellStyle name="Hipervínculo" xfId="392" builtinId="8" hidden="1"/>
    <cellStyle name="Hipervínculo" xfId="28958" builtinId="8" hidden="1"/>
    <cellStyle name="Hipervínculo" xfId="44385" builtinId="8" hidden="1"/>
    <cellStyle name="Hipervínculo" xfId="12786" builtinId="8" hidden="1"/>
    <cellStyle name="Hipervínculo" xfId="9094" builtinId="8" hidden="1"/>
    <cellStyle name="Hipervínculo" xfId="2199" builtinId="8" hidden="1"/>
    <cellStyle name="Hipervínculo" xfId="16108" builtinId="8" hidden="1"/>
    <cellStyle name="Hipervínculo" xfId="48447" builtinId="8" hidden="1"/>
    <cellStyle name="Hipervínculo" xfId="41218" builtinId="8" hidden="1"/>
    <cellStyle name="Hipervínculo" xfId="23064" builtinId="8" hidden="1"/>
    <cellStyle name="Hipervínculo" xfId="19539" builtinId="8" hidden="1"/>
    <cellStyle name="Hipervínculo" xfId="29577" builtinId="8" hidden="1"/>
    <cellStyle name="Hipervínculo" xfId="30897" builtinId="8" hidden="1"/>
    <cellStyle name="Hipervínculo" xfId="2315" builtinId="8" hidden="1"/>
    <cellStyle name="Hipervínculo" xfId="21500" builtinId="8" hidden="1"/>
    <cellStyle name="Hipervínculo" xfId="45530" builtinId="8" hidden="1"/>
    <cellStyle name="Hipervínculo" xfId="5351" builtinId="8" hidden="1"/>
    <cellStyle name="Hipervínculo" xfId="47756" builtinId="8" hidden="1"/>
    <cellStyle name="Hipervínculo" xfId="18418" builtinId="8" hidden="1"/>
    <cellStyle name="Hipervínculo" xfId="34230" builtinId="8" hidden="1"/>
    <cellStyle name="Hipervínculo" xfId="40853" builtinId="8" hidden="1"/>
    <cellStyle name="Hipervínculo" xfId="28300" builtinId="8" hidden="1"/>
    <cellStyle name="Hipervínculo" xfId="52329" builtinId="8" hidden="1"/>
    <cellStyle name="Hipervínculo" xfId="15294" builtinId="8" hidden="1"/>
    <cellStyle name="Hipervínculo" xfId="2229" builtinId="8" hidden="1"/>
    <cellStyle name="Hipervínculo" xfId="16929" builtinId="8" hidden="1"/>
    <cellStyle name="Hipervínculo" xfId="9270" builtinId="8" hidden="1"/>
    <cellStyle name="Hipervínculo" xfId="9533" builtinId="8" hidden="1"/>
    <cellStyle name="Hipervínculo" xfId="35100" builtinId="8" hidden="1"/>
    <cellStyle name="Hipervínculo" xfId="26163" builtinId="8" hidden="1"/>
    <cellStyle name="Hipervínculo" xfId="56226" builtinId="8" hidden="1"/>
    <cellStyle name="Hipervínculo" xfId="34158" builtinId="8" hidden="1"/>
    <cellStyle name="Hipervínculo" xfId="10130" builtinId="8" hidden="1"/>
    <cellStyle name="Hipervínculo" xfId="30049" builtinId="8" hidden="1"/>
    <cellStyle name="Hipervínculo" xfId="16459" builtinId="8" hidden="1"/>
    <cellStyle name="Hipervínculo" xfId="14649" builtinId="8" hidden="1"/>
    <cellStyle name="Hipervínculo" xfId="54360" builtinId="8" hidden="1"/>
    <cellStyle name="Hipervínculo" xfId="28770" builtinId="8" hidden="1"/>
    <cellStyle name="Hipervínculo" xfId="27353" builtinId="8" hidden="1"/>
    <cellStyle name="Hipervínculo" xfId="44087" builtinId="8" hidden="1"/>
    <cellStyle name="Hipervínculo" xfId="14292" builtinId="8" hidden="1"/>
    <cellStyle name="Hipervínculo" xfId="23385" builtinId="8" hidden="1"/>
    <cellStyle name="Hipervínculo" xfId="48701" builtinId="8" hidden="1"/>
    <cellStyle name="Hipervínculo" xfId="47171" builtinId="8" hidden="1"/>
    <cellStyle name="Hipervínculo" xfId="42373" builtinId="8" hidden="1"/>
    <cellStyle name="Hipervínculo" xfId="20556" builtinId="8" hidden="1"/>
    <cellStyle name="Hipervínculo" xfId="39987" builtinId="8" hidden="1"/>
    <cellStyle name="Hipervínculo" xfId="41124" builtinId="8" hidden="1"/>
    <cellStyle name="Hipervínculo" xfId="30316" builtinId="8" hidden="1"/>
    <cellStyle name="Hipervínculo" xfId="55498" builtinId="8" hidden="1"/>
    <cellStyle name="Hipervínculo" xfId="40505" builtinId="8" hidden="1"/>
    <cellStyle name="Hipervínculo" xfId="35444" builtinId="8" hidden="1"/>
    <cellStyle name="Hipervínculo" xfId="35902" builtinId="8" hidden="1"/>
    <cellStyle name="Hipervínculo" xfId="45343" builtinId="8" hidden="1"/>
    <cellStyle name="Hipervínculo" xfId="10391" builtinId="8" hidden="1"/>
    <cellStyle name="Hipervínculo" xfId="261" builtinId="8" hidden="1"/>
    <cellStyle name="Hipervínculo" xfId="36930" builtinId="8" hidden="1"/>
    <cellStyle name="Hipervínculo" xfId="33575" builtinId="8" hidden="1"/>
    <cellStyle name="Hipervínculo" xfId="28512" builtinId="8" hidden="1"/>
    <cellStyle name="Hipervínculo" xfId="2022" builtinId="8" hidden="1"/>
    <cellStyle name="Hipervínculo" xfId="17379" builtinId="8" hidden="1"/>
    <cellStyle name="Hipervínculo" xfId="26080" builtinId="8" hidden="1"/>
    <cellStyle name="Hipervínculo" xfId="44173" builtinId="8" hidden="1"/>
    <cellStyle name="Hipervínculo" xfId="2415" builtinId="8" hidden="1"/>
    <cellStyle name="Hipervínculo" xfId="26646" builtinId="8" hidden="1"/>
    <cellStyle name="Hipervínculo" xfId="21587" builtinId="8" hidden="1"/>
    <cellStyle name="Hipervínculo" xfId="975" builtinId="8" hidden="1"/>
    <cellStyle name="Hipervínculo" xfId="24306" builtinId="8" hidden="1"/>
    <cellStyle name="Hipervínculo" xfId="18278" builtinId="8" hidden="1"/>
    <cellStyle name="Hipervínculo" xfId="1116" builtinId="8" hidden="1"/>
    <cellStyle name="Hipervínculo" xfId="41451" builtinId="8" hidden="1"/>
    <cellStyle name="Hipervínculo" xfId="31643" builtinId="8" hidden="1"/>
    <cellStyle name="Hipervínculo" xfId="4437" builtinId="8" hidden="1"/>
    <cellStyle name="Hipervínculo" xfId="8069" builtinId="8" hidden="1"/>
    <cellStyle name="Hipervínculo" xfId="14139" builtinId="8" hidden="1"/>
    <cellStyle name="Hipervínculo" xfId="54306" builtinId="8" hidden="1"/>
    <cellStyle name="Hipervínculo" xfId="45899" builtinId="8" hidden="1"/>
    <cellStyle name="Hipervínculo" xfId="49121" builtinId="8" hidden="1"/>
    <cellStyle name="Hipervínculo" xfId="12792" builtinId="8" hidden="1"/>
    <cellStyle name="Hipervínculo" xfId="7733" builtinId="8" hidden="1"/>
    <cellStyle name="Hipervínculo" xfId="15613" builtinId="8" hidden="1"/>
    <cellStyle name="Hipervínculo" xfId="38160" builtinId="8" hidden="1"/>
    <cellStyle name="Hipervínculo" xfId="43224" builtinId="8" hidden="1"/>
    <cellStyle name="Hipervínculo" xfId="53645" builtinId="8" hidden="1"/>
    <cellStyle name="Hipervínculo" xfId="55752" builtinId="8" hidden="1"/>
    <cellStyle name="Hipervínculo" xfId="8047" builtinId="8" hidden="1"/>
    <cellStyle name="Hipervínculo" xfId="1860" builtinId="8" hidden="1"/>
    <cellStyle name="Hipervínculo" xfId="22414" builtinId="8" hidden="1"/>
    <cellStyle name="Hipervínculo" xfId="34368" builtinId="8" hidden="1"/>
    <cellStyle name="Hipervínculo" xfId="36894" builtinId="8" hidden="1"/>
    <cellStyle name="Hipervínculo" xfId="53056" builtinId="8" hidden="1"/>
    <cellStyle name="Hipervínculo" xfId="20665" builtinId="8" hidden="1"/>
    <cellStyle name="Hipervínculo" xfId="17997" builtinId="8" hidden="1"/>
    <cellStyle name="Hipervínculo" xfId="5185" builtinId="8" hidden="1"/>
    <cellStyle name="Hipervínculo" xfId="29212" builtinId="8" hidden="1"/>
    <cellStyle name="Hipervínculo" xfId="52019" builtinId="8" hidden="1"/>
    <cellStyle name="Hipervínculo" xfId="57075" builtinId="8" hidden="1"/>
    <cellStyle name="Hipervínculo" xfId="40047" builtinId="8" hidden="1"/>
    <cellStyle name="Hipervínculo" xfId="13790" builtinId="8" hidden="1"/>
    <cellStyle name="Hipervínculo" xfId="58398" builtinId="8" hidden="1"/>
    <cellStyle name="Hipervínculo" xfId="11985" builtinId="8" hidden="1"/>
    <cellStyle name="Hipervínculo" xfId="36012" builtinId="8" hidden="1"/>
    <cellStyle name="Hipervínculo" xfId="48845" builtinId="8" hidden="1"/>
    <cellStyle name="Hipervínculo" xfId="47764" builtinId="8" hidden="1"/>
    <cellStyle name="Hipervínculo" xfId="33245" builtinId="8" hidden="1"/>
    <cellStyle name="Hipervínculo" xfId="56238" builtinId="8" hidden="1"/>
    <cellStyle name="Hipervínculo" xfId="15637" builtinId="8" hidden="1"/>
    <cellStyle name="Hipervínculo" xfId="31415" builtinId="8" hidden="1"/>
    <cellStyle name="Hipervínculo" xfId="42815" builtinId="8" hidden="1"/>
    <cellStyle name="Hipervínculo" xfId="54566" builtinId="8" hidden="1"/>
    <cellStyle name="Hipervínculo" xfId="39378" builtinId="8" hidden="1"/>
    <cellStyle name="Hipervínculo" xfId="6978" builtinId="8" hidden="1"/>
    <cellStyle name="Hipervínculo" xfId="11878" builtinId="8" hidden="1"/>
    <cellStyle name="Hipervínculo" xfId="21836" builtinId="8" hidden="1"/>
    <cellStyle name="Hipervínculo" xfId="21206" builtinId="8" hidden="1"/>
    <cellStyle name="Hipervínculo" xfId="10207" builtinId="8" hidden="1"/>
    <cellStyle name="Hipervínculo" xfId="17801" builtinId="8" hidden="1"/>
    <cellStyle name="Hipervínculo" xfId="24971" builtinId="8" hidden="1"/>
    <cellStyle name="Hipervínculo" xfId="1021" builtinId="8" hidden="1"/>
    <cellStyle name="Hipervínculo" xfId="47500" builtinId="8" hidden="1"/>
    <cellStyle name="Hipervínculo" xfId="4331" builtinId="8" hidden="1"/>
    <cellStyle name="Hipervínculo" xfId="32387" builtinId="8" hidden="1"/>
    <cellStyle name="Hipervínculo" xfId="5211" builtinId="8" hidden="1"/>
    <cellStyle name="Hipervínculo" xfId="47987" builtinId="8" hidden="1"/>
    <cellStyle name="Hipervínculo" xfId="56600" builtinId="8" hidden="1"/>
    <cellStyle name="Hipervínculo" xfId="12844" builtinId="8" hidden="1"/>
    <cellStyle name="Hipervínculo" xfId="51533" builtinId="8" hidden="1"/>
    <cellStyle name="Hipervínculo" xfId="14599" builtinId="8" hidden="1"/>
    <cellStyle name="Hipervínculo" xfId="39185" builtinId="8" hidden="1"/>
    <cellStyle name="Hipervínculo" xfId="56218" builtinId="8" hidden="1"/>
    <cellStyle name="Hipervínculo" xfId="29619" builtinId="8" hidden="1"/>
    <cellStyle name="Hipervínculo" xfId="29426" builtinId="8" hidden="1"/>
    <cellStyle name="Hipervínculo" xfId="10134" builtinId="8" hidden="1"/>
    <cellStyle name="Hipervínculo" xfId="16467" builtinId="8" hidden="1"/>
    <cellStyle name="Hipervínculo" xfId="21526" builtinId="8" hidden="1"/>
    <cellStyle name="Hipervínculo" xfId="45983" builtinId="8" hidden="1"/>
    <cellStyle name="Hipervínculo" xfId="49289" builtinId="8" hidden="1"/>
    <cellStyle name="Hipervínculo" xfId="9747" builtinId="8" hidden="1"/>
    <cellStyle name="Hipervínculo" xfId="22500" builtinId="8" hidden="1"/>
    <cellStyle name="Hipervínculo" xfId="1432" builtinId="8" hidden="1"/>
    <cellStyle name="Hipervínculo" xfId="23393" builtinId="8" hidden="1"/>
    <cellStyle name="Hipervínculo" xfId="24280" builtinId="8" hidden="1"/>
    <cellStyle name="Hipervínculo" xfId="52783" builtinId="8" hidden="1"/>
    <cellStyle name="Hipervínculo" xfId="42365" builtinId="8" hidden="1"/>
    <cellStyle name="Hipervínculo" xfId="30047" builtinId="8" hidden="1"/>
    <cellStyle name="Hipervínculo" xfId="30361" builtinId="8" hidden="1"/>
    <cellStyle name="Hipervínculo" xfId="8593" builtinId="8" hidden="1"/>
    <cellStyle name="Hipervínculo" xfId="30219" builtinId="8" hidden="1"/>
    <cellStyle name="Hipervínculo" xfId="35382" builtinId="8" hidden="1"/>
    <cellStyle name="Hipervínculo" xfId="59477" builtinId="8" hidden="1"/>
    <cellStyle name="Hipervínculo" xfId="35436" builtinId="8" hidden="1"/>
    <cellStyle name="Hipervínculo" xfId="28499" builtinId="8" hidden="1"/>
    <cellStyle name="Hipervínculo" xfId="8645" builtinId="8" hidden="1"/>
    <cellStyle name="Hipervínculo" xfId="15519" builtinId="8" hidden="1"/>
    <cellStyle name="Hipervínculo" xfId="37250" builtinId="8" hidden="1"/>
    <cellStyle name="Hipervínculo" xfId="42313" builtinId="8" hidden="1"/>
    <cellStyle name="Hipervínculo" xfId="46079" builtinId="8" hidden="1"/>
    <cellStyle name="Hipervínculo" xfId="28504" builtinId="8" hidden="1"/>
    <cellStyle name="Hipervínculo" xfId="24524" builtinId="8" hidden="1"/>
    <cellStyle name="Hipervínculo" xfId="1404" builtinId="8" hidden="1"/>
    <cellStyle name="Hipervínculo" xfId="44028" builtinId="8" hidden="1"/>
    <cellStyle name="Hipervínculo" xfId="44181" builtinId="8" hidden="1"/>
    <cellStyle name="Hipervínculo" xfId="49239" builtinId="8" hidden="1"/>
    <cellStyle name="Hipervínculo" xfId="45932" builtinId="8" hidden="1"/>
    <cellStyle name="Hipervínculo" xfId="21579" builtinId="8" hidden="1"/>
    <cellStyle name="Hipervínculo" xfId="14871" builtinId="8" hidden="1"/>
    <cellStyle name="Hipervínculo" xfId="6097" builtinId="8" hidden="1"/>
    <cellStyle name="Hipervínculo" xfId="29374" builtinId="8" hidden="1"/>
    <cellStyle name="Hipervínculo" xfId="51107" builtinId="8" hidden="1"/>
    <cellStyle name="Hipervínculo" xfId="56166" builtinId="8" hidden="1"/>
    <cellStyle name="Hipervínculo" xfId="39132" builtinId="8" hidden="1"/>
    <cellStyle name="Hipervínculo" xfId="39601" builtinId="8" hidden="1"/>
    <cellStyle name="Hipervínculo" xfId="31655" builtinId="8" hidden="1"/>
    <cellStyle name="Hipervínculo" xfId="2620" builtinId="8" hidden="1"/>
    <cellStyle name="Hipervínculo" xfId="24096" builtinId="8" hidden="1"/>
    <cellStyle name="Hipervínculo" xfId="49645" builtinId="8" hidden="1"/>
    <cellStyle name="Hipervínculo" xfId="14961" builtinId="8" hidden="1"/>
    <cellStyle name="Hipervínculo" xfId="49941" builtinId="8" hidden="1"/>
    <cellStyle name="Hipervínculo" xfId="7725" builtinId="8" hidden="1"/>
    <cellStyle name="Hipervínculo" xfId="11748" builtinId="8" hidden="1"/>
    <cellStyle name="Hipervínculo" xfId="19697" builtinId="8" hidden="1"/>
    <cellStyle name="Hipervínculo" xfId="43232" builtinId="8" hidden="1"/>
    <cellStyle name="Hipervínculo" xfId="53653" builtinId="8" hidden="1"/>
    <cellStyle name="Hipervínculo" xfId="49561" builtinId="8" hidden="1"/>
    <cellStyle name="Hipervínculo" xfId="41670" builtinId="8" hidden="1"/>
    <cellStyle name="Hipervínculo" xfId="1864" builtinId="8" hidden="1"/>
    <cellStyle name="Hipervínculo" xfId="39691" builtinId="8" hidden="1"/>
    <cellStyle name="Hipervínculo" xfId="26496" builtinId="8" hidden="1"/>
    <cellStyle name="Hipervínculo" xfId="26205" builtinId="8" hidden="1"/>
    <cellStyle name="Hipervínculo" xfId="46852" builtinId="8" hidden="1"/>
    <cellStyle name="Hipervínculo" xfId="34140" builtinId="8" hidden="1"/>
    <cellStyle name="Hipervínculo" xfId="18733" builtinId="8" hidden="1"/>
    <cellStyle name="Hipervínculo" xfId="1214" builtinId="8" hidden="1"/>
    <cellStyle name="Hipervínculo" xfId="19254" builtinId="8" hidden="1"/>
    <cellStyle name="Hipervínculo" xfId="300" builtinId="8" hidden="1"/>
    <cellStyle name="Hipervínculo" xfId="57083" builtinId="8" hidden="1"/>
    <cellStyle name="Hipervínculo" xfId="40055" builtinId="8" hidden="1"/>
    <cellStyle name="Hipervínculo" xfId="35962" builtinId="8" hidden="1"/>
    <cellStyle name="Hipervínculo" xfId="11933" builtinId="8" hidden="1"/>
    <cellStyle name="Hipervínculo" xfId="2728" builtinId="8" hidden="1"/>
    <cellStyle name="Hipervínculo" xfId="36359" builtinId="8" hidden="1"/>
    <cellStyle name="Hipervínculo" xfId="14657" builtinId="8" hidden="1"/>
    <cellStyle name="Hipervínculo" xfId="57127" builtinId="8" hidden="1"/>
    <cellStyle name="Hipervínculo" xfId="33253" builtinId="8" hidden="1"/>
    <cellStyle name="Hipervínculo" xfId="29158" builtinId="8" hidden="1"/>
    <cellStyle name="Hipervínculo" xfId="42103" builtinId="8" hidden="1"/>
    <cellStyle name="Hipervínculo" xfId="9376" builtinId="8" hidden="1"/>
    <cellStyle name="Hipervínculo" xfId="21668" builtinId="8" hidden="1"/>
    <cellStyle name="Hipervínculo" xfId="46898" builtinId="8" hidden="1"/>
    <cellStyle name="Hipervínculo" xfId="20179" builtinId="8" hidden="1"/>
    <cellStyle name="Hipervínculo" xfId="57291" builtinId="8" hidden="1"/>
    <cellStyle name="Hipervínculo" xfId="35424" builtinId="8" hidden="1"/>
    <cellStyle name="Hipervínculo" xfId="1888" builtinId="8" hidden="1"/>
    <cellStyle name="Hipervínculo" xfId="32487" builtinId="8" hidden="1"/>
    <cellStyle name="Hipervínculo" xfId="42417" builtinId="8" hidden="1"/>
    <cellStyle name="Hipervínculo" xfId="53696" builtinId="8" hidden="1"/>
    <cellStyle name="Hipervínculo" xfId="43276" builtinId="8" hidden="1"/>
    <cellStyle name="Hipervínculo" xfId="19655" builtinId="8" hidden="1"/>
    <cellStyle name="Hipervínculo" xfId="53272" builtinId="8" hidden="1"/>
    <cellStyle name="Hipervínculo" xfId="7681" builtinId="8" hidden="1"/>
    <cellStyle name="Hipervínculo" xfId="39289" builtinId="8" hidden="1"/>
    <cellStyle name="Hipervínculo" xfId="34469" builtinId="8" hidden="1"/>
    <cellStyle name="Hipervínculo" xfId="59024" builtinId="8" hidden="1"/>
    <cellStyle name="Hipervínculo" xfId="36346" builtinId="8" hidden="1"/>
    <cellStyle name="Hipervínculo" xfId="12854" builtinId="8" hidden="1"/>
    <cellStyle name="Hipervínculo" xfId="8763" builtinId="8" hidden="1"/>
    <cellStyle name="Hipervínculo" xfId="35295" builtinId="8" hidden="1"/>
    <cellStyle name="Hipervínculo" xfId="41617" builtinId="8" hidden="1"/>
    <cellStyle name="Hipervínculo" xfId="53524" builtinId="8" hidden="1"/>
    <cellStyle name="Hipervínculo" xfId="46486" builtinId="8" hidden="1"/>
    <cellStyle name="Hipervínculo" xfId="31733" builtinId="8" hidden="1"/>
    <cellStyle name="Hipervínculo" xfId="25344" builtinId="8" hidden="1"/>
    <cellStyle name="Hipervínculo" xfId="20546" builtinId="8" hidden="1"/>
    <cellStyle name="Hipervínculo" xfId="34504" builtinId="8" hidden="1"/>
    <cellStyle name="Hipervínculo" xfId="4254" builtinId="8" hidden="1"/>
    <cellStyle name="Hipervínculo" xfId="59198" builtinId="8" hidden="1"/>
    <cellStyle name="Hipervínculo" xfId="55638" builtinId="8" hidden="1"/>
    <cellStyle name="Hipervínculo" xfId="12262" builtinId="8" hidden="1"/>
    <cellStyle name="Hipervínculo" xfId="16178" builtinId="8" hidden="1"/>
    <cellStyle name="Hipervínculo" xfId="9264" builtinId="8" hidden="1"/>
    <cellStyle name="Hipervínculo" xfId="26197" builtinId="8" hidden="1"/>
    <cellStyle name="Hipervínculo" xfId="42731" builtinId="8" hidden="1"/>
    <cellStyle name="Hipervínculo" xfId="59070" builtinId="8" hidden="1"/>
    <cellStyle name="Hipervínculo" xfId="16919" builtinId="8" hidden="1"/>
    <cellStyle name="Hipervínculo" xfId="17479" builtinId="8" hidden="1"/>
    <cellStyle name="Hipervínculo" xfId="12950" builtinId="8" hidden="1"/>
    <cellStyle name="Hipervínculo" xfId="13657" builtinId="8" hidden="1"/>
    <cellStyle name="Hipervínculo" xfId="35390" builtinId="8" hidden="1"/>
    <cellStyle name="Hipervínculo" xfId="59481" builtinId="8" hidden="1"/>
    <cellStyle name="Hipervínculo" xfId="55447" builtinId="8" hidden="1"/>
    <cellStyle name="Hipervínculo" xfId="30367" builtinId="8" hidden="1"/>
    <cellStyle name="Hipervínculo" xfId="7515" builtinId="8" hidden="1"/>
    <cellStyle name="Hipervínculo" xfId="2137" builtinId="8" hidden="1"/>
    <cellStyle name="Hipervínculo" xfId="16693" builtinId="8" hidden="1"/>
    <cellStyle name="Hipervínculo" xfId="42321" builtinId="8" hidden="1"/>
    <cellStyle name="Hipervínculo" xfId="3996" builtinId="8" hidden="1"/>
    <cellStyle name="Hipervínculo" xfId="48647" builtinId="8" hidden="1"/>
    <cellStyle name="Hipervínculo" xfId="21296" builtinId="8" hidden="1"/>
    <cellStyle name="Hipervínculo" xfId="28394" builtinId="8" hidden="1"/>
    <cellStyle name="Hipervínculo" xfId="8567" builtinId="8" hidden="1"/>
    <cellStyle name="Hipervínculo" xfId="27405" builtinId="8" hidden="1"/>
    <cellStyle name="Hipervínculo" xfId="25898" builtinId="8" hidden="1"/>
    <cellStyle name="Hipervínculo" xfId="10687" builtinId="8" hidden="1"/>
    <cellStyle name="Hipervínculo" xfId="41851" builtinId="8" hidden="1"/>
    <cellStyle name="Hipervínculo" xfId="16512" builtinId="8" hidden="1"/>
    <cellStyle name="Hipervínculo" xfId="49279" builtinId="8" hidden="1"/>
    <cellStyle name="Hipervínculo" xfId="49829" builtinId="8" hidden="1"/>
    <cellStyle name="Hipervínculo" xfId="34208" builtinId="8" hidden="1"/>
    <cellStyle name="Hipervínculo" xfId="56174" builtinId="8" hidden="1"/>
    <cellStyle name="Hipervínculo" xfId="56690" builtinId="8" hidden="1"/>
    <cellStyle name="Hipervínculo" xfId="10186" builtinId="8" hidden="1"/>
    <cellStyle name="Hipervínculo" xfId="9583" builtinId="8" hidden="1"/>
    <cellStyle name="Hipervínculo" xfId="12890" builtinId="8" hidden="1"/>
    <cellStyle name="Hipervínculo" xfId="16982" builtinId="8" hidden="1"/>
    <cellStyle name="Hipervínculo" xfId="41010" builtinId="8" hidden="1"/>
    <cellStyle name="Hipervínculo" xfId="56368" builtinId="8" hidden="1"/>
    <cellStyle name="Hipervínculo" xfId="32341" builtinId="8" hidden="1"/>
    <cellStyle name="Hipervínculo" xfId="53296" builtinId="8" hidden="1"/>
    <cellStyle name="Hipervínculo" xfId="10673" builtinId="8" hidden="1"/>
    <cellStyle name="Hipervínculo" xfId="47242" builtinId="8" hidden="1"/>
    <cellStyle name="Hipervínculo" xfId="23778" builtinId="8" hidden="1"/>
    <cellStyle name="Hipervínculo" xfId="20596" builtinId="8" hidden="1"/>
    <cellStyle name="Hipervínculo" xfId="49567" builtinId="8" hidden="1"/>
    <cellStyle name="Hipervínculo" xfId="44739" builtinId="8" hidden="1"/>
    <cellStyle name="Hipervínculo" xfId="21450" builtinId="8" hidden="1"/>
    <cellStyle name="Hipervínculo" xfId="2341" builtinId="8" hidden="1"/>
    <cellStyle name="Hipervínculo" xfId="26488" builtinId="8" hidden="1"/>
    <cellStyle name="Hipervínculo" xfId="4838" builtinId="8" hidden="1"/>
    <cellStyle name="Hipervínculo" xfId="54608" builtinId="8" hidden="1"/>
    <cellStyle name="Hipervínculo" xfId="42771" builtinId="8" hidden="1"/>
    <cellStyle name="Hipervínculo" xfId="25169" builtinId="8" hidden="1"/>
    <cellStyle name="Hipervínculo" xfId="14647" builtinId="8" hidden="1"/>
    <cellStyle name="Hipervínculo" xfId="9260" builtinId="8" hidden="1"/>
    <cellStyle name="Hipervínculo" xfId="33291" builtinId="8" hidden="1"/>
    <cellStyle name="Hipervínculo" xfId="46176" builtinId="8" hidden="1"/>
    <cellStyle name="Hipervínculo" xfId="44827" builtinId="8" hidden="1"/>
    <cellStyle name="Hipervínculo" xfId="49935" builtinId="8" hidden="1"/>
    <cellStyle name="Hipervínculo" xfId="22316" builtinId="8" hidden="1"/>
    <cellStyle name="Hipervínculo" xfId="31685" builtinId="8" hidden="1"/>
    <cellStyle name="Hipervínculo" xfId="13747" builtinId="8" hidden="1"/>
    <cellStyle name="Hipervínculo" xfId="40091" builtinId="8" hidden="1"/>
    <cellStyle name="Hipervínculo" xfId="44183" builtinId="8" hidden="1"/>
    <cellStyle name="Hipervínculo" xfId="52065" builtinId="8" hidden="1"/>
    <cellStyle name="Hipervínculo" xfId="29166" builtinId="8" hidden="1"/>
    <cellStyle name="Hipervínculo" xfId="20342" builtinId="8" hidden="1"/>
    <cellStyle name="Hipervínculo" xfId="493" builtinId="8" hidden="1"/>
    <cellStyle name="Hipervínculo" xfId="20642" builtinId="8" hidden="1"/>
    <cellStyle name="Hipervínculo" xfId="46890" builtinId="8" hidden="1"/>
    <cellStyle name="Hipervínculo" xfId="50983" builtinId="8" hidden="1"/>
    <cellStyle name="Hipervínculo" xfId="25113" builtinId="8" hidden="1"/>
    <cellStyle name="Hipervínculo" xfId="22370" builtinId="8" hidden="1"/>
    <cellStyle name="Hipervínculo" xfId="44589" builtinId="8" hidden="1"/>
    <cellStyle name="Hipervínculo" xfId="5819" builtinId="8" hidden="1"/>
    <cellStyle name="Hipervínculo" xfId="25687" builtinId="8" hidden="1"/>
    <cellStyle name="Hipervínculo" xfId="53688" builtinId="8" hidden="1"/>
    <cellStyle name="Hipervínculo" xfId="16757" builtinId="8" hidden="1"/>
    <cellStyle name="Hipervínculo" xfId="38206" builtinId="8" hidden="1"/>
    <cellStyle name="Hipervínculo" xfId="15567" builtinId="8" hidden="1"/>
    <cellStyle name="Hipervínculo" xfId="10871" builtinId="8" hidden="1"/>
    <cellStyle name="Hipervínculo" xfId="12748" builtinId="8" hidden="1"/>
    <cellStyle name="Hipervínculo" xfId="34477" builtinId="8" hidden="1"/>
    <cellStyle name="Hipervínculo" xfId="59026" builtinId="8" hidden="1"/>
    <cellStyle name="Hipervínculo" xfId="52484" builtinId="8" hidden="1"/>
    <cellStyle name="Hipervínculo" xfId="31279" builtinId="8" hidden="1"/>
    <cellStyle name="Hipervínculo" xfId="11320" builtinId="8" hidden="1"/>
    <cellStyle name="Hipervínculo" xfId="35782" builtinId="8" hidden="1"/>
    <cellStyle name="Hipervínculo" xfId="1670" builtinId="8" hidden="1"/>
    <cellStyle name="Hipervínculo" xfId="19735" builtinId="8" hidden="1"/>
    <cellStyle name="Hipervínculo" xfId="51145" builtinId="8" hidden="1"/>
    <cellStyle name="Hipervínculo" xfId="46084" builtinId="8" hidden="1"/>
    <cellStyle name="Hipervínculo" xfId="37206" builtinId="8" hidden="1"/>
    <cellStyle name="Hipervínculo" xfId="53860" builtinId="8" hidden="1"/>
    <cellStyle name="Hipervínculo" xfId="12966" builtinId="8" hidden="1"/>
    <cellStyle name="Hipervínculo" xfId="26602" builtinId="8" hidden="1"/>
    <cellStyle name="Hipervínculo" xfId="50051" builtinId="8" hidden="1"/>
    <cellStyle name="Hipervínculo" xfId="44215" builtinId="8" hidden="1"/>
    <cellStyle name="Hipervínculo" xfId="39154" builtinId="8" hidden="1"/>
    <cellStyle name="Hipervínculo" xfId="17423" builtinId="8" hidden="1"/>
    <cellStyle name="Hipervínculo" xfId="6738" builtinId="8" hidden="1"/>
    <cellStyle name="Hipervínculo" xfId="46636" builtinId="8" hidden="1"/>
    <cellStyle name="Hipervínculo" xfId="33533" builtinId="8" hidden="1"/>
    <cellStyle name="Hipervínculo" xfId="24794" builtinId="8" hidden="1"/>
    <cellStyle name="Hipervínculo" xfId="37286" builtinId="8" hidden="1"/>
    <cellStyle name="Hipervínculo" xfId="32227" builtinId="8" hidden="1"/>
    <cellStyle name="Hipervínculo" xfId="10497" builtinId="8" hidden="1"/>
    <cellStyle name="Hipervínculo" xfId="3682" builtinId="8" hidden="1"/>
    <cellStyle name="Hipervínculo" xfId="23039" builtinId="8" hidden="1"/>
    <cellStyle name="Hipervínculo" xfId="27776" builtinId="8" hidden="1"/>
    <cellStyle name="Hipervínculo" xfId="16333" builtinId="8" hidden="1"/>
    <cellStyle name="Hipervínculo" xfId="23915" builtinId="8" hidden="1"/>
    <cellStyle name="Hipervínculo" xfId="25295" builtinId="8" hidden="1"/>
    <cellStyle name="Hipervínculo" xfId="3912" builtinId="8" hidden="1"/>
    <cellStyle name="Hipervínculo" xfId="6585" builtinId="8" hidden="1"/>
    <cellStyle name="Hipervínculo" xfId="42829" builtinId="8" hidden="1"/>
    <cellStyle name="Hipervínculo" xfId="52223" builtinId="8" hidden="1"/>
    <cellStyle name="Hipervínculo" xfId="39942" builtinId="8" hidden="1"/>
    <cellStyle name="Hipervínculo" xfId="957" builtinId="8" hidden="1"/>
    <cellStyle name="Hipervínculo" xfId="27501" builtinId="8" hidden="1"/>
    <cellStyle name="Hipervínculo" xfId="9345" builtinId="8" hidden="1"/>
    <cellStyle name="Hipervínculo" xfId="2608" builtinId="8" hidden="1"/>
    <cellStyle name="Hipervínculo" xfId="52468" builtinId="8" hidden="1"/>
    <cellStyle name="Hipervínculo" xfId="20071" builtinId="8" hidden="1"/>
    <cellStyle name="Hipervínculo" xfId="41859" builtinId="8" hidden="1"/>
    <cellStyle name="Hipervínculo" xfId="16504" builtinId="8" hidden="1"/>
    <cellStyle name="Hipervínculo" xfId="14373" builtinId="8" hidden="1"/>
    <cellStyle name="Hipervínculo" xfId="38986" builtinId="8" hidden="1"/>
    <cellStyle name="Hipervínculo" xfId="39207" builtinId="8" hidden="1"/>
    <cellStyle name="Hipervínculo" xfId="35874" builtinId="8" hidden="1"/>
    <cellStyle name="Hipervínculo" xfId="58110" builtinId="8" hidden="1"/>
    <cellStyle name="Hipervínculo" xfId="35056" builtinId="8" hidden="1"/>
    <cellStyle name="Hipervínculo" xfId="9418" builtinId="8" hidden="1"/>
    <cellStyle name="Hipervínculo" xfId="6936" builtinId="8" hidden="1"/>
    <cellStyle name="Hipervínculo" xfId="25049" builtinId="8" hidden="1"/>
    <cellStyle name="Hipervínculo" xfId="41002" builtinId="8" hidden="1"/>
    <cellStyle name="Hipervínculo" xfId="45095" builtinId="8" hidden="1"/>
    <cellStyle name="Hipervínculo" xfId="52287" builtinId="8" hidden="1"/>
    <cellStyle name="Hipervínculo" xfId="28256" builtinId="8" hidden="1"/>
    <cellStyle name="Hipervínculo" xfId="7655" builtinId="8" hidden="1"/>
    <cellStyle name="Hipervínculo" xfId="41" builtinId="8" hidden="1"/>
    <cellStyle name="Hipervínculo" xfId="45596" builtinId="8" hidden="1"/>
    <cellStyle name="Hipervínculo" xfId="27198" builtinId="8" hidden="1"/>
    <cellStyle name="Hipervínculo" xfId="35333" builtinId="8" hidden="1"/>
    <cellStyle name="Hipervínculo" xfId="46267" builtinId="8" hidden="1"/>
    <cellStyle name="Hipervínculo" xfId="50336" builtinId="8" hidden="1"/>
    <cellStyle name="Hipervínculo" xfId="4903" builtinId="8" hidden="1"/>
    <cellStyle name="Hipervínculo" xfId="4909" builtinId="8" hidden="1"/>
    <cellStyle name="Hipervínculo" xfId="54586" builtinId="8" hidden="1"/>
    <cellStyle name="Hipervínculo" xfId="26125" builtinId="8" hidden="1"/>
    <cellStyle name="Hipervínculo" xfId="57916" builtinId="8" hidden="1"/>
    <cellStyle name="Hipervínculo" xfId="38683" builtinId="8" hidden="1"/>
    <cellStyle name="Hipervínculo" xfId="14655" builtinId="8" hidden="1"/>
    <cellStyle name="Hipervínculo" xfId="7463" builtinId="8" hidden="1"/>
    <cellStyle name="Hipervínculo" xfId="11836" builtinId="8" hidden="1"/>
    <cellStyle name="Hipervínculo" xfId="37370" builtinId="8" hidden="1"/>
    <cellStyle name="Hipervínculo" xfId="31139" builtinId="8" hidden="1"/>
    <cellStyle name="Hipervínculo" xfId="51421" builtinId="8" hidden="1"/>
    <cellStyle name="Hipervínculo" xfId="31884" builtinId="8" hidden="1"/>
    <cellStyle name="Hipervínculo" xfId="7858" builtinId="8" hidden="1"/>
    <cellStyle name="Hipervínculo" xfId="18422" builtinId="8" hidden="1"/>
    <cellStyle name="Hipervínculo" xfId="4702" builtinId="8" hidden="1"/>
    <cellStyle name="Hipervínculo" xfId="42729" builtinId="8" hidden="1"/>
    <cellStyle name="Hipervínculo" xfId="48219" builtinId="8" hidden="1"/>
    <cellStyle name="Hipervínculo" xfId="33283" builtinId="8" hidden="1"/>
    <cellStyle name="Hipervínculo" xfId="48699" builtinId="8" hidden="1"/>
    <cellStyle name="Hipervínculo" xfId="11626" builtinId="8" hidden="1"/>
    <cellStyle name="Hipervínculo" xfId="12612" builtinId="8" hidden="1"/>
    <cellStyle name="Hipervínculo" xfId="21908" builtinId="8" hidden="1"/>
    <cellStyle name="Hipervínculo" xfId="43673" builtinId="8" hidden="1"/>
    <cellStyle name="Hipervínculo" xfId="39404" builtinId="8" hidden="1"/>
    <cellStyle name="Hipervínculo" xfId="37368" builtinId="8" hidden="1"/>
    <cellStyle name="Hipervínculo" xfId="47586" builtinId="8" hidden="1"/>
    <cellStyle name="Hipervínculo" xfId="31156" builtinId="8" hidden="1"/>
    <cellStyle name="Hipervínculo" xfId="33209" builtinId="8" hidden="1"/>
    <cellStyle name="Hipervínculo" xfId="1005" builtinId="8" hidden="1"/>
    <cellStyle name="Hipervínculo" xfId="15864" builtinId="8" hidden="1"/>
    <cellStyle name="Hipervínculo" xfId="49721" builtinId="8" hidden="1"/>
    <cellStyle name="Hipervínculo" xfId="43143" builtinId="8" hidden="1"/>
    <cellStyle name="Hipervínculo" xfId="38118" builtinId="8" hidden="1"/>
    <cellStyle name="Hipervínculo" xfId="33241" builtinId="8" hidden="1"/>
    <cellStyle name="Hipervínculo" xfId="30357" builtinId="8" hidden="1"/>
    <cellStyle name="Hipervínculo" xfId="46218" builtinId="8" hidden="1"/>
    <cellStyle name="Hipervínculo" xfId="35434" builtinId="8" hidden="1"/>
    <cellStyle name="Hipervínculo" xfId="42995" builtinId="8" hidden="1"/>
    <cellStyle name="Hipervínculo" xfId="19429" builtinId="8" hidden="1"/>
    <cellStyle name="Hipervínculo" xfId="4901" builtinId="8" hidden="1"/>
    <cellStyle name="Hipervínculo" xfId="14873" builtinId="8" hidden="1"/>
    <cellStyle name="Hipervínculo" xfId="38366" builtinId="8" hidden="1"/>
    <cellStyle name="Hipervínculo" xfId="8053" builtinId="8" hidden="1"/>
    <cellStyle name="Hipervínculo" xfId="33066" builtinId="8" hidden="1"/>
    <cellStyle name="Hipervínculo" xfId="41254" builtinId="8" hidden="1"/>
    <cellStyle name="Hipervínculo" xfId="37840" builtinId="8" hidden="1"/>
    <cellStyle name="Hipervínculo" xfId="58680" builtinId="8" hidden="1"/>
    <cellStyle name="Hipervínculo" xfId="39450" builtinId="8" hidden="1"/>
    <cellStyle name="Hipervínculo" xfId="53326" builtinId="8" hidden="1"/>
    <cellStyle name="Hipervínculo" xfId="29555" builtinId="8" hidden="1"/>
    <cellStyle name="Hipervínculo" xfId="11230" builtinId="8" hidden="1"/>
    <cellStyle name="Hipervínculo" xfId="6009" builtinId="8" hidden="1"/>
    <cellStyle name="Hipervínculo" xfId="30423" builtinId="8" hidden="1"/>
    <cellStyle name="Hipervínculo" xfId="3239" builtinId="8" hidden="1"/>
    <cellStyle name="Hipervínculo" xfId="22731" builtinId="8" hidden="1"/>
    <cellStyle name="Hipervínculo" xfId="24688" builtinId="8" hidden="1"/>
    <cellStyle name="Hipervínculo" xfId="48659" builtinId="8" hidden="1"/>
    <cellStyle name="Hipervínculo" xfId="18332" builtinId="8" hidden="1"/>
    <cellStyle name="Hipervínculo" xfId="20566" builtinId="8" hidden="1"/>
    <cellStyle name="Hipervínculo" xfId="54318" builtinId="8" hidden="1"/>
    <cellStyle name="Hipervínculo" xfId="37768" builtinId="8" hidden="1"/>
    <cellStyle name="Hipervínculo" xfId="1384" builtinId="8" hidden="1"/>
    <cellStyle name="Hipervínculo" xfId="59377" builtinId="8" hidden="1"/>
    <cellStyle name="Hipervínculo" xfId="39533" builtinId="8" hidden="1"/>
    <cellStyle name="Hipervínculo" xfId="6940" builtinId="8" hidden="1"/>
    <cellStyle name="Hipervínculo" xfId="21384" builtinId="8" hidden="1"/>
    <cellStyle name="Hipervínculo" xfId="14659" builtinId="8" hidden="1"/>
    <cellStyle name="Hipervínculo" xfId="51527" builtinId="8" hidden="1"/>
    <cellStyle name="Hipervínculo" xfId="20772" builtinId="8" hidden="1"/>
    <cellStyle name="Hipervínculo" xfId="50035" builtinId="8" hidden="1"/>
    <cellStyle name="Hipervínculo" xfId="16990" builtinId="8" hidden="1"/>
    <cellStyle name="Hipervínculo" xfId="42029" builtinId="8" hidden="1"/>
    <cellStyle name="Hipervínculo" xfId="22955" builtinId="8" hidden="1"/>
    <cellStyle name="Hipervínculo" xfId="38352" builtinId="8" hidden="1"/>
    <cellStyle name="Hipervínculo" xfId="5277" builtinId="8" hidden="1"/>
    <cellStyle name="Hipervínculo" xfId="58280" builtinId="8" hidden="1"/>
    <cellStyle name="Hipervínculo" xfId="12011" builtinId="8" hidden="1"/>
    <cellStyle name="Hipervínculo" xfId="44069" builtinId="8" hidden="1"/>
    <cellStyle name="Hipervínculo" xfId="30659" builtinId="8" hidden="1"/>
    <cellStyle name="Hipervínculo" xfId="49725" builtinId="8" hidden="1"/>
    <cellStyle name="Hipervínculo" xfId="141" builtinId="8" hidden="1"/>
    <cellStyle name="Hipervínculo" xfId="45489" builtinId="8" hidden="1"/>
    <cellStyle name="Hipervínculo" xfId="22164" builtinId="8" hidden="1"/>
    <cellStyle name="Hipervínculo" xfId="8984" builtinId="8" hidden="1"/>
    <cellStyle name="Hipervínculo" xfId="6273" builtinId="8" hidden="1"/>
    <cellStyle name="Hipervínculo" xfId="20131" builtinId="8" hidden="1"/>
    <cellStyle name="Hipervínculo" xfId="33987" builtinId="8" hidden="1"/>
    <cellStyle name="Hipervínculo" xfId="47841" builtinId="8" hidden="1"/>
    <cellStyle name="Hipervínculo" xfId="43127" builtinId="8" hidden="1"/>
    <cellStyle name="Hipervínculo" xfId="29719" builtinId="8" hidden="1"/>
    <cellStyle name="Hipervínculo" xfId="57914" builtinId="8" hidden="1"/>
    <cellStyle name="Hipervínculo" xfId="47248" builtinId="8" hidden="1"/>
    <cellStyle name="Hipervínculo" xfId="11398" builtinId="8" hidden="1"/>
    <cellStyle name="Hipervínculo" xfId="28514" builtinId="8" hidden="1"/>
    <cellStyle name="Hipervínculo" xfId="14768" builtinId="8" hidden="1"/>
    <cellStyle name="Hipervínculo" xfId="6990" builtinId="8" hidden="1"/>
    <cellStyle name="Hipervínculo" xfId="46838" builtinId="8" hidden="1"/>
    <cellStyle name="Hipervínculo" xfId="33239" builtinId="8" hidden="1"/>
    <cellStyle name="Hipervínculo" xfId="15788" builtinId="8" hidden="1"/>
    <cellStyle name="Hipervínculo" xfId="12670" builtinId="8" hidden="1"/>
    <cellStyle name="Hipervínculo" xfId="43454" builtinId="8" hidden="1"/>
    <cellStyle name="Hipervínculo" xfId="57051" builtinId="8" hidden="1"/>
    <cellStyle name="Hipervínculo" xfId="12378" builtinId="8" hidden="1"/>
    <cellStyle name="Hipervínculo" xfId="8089" builtinId="8" hidden="1"/>
    <cellStyle name="Hipervínculo" xfId="36617" builtinId="8" hidden="1"/>
    <cellStyle name="Hipervínculo" xfId="36128" builtinId="8" hidden="1"/>
    <cellStyle name="Hipervínculo" xfId="25277" builtinId="8" hidden="1"/>
    <cellStyle name="Hipervínculo" xfId="13352" builtinId="8" hidden="1"/>
    <cellStyle name="Hipervínculo" xfId="30823" builtinId="8" hidden="1"/>
    <cellStyle name="Hipervínculo" xfId="26610" builtinId="8" hidden="1"/>
    <cellStyle name="Hipervínculo" xfId="18876" builtinId="8" hidden="1"/>
    <cellStyle name="Hipervínculo" xfId="55161" builtinId="8" hidden="1"/>
    <cellStyle name="Hipervínculo" xfId="1826" builtinId="8" hidden="1"/>
    <cellStyle name="Hipervínculo" xfId="28425" builtinId="8" hidden="1"/>
    <cellStyle name="Hipervínculo" xfId="15017" builtinId="8" hidden="1"/>
    <cellStyle name="Hipervínculo" xfId="44239" builtinId="8" hidden="1"/>
    <cellStyle name="Hipervínculo" xfId="19905" builtinId="8" hidden="1"/>
    <cellStyle name="Hipervínculo" xfId="18619" builtinId="8" hidden="1"/>
    <cellStyle name="Hipervínculo" xfId="10789" builtinId="8" hidden="1"/>
    <cellStyle name="Hipervínculo" xfId="46224" builtinId="8" hidden="1"/>
    <cellStyle name="Hipervínculo" xfId="13691" builtinId="8" hidden="1"/>
    <cellStyle name="Hipervínculo" xfId="27361" builtinId="8" hidden="1"/>
    <cellStyle name="Hipervínculo" xfId="9441" builtinId="8" hidden="1"/>
    <cellStyle name="Hipervínculo" xfId="26752" builtinId="8" hidden="1"/>
    <cellStyle name="Hipervínculo" xfId="26155" builtinId="8" hidden="1"/>
    <cellStyle name="Hipervínculo" xfId="44109" builtinId="8" hidden="1"/>
    <cellStyle name="Hipervínculo" xfId="56144" builtinId="8" hidden="1"/>
    <cellStyle name="Hipervínculo" xfId="1007" builtinId="8" hidden="1"/>
    <cellStyle name="Hipervínculo" xfId="18308" builtinId="8" hidden="1"/>
    <cellStyle name="Hipervínculo" xfId="41517" builtinId="8" hidden="1"/>
    <cellStyle name="Hipervínculo" xfId="57429" builtinId="8" hidden="1"/>
    <cellStyle name="Hipervínculo" xfId="36841" builtinId="8" hidden="1"/>
    <cellStyle name="Hipervínculo" xfId="45883" builtinId="8" hidden="1"/>
    <cellStyle name="Hipervínculo" xfId="40077" builtinId="8" hidden="1"/>
    <cellStyle name="Hipervínculo" xfId="28322" builtinId="8" hidden="1"/>
    <cellStyle name="Hipervínculo" xfId="52402" builtinId="8" hidden="1"/>
    <cellStyle name="Hipervínculo" xfId="40978" builtinId="8" hidden="1"/>
    <cellStyle name="Hipervínculo" xfId="55112" builtinId="8" hidden="1"/>
    <cellStyle name="Hipervínculo" xfId="50116" builtinId="8" hidden="1"/>
    <cellStyle name="Hipervínculo" xfId="1192" builtinId="8" hidden="1"/>
    <cellStyle name="Hipervínculo" xfId="27395" builtinId="8" hidden="1"/>
    <cellStyle name="Hipervínculo" xfId="9044" builtinId="8" hidden="1"/>
    <cellStyle name="Hipervínculo" xfId="28934" builtinId="8" hidden="1"/>
    <cellStyle name="Hipervínculo" xfId="13519" builtinId="8" hidden="1"/>
    <cellStyle name="Hipervínculo" xfId="44651" builtinId="8" hidden="1"/>
    <cellStyle name="Hipervínculo" xfId="41885" builtinId="8" hidden="1"/>
    <cellStyle name="Hipervínculo" xfId="40313" builtinId="8" hidden="1"/>
    <cellStyle name="Hipervínculo" xfId="38176" builtinId="8" hidden="1"/>
    <cellStyle name="Hipervínculo" xfId="43161" builtinId="8" hidden="1"/>
    <cellStyle name="Hipervínculo" xfId="30507" builtinId="8" hidden="1"/>
    <cellStyle name="Hipervínculo" xfId="10057" builtinId="8" hidden="1"/>
    <cellStyle name="Hipervínculo" xfId="30803" builtinId="8" hidden="1"/>
    <cellStyle name="Hipervínculo" xfId="59345" builtinId="8" hidden="1"/>
    <cellStyle name="Hipervínculo" xfId="7983" builtinId="8" hidden="1"/>
    <cellStyle name="Hipervínculo" xfId="17965" builtinId="8" hidden="1"/>
    <cellStyle name="Hipervínculo" xfId="45361" builtinId="8" hidden="1"/>
    <cellStyle name="Hipervínculo" xfId="3514" builtinId="8" hidden="1"/>
    <cellStyle name="Hipervínculo" xfId="9170" builtinId="8" hidden="1"/>
    <cellStyle name="Hipervínculo" xfId="36900" builtinId="8" hidden="1"/>
    <cellStyle name="Hipervínculo" xfId="6343" builtinId="8" hidden="1"/>
    <cellStyle name="Hipervínculo" xfId="15996" builtinId="8" hidden="1"/>
    <cellStyle name="Hipervínculo" xfId="52299" builtinId="8" hidden="1"/>
    <cellStyle name="Hipervínculo" xfId="18314" builtinId="8" hidden="1"/>
    <cellStyle name="Hipervínculo" xfId="42793" builtinId="8" hidden="1"/>
    <cellStyle name="Hipervínculo" xfId="27371" builtinId="8" hidden="1"/>
    <cellStyle name="Hipervínculo" xfId="21125" builtinId="8" hidden="1"/>
    <cellStyle name="Hipervínculo" xfId="28025" builtinId="8" hidden="1"/>
    <cellStyle name="Hipervínculo" xfId="54166" builtinId="8" hidden="1"/>
    <cellStyle name="Hipervínculo" xfId="24574" builtinId="8" hidden="1"/>
    <cellStyle name="Hipervínculo" xfId="1646" builtinId="8" hidden="1"/>
    <cellStyle name="Hipervínculo" xfId="48286" builtinId="8" hidden="1"/>
    <cellStyle name="Hipervínculo" xfId="16461" builtinId="8" hidden="1"/>
    <cellStyle name="Hipervínculo" xfId="48763" builtinId="8" hidden="1"/>
    <cellStyle name="Hipervínculo" xfId="11539" builtinId="8" hidden="1"/>
    <cellStyle name="Hipervínculo" xfId="35568" builtinId="8" hidden="1"/>
    <cellStyle name="Hipervínculo" xfId="58368" builtinId="8" hidden="1"/>
    <cellStyle name="Hipervínculo" xfId="36132" builtinId="8" hidden="1"/>
    <cellStyle name="Hipervínculo" xfId="33691" builtinId="8" hidden="1"/>
    <cellStyle name="Hipervínculo" xfId="4146" builtinId="8" hidden="1"/>
    <cellStyle name="Hipervínculo" xfId="14248" builtinId="8" hidden="1"/>
    <cellStyle name="Hipervínculo" xfId="16030" builtinId="8" hidden="1"/>
    <cellStyle name="Hipervínculo" xfId="42371" builtinId="8" hidden="1"/>
    <cellStyle name="Hipervínculo" xfId="54825" builtinId="8" hidden="1"/>
    <cellStyle name="Hipervínculo" xfId="58766" builtinId="8" hidden="1"/>
    <cellStyle name="Hipervínculo" xfId="40621" builtinId="8" hidden="1"/>
    <cellStyle name="Hipervínculo" xfId="2541" builtinId="8" hidden="1"/>
    <cellStyle name="Hipervínculo" xfId="21048" builtinId="8" hidden="1"/>
    <cellStyle name="Hipervínculo" xfId="27050" builtinId="8" hidden="1"/>
    <cellStyle name="Hipervínculo" xfId="49169" builtinId="8" hidden="1"/>
    <cellStyle name="Hipervínculo" xfId="47639" builtinId="8" hidden="1"/>
    <cellStyle name="Hipervínculo" xfId="55852" builtinId="8" hidden="1"/>
    <cellStyle name="Hipervínculo" xfId="4383" builtinId="8" hidden="1"/>
    <cellStyle name="Hipervínculo" xfId="4168" builtinId="8" hidden="1"/>
    <cellStyle name="Hipervínculo" xfId="27848" builtinId="8" hidden="1"/>
    <cellStyle name="Hipervínculo" xfId="29846" builtinId="8" hidden="1"/>
    <cellStyle name="Hipervínculo" xfId="55966" builtinId="8" hidden="1"/>
    <cellStyle name="Hipervínculo" xfId="40972" builtinId="8" hidden="1"/>
    <cellStyle name="Hipervínculo" xfId="25313" builtinId="8" hidden="1"/>
    <cellStyle name="Hipervínculo" xfId="9408" builtinId="8" hidden="1"/>
    <cellStyle name="Hipervínculo" xfId="9985" builtinId="8" hidden="1"/>
    <cellStyle name="Hipervínculo" xfId="34650" builtinId="8" hidden="1"/>
    <cellStyle name="Hipervínculo" xfId="36772" builtinId="8" hidden="1"/>
    <cellStyle name="Hipervínculo" xfId="49261" builtinId="8" hidden="1"/>
    <cellStyle name="Hipervínculo" xfId="34043" builtinId="8" hidden="1"/>
    <cellStyle name="Hipervínculo" xfId="37420" builtinId="8" hidden="1"/>
    <cellStyle name="Hipervínculo" xfId="6491" builtinId="8" hidden="1"/>
    <cellStyle name="Hipervínculo" xfId="22168" builtinId="8" hidden="1"/>
    <cellStyle name="Hipervínculo" xfId="41448" builtinId="8" hidden="1"/>
    <cellStyle name="Hipervínculo" xfId="43702" builtinId="8" hidden="1"/>
    <cellStyle name="Hipervínculo" xfId="27453" builtinId="8" hidden="1"/>
    <cellStyle name="Hipervínculo" xfId="24548" builtinId="8" hidden="1"/>
    <cellStyle name="Hipervínculo" xfId="20902" builtinId="8" hidden="1"/>
    <cellStyle name="Hipervínculo" xfId="28374" builtinId="8" hidden="1"/>
    <cellStyle name="Hipervínculo" xfId="26460" builtinId="8" hidden="1"/>
    <cellStyle name="Hipervínculo" xfId="12294" builtinId="8" hidden="1"/>
    <cellStyle name="Hipervínculo" xfId="48813" builtinId="8" hidden="1"/>
    <cellStyle name="Hipervínculo" xfId="42299" builtinId="8" hidden="1"/>
    <cellStyle name="Hipervínculo" xfId="17389" builtinId="8" hidden="1"/>
    <cellStyle name="Hipervínculo" xfId="14893" builtinId="8" hidden="1"/>
    <cellStyle name="Hipervínculo" xfId="11314" builtinId="8" hidden="1"/>
    <cellStyle name="Hipervínculo" xfId="30768" builtinId="8" hidden="1"/>
    <cellStyle name="Hipervínculo" xfId="10401" builtinId="8" hidden="1"/>
    <cellStyle name="Hipervínculo" xfId="59283" builtinId="8" hidden="1"/>
    <cellStyle name="Hipervínculo" xfId="34992" builtinId="8" hidden="1"/>
    <cellStyle name="Hipervínculo" xfId="13260" builtinId="8" hidden="1"/>
    <cellStyle name="Hipervínculo" xfId="11129" builtinId="8" hidden="1"/>
    <cellStyle name="Hipervínculo" xfId="15960" builtinId="8" hidden="1"/>
    <cellStyle name="Hipervínculo" xfId="37692" builtinId="8" hidden="1"/>
    <cellStyle name="Hipervínculo" xfId="34530" builtinId="8" hidden="1"/>
    <cellStyle name="Hipervínculo" xfId="57490" builtinId="8" hidden="1"/>
    <cellStyle name="Hipervínculo" xfId="49495" builtinId="8" hidden="1"/>
    <cellStyle name="Hipervínculo" xfId="6333" builtinId="8" hidden="1"/>
    <cellStyle name="Hipervínculo" xfId="46777" builtinId="8" hidden="1"/>
    <cellStyle name="Hipervínculo" xfId="22879" builtinId="8" hidden="1"/>
    <cellStyle name="Hipervínculo" xfId="24716" builtinId="8" hidden="1"/>
    <cellStyle name="Hipervínculo" xfId="50468" builtinId="8" hidden="1"/>
    <cellStyle name="Hipervínculo" xfId="40205" builtinId="8" hidden="1"/>
    <cellStyle name="Hipervínculo" xfId="21135" builtinId="8" hidden="1"/>
    <cellStyle name="Hipervínculo" xfId="4596" builtinId="8" hidden="1"/>
    <cellStyle name="Hipervínculo" xfId="18466" builtinId="8" hidden="1"/>
    <cellStyle name="Hipervínculo" xfId="1626" builtinId="8" hidden="1"/>
    <cellStyle name="Hipervínculo" xfId="51551" builtinId="8" hidden="1"/>
    <cellStyle name="Hipervínculo" xfId="43669" builtinId="8" hidden="1"/>
    <cellStyle name="Hipervínculo" xfId="896" builtinId="8" hidden="1"/>
    <cellStyle name="Hipervínculo" xfId="35622" builtinId="8" hidden="1"/>
    <cellStyle name="Hipervínculo" xfId="39" builtinId="8" hidden="1"/>
    <cellStyle name="Hipervínculo" xfId="38550" builtinId="8" hidden="1"/>
    <cellStyle name="Hipervínculo" xfId="16405" builtinId="8" hidden="1"/>
    <cellStyle name="Hipervínculo" xfId="58824" builtinId="8" hidden="1"/>
    <cellStyle name="Hipervínculo" xfId="36865" builtinId="8" hidden="1"/>
    <cellStyle name="Hipervínculo" xfId="32777" builtinId="8" hidden="1"/>
    <cellStyle name="Hipervínculo" xfId="30543" builtinId="8" hidden="1"/>
    <cellStyle name="Hipervínculo" xfId="15161" builtinId="8" hidden="1"/>
    <cellStyle name="Hipervínculo" xfId="24820" builtinId="8" hidden="1"/>
    <cellStyle name="Hipervínculo" xfId="43282" builtinId="8" hidden="1"/>
    <cellStyle name="Hipervínculo" xfId="17411" builtinId="8" hidden="1"/>
    <cellStyle name="Hipervínculo" xfId="50214" builtinId="8" hidden="1"/>
    <cellStyle name="Hipervínculo" xfId="33951" builtinId="8" hidden="1"/>
    <cellStyle name="Hipervínculo" xfId="2087" builtinId="8" hidden="1"/>
    <cellStyle name="Hipervínculo" xfId="26720" builtinId="8" hidden="1"/>
    <cellStyle name="Hipervínculo" xfId="44482" builtinId="8" hidden="1"/>
    <cellStyle name="Hipervínculo" xfId="50079" builtinId="8" hidden="1"/>
    <cellStyle name="Hipervínculo" xfId="47296" builtinId="8" hidden="1"/>
    <cellStyle name="Hipervínculo" xfId="23268" builtinId="8" hidden="1"/>
    <cellStyle name="Hipervínculo" xfId="52039" builtinId="8" hidden="1"/>
    <cellStyle name="Hipervínculo" xfId="4732" builtinId="8" hidden="1"/>
    <cellStyle name="Hipervínculo" xfId="28760" builtinId="8" hidden="1"/>
    <cellStyle name="Hipervínculo" xfId="32855" builtinId="8" hidden="1"/>
    <cellStyle name="Hipervínculo" xfId="56880" builtinId="8" hidden="1"/>
    <cellStyle name="Hipervínculo" xfId="40499" builtinId="8" hidden="1"/>
    <cellStyle name="Hipervínculo" xfId="16469" builtinId="8" hidden="1"/>
    <cellStyle name="Hipervínculo" xfId="12376" builtinId="8" hidden="1"/>
    <cellStyle name="Hipervínculo" xfId="5803" builtinId="8" hidden="1"/>
    <cellStyle name="Hipervínculo" xfId="55903" builtinId="8" hidden="1"/>
    <cellStyle name="Hipervínculo" xfId="17717" builtinId="8" hidden="1"/>
    <cellStyle name="Hipervínculo" xfId="17523" builtinId="8" hidden="1"/>
    <cellStyle name="Hipervínculo" xfId="16024" builtinId="8" hidden="1"/>
    <cellStyle name="Hipervínculo" xfId="3892" builtinId="8" hidden="1"/>
    <cellStyle name="Hipervínculo" xfId="5578" builtinId="8" hidden="1"/>
    <cellStyle name="Hipervínculo" xfId="16040" builtinId="8" hidden="1"/>
    <cellStyle name="Hipervínculo" xfId="42363" builtinId="8" hidden="1"/>
    <cellStyle name="Hipervínculo" xfId="46454" builtinId="8" hidden="1"/>
    <cellStyle name="Hipervínculo" xfId="49757" builtinId="8" hidden="1"/>
    <cellStyle name="Hipervínculo" xfId="26896" builtinId="8" hidden="1"/>
    <cellStyle name="Hipervínculo" xfId="8231" builtinId="8" hidden="1"/>
    <cellStyle name="Hipervínculo" xfId="1666" builtinId="8" hidden="1"/>
    <cellStyle name="Hipervínculo" xfId="21038" builtinId="8" hidden="1"/>
    <cellStyle name="Hipervínculo" xfId="49161" builtinId="8" hidden="1"/>
    <cellStyle name="Hipervínculo" xfId="3486" builtinId="8" hidden="1"/>
    <cellStyle name="Hipervínculo" xfId="53601" builtinId="8" hidden="1"/>
    <cellStyle name="Hipervínculo" xfId="14895" builtinId="8" hidden="1"/>
    <cellStyle name="Hipervínculo" xfId="7418" builtinId="8" hidden="1"/>
    <cellStyle name="Hipervínculo" xfId="8125" builtinId="8" hidden="1"/>
    <cellStyle name="Hipervínculo" xfId="29854" builtinId="8" hidden="1"/>
    <cellStyle name="Hipervínculo" xfId="55958" builtinId="8" hidden="1"/>
    <cellStyle name="Hipervínculo" xfId="59245" builtinId="8" hidden="1"/>
    <cellStyle name="Hipervínculo" xfId="35904" builtinId="8" hidden="1"/>
    <cellStyle name="Hipervínculo" xfId="13296" builtinId="8" hidden="1"/>
    <cellStyle name="Hipervínculo" xfId="1546" builtinId="8" hidden="1"/>
    <cellStyle name="Hipervínculo" xfId="20986" builtinId="8" hidden="1"/>
    <cellStyle name="Hipervínculo" xfId="36780" builtinId="8" hidden="1"/>
    <cellStyle name="Hipervínculo" xfId="4074" builtinId="8" hidden="1"/>
    <cellStyle name="Hipervínculo" xfId="45189" builtinId="8" hidden="1"/>
    <cellStyle name="Hipervínculo" xfId="27245" builtinId="8" hidden="1"/>
    <cellStyle name="Hipervínculo" xfId="6407" builtinId="8" hidden="1"/>
    <cellStyle name="Hipervínculo" xfId="24220" builtinId="8" hidden="1"/>
    <cellStyle name="Hipervínculo" xfId="21978" builtinId="8" hidden="1"/>
    <cellStyle name="Hipervínculo" xfId="27640" builtinId="8" hidden="1"/>
    <cellStyle name="Hipervínculo" xfId="7919" builtinId="8" hidden="1"/>
    <cellStyle name="Hipervínculo" xfId="43779" builtinId="8" hidden="1"/>
    <cellStyle name="Hipervínculo" xfId="22048" builtinId="8" hidden="1"/>
    <cellStyle name="Hipervínculo" xfId="1204" builtinId="8" hidden="1"/>
    <cellStyle name="Hipervínculo" xfId="12894" builtinId="8" hidden="1"/>
    <cellStyle name="Hipervínculo" xfId="28906" builtinId="8" hidden="1"/>
    <cellStyle name="Hipervínculo" xfId="50639" builtinId="8" hidden="1"/>
    <cellStyle name="Hipervínculo" xfId="59036" builtinId="8" hidden="1"/>
    <cellStyle name="Hipervínculo" xfId="5003" builtinId="8" hidden="1"/>
    <cellStyle name="Hipervínculo" xfId="15117" builtinId="8" hidden="1"/>
    <cellStyle name="Hipervínculo" xfId="9042" builtinId="8" hidden="1"/>
    <cellStyle name="Hipervínculo" xfId="28338" builtinId="8" hidden="1"/>
    <cellStyle name="Hipervínculo" xfId="35575" builtinId="8" hidden="1"/>
    <cellStyle name="Hipervínculo" xfId="59279" builtinId="8" hidden="1"/>
    <cellStyle name="Hipervínculo" xfId="34984" builtinId="8" hidden="1"/>
    <cellStyle name="Hipervínculo" xfId="50527" builtinId="8" hidden="1"/>
    <cellStyle name="Hipervínculo" xfId="7842" builtinId="8" hidden="1"/>
    <cellStyle name="Hipervínculo" xfId="48637" builtinId="8" hidden="1"/>
    <cellStyle name="Hipervínculo" xfId="45459" builtinId="8" hidden="1"/>
    <cellStyle name="Hipervínculo" xfId="2377" builtinId="8" hidden="1"/>
    <cellStyle name="Hipervínculo" xfId="27108" builtinId="8" hidden="1"/>
    <cellStyle name="Hipervínculo" xfId="2045" builtinId="8" hidden="1"/>
    <cellStyle name="Hipervínculo" xfId="29480" builtinId="8" hidden="1"/>
    <cellStyle name="Hipervínculo" xfId="916" builtinId="8" hidden="1"/>
    <cellStyle name="Hipervínculo" xfId="20892" builtinId="8" hidden="1"/>
    <cellStyle name="Hipervínculo" xfId="31671" builtinId="8" hidden="1"/>
    <cellStyle name="Hipervínculo" xfId="10997" builtinId="8" hidden="1"/>
    <cellStyle name="Hipervínculo" xfId="11177" builtinId="8" hidden="1"/>
    <cellStyle name="Hipervínculo" xfId="17815" builtinId="8" hidden="1"/>
    <cellStyle name="Hipervínculo" xfId="47969" builtinId="8" hidden="1"/>
    <cellStyle name="Hipervínculo" xfId="8827" builtinId="8" hidden="1"/>
    <cellStyle name="Hipervínculo" xfId="36284" builtinId="8" hidden="1"/>
    <cellStyle name="Hipervínculo" xfId="41244" builtinId="8" hidden="1"/>
    <cellStyle name="Hipervínculo" xfId="27287" builtinId="8" hidden="1"/>
    <cellStyle name="Hipervínculo" xfId="18599" builtinId="8" hidden="1"/>
    <cellStyle name="Hipervínculo" xfId="55266" builtinId="8" hidden="1"/>
    <cellStyle name="Hipervínculo" xfId="18312" builtinId="8" hidden="1"/>
    <cellStyle name="Hipervínculo" xfId="12445" builtinId="8" hidden="1"/>
    <cellStyle name="Hipervínculo" xfId="36471" builtinId="8" hidden="1"/>
    <cellStyle name="Hipervínculo" xfId="40567" builtinId="8" hidden="1"/>
    <cellStyle name="Hipervínculo" xfId="56812" builtinId="8" hidden="1"/>
    <cellStyle name="Hipervínculo" xfId="10423" builtinId="8" hidden="1"/>
    <cellStyle name="Hipervínculo" xfId="20279" builtinId="8" hidden="1"/>
    <cellStyle name="Hipervínculo" xfId="4664" builtinId="8" hidden="1"/>
    <cellStyle name="Hipervínculo" xfId="19245" builtinId="8" hidden="1"/>
    <cellStyle name="Hipervínculo" xfId="43274" builtinId="8" hidden="1"/>
    <cellStyle name="Hipervínculo" xfId="47366" builtinId="8" hidden="1"/>
    <cellStyle name="Hipervínculo" xfId="26462" builtinId="8" hidden="1"/>
    <cellStyle name="Hipervínculo" xfId="25984" builtinId="8" hidden="1"/>
    <cellStyle name="Hipervínculo" xfId="32445" builtinId="8" hidden="1"/>
    <cellStyle name="Hipervínculo" xfId="2121" builtinId="8" hidden="1"/>
    <cellStyle name="Hipervínculo" xfId="25185" builtinId="8" hidden="1"/>
    <cellStyle name="Hipervínculo" xfId="50071" builtinId="8" hidden="1"/>
    <cellStyle name="Hipervínculo" xfId="18564" builtinId="8" hidden="1"/>
    <cellStyle name="Hipervínculo" xfId="43213" builtinId="8" hidden="1"/>
    <cellStyle name="Hipervínculo" xfId="19187" builtinId="8" hidden="1"/>
    <cellStyle name="Hipervínculo" xfId="14189" builtinId="8" hidden="1"/>
    <cellStyle name="Hipervínculo" xfId="52191" builtinId="8" hidden="1"/>
    <cellStyle name="Hipervínculo" xfId="32847" builtinId="8" hidden="1"/>
    <cellStyle name="Hipervínculo" xfId="56872" builtinId="8" hidden="1"/>
    <cellStyle name="Hipervínculo" xfId="49653" builtinId="8" hidden="1"/>
    <cellStyle name="Hipervínculo" xfId="36413" builtinId="8" hidden="1"/>
    <cellStyle name="Hipervínculo" xfId="13060" builtinId="8" hidden="1"/>
    <cellStyle name="Hipervínculo" xfId="31399" builtinId="8" hidden="1"/>
    <cellStyle name="Hipervínculo" xfId="58408" builtinId="8" hidden="1"/>
    <cellStyle name="Hipervínculo" xfId="39645" builtinId="8" hidden="1"/>
    <cellStyle name="Hipervínculo" xfId="56678" builtinId="8" hidden="1"/>
    <cellStyle name="Hipervínculo" xfId="51621" builtinId="8" hidden="1"/>
    <cellStyle name="Hipervínculo" xfId="45742" builtinId="8" hidden="1"/>
    <cellStyle name="Hipervínculo" xfId="56692" builtinId="8" hidden="1"/>
    <cellStyle name="Hipervínculo" xfId="15159" builtinId="8" hidden="1"/>
    <cellStyle name="Hipervínculo" xfId="21067" builtinId="8" hidden="1"/>
    <cellStyle name="Hipervínculo" xfId="8789" builtinId="8" hidden="1"/>
    <cellStyle name="Hipervínculo" xfId="49749" builtinId="8" hidden="1"/>
    <cellStyle name="Hipervínculo" xfId="44691" builtinId="8" hidden="1"/>
    <cellStyle name="Hipervínculo" xfId="22811" builtinId="8" hidden="1"/>
    <cellStyle name="Hipervínculo" xfId="1662" builtinId="8" hidden="1"/>
    <cellStyle name="Hipervínculo" xfId="43869" builtinId="8" hidden="1"/>
    <cellStyle name="Hipervínculo" xfId="27993" builtinId="8" hidden="1"/>
    <cellStyle name="Hipervínculo" xfId="53244" builtinId="8" hidden="1"/>
    <cellStyle name="Hipervínculo" xfId="42825" builtinId="8" hidden="1"/>
    <cellStyle name="Hipervínculo" xfId="37762" builtinId="8" hidden="1"/>
    <cellStyle name="Hipervínculo" xfId="16010" builtinId="8" hidden="1"/>
    <cellStyle name="Hipervínculo" xfId="8759" builtinId="8" hidden="1"/>
    <cellStyle name="Hipervínculo" xfId="28148" builtinId="8" hidden="1"/>
    <cellStyle name="Hipervínculo" xfId="10085" builtinId="8" hidden="1"/>
    <cellStyle name="Hipervínculo" xfId="6505" builtinId="8" hidden="1"/>
    <cellStyle name="Hipervínculo" xfId="20715" builtinId="8" hidden="1"/>
    <cellStyle name="Hipervínculo" xfId="33619" builtinId="8" hidden="1"/>
    <cellStyle name="Hipervínculo" xfId="6700" builtinId="8" hidden="1"/>
    <cellStyle name="Hipervínculo" xfId="21516" builtinId="8" hidden="1"/>
    <cellStyle name="Hipervínculo" xfId="49957" builtinId="8" hidden="1"/>
    <cellStyle name="Hipervínculo" xfId="41853" builtinId="8" hidden="1"/>
    <cellStyle name="Hipervínculo" xfId="50701" builtinId="8" hidden="1"/>
    <cellStyle name="Hipervínculo" xfId="28260" builtinId="8" hidden="1"/>
    <cellStyle name="Hipervínculo" xfId="23905" builtinId="8" hidden="1"/>
    <cellStyle name="Hipervínculo" xfId="1176" builtinId="8" hidden="1"/>
    <cellStyle name="Hipervínculo" xfId="21986" builtinId="8" hidden="1"/>
    <cellStyle name="Hipervínculo" xfId="19095" builtinId="8" hidden="1"/>
    <cellStyle name="Hipervínculo" xfId="48779" builtinId="8" hidden="1"/>
    <cellStyle name="Hipervínculo" xfId="43771" builtinId="8" hidden="1"/>
    <cellStyle name="Hipervínculo" xfId="22040" builtinId="8" hidden="1"/>
    <cellStyle name="Hipervínculo" xfId="2051" builtinId="8" hidden="1"/>
    <cellStyle name="Hipervínculo" xfId="41756" builtinId="8" hidden="1"/>
    <cellStyle name="Hipervínculo" xfId="39719" builtinId="8" hidden="1"/>
    <cellStyle name="Hipervínculo" xfId="33621" builtinId="8" hidden="1"/>
    <cellStyle name="Hipervínculo" xfId="55706" builtinId="8" hidden="1"/>
    <cellStyle name="Hipervínculo" xfId="36839" builtinId="8" hidden="1"/>
    <cellStyle name="Hipervínculo" xfId="15109" builtinId="8" hidden="1"/>
    <cellStyle name="Hipervínculo" xfId="10051" builtinId="8" hidden="1"/>
    <cellStyle name="Hipervínculo" xfId="13358" builtinId="8" hidden="1"/>
    <cellStyle name="Hipervínculo" xfId="35842" builtinId="8" hidden="1"/>
    <cellStyle name="Hipervínculo" xfId="40903" builtinId="8" hidden="1"/>
    <cellStyle name="Hipervínculo" xfId="55899" builtinId="8" hidden="1"/>
    <cellStyle name="Hipervínculo" xfId="29915" builtinId="8" hidden="1"/>
    <cellStyle name="Hipervínculo" xfId="4497" builtinId="8" hidden="1"/>
    <cellStyle name="Hipervínculo" xfId="41740" builtinId="8" hidden="1"/>
    <cellStyle name="Hipervínculo" xfId="9987" builtinId="8" hidden="1"/>
    <cellStyle name="Hipervínculo" xfId="4771" builtinId="8" hidden="1"/>
    <cellStyle name="Hipervínculo" xfId="34294" builtinId="8" hidden="1"/>
    <cellStyle name="Hipervínculo" xfId="52733" builtinId="8" hidden="1"/>
    <cellStyle name="Hipervínculo" xfId="47572" builtinId="8" hidden="1"/>
    <cellStyle name="Hipervínculo" xfId="7014" builtinId="8" hidden="1"/>
    <cellStyle name="Hipervínculo" xfId="2576" builtinId="8" hidden="1"/>
    <cellStyle name="Hipervínculo" xfId="26956" builtinId="8" hidden="1"/>
    <cellStyle name="Hipervínculo" xfId="16631" builtinId="8" hidden="1"/>
    <cellStyle name="Hipervínculo" xfId="54759" builtinId="8" hidden="1"/>
    <cellStyle name="Hipervínculo" xfId="42303" builtinId="8" hidden="1"/>
    <cellStyle name="Hipervínculo" xfId="16058" builtinId="8" hidden="1"/>
    <cellStyle name="Hipervínculo" xfId="9076" builtinId="8" hidden="1"/>
    <cellStyle name="Hipervínculo" xfId="9730" builtinId="8" hidden="1"/>
    <cellStyle name="Hipervínculo" xfId="33759" builtinId="8" hidden="1"/>
    <cellStyle name="Hipervínculo" xfId="11067" builtinId="8" hidden="1"/>
    <cellStyle name="Hipervínculo" xfId="49099" builtinId="8" hidden="1"/>
    <cellStyle name="Hipervínculo" xfId="35502" builtinId="8" hidden="1"/>
    <cellStyle name="Hipervínculo" xfId="9164" builtinId="8" hidden="1"/>
    <cellStyle name="Hipervínculo" xfId="16807" builtinId="8" hidden="1"/>
    <cellStyle name="Hipervínculo" xfId="9581" builtinId="8" hidden="1"/>
    <cellStyle name="Hipervínculo" xfId="48435" builtinId="8" hidden="1"/>
    <cellStyle name="Hipervínculo" xfId="56820" builtinId="8" hidden="1"/>
    <cellStyle name="Hipervínculo" xfId="22242" builtinId="8" hidden="1"/>
    <cellStyle name="Hipervínculo" xfId="28698" builtinId="8" hidden="1"/>
    <cellStyle name="Hipervínculo" xfId="4672" builtinId="8" hidden="1"/>
    <cellStyle name="Hipervínculo" xfId="37500" builtinId="8" hidden="1"/>
    <cellStyle name="Hipervínculo" xfId="10415" builtinId="8" hidden="1"/>
    <cellStyle name="Hipervínculo" xfId="4475" builtinId="8" hidden="1"/>
    <cellStyle name="Hipervínculo" xfId="56526" builtinId="8" hidden="1"/>
    <cellStyle name="Hipervínculo" xfId="15942" builtinId="8" hidden="1"/>
    <cellStyle name="Hipervínculo" xfId="27098" builtinId="8" hidden="1"/>
    <cellStyle name="Hipervínculo" xfId="24436" builtinId="8" hidden="1"/>
    <cellStyle name="Hipervínculo" xfId="48106" builtinId="8" hidden="1"/>
    <cellStyle name="Hipervínculo" xfId="7705" builtinId="8" hidden="1"/>
    <cellStyle name="Hipervínculo" xfId="46136" builtinId="8" hidden="1"/>
    <cellStyle name="Hipervínculo" xfId="43222" builtinId="8" hidden="1"/>
    <cellStyle name="Hipervínculo" xfId="16050" builtinId="8" hidden="1"/>
    <cellStyle name="Hipervínculo" xfId="23770" builtinId="8" hidden="1"/>
    <cellStyle name="Hipervínculo" xfId="7221" builtinId="8" hidden="1"/>
    <cellStyle name="Hipervínculo" xfId="12280" builtinId="8" hidden="1"/>
    <cellStyle name="Hipervínculo" xfId="36928" builtinId="8" hidden="1"/>
    <cellStyle name="Hipervínculo" xfId="46414" builtinId="8" hidden="1"/>
    <cellStyle name="Hipervínculo" xfId="54691" builtinId="8" hidden="1"/>
    <cellStyle name="Hipervínculo" xfId="14395" builtinId="8" hidden="1"/>
    <cellStyle name="Hipervínculo" xfId="16201" builtinId="8" hidden="1"/>
    <cellStyle name="Hipervínculo" xfId="7483" builtinId="8" hidden="1"/>
    <cellStyle name="Hipervínculo" xfId="19207" builtinId="8" hidden="1"/>
    <cellStyle name="Hipervínculo" xfId="43728" builtinId="8" hidden="1"/>
    <cellStyle name="Hipervínculo" xfId="51613" builtinId="8" hidden="1"/>
    <cellStyle name="Hipervínculo" xfId="17929" builtinId="8" hidden="1"/>
    <cellStyle name="Hipervínculo" xfId="24818" builtinId="8" hidden="1"/>
    <cellStyle name="Hipervínculo" xfId="720" builtinId="8" hidden="1"/>
    <cellStyle name="Hipervínculo" xfId="40815" builtinId="8" hidden="1"/>
    <cellStyle name="Hipervínculo" xfId="26133" builtinId="8" hidden="1"/>
    <cellStyle name="Hipervínculo" xfId="5321" builtinId="8" hidden="1"/>
    <cellStyle name="Hipervínculo" xfId="44683" builtinId="8" hidden="1"/>
    <cellStyle name="Hipervínculo" xfId="19547" builtinId="8" hidden="1"/>
    <cellStyle name="Hipervínculo" xfId="17891" builtinId="8" hidden="1"/>
    <cellStyle name="Hipervínculo" xfId="1768" builtinId="8" hidden="1"/>
    <cellStyle name="Hipervínculo" xfId="33105" builtinId="8" hidden="1"/>
    <cellStyle name="Hipervínculo" xfId="2912" builtinId="8" hidden="1"/>
    <cellStyle name="Hipervínculo" xfId="57231" builtinId="8" hidden="1"/>
    <cellStyle name="Hipervínculo" xfId="37754" builtinId="8" hidden="1"/>
    <cellStyle name="Hipervínculo" xfId="27172" builtinId="8" hidden="1"/>
    <cellStyle name="Hipervínculo" xfId="10965" builtinId="8" hidden="1"/>
    <cellStyle name="Hipervínculo" xfId="13200" builtinId="8" hidden="1"/>
    <cellStyle name="Hipervínculo" xfId="34930" builtinId="8" hidden="1"/>
    <cellStyle name="Hipervínculo" xfId="9268" builtinId="8" hidden="1"/>
    <cellStyle name="Hipervínculo" xfId="54985" builtinId="8" hidden="1"/>
    <cellStyle name="Hipervínculo" xfId="30827" builtinId="8" hidden="1"/>
    <cellStyle name="Hipervínculo" xfId="40936" builtinId="8" hidden="1"/>
    <cellStyle name="Hipervínculo" xfId="35315" builtinId="8" hidden="1"/>
    <cellStyle name="Hipervínculo" xfId="20129" builtinId="8" hidden="1"/>
    <cellStyle name="Hipervínculo" xfId="41861" builtinId="8" hidden="1"/>
    <cellStyle name="Hipervínculo" xfId="46920" builtinId="8" hidden="1"/>
    <cellStyle name="Hipervínculo" xfId="24929" builtinId="8" hidden="1"/>
    <cellStyle name="Hipervínculo" xfId="23897" builtinId="8" hidden="1"/>
    <cellStyle name="Hipervínculo" xfId="14581" builtinId="8" hidden="1"/>
    <cellStyle name="Hipervínculo" xfId="3032" builtinId="8" hidden="1"/>
    <cellStyle name="Hipervínculo" xfId="27054" builtinId="8" hidden="1"/>
    <cellStyle name="Hipervínculo" xfId="31735" builtinId="8" hidden="1"/>
    <cellStyle name="Hipervínculo" xfId="53846" builtinId="8" hidden="1"/>
    <cellStyle name="Hipervínculo" xfId="41389" builtinId="8" hidden="1"/>
    <cellStyle name="Hipervínculo" xfId="16972" builtinId="8" hidden="1"/>
    <cellStyle name="Hipervínculo" xfId="30306" builtinId="8" hidden="1"/>
    <cellStyle name="Hipervínculo" xfId="10643" builtinId="8" hidden="1"/>
    <cellStyle name="Hipervínculo" xfId="16064" builtinId="8" hidden="1"/>
    <cellStyle name="Hipervínculo" xfId="55714" builtinId="8" hidden="1"/>
    <cellStyle name="Hipervínculo" xfId="17231" builtinId="8" hidden="1"/>
    <cellStyle name="Hipervínculo" xfId="26868" builtinId="8" hidden="1"/>
    <cellStyle name="Hipervínculo" xfId="20087" builtinId="8" hidden="1"/>
    <cellStyle name="Hipervínculo" xfId="45574" builtinId="8" hidden="1"/>
    <cellStyle name="Hipervínculo" xfId="22054" builtinId="8" hidden="1"/>
    <cellStyle name="Hipervínculo" xfId="40911" builtinId="8" hidden="1"/>
    <cellStyle name="Hipervínculo" xfId="55907" builtinId="8" hidden="1"/>
    <cellStyle name="Hipervínculo" xfId="51819" builtinId="8" hidden="1"/>
    <cellStyle name="Hipervínculo" xfId="27788" builtinId="8" hidden="1"/>
    <cellStyle name="Hipervínculo" xfId="35988" builtinId="8" hidden="1"/>
    <cellStyle name="Hipervínculo" xfId="34166" builtinId="8" hidden="1"/>
    <cellStyle name="Hipervínculo" xfId="20872" builtinId="8" hidden="1"/>
    <cellStyle name="Hipervínculo" xfId="47839" builtinId="8" hidden="1"/>
    <cellStyle name="Hipervínculo" xfId="49107" builtinId="8" hidden="1"/>
    <cellStyle name="Hipervínculo" xfId="45017" builtinId="8" hidden="1"/>
    <cellStyle name="Hipervínculo" xfId="20990" builtinId="8" hidden="1"/>
    <cellStyle name="Hipervínculo" xfId="2572" builtinId="8" hidden="1"/>
    <cellStyle name="Hipervínculo" xfId="9104" builtinId="8" hidden="1"/>
    <cellStyle name="Hipervínculo" xfId="953" builtinId="8" hidden="1"/>
    <cellStyle name="Hipervínculo" xfId="54765" builtinId="8" hidden="1"/>
    <cellStyle name="Hipervínculo" xfId="42311" builtinId="8" hidden="1"/>
    <cellStyle name="Hipervínculo" xfId="38216" builtinId="8" hidden="1"/>
    <cellStyle name="Hipervínculo" xfId="3358" builtinId="8" hidden="1"/>
    <cellStyle name="Hipervínculo" xfId="9722" builtinId="8" hidden="1"/>
    <cellStyle name="Hipervínculo" xfId="35688" builtinId="8" hidden="1"/>
    <cellStyle name="Hipervínculo" xfId="37838" builtinId="8" hidden="1"/>
    <cellStyle name="Hipervínculo" xfId="7065" builtinId="8" hidden="1"/>
    <cellStyle name="Hipervínculo" xfId="35510" builtinId="8" hidden="1"/>
    <cellStyle name="Hipervínculo" xfId="31417" builtinId="8" hidden="1"/>
    <cellStyle name="Hipervínculo" xfId="7390" builtinId="8" hidden="1"/>
    <cellStyle name="Hipervínculo" xfId="16522" builtinId="8" hidden="1"/>
    <cellStyle name="Hipervínculo" xfId="11037" builtinId="8" hidden="1"/>
    <cellStyle name="Hipervínculo" xfId="49445" builtinId="8" hidden="1"/>
    <cellStyle name="Hipervínculo" xfId="27957" builtinId="8" hidden="1"/>
    <cellStyle name="Hipervínculo" xfId="35924" builtinId="8" hidden="1"/>
    <cellStyle name="Hipervínculo" xfId="7022" builtinId="8" hidden="1"/>
    <cellStyle name="Hipervínculo" xfId="906" builtinId="8" hidden="1"/>
    <cellStyle name="Hipervínculo" xfId="11032" builtinId="8" hidden="1"/>
    <cellStyle name="Hipervínculo" xfId="53348" builtinId="8" hidden="1"/>
    <cellStyle name="Hipervínculo" xfId="52333" builtinId="8" hidden="1"/>
    <cellStyle name="Hipervínculo" xfId="54659" builtinId="8" hidden="1"/>
    <cellStyle name="Hipervínculo" xfId="21910" builtinId="8" hidden="1"/>
    <cellStyle name="Hipervínculo" xfId="17819" builtinId="8" hidden="1"/>
    <cellStyle name="Hipervínculo" xfId="5359" builtinId="8" hidden="1"/>
    <cellStyle name="Hipervínculo" xfId="47955" builtinId="8" hidden="1"/>
    <cellStyle name="Hipervínculo" xfId="57451" builtinId="8" hidden="1"/>
    <cellStyle name="Hipervínculo" xfId="45405" builtinId="8" hidden="1"/>
    <cellStyle name="Hipervínculo" xfId="23290" builtinId="8" hidden="1"/>
    <cellStyle name="Hipervínculo" xfId="10893" builtinId="8" hidden="1"/>
    <cellStyle name="Hipervínculo" xfId="5108" builtinId="8" hidden="1"/>
    <cellStyle name="Hipervínculo" xfId="24808" builtinId="8" hidden="1"/>
    <cellStyle name="Hipervínculo" xfId="15099" builtinId="8" hidden="1"/>
    <cellStyle name="Hipervínculo" xfId="34463" builtinId="8" hidden="1"/>
    <cellStyle name="Hipervínculo" xfId="22805" builtinId="8" hidden="1"/>
    <cellStyle name="Hipervínculo" xfId="46392" builtinId="8" hidden="1"/>
    <cellStyle name="Hipervínculo" xfId="4761" builtinId="8" hidden="1"/>
    <cellStyle name="Hipervínculo" xfId="5447" builtinId="8" hidden="1"/>
    <cellStyle name="Hipervínculo" xfId="9617" builtinId="8" hidden="1"/>
    <cellStyle name="Hipervínculo" xfId="42885" builtinId="8" hidden="1"/>
    <cellStyle name="Hipervínculo" xfId="5487" builtinId="8" hidden="1"/>
    <cellStyle name="Hipervínculo" xfId="36491" builtinId="8" hidden="1"/>
    <cellStyle name="Hipervínculo" xfId="52143" builtinId="8" hidden="1"/>
    <cellStyle name="Hipervínculo" xfId="22078" builtinId="8" hidden="1"/>
    <cellStyle name="Hipervínculo" xfId="36944" builtinId="8" hidden="1"/>
    <cellStyle name="Hipervínculo" xfId="31866" builtinId="8" hidden="1"/>
    <cellStyle name="Hipervínculo" xfId="18009" builtinId="8" hidden="1"/>
    <cellStyle name="Hipervínculo" xfId="37196" builtinId="8" hidden="1"/>
    <cellStyle name="Hipervínculo" xfId="3604" builtinId="8" hidden="1"/>
    <cellStyle name="Hipervínculo" xfId="24712" builtinId="8" hidden="1"/>
    <cellStyle name="Hipervínculo" xfId="5913" builtinId="8" hidden="1"/>
    <cellStyle name="Hipervínculo" xfId="31107" builtinId="8" hidden="1"/>
    <cellStyle name="Hipervínculo" xfId="53918" builtinId="8" hidden="1"/>
    <cellStyle name="Hipervínculo" xfId="48319" builtinId="8" hidden="1"/>
    <cellStyle name="Hipervínculo" xfId="31930" builtinId="8" hidden="1"/>
    <cellStyle name="Hipervínculo" xfId="38663" builtinId="8" hidden="1"/>
    <cellStyle name="Hipervínculo" xfId="18709" builtinId="8" hidden="1"/>
    <cellStyle name="Hipervínculo" xfId="3126" builtinId="8" hidden="1"/>
    <cellStyle name="Hipervínculo" xfId="7647" builtinId="8" hidden="1"/>
    <cellStyle name="Hipervínculo" xfId="17549" builtinId="8" hidden="1"/>
    <cellStyle name="Hipervínculo" xfId="43913" builtinId="8" hidden="1"/>
    <cellStyle name="Hipervínculo" xfId="37390" builtinId="8" hidden="1"/>
    <cellStyle name="Hipervínculo" xfId="33585" builtinId="8" hidden="1"/>
    <cellStyle name="Hipervínculo" xfId="3680" builtinId="8" hidden="1"/>
    <cellStyle name="Hipervínculo" xfId="10487" builtinId="8" hidden="1"/>
    <cellStyle name="Hipervínculo" xfId="25149" builtinId="8" hidden="1"/>
    <cellStyle name="Hipervínculo" xfId="764" builtinId="8" hidden="1"/>
    <cellStyle name="Hipervínculo" xfId="50582" builtinId="8" hidden="1"/>
    <cellStyle name="Hipervínculo" xfId="41056" builtinId="8" hidden="1"/>
    <cellStyle name="Hipervínculo" xfId="18832" builtinId="8" hidden="1"/>
    <cellStyle name="Hipervínculo" xfId="45993" builtinId="8" hidden="1"/>
    <cellStyle name="Hipervínculo" xfId="5957" builtinId="8" hidden="1"/>
    <cellStyle name="Hipervínculo" xfId="31952" builtinId="8" hidden="1"/>
    <cellStyle name="Hipervínculo" xfId="50037" builtinId="8" hidden="1"/>
    <cellStyle name="Hipervínculo" xfId="32955" builtinId="8" hidden="1"/>
    <cellStyle name="Hipervínculo" xfId="37304" builtinId="8" hidden="1"/>
    <cellStyle name="Hipervínculo" xfId="18198" builtinId="8" hidden="1"/>
    <cellStyle name="Hipervínculo" xfId="10635" builtinId="8" hidden="1"/>
    <cellStyle name="Hipervínculo" xfId="14724" builtinId="8" hidden="1"/>
    <cellStyle name="Hipervínculo" xfId="38749" builtinId="8" hidden="1"/>
    <cellStyle name="Hipervínculo" xfId="57882" builtinId="8" hidden="1"/>
    <cellStyle name="Hipervínculo" xfId="15281" builtinId="8" hidden="1"/>
    <cellStyle name="Hipervínculo" xfId="30505" builtinId="8" hidden="1"/>
    <cellStyle name="Hipervínculo" xfId="4977" builtinId="8" hidden="1"/>
    <cellStyle name="Hipervínculo" xfId="17435" builtinId="8" hidden="1"/>
    <cellStyle name="Hipervínculo" xfId="31491" builtinId="8" hidden="1"/>
    <cellStyle name="Hipervínculo" xfId="45554" builtinId="8" hidden="1"/>
    <cellStyle name="Hipervínculo" xfId="51827" builtinId="8" hidden="1"/>
    <cellStyle name="Hipervínculo" xfId="54116" builtinId="8" hidden="1"/>
    <cellStyle name="Hipervínculo" xfId="3808" builtinId="8" hidden="1"/>
    <cellStyle name="Hipervínculo" xfId="194" builtinId="8" hidden="1"/>
    <cellStyle name="Hipervínculo" xfId="24232" builtinId="8" hidden="1"/>
    <cellStyle name="Hipervínculo" xfId="28324" builtinId="8" hidden="1"/>
    <cellStyle name="Hipervínculo" xfId="52353" builtinId="8" hidden="1"/>
    <cellStyle name="Hipervínculo" xfId="45025" builtinId="8" hidden="1"/>
    <cellStyle name="Hipervínculo" xfId="21350" builtinId="8" hidden="1"/>
    <cellStyle name="Hipervínculo" xfId="16907" builtinId="8" hidden="1"/>
    <cellStyle name="Hipervínculo" xfId="7004" builtinId="8" hidden="1"/>
    <cellStyle name="Hipervínculo" xfId="31035" builtinId="8" hidden="1"/>
    <cellStyle name="Hipervínculo" xfId="35126" builtinId="8" hidden="1"/>
    <cellStyle name="Hipervínculo" xfId="52031" builtinId="8" hidden="1"/>
    <cellStyle name="Hipervínculo" xfId="38224" builtinId="8" hidden="1"/>
    <cellStyle name="Hipervínculo" xfId="6870" builtinId="8" hidden="1"/>
    <cellStyle name="Hipervínculo" xfId="23082" builtinId="8" hidden="1"/>
    <cellStyle name="Hipervínculo" xfId="33421" builtinId="8" hidden="1"/>
    <cellStyle name="Hipervínculo" xfId="32252" builtinId="8" hidden="1"/>
    <cellStyle name="Hipervínculo" xfId="58454" builtinId="8" hidden="1"/>
    <cellStyle name="Hipervínculo" xfId="54384" builtinId="8" hidden="1"/>
    <cellStyle name="Hipervínculo" xfId="31425" builtinId="8" hidden="1"/>
    <cellStyle name="Hipervínculo" xfId="24852" builtinId="8" hidden="1"/>
    <cellStyle name="Hipervínculo" xfId="2765" builtinId="8" hidden="1"/>
    <cellStyle name="Hipervínculo" xfId="18362" builtinId="8" hidden="1"/>
    <cellStyle name="Hipervínculo" xfId="44635" builtinId="8" hidden="1"/>
    <cellStyle name="Hipervínculo" xfId="48725" builtinId="8" hidden="1"/>
    <cellStyle name="Hipervínculo" xfId="47454" builtinId="8" hidden="1"/>
    <cellStyle name="Hipervínculo" xfId="54931" builtinId="8" hidden="1"/>
    <cellStyle name="Hipervínculo" xfId="33975" builtinId="8" hidden="1"/>
    <cellStyle name="Hipervínculo" xfId="8491" builtinId="8" hidden="1"/>
    <cellStyle name="Hipervínculo" xfId="25195" builtinId="8" hidden="1"/>
    <cellStyle name="Hipervínculo" xfId="44795" builtinId="8" hidden="1"/>
    <cellStyle name="Hipervínculo" xfId="55522" builtinId="8" hidden="1"/>
    <cellStyle name="Hipervínculo" xfId="40529" builtinId="8" hidden="1"/>
    <cellStyle name="Hipervínculo" xfId="17827" builtinId="8" hidden="1"/>
    <cellStyle name="Hipervínculo" xfId="13479" builtinId="8" hidden="1"/>
    <cellStyle name="Hipervínculo" xfId="10429" builtinId="8" hidden="1"/>
    <cellStyle name="Hipervínculo" xfId="32158" builtinId="8" hidden="1"/>
    <cellStyle name="Hipervínculo" xfId="57685" builtinId="8" hidden="1"/>
    <cellStyle name="Hipervínculo" xfId="55330" builtinId="8" hidden="1"/>
    <cellStyle name="Hipervínculo" xfId="57778" builtinId="8" hidden="1"/>
    <cellStyle name="Hipervínculo" xfId="11025" builtinId="8" hidden="1"/>
    <cellStyle name="Hipervínculo" xfId="48457" builtinId="8" hidden="1"/>
    <cellStyle name="Hipervínculo" xfId="17357" builtinId="8" hidden="1"/>
    <cellStyle name="Hipervínculo" xfId="22284" builtinId="8" hidden="1"/>
    <cellStyle name="Hipervínculo" xfId="23458" builtinId="8" hidden="1"/>
    <cellStyle name="Hipervínculo" xfId="32897" builtinId="8" hidden="1"/>
    <cellStyle name="Hipervínculo" xfId="45928" builtinId="8" hidden="1"/>
    <cellStyle name="Hipervínculo" xfId="15615" builtinId="8" hidden="1"/>
    <cellStyle name="Hipervínculo" xfId="21990" builtinId="8" hidden="1"/>
    <cellStyle name="Hipervínculo" xfId="6810" builtinId="8" hidden="1"/>
    <cellStyle name="Hipervínculo" xfId="46013" builtinId="8" hidden="1"/>
    <cellStyle name="Hipervínculo" xfId="46534" builtinId="8" hidden="1"/>
    <cellStyle name="Hipervínculo" xfId="41475" builtinId="8" hidden="1"/>
    <cellStyle name="Hipervínculo" xfId="19745" builtinId="8" hidden="1"/>
    <cellStyle name="Hipervínculo" xfId="2588" builtinId="8" hidden="1"/>
    <cellStyle name="Hipervínculo" xfId="40743" builtinId="8" hidden="1"/>
    <cellStyle name="Hipervínculo" xfId="18661" builtinId="8" hidden="1"/>
    <cellStyle name="Hipervínculo" xfId="52944" builtinId="8" hidden="1"/>
    <cellStyle name="Hipervínculo" xfId="39609" builtinId="8" hidden="1"/>
    <cellStyle name="Hipervínculo" xfId="34545" builtinId="8" hidden="1"/>
    <cellStyle name="Hipervínculo" xfId="4660" builtinId="8" hidden="1"/>
    <cellStyle name="Hipervínculo" xfId="11346" builtinId="8" hidden="1"/>
    <cellStyle name="Hipervínculo" xfId="26918" builtinId="8" hidden="1"/>
    <cellStyle name="Hipervínculo" xfId="38136" builtinId="8" hidden="1"/>
    <cellStyle name="Hipervínculo" xfId="14641" builtinId="8" hidden="1"/>
    <cellStyle name="Hipervínculo" xfId="39396" builtinId="8" hidden="1"/>
    <cellStyle name="Hipervínculo" xfId="31934" builtinId="8" hidden="1"/>
    <cellStyle name="Hipervínculo" xfId="5889" builtinId="8" hidden="1"/>
    <cellStyle name="Hipervínculo" xfId="43396" builtinId="8" hidden="1"/>
    <cellStyle name="Hipervínculo" xfId="46544" builtinId="8" hidden="1"/>
    <cellStyle name="Hipervínculo" xfId="45069" builtinId="8" hidden="1"/>
    <cellStyle name="Hipervínculo" xfId="2692" builtinId="8" hidden="1"/>
    <cellStyle name="Hipervínculo" xfId="20932" builtinId="8" hidden="1"/>
    <cellStyle name="Hipervínculo" xfId="28286" builtinId="8" hidden="1"/>
    <cellStyle name="Hipervínculo" xfId="54376" builtinId="8" hidden="1"/>
    <cellStyle name="Hipervínculo" xfId="36202" builtinId="8" hidden="1"/>
    <cellStyle name="Hipervínculo" xfId="51917" builtinId="8" hidden="1"/>
    <cellStyle name="Hipervínculo" xfId="46560" builtinId="8" hidden="1"/>
    <cellStyle name="Hipervínculo" xfId="3920" builtinId="8" hidden="1"/>
    <cellStyle name="Hipervínculo" xfId="51103" builtinId="8" hidden="1"/>
    <cellStyle name="Hipervínculo" xfId="27717" builtinId="8" hidden="1"/>
    <cellStyle name="Hipervínculo" xfId="40065" builtinId="8" hidden="1"/>
    <cellStyle name="Hipervínculo" xfId="27838" builtinId="8" hidden="1"/>
    <cellStyle name="Hipervínculo" xfId="18200" builtinId="8" hidden="1"/>
    <cellStyle name="Hipervínculo" xfId="58600" builtinId="8" hidden="1"/>
    <cellStyle name="Hipervínculo" xfId="37312" builtinId="8" hidden="1"/>
    <cellStyle name="Hipervínculo" xfId="11894" builtinId="8" hidden="1"/>
    <cellStyle name="Hipervínculo" xfId="6882" builtinId="8" hidden="1"/>
    <cellStyle name="Hipervínculo" xfId="14716" builtinId="8" hidden="1"/>
    <cellStyle name="Hipervínculo" xfId="38743" builtinId="8" hidden="1"/>
    <cellStyle name="Hipervínculo" xfId="1906" builtinId="8" hidden="1"/>
    <cellStyle name="Hipervínculo" xfId="24445" builtinId="8" hidden="1"/>
    <cellStyle name="Hipervínculo" xfId="30513" builtinId="8" hidden="1"/>
    <cellStyle name="Hipervínculo" xfId="6822" builtinId="8" hidden="1"/>
    <cellStyle name="Hipervínculo" xfId="2307" builtinId="8" hidden="1"/>
    <cellStyle name="Hipervínculo" xfId="19551" builtinId="8" hidden="1"/>
    <cellStyle name="Hipervínculo" xfId="45546" builtinId="8" hidden="1"/>
    <cellStyle name="Hipervínculo" xfId="11977" builtinId="8" hidden="1"/>
    <cellStyle name="Hipervínculo" xfId="21880" builtinId="8" hidden="1"/>
    <cellStyle name="Hipervínculo" xfId="17665" builtinId="8" hidden="1"/>
    <cellStyle name="Hipervínculo" xfId="4038" builtinId="8" hidden="1"/>
    <cellStyle name="Hipervínculo" xfId="4401" builtinId="8" hidden="1"/>
    <cellStyle name="Hipervínculo" xfId="28316" builtinId="8" hidden="1"/>
    <cellStyle name="Hipervínculo" xfId="52345" builtinId="8" hidden="1"/>
    <cellStyle name="Hipervínculo" xfId="56434" builtinId="8" hidden="1"/>
    <cellStyle name="Hipervínculo" xfId="40355" builtinId="8" hidden="1"/>
    <cellStyle name="Hipervínculo" xfId="32463" builtinId="8" hidden="1"/>
    <cellStyle name="Hipervínculo" xfId="955" builtinId="8" hidden="1"/>
    <cellStyle name="Hipervínculo" xfId="24328" builtinId="8" hidden="1"/>
    <cellStyle name="Hipervínculo" xfId="35118" builtinId="8" hidden="1"/>
    <cellStyle name="Hipervínculo" xfId="13152" builtinId="8" hidden="1"/>
    <cellStyle name="Hipervínculo" xfId="47766" builtinId="8" hidden="1"/>
    <cellStyle name="Hipervínculo" xfId="28362" builtinId="8" hidden="1"/>
    <cellStyle name="Hipervínculo" xfId="29794" builtinId="8" hidden="1"/>
    <cellStyle name="Hipervínculo" xfId="2924" builtinId="8" hidden="1"/>
    <cellStyle name="Hipervínculo" xfId="16443" builtinId="8" hidden="1"/>
    <cellStyle name="Hipervínculo" xfId="32403" builtinId="8" hidden="1"/>
    <cellStyle name="Hipervínculo" xfId="5152" builtinId="8" hidden="1"/>
    <cellStyle name="Hipervínculo" xfId="49315" builtinId="8" hidden="1"/>
    <cellStyle name="Hipervínculo" xfId="27337" builtinId="8" hidden="1"/>
    <cellStyle name="Hipervínculo" xfId="2769" builtinId="8" hidden="1"/>
    <cellStyle name="Hipervínculo" xfId="16070" builtinId="8" hidden="1"/>
    <cellStyle name="Hipervínculo" xfId="23369" builtinId="8" hidden="1"/>
    <cellStyle name="Hipervínculo" xfId="48717" builtinId="8" hidden="1"/>
    <cellStyle name="Hipervínculo" xfId="57225" builtinId="8" hidden="1"/>
    <cellStyle name="Hipervínculo" xfId="27559" builtinId="8" hidden="1"/>
    <cellStyle name="Hipervínculo" xfId="20540" builtinId="8" hidden="1"/>
    <cellStyle name="Hipervínculo" xfId="3942" builtinId="8" hidden="1"/>
    <cellStyle name="Hipervínculo" xfId="4741" builtinId="8" hidden="1"/>
    <cellStyle name="Hipervínculo" xfId="30300" builtinId="8" hidden="1"/>
    <cellStyle name="Hipervínculo" xfId="55514" builtinId="8" hidden="1"/>
    <cellStyle name="Hipervínculo" xfId="40521" builtinId="8" hidden="1"/>
    <cellStyle name="Hipervínculo" xfId="50637" builtinId="8" hidden="1"/>
    <cellStyle name="Hipervínculo" xfId="4250" builtinId="8" hidden="1"/>
    <cellStyle name="Hipervínculo" xfId="34200" builtinId="8" hidden="1"/>
    <cellStyle name="Hipervínculo" xfId="47066" builtinId="8" hidden="1"/>
    <cellStyle name="Hipervínculo" xfId="49431" builtinId="8" hidden="1"/>
    <cellStyle name="Hipervínculo" xfId="37896" builtinId="8" hidden="1"/>
    <cellStyle name="Hipervínculo" xfId="44097" builtinId="8" hidden="1"/>
    <cellStyle name="Hipervínculo" xfId="28528" builtinId="8" hidden="1"/>
    <cellStyle name="Hipervínculo" xfId="6798" builtinId="8" hidden="1"/>
    <cellStyle name="Hipervínculo" xfId="17365" builtinId="8" hidden="1"/>
    <cellStyle name="Hipervínculo" xfId="7767" builtinId="8" hidden="1"/>
    <cellStyle name="Hipervínculo" xfId="44157" builtinId="8" hidden="1"/>
    <cellStyle name="Hipervínculo" xfId="48395" builtinId="8" hidden="1"/>
    <cellStyle name="Hipervínculo" xfId="18838" builtinId="8" hidden="1"/>
    <cellStyle name="Hipervínculo" xfId="21603" builtinId="8" hidden="1"/>
    <cellStyle name="Hipervínculo" xfId="983" builtinId="8" hidden="1"/>
    <cellStyle name="Hipervínculo" xfId="24290" builtinId="8" hidden="1"/>
    <cellStyle name="Hipervínculo" xfId="29350" builtinId="8" hidden="1"/>
    <cellStyle name="Hipervínculo" xfId="51083" builtinId="8" hidden="1"/>
    <cellStyle name="Hipervínculo" xfId="40561" builtinId="8" hidden="1"/>
    <cellStyle name="Hipervínculo" xfId="49959" builtinId="8" hidden="1"/>
    <cellStyle name="Hipervínculo" xfId="6067" builtinId="8" hidden="1"/>
    <cellStyle name="Hipervínculo" xfId="8831" builtinId="8" hidden="1"/>
    <cellStyle name="Hipervínculo" xfId="31221" builtinId="8" hidden="1"/>
    <cellStyle name="Hipervínculo" xfId="36280" builtinId="8" hidden="1"/>
    <cellStyle name="Hipervínculo" xfId="59056" builtinId="8" hidden="1"/>
    <cellStyle name="Hipervínculo" xfId="34537" builtinId="8" hidden="1"/>
    <cellStyle name="Hipervínculo" xfId="27890" builtinId="8" hidden="1"/>
    <cellStyle name="Hipervínculo" xfId="7749" builtinId="8" hidden="1"/>
    <cellStyle name="Hipervínculo" xfId="15629" builtinId="8" hidden="1"/>
    <cellStyle name="Hipervínculo" xfId="38144" builtinId="8" hidden="1"/>
    <cellStyle name="Hipervínculo" xfId="43207" builtinId="8" hidden="1"/>
    <cellStyle name="Hipervínculo" xfId="27949" builtinId="8" hidden="1"/>
    <cellStyle name="Hipervínculo" xfId="5532" builtinId="8" hidden="1"/>
    <cellStyle name="Hipervínculo" xfId="31443" builtinId="8" hidden="1"/>
    <cellStyle name="Hipervínculo" xfId="56472" builtinId="8" hidden="1"/>
    <cellStyle name="Hipervínculo" xfId="27904" builtinId="8" hidden="1"/>
    <cellStyle name="Hipervínculo" xfId="45077" builtinId="8" hidden="1"/>
    <cellStyle name="Hipervínculo" xfId="21304" builtinId="8" hidden="1"/>
    <cellStyle name="Hipervínculo" xfId="46828" builtinId="8" hidden="1"/>
    <cellStyle name="Hipervínculo" xfId="20681" builtinId="8" hidden="1"/>
    <cellStyle name="Hipervínculo" xfId="15383" builtinId="8" hidden="1"/>
    <cellStyle name="Hipervínculo" xfId="5201" builtinId="8" hidden="1"/>
    <cellStyle name="Hipervínculo" xfId="29228" builtinId="8" hidden="1"/>
    <cellStyle name="Hipervínculo" xfId="52005" builtinId="8" hidden="1"/>
    <cellStyle name="Hipervínculo" xfId="46309" builtinId="8" hidden="1"/>
    <cellStyle name="Hipervínculo" xfId="40031" builtinId="8" hidden="1"/>
    <cellStyle name="Hipervínculo" xfId="14419" builtinId="8" hidden="1"/>
    <cellStyle name="Hipervínculo" xfId="31207" builtinId="8" hidden="1"/>
    <cellStyle name="Hipervínculo" xfId="45991" builtinId="8" hidden="1"/>
    <cellStyle name="Hipervínculo" xfId="36028" builtinId="8" hidden="1"/>
    <cellStyle name="Hipervínculo" xfId="58596" builtinId="8" hidden="1"/>
    <cellStyle name="Hipervínculo" xfId="57151" builtinId="8" hidden="1"/>
    <cellStyle name="Hipervínculo" xfId="42977" builtinId="8" hidden="1"/>
    <cellStyle name="Hipervínculo" xfId="58844" builtinId="8" hidden="1"/>
    <cellStyle name="Hipervínculo" xfId="18290" builtinId="8" hidden="1"/>
    <cellStyle name="Hipervínculo" xfId="49795" builtinId="8" hidden="1"/>
    <cellStyle name="Hipervínculo" xfId="13432" builtinId="8" hidden="1"/>
    <cellStyle name="Hipervínculo" xfId="33495" builtinId="8" hidden="1"/>
    <cellStyle name="Hipervínculo" xfId="17953" builtinId="8" hidden="1"/>
    <cellStyle name="Hipervínculo" xfId="50288" builtinId="8" hidden="1"/>
    <cellStyle name="Hipervínculo" xfId="5269" builtinId="8" hidden="1"/>
    <cellStyle name="Hipervínculo" xfId="40917" builtinId="8" hidden="1"/>
    <cellStyle name="Hipervínculo" xfId="11681" builtinId="8" hidden="1"/>
    <cellStyle name="Hipervínculo" xfId="59104" builtinId="8" hidden="1"/>
    <cellStyle name="Hipervínculo" xfId="11368" builtinId="8" hidden="1"/>
    <cellStyle name="Hipervínculo" xfId="58274" builtinId="8" hidden="1"/>
    <cellStyle name="Hipervínculo" xfId="10447" builtinId="8" hidden="1"/>
    <cellStyle name="Hipervínculo" xfId="18058" builtinId="8" hidden="1"/>
    <cellStyle name="Hipervínculo" xfId="32146" builtinId="8" hidden="1"/>
    <cellStyle name="Hipervínculo" xfId="636" builtinId="8" hidden="1"/>
    <cellStyle name="Hipervínculo" xfId="20753" builtinId="8" hidden="1"/>
    <cellStyle name="Hipervínculo" xfId="56009" builtinId="8" hidden="1"/>
    <cellStyle name="Hipervínculo" xfId="35040" builtinId="8" hidden="1"/>
    <cellStyle name="Hipervínculo" xfId="12828" builtinId="8" hidden="1"/>
    <cellStyle name="Hipervínculo" xfId="13184" builtinId="8" hidden="1"/>
    <cellStyle name="Hipervínculo" xfId="35846" builtinId="8" hidden="1"/>
    <cellStyle name="Hipervínculo" xfId="39201" builtinId="8" hidden="1"/>
    <cellStyle name="Hipervínculo" xfId="56234" builtinId="8" hidden="1"/>
    <cellStyle name="Hipervínculo" xfId="24074" builtinId="8" hidden="1"/>
    <cellStyle name="Hipervínculo" xfId="13685" builtinId="8" hidden="1"/>
    <cellStyle name="Hipervínculo" xfId="6031" builtinId="8" hidden="1"/>
    <cellStyle name="Hipervínculo" xfId="16451" builtinId="8" hidden="1"/>
    <cellStyle name="Hipervínculo" xfId="22246" builtinId="8" hidden="1"/>
    <cellStyle name="Hipervínculo" xfId="45999" builtinId="8" hidden="1"/>
    <cellStyle name="Hipervínculo" xfId="49307" builtinId="8" hidden="1"/>
    <cellStyle name="Hipervínculo" xfId="27345" builtinId="8" hidden="1"/>
    <cellStyle name="Hipervínculo" xfId="47877" builtinId="8" hidden="1"/>
    <cellStyle name="Hipervínculo" xfId="43524" builtinId="8" hidden="1"/>
    <cellStyle name="Hipervínculo" xfId="38482" builtinId="8" hidden="1"/>
    <cellStyle name="Hipervínculo" xfId="31493" builtinId="8" hidden="1"/>
    <cellStyle name="Hipervínculo" xfId="52800" builtinId="8" hidden="1"/>
    <cellStyle name="Hipervínculo" xfId="42381" builtinId="8" hidden="1"/>
    <cellStyle name="Hipervínculo" xfId="20548" builtinId="8" hidden="1"/>
    <cellStyle name="Hipervínculo" xfId="18033" builtinId="8" hidden="1"/>
    <cellStyle name="Hipervínculo" xfId="27872" builtinId="8" hidden="1"/>
    <cellStyle name="Hipervínculo" xfId="30308" builtinId="8" hidden="1"/>
    <cellStyle name="Hipervínculo" xfId="35262" builtinId="8" hidden="1"/>
    <cellStyle name="Hipervínculo" xfId="59469" builtinId="8" hidden="1"/>
    <cellStyle name="Hipervínculo" xfId="35452" builtinId="8" hidden="1"/>
    <cellStyle name="Hipervínculo" xfId="13717" builtinId="8" hidden="1"/>
    <cellStyle name="Hipervínculo" xfId="8661" builtinId="8" hidden="1"/>
    <cellStyle name="Hipervínculo" xfId="49553" builtinId="8" hidden="1"/>
    <cellStyle name="Hipervínculo" xfId="20768" builtinId="8" hidden="1"/>
    <cellStyle name="Hipervínculo" xfId="39655" builtinId="8" hidden="1"/>
    <cellStyle name="Hipervínculo" xfId="37454" builtinId="8" hidden="1"/>
    <cellStyle name="Hipervínculo" xfId="44805" builtinId="8" hidden="1"/>
    <cellStyle name="Hipervínculo" xfId="5608" builtinId="8" hidden="1"/>
    <cellStyle name="Hipervínculo" xfId="1396" builtinId="8" hidden="1"/>
    <cellStyle name="Hipervínculo" xfId="22430" builtinId="8" hidden="1"/>
    <cellStyle name="Hipervínculo" xfId="46098" builtinId="8" hidden="1"/>
    <cellStyle name="Hipervínculo" xfId="49223" builtinId="8" hidden="1"/>
    <cellStyle name="Hipervínculo" xfId="45915" builtinId="8" hidden="1"/>
    <cellStyle name="Hipervínculo" xfId="21595" builtinId="8" hidden="1"/>
    <cellStyle name="Hipervínculo" xfId="1788" builtinId="8" hidden="1"/>
    <cellStyle name="Hipervínculo" xfId="6113" builtinId="8" hidden="1"/>
    <cellStyle name="Hipervínculo" xfId="29358" builtinId="8" hidden="1"/>
    <cellStyle name="Hipervínculo" xfId="40171" builtinId="8" hidden="1"/>
    <cellStyle name="Hipervínculo" xfId="46781" builtinId="8" hidden="1"/>
    <cellStyle name="Hipervínculo" xfId="39116" builtinId="8" hidden="1"/>
    <cellStyle name="Hipervínculo" xfId="14665" builtinId="8" hidden="1"/>
    <cellStyle name="Hipervínculo" xfId="9398" builtinId="8" hidden="1"/>
    <cellStyle name="Hipervínculo" xfId="13436" builtinId="8" hidden="1"/>
    <cellStyle name="Hipervínculo" xfId="38554" builtinId="8" hidden="1"/>
    <cellStyle name="Hipervínculo" xfId="21764" builtinId="8" hidden="1"/>
    <cellStyle name="Hipervínculo" xfId="39940" builtinId="8" hidden="1"/>
    <cellStyle name="Hipervínculo" xfId="30901" builtinId="8" hidden="1"/>
    <cellStyle name="Hipervínculo" xfId="26076" builtinId="8" hidden="1"/>
    <cellStyle name="Hipervínculo" xfId="2393" builtinId="8" hidden="1"/>
    <cellStyle name="Hipervínculo" xfId="19713" builtinId="8" hidden="1"/>
    <cellStyle name="Hipervínculo" xfId="43215" builtinId="8" hidden="1"/>
    <cellStyle name="Hipervínculo" xfId="17821" builtinId="8" hidden="1"/>
    <cellStyle name="Hipervínculo" xfId="49545" builtinId="8" hidden="1"/>
    <cellStyle name="Hipervínculo" xfId="25516" builtinId="8" hidden="1"/>
    <cellStyle name="Hipervínculo" xfId="1856" builtinId="8" hidden="1"/>
    <cellStyle name="Hipervínculo" xfId="7977" builtinId="8" hidden="1"/>
    <cellStyle name="Hipervínculo" xfId="26512" builtinId="8" hidden="1"/>
    <cellStyle name="Hipervínculo" xfId="50142" builtinId="8" hidden="1"/>
    <cellStyle name="Hipervínculo" xfId="46836" builtinId="8" hidden="1"/>
    <cellStyle name="Hipervínculo" xfId="19511" builtinId="8" hidden="1"/>
    <cellStyle name="Hipervínculo" xfId="12078" builtinId="8" hidden="1"/>
    <cellStyle name="Hipervínculo" xfId="5193" builtinId="8" hidden="1"/>
    <cellStyle name="Hipervínculo" xfId="4020" builtinId="8" hidden="1"/>
    <cellStyle name="Hipervínculo" xfId="33315" builtinId="8" hidden="1"/>
    <cellStyle name="Hipervínculo" xfId="41601" builtinId="8" hidden="1"/>
    <cellStyle name="Hipervínculo" xfId="56050" builtinId="8" hidden="1"/>
    <cellStyle name="Hipervínculo" xfId="18448" builtinId="8" hidden="1"/>
    <cellStyle name="Hipervínculo" xfId="11917" builtinId="8" hidden="1"/>
    <cellStyle name="Hipervínculo" xfId="39032" builtinId="8" hidden="1"/>
    <cellStyle name="Hipervínculo" xfId="9209" builtinId="8" hidden="1"/>
    <cellStyle name="Hipervínculo" xfId="40113" builtinId="8" hidden="1"/>
    <cellStyle name="Hipervínculo" xfId="57143" builtinId="8" hidden="1"/>
    <cellStyle name="Hipervínculo" xfId="33237" builtinId="8" hidden="1"/>
    <cellStyle name="Hipervínculo" xfId="29142" builtinId="8" hidden="1"/>
    <cellStyle name="Hipervínculo" xfId="11390" builtinId="8" hidden="1"/>
    <cellStyle name="Hipervínculo" xfId="42491" builtinId="8" hidden="1"/>
    <cellStyle name="Hipervínculo" xfId="40399" builtinId="8" hidden="1"/>
    <cellStyle name="Hipervínculo" xfId="2868" builtinId="8" hidden="1"/>
    <cellStyle name="Hipervínculo" xfId="50216" builtinId="8" hidden="1"/>
    <cellStyle name="Hipervínculo" xfId="12130" builtinId="8" hidden="1"/>
    <cellStyle name="Hipervínculo" xfId="22346" builtinId="8" hidden="1"/>
    <cellStyle name="Hipervínculo" xfId="4652" builtinId="8" hidden="1"/>
    <cellStyle name="Hipervínculo" xfId="25590" builtinId="8" hidden="1"/>
    <cellStyle name="Hipervínculo" xfId="27523" builtinId="8" hidden="1"/>
    <cellStyle name="Hipervínculo" xfId="53712" builtinId="8" hidden="1"/>
    <cellStyle name="Hipervínculo" xfId="43292" builtinId="8" hidden="1"/>
    <cellStyle name="Hipervínculo" xfId="24562" builtinId="8" hidden="1"/>
    <cellStyle name="Hipervínculo" xfId="15545" builtinId="8" hidden="1"/>
    <cellStyle name="Hipervínculo" xfId="7665" builtinId="8" hidden="1"/>
    <cellStyle name="Hipervínculo" xfId="32395" builtinId="8" hidden="1"/>
    <cellStyle name="Hipervínculo" xfId="28888" builtinId="8" hidden="1"/>
    <cellStyle name="Hipervínculo" xfId="59016" builtinId="8" hidden="1"/>
    <cellStyle name="Hipervínculo" xfId="36363" builtinId="8" hidden="1"/>
    <cellStyle name="Hipervínculo" xfId="38741" builtinId="8" hidden="1"/>
    <cellStyle name="Hipervínculo" xfId="32548" builtinId="8" hidden="1"/>
    <cellStyle name="Hipervínculo" xfId="14591" builtinId="8" hidden="1"/>
    <cellStyle name="Hipervínculo" xfId="39193" builtinId="8" hidden="1"/>
    <cellStyle name="Hipervínculo" xfId="41383" builtinId="8" hidden="1"/>
    <cellStyle name="Hipervínculo" xfId="25063" builtinId="8" hidden="1"/>
    <cellStyle name="Hipervínculo" xfId="29434" builtinId="8" hidden="1"/>
    <cellStyle name="Hipervínculo" xfId="19063" builtinId="8" hidden="1"/>
    <cellStyle name="Hipervínculo" xfId="46432" builtinId="8" hidden="1"/>
    <cellStyle name="Hipervínculo" xfId="23182" builtinId="8" hidden="1"/>
    <cellStyle name="Hipervínculo" xfId="34136" builtinId="8" hidden="1"/>
    <cellStyle name="Hipervínculo" xfId="29701" builtinId="8" hidden="1"/>
    <cellStyle name="Hipervínculo" xfId="11762" builtinId="8" hidden="1"/>
    <cellStyle name="Hipervínculo" xfId="43378" builtinId="8" hidden="1"/>
    <cellStyle name="Hipervínculo" xfId="27840" builtinId="8" hidden="1"/>
    <cellStyle name="Hipervínculo" xfId="38404" builtinId="8" hidden="1"/>
    <cellStyle name="Hipervínculo" xfId="34194" builtinId="8" hidden="1"/>
    <cellStyle name="Hipervínculo" xfId="15786" builtinId="8" hidden="1"/>
    <cellStyle name="Hipervínculo" xfId="22516" builtinId="8" hidden="1"/>
    <cellStyle name="Hipervínculo" xfId="37310" builtinId="8" hidden="1"/>
    <cellStyle name="Hipervínculo" xfId="50150" builtinId="8" hidden="1"/>
    <cellStyle name="Hipervínculo" xfId="11318" builtinId="8" hidden="1"/>
    <cellStyle name="Hipervínculo" xfId="13641" builtinId="8" hidden="1"/>
    <cellStyle name="Hipervínculo" xfId="35374" builtinId="8" hidden="1"/>
    <cellStyle name="Hipervínculo" xfId="59473" builtinId="8" hidden="1"/>
    <cellStyle name="Hipervínculo" xfId="55431" builtinId="8" hidden="1"/>
    <cellStyle name="Hipervínculo" xfId="30385" builtinId="8" hidden="1"/>
    <cellStyle name="Hipervínculo" xfId="20167" builtinId="8" hidden="1"/>
    <cellStyle name="Hipervínculo" xfId="42261" builtinId="8" hidden="1"/>
    <cellStyle name="Hipervínculo" xfId="16677" builtinId="8" hidden="1"/>
    <cellStyle name="Hipervínculo" xfId="42305" builtinId="8" hidden="1"/>
    <cellStyle name="Hipervínculo" xfId="52723" builtinId="8" hidden="1"/>
    <cellStyle name="Hipervínculo" xfId="48631" builtinId="8" hidden="1"/>
    <cellStyle name="Hipervínculo" xfId="23453" builtinId="8" hidden="1"/>
    <cellStyle name="Hipervínculo" xfId="1400" builtinId="8" hidden="1"/>
    <cellStyle name="Hipervínculo" xfId="9323" builtinId="8" hidden="1"/>
    <cellStyle name="Hipervínculo" xfId="1486" builtinId="8" hidden="1"/>
    <cellStyle name="Hipervínculo" xfId="49231" builtinId="8" hidden="1"/>
    <cellStyle name="Hipervínculo" xfId="45924" builtinId="8" hidden="1"/>
    <cellStyle name="Hipervínculo" xfId="41835" builtinId="8" hidden="1"/>
    <cellStyle name="Hipervínculo" xfId="6161" builtinId="8" hidden="1"/>
    <cellStyle name="Hipervínculo" xfId="6105" builtinId="8" hidden="1"/>
    <cellStyle name="Hipervínculo" xfId="40589" builtinId="8" hidden="1"/>
    <cellStyle name="Hipervínculo" xfId="59429" builtinId="8" hidden="1"/>
    <cellStyle name="Hipervínculo" xfId="15459" builtinId="8" hidden="1"/>
    <cellStyle name="Hipervínculo" xfId="39124" builtinId="8" hidden="1"/>
    <cellStyle name="Hipervínculo" xfId="35034" builtinId="8" hidden="1"/>
    <cellStyle name="Hipervínculo" xfId="9599" builtinId="8" hidden="1"/>
    <cellStyle name="Hipervínculo" xfId="12906" builtinId="8" hidden="1"/>
    <cellStyle name="Hipervínculo" xfId="25572" builtinId="8" hidden="1"/>
    <cellStyle name="Hipervínculo" xfId="44999" builtinId="8" hidden="1"/>
    <cellStyle name="Hipervínculo" xfId="56352" builtinId="8" hidden="1"/>
    <cellStyle name="Hipervínculo" xfId="36653" builtinId="8" hidden="1"/>
    <cellStyle name="Hipervínculo" xfId="11838" builtinId="8" hidden="1"/>
    <cellStyle name="Hipervínculo" xfId="9511" builtinId="8" hidden="1"/>
    <cellStyle name="Hipervínculo" xfId="8385" builtinId="8" hidden="1"/>
    <cellStyle name="Hipervínculo" xfId="56726" builtinId="8" hidden="1"/>
    <cellStyle name="Hipervínculo" xfId="54416" builtinId="8" hidden="1"/>
    <cellStyle name="Hipervínculo" xfId="3634" builtinId="8" hidden="1"/>
    <cellStyle name="Hipervínculo" xfId="25524" builtinId="8" hidden="1"/>
    <cellStyle name="Hipervínculo" xfId="21434" builtinId="8" hidden="1"/>
    <cellStyle name="Hipervínculo" xfId="2349" builtinId="8" hidden="1"/>
    <cellStyle name="Hipervínculo" xfId="26504" builtinId="8" hidden="1"/>
    <cellStyle name="Hipervínculo" xfId="30599" builtinId="8" hidden="1"/>
    <cellStyle name="Hipervínculo" xfId="54624" builtinId="8" hidden="1"/>
    <cellStyle name="Hipervínculo" xfId="56702" builtinId="8" hidden="1"/>
    <cellStyle name="Hipervínculo" xfId="18727" builtinId="8" hidden="1"/>
    <cellStyle name="Hipervínculo" xfId="14631" builtinId="8" hidden="1"/>
    <cellStyle name="Hipervínculo" xfId="9276" builtinId="8" hidden="1"/>
    <cellStyle name="Hipervínculo" xfId="57822" builtinId="8" hidden="1"/>
    <cellStyle name="Hipervínculo" xfId="42349" builtinId="8" hidden="1"/>
    <cellStyle name="Hipervínculo" xfId="28413" builtinId="8" hidden="1"/>
    <cellStyle name="Hipervínculo" xfId="47680" builtinId="8" hidden="1"/>
    <cellStyle name="Hipervínculo" xfId="33257" builtinId="8" hidden="1"/>
    <cellStyle name="Hipervínculo" xfId="38542" builtinId="8" hidden="1"/>
    <cellStyle name="Hipervínculo" xfId="11304" builtinId="8" hidden="1"/>
    <cellStyle name="Hipervínculo" xfId="40105" builtinId="8" hidden="1"/>
    <cellStyle name="Hipervínculo" xfId="44199" builtinId="8" hidden="1"/>
    <cellStyle name="Hipervínculo" xfId="52081" builtinId="8" hidden="1"/>
    <cellStyle name="Hipervínculo" xfId="29150" builtinId="8" hidden="1"/>
    <cellStyle name="Hipervínculo" xfId="7061" builtinId="8" hidden="1"/>
    <cellStyle name="Hipervínculo" xfId="485" builtinId="8" hidden="1"/>
    <cellStyle name="Hipervínculo" xfId="20653" builtinId="8" hidden="1"/>
    <cellStyle name="Hipervínculo" xfId="56060" builtinId="8" hidden="1"/>
    <cellStyle name="Hipervínculo" xfId="54993" builtinId="8" hidden="1"/>
    <cellStyle name="Hipervínculo" xfId="45151" builtinId="8" hidden="1"/>
    <cellStyle name="Hipervínculo" xfId="53834" builtinId="8" hidden="1"/>
    <cellStyle name="Hipervínculo" xfId="19831" builtinId="8" hidden="1"/>
    <cellStyle name="Hipervínculo" xfId="22408" builtinId="8" hidden="1"/>
    <cellStyle name="Hipervínculo" xfId="27531" builtinId="8" hidden="1"/>
    <cellStyle name="Hipervínculo" xfId="53704" builtinId="8" hidden="1"/>
    <cellStyle name="Hipervínculo" xfId="57466" builtinId="8" hidden="1"/>
    <cellStyle name="Hipervínculo" xfId="38222" builtinId="8" hidden="1"/>
    <cellStyle name="Hipervínculo" xfId="15553" builtinId="8" hidden="1"/>
    <cellStyle name="Hipervínculo" xfId="778" builtinId="8" hidden="1"/>
    <cellStyle name="Hipervínculo" xfId="37908" builtinId="8" hidden="1"/>
    <cellStyle name="Hipervínculo" xfId="26012" builtinId="8" hidden="1"/>
    <cellStyle name="Hipervínculo" xfId="46584" builtinId="8" hidden="1"/>
    <cellStyle name="Hipervínculo" xfId="58946" builtinId="8" hidden="1"/>
    <cellStyle name="Hipervínculo" xfId="54134" builtinId="8" hidden="1"/>
    <cellStyle name="Hipervínculo" xfId="24234" builtinId="8" hidden="1"/>
    <cellStyle name="Hipervínculo" xfId="21095" builtinId="8" hidden="1"/>
    <cellStyle name="Hipervínculo" xfId="55139" builtinId="8" hidden="1"/>
    <cellStyle name="Hipervínculo" xfId="49857" builtinId="8" hidden="1"/>
    <cellStyle name="Hipervínculo" xfId="14451" builtinId="8" hidden="1"/>
    <cellStyle name="Hipervínculo" xfId="10037" builtinId="8" hidden="1"/>
    <cellStyle name="Hipervínculo" xfId="42551" builtinId="8" hidden="1"/>
    <cellStyle name="Hipervínculo" xfId="41214" builtinId="8" hidden="1"/>
    <cellStyle name="Hipervínculo" xfId="56840" builtinId="8" hidden="1"/>
    <cellStyle name="Hipervínculo" xfId="39038" builtinId="8" hidden="1"/>
    <cellStyle name="Hipervínculo" xfId="29573" builtinId="8" hidden="1"/>
    <cellStyle name="Hipervínculo" xfId="36445" builtinId="8" hidden="1"/>
    <cellStyle name="Hipervínculo" xfId="3164" builtinId="8" hidden="1"/>
    <cellStyle name="Hipervínculo" xfId="12026" builtinId="8" hidden="1"/>
    <cellStyle name="Hipervínculo" xfId="10009" builtinId="8" hidden="1"/>
    <cellStyle name="Hipervínculo" xfId="58562" builtinId="8" hidden="1"/>
    <cellStyle name="Hipervínculo" xfId="11820" builtinId="8" hidden="1"/>
    <cellStyle name="Hipervínculo" xfId="14639" builtinId="8" hidden="1"/>
    <cellStyle name="Hipervínculo" xfId="10713" builtinId="8" hidden="1"/>
    <cellStyle name="Hipervínculo" xfId="30591" builtinId="8" hidden="1"/>
    <cellStyle name="Hipervínculo" xfId="16453" builtinId="8" hidden="1"/>
    <cellStyle name="Hipervínculo" xfId="24362" builtinId="8" hidden="1"/>
    <cellStyle name="Hipervínculo" xfId="34742" builtinId="8" hidden="1"/>
    <cellStyle name="Hipervínculo" xfId="22334" builtinId="8" hidden="1"/>
    <cellStyle name="Hipervínculo" xfId="22909" builtinId="8" hidden="1"/>
    <cellStyle name="Hipervínculo" xfId="7747" builtinId="8" hidden="1"/>
    <cellStyle name="Hipervínculo" xfId="8663" builtinId="8" hidden="1"/>
    <cellStyle name="Hipervínculo" xfId="58229" builtinId="8" hidden="1"/>
    <cellStyle name="Hipervínculo" xfId="18771" builtinId="8" hidden="1"/>
    <cellStyle name="Hipervínculo" xfId="32373" builtinId="8" hidden="1"/>
    <cellStyle name="Hipervínculo" xfId="45970" builtinId="8" hidden="1"/>
    <cellStyle name="Hipervínculo" xfId="49745" builtinId="8" hidden="1"/>
    <cellStyle name="Hipervínculo" xfId="7049" builtinId="8" hidden="1"/>
    <cellStyle name="Hipervínculo" xfId="22456" builtinId="8" hidden="1"/>
    <cellStyle name="Hipervínculo" xfId="28938" builtinId="8" hidden="1"/>
    <cellStyle name="Hipervínculo" xfId="48130" builtinId="8" hidden="1"/>
    <cellStyle name="Hipervínculo" xfId="8948" builtinId="8" hidden="1"/>
    <cellStyle name="Hipervínculo" xfId="16863" builtinId="8" hidden="1"/>
    <cellStyle name="Hipervínculo" xfId="2616" builtinId="8" hidden="1"/>
    <cellStyle name="Hipervínculo" xfId="7309" builtinId="8" hidden="1"/>
    <cellStyle name="Hipervínculo" xfId="24344" builtinId="8" hidden="1"/>
    <cellStyle name="Hipervínculo" xfId="45465" builtinId="8" hidden="1"/>
    <cellStyle name="Hipervínculo" xfId="32020" builtinId="8" hidden="1"/>
    <cellStyle name="Hipervínculo" xfId="53702" builtinId="8" hidden="1"/>
    <cellStyle name="Hipervínculo" xfId="53322" builtinId="8" hidden="1"/>
    <cellStyle name="Hipervínculo" xfId="50590" builtinId="8" hidden="1"/>
    <cellStyle name="Hipervínculo" xfId="25083" builtinId="8" hidden="1"/>
    <cellStyle name="Hipervínculo" xfId="33967" builtinId="8" hidden="1"/>
    <cellStyle name="Hipervínculo" xfId="42459" builtinId="8" hidden="1"/>
    <cellStyle name="Hipervínculo" xfId="16134" builtinId="8" hidden="1"/>
    <cellStyle name="Hipervínculo" xfId="49491" builtinId="8" hidden="1"/>
    <cellStyle name="Hipervínculo" xfId="2682" builtinId="8" hidden="1"/>
    <cellStyle name="Hipervínculo" xfId="23192" builtinId="8" hidden="1"/>
    <cellStyle name="Hipervínculo" xfId="53804" builtinId="8" hidden="1"/>
    <cellStyle name="Hipervínculo" xfId="2159" builtinId="8" hidden="1"/>
    <cellStyle name="Hipervínculo" xfId="30405" builtinId="8" hidden="1"/>
    <cellStyle name="Hipervínculo" xfId="20259" builtinId="8" hidden="1"/>
    <cellStyle name="Hipervínculo" xfId="26776" builtinId="8" hidden="1"/>
    <cellStyle name="Hipervínculo" xfId="15491" builtinId="8" hidden="1"/>
    <cellStyle name="Hipervínculo" xfId="26754" builtinId="8" hidden="1"/>
    <cellStyle name="Hipervínculo" xfId="21161" builtinId="8" hidden="1"/>
    <cellStyle name="Hipervínculo" xfId="42285" builtinId="8" hidden="1"/>
    <cellStyle name="Hipervínculo" xfId="16779" builtinId="8" hidden="1"/>
    <cellStyle name="Hipervínculo" xfId="59445" builtinId="8" hidden="1"/>
    <cellStyle name="Hipervínculo" xfId="53830" builtinId="8" hidden="1"/>
    <cellStyle name="Hipervínculo" xfId="24036" builtinId="8" hidden="1"/>
    <cellStyle name="Hipervínculo" xfId="9741" builtinId="8" hidden="1"/>
    <cellStyle name="Hipervínculo" xfId="1390" builtinId="8" hidden="1"/>
    <cellStyle name="Hipervínculo" xfId="1588" builtinId="8" hidden="1"/>
    <cellStyle name="Hipervínculo" xfId="4224" builtinId="8" hidden="1"/>
    <cellStyle name="Hipervínculo" xfId="27441" builtinId="8" hidden="1"/>
    <cellStyle name="Hipervínculo" xfId="36942" builtinId="8" hidden="1"/>
    <cellStyle name="Hipervínculo" xfId="31870" builtinId="8" hidden="1"/>
    <cellStyle name="Hipervínculo" xfId="23658" builtinId="8" hidden="1"/>
    <cellStyle name="Hipervínculo" xfId="24758" builtinId="8" hidden="1"/>
    <cellStyle name="Hipervínculo" xfId="8737" builtinId="8" hidden="1"/>
    <cellStyle name="Hipervínculo" xfId="44191" builtinId="8" hidden="1"/>
    <cellStyle name="Hipervínculo" xfId="52073" builtinId="8" hidden="1"/>
    <cellStyle name="Hipervínculo" xfId="47010" builtinId="8" hidden="1"/>
    <cellStyle name="Hipervínculo" xfId="48461" builtinId="8" hidden="1"/>
    <cellStyle name="Hipervínculo" xfId="6171" builtinId="8" hidden="1"/>
    <cellStyle name="Hipervínculo" xfId="42871" builtinId="8" hidden="1"/>
    <cellStyle name="Hipervínculo" xfId="20916" builtinId="8" hidden="1"/>
    <cellStyle name="Hipervínculo" xfId="50991" builtinId="8" hidden="1"/>
    <cellStyle name="Hipervínculo" xfId="44884" builtinId="8" hidden="1"/>
    <cellStyle name="Hipervínculo" xfId="40085" builtinId="8" hidden="1"/>
    <cellStyle name="Hipervínculo" xfId="23694" builtinId="8" hidden="1"/>
    <cellStyle name="Hipervínculo" xfId="5811" builtinId="8" hidden="1"/>
    <cellStyle name="Hipervínculo" xfId="28310" builtinId="8" hidden="1"/>
    <cellStyle name="Hipervínculo" xfId="32604" builtinId="8" hidden="1"/>
    <cellStyle name="Hipervínculo" xfId="11874" builtinId="8" hidden="1"/>
    <cellStyle name="Hipervínculo" xfId="33467" builtinId="8" hidden="1"/>
    <cellStyle name="Hipervínculo" xfId="13545" builtinId="8" hidden="1"/>
    <cellStyle name="Hipervínculo" xfId="8121" builtinId="8" hidden="1"/>
    <cellStyle name="Hipervínculo" xfId="58120" builtinId="8" hidden="1"/>
    <cellStyle name="Hipervínculo" xfId="32481" builtinId="8" hidden="1"/>
    <cellStyle name="Hipervínculo" xfId="21190" builtinId="8" hidden="1"/>
    <cellStyle name="Hipervínculo" xfId="53020" builtinId="8" hidden="1"/>
    <cellStyle name="Hipervínculo" xfId="31287" builtinId="8" hidden="1"/>
    <cellStyle name="Hipervínculo" xfId="47046" builtinId="8" hidden="1"/>
    <cellStyle name="Hipervínculo" xfId="3448" builtinId="8" hidden="1"/>
    <cellStyle name="Hipervínculo" xfId="19667" builtinId="8" hidden="1"/>
    <cellStyle name="Hipervínculo" xfId="19097" builtinId="8" hidden="1"/>
    <cellStyle name="Hipervínculo" xfId="46460" builtinId="8" hidden="1"/>
    <cellStyle name="Hipervínculo" xfId="46092" builtinId="8" hidden="1"/>
    <cellStyle name="Hipervínculo" xfId="24358" builtinId="8" hidden="1"/>
    <cellStyle name="Hipervínculo" xfId="19300" builtinId="8" hidden="1"/>
    <cellStyle name="Hipervínculo" xfId="38458" builtinId="8" hidden="1"/>
    <cellStyle name="Hipervínculo" xfId="32205" builtinId="8" hidden="1"/>
    <cellStyle name="Hipervínculo" xfId="54524" builtinId="8" hidden="1"/>
    <cellStyle name="Hipervínculo" xfId="53386" builtinId="8" hidden="1"/>
    <cellStyle name="Hipervínculo" xfId="39163" builtinId="8" hidden="1"/>
    <cellStyle name="Hipervínculo" xfId="17433" builtinId="8" hidden="1"/>
    <cellStyle name="Hipervínculo" xfId="12370" builtinId="8" hidden="1"/>
    <cellStyle name="Hipervínculo" xfId="11103" builtinId="8" hidden="1"/>
    <cellStyle name="Hipervínculo" xfId="33525" builtinId="8" hidden="1"/>
    <cellStyle name="Hipervínculo" xfId="38582" builtinId="8" hidden="1"/>
    <cellStyle name="Hipervínculo" xfId="57646" builtinId="8" hidden="1"/>
    <cellStyle name="Hipervínculo" xfId="32235" builtinId="8" hidden="1"/>
    <cellStyle name="Hipervínculo" xfId="10505" builtinId="8" hidden="1"/>
    <cellStyle name="Hipervínculo" xfId="5445" builtinId="8" hidden="1"/>
    <cellStyle name="Hipervínculo" xfId="18300" builtinId="8" hidden="1"/>
    <cellStyle name="Hipervínculo" xfId="40451" builtinId="8" hidden="1"/>
    <cellStyle name="Hipervínculo" xfId="59433" builtinId="8" hidden="1"/>
    <cellStyle name="Hipervínculo" xfId="56718" builtinId="8" hidden="1"/>
    <cellStyle name="Hipervínculo" xfId="26052" builtinId="8" hidden="1"/>
    <cellStyle name="Hipervínculo" xfId="1988" builtinId="8" hidden="1"/>
    <cellStyle name="Hipervínculo" xfId="304" builtinId="8" hidden="1"/>
    <cellStyle name="Hipervínculo" xfId="24700" builtinId="8" hidden="1"/>
    <cellStyle name="Hipervínculo" xfId="47380" builtinId="8" hidden="1"/>
    <cellStyle name="Hipervínculo" xfId="52440" builtinId="8" hidden="1"/>
    <cellStyle name="Hipervínculo" xfId="44557" builtinId="8" hidden="1"/>
    <cellStyle name="Hipervínculo" xfId="18378" builtinId="8" hidden="1"/>
    <cellStyle name="Hipervínculo" xfId="3780" builtinId="8" hidden="1"/>
    <cellStyle name="Hipervínculo" xfId="27158" builtinId="8" hidden="1"/>
    <cellStyle name="Hipervínculo" xfId="31503" builtinId="8" hidden="1"/>
    <cellStyle name="Hipervínculo" xfId="18522" builtinId="8" hidden="1"/>
    <cellStyle name="Hipervínculo" xfId="49125" builtinId="8" hidden="1"/>
    <cellStyle name="Hipervínculo" xfId="31711" builtinId="8" hidden="1"/>
    <cellStyle name="Hipervínculo" xfId="49129" builtinId="8" hidden="1"/>
    <cellStyle name="Hipervínculo" xfId="233" builtinId="8" hidden="1"/>
    <cellStyle name="Hipervínculo" xfId="14272" builtinId="8" hidden="1"/>
    <cellStyle name="Hipervínculo" xfId="36258" builtinId="8" hidden="1"/>
    <cellStyle name="Hipervínculo" xfId="2454" builtinId="8" hidden="1"/>
    <cellStyle name="Hipervínculo" xfId="54849" builtinId="8" hidden="1"/>
    <cellStyle name="Hipervínculo" xfId="30957" builtinId="8" hidden="1"/>
    <cellStyle name="Hipervínculo" xfId="4582" builtinId="8" hidden="1"/>
    <cellStyle name="Hipervínculo" xfId="29641" builtinId="8" hidden="1"/>
    <cellStyle name="Hipervínculo" xfId="21073" builtinId="8" hidden="1"/>
    <cellStyle name="Hipervínculo" xfId="45103" builtinId="8" hidden="1"/>
    <cellStyle name="Hipervínculo" xfId="38863" builtinId="8" hidden="1"/>
    <cellStyle name="Hipervínculo" xfId="11117" builtinId="8" hidden="1"/>
    <cellStyle name="Hipervínculo" xfId="4268" builtinId="8" hidden="1"/>
    <cellStyle name="Hipervínculo" xfId="12702" builtinId="8" hidden="1"/>
    <cellStyle name="Hipervínculo" xfId="18804" builtinId="8" hidden="1"/>
    <cellStyle name="Hipervínculo" xfId="55076" builtinId="8" hidden="1"/>
    <cellStyle name="Hipervínculo" xfId="25748" builtinId="8" hidden="1"/>
    <cellStyle name="Hipervínculo" xfId="29226" builtinId="8" hidden="1"/>
    <cellStyle name="Hipervínculo" xfId="20442" builtinId="8" hidden="1"/>
    <cellStyle name="Hipervínculo" xfId="52422" builtinId="8" hidden="1"/>
    <cellStyle name="Hipervínculo" xfId="54713" builtinId="8" hidden="1"/>
    <cellStyle name="Hipervínculo" xfId="9961" builtinId="8" hidden="1"/>
    <cellStyle name="Hipervínculo" xfId="45648" builtinId="8" hidden="1"/>
    <cellStyle name="Hipervínculo" xfId="57920" builtinId="8" hidden="1"/>
    <cellStyle name="Hipervínculo" xfId="58400" builtinId="8" hidden="1"/>
    <cellStyle name="Hipervínculo" xfId="34068" builtinId="8" hidden="1"/>
    <cellStyle name="Hipervínculo" xfId="10557" builtinId="8" hidden="1"/>
    <cellStyle name="Hipervínculo" xfId="11828" builtinId="8" hidden="1"/>
    <cellStyle name="Hipervínculo" xfId="3556" builtinId="8" hidden="1"/>
    <cellStyle name="Hipervínculo" xfId="17565" builtinId="8" hidden="1"/>
    <cellStyle name="Hipervínculo" xfId="8588" builtinId="8" hidden="1"/>
    <cellStyle name="Hipervínculo" xfId="31878" builtinId="8" hidden="1"/>
    <cellStyle name="Hipervínculo" xfId="27138" builtinId="8" hidden="1"/>
    <cellStyle name="Hipervínculo" xfId="2992" builtinId="8" hidden="1"/>
    <cellStyle name="Hipervínculo" xfId="18755" builtinId="8" hidden="1"/>
    <cellStyle name="Hipervínculo" xfId="23812" builtinId="8" hidden="1"/>
    <cellStyle name="Hipervínculo" xfId="48270" builtinId="8" hidden="1"/>
    <cellStyle name="Hipervínculo" xfId="26508" builtinId="8" hidden="1"/>
    <cellStyle name="Hipervínculo" xfId="57548" builtinId="8" hidden="1"/>
    <cellStyle name="Hipervínculo" xfId="9034" builtinId="8" hidden="1"/>
    <cellStyle name="Hipervínculo" xfId="3720" builtinId="8" hidden="1"/>
    <cellStyle name="Hipervínculo" xfId="25681" builtinId="8" hidden="1"/>
    <cellStyle name="Hipervínculo" xfId="30744" builtinId="8" hidden="1"/>
    <cellStyle name="Hipervínculo" xfId="55069" builtinId="8" hidden="1"/>
    <cellStyle name="Hipervínculo" xfId="45722" builtinId="8" hidden="1"/>
    <cellStyle name="Hipervínculo" xfId="49060" builtinId="8" hidden="1"/>
    <cellStyle name="Hipervínculo" xfId="13282" builtinId="8" hidden="1"/>
    <cellStyle name="Hipervínculo" xfId="10881" builtinId="8" hidden="1"/>
    <cellStyle name="Hipervínculo" xfId="32507" builtinId="8" hidden="1"/>
    <cellStyle name="Hipervínculo" xfId="37668" builtinId="8" hidden="1"/>
    <cellStyle name="Hipervínculo" xfId="32349" builtinId="8" hidden="1"/>
    <cellStyle name="Hipervínculo" xfId="33149" builtinId="8" hidden="1"/>
    <cellStyle name="Hipervínculo" xfId="43970" builtinId="8" hidden="1"/>
    <cellStyle name="Hipervínculo" xfId="6357" builtinId="8" hidden="1"/>
    <cellStyle name="Hipervínculo" xfId="30675" builtinId="8" hidden="1"/>
    <cellStyle name="Hipervínculo" xfId="39541" builtinId="8" hidden="1"/>
    <cellStyle name="Hipervínculo" xfId="24070" builtinId="8" hidden="1"/>
    <cellStyle name="Hipervínculo" xfId="50444" builtinId="8" hidden="1"/>
    <cellStyle name="Hipervínculo" xfId="26216" builtinId="8" hidden="1"/>
    <cellStyle name="Hipervínculo" xfId="13192" builtinId="8" hidden="1"/>
    <cellStyle name="Hipervínculo" xfId="54432" builtinId="8" hidden="1"/>
    <cellStyle name="Hipervínculo" xfId="24732" builtinId="8" hidden="1"/>
    <cellStyle name="Hipervínculo" xfId="46468" builtinId="8" hidden="1"/>
    <cellStyle name="Hipervínculo" xfId="41704" builtinId="8" hidden="1"/>
    <cellStyle name="Hipervínculo" xfId="43645" builtinId="8" hidden="1"/>
    <cellStyle name="Hipervínculo" xfId="18552" builtinId="8" hidden="1"/>
    <cellStyle name="Hipervínculo" xfId="35590" builtinId="8" hidden="1"/>
    <cellStyle name="Hipervínculo" xfId="54793" builtinId="8" hidden="1"/>
    <cellStyle name="Hipervínculo" xfId="31665" builtinId="8" hidden="1"/>
    <cellStyle name="Hipervínculo" xfId="53394" builtinId="8" hidden="1"/>
    <cellStyle name="Hipervínculo" xfId="58836" builtinId="8" hidden="1"/>
    <cellStyle name="Hipervínculo" xfId="37438" builtinId="8" hidden="1"/>
    <cellStyle name="Hipervínculo" xfId="57582" builtinId="8" hidden="1"/>
    <cellStyle name="Hipervínculo" xfId="7894" builtinId="8" hidden="1"/>
    <cellStyle name="Hipervínculo" xfId="46315" builtinId="8" hidden="1"/>
    <cellStyle name="Hipervínculo" xfId="12832" builtinId="8" hidden="1"/>
    <cellStyle name="Hipervínculo" xfId="6620" builtinId="8" hidden="1"/>
    <cellStyle name="Hipervínculo" xfId="43362" builtinId="8" hidden="1"/>
    <cellStyle name="Hipervínculo" xfId="30045" builtinId="8" hidden="1"/>
    <cellStyle name="Hipervínculo" xfId="5437" builtinId="8" hidden="1"/>
    <cellStyle name="Hipervínculo" xfId="50254" builtinId="8" hidden="1"/>
    <cellStyle name="Hipervínculo" xfId="21984" builtinId="8" hidden="1"/>
    <cellStyle name="Hipervínculo" xfId="45520" builtinId="8" hidden="1"/>
    <cellStyle name="Hipervínculo" xfId="51366" builtinId="8" hidden="1"/>
    <cellStyle name="Hipervínculo" xfId="47274" builtinId="8" hidden="1"/>
    <cellStyle name="Hipervínculo" xfId="23244" builtinId="8" hidden="1"/>
    <cellStyle name="Hipervínculo" xfId="4921" builtinId="8" hidden="1"/>
    <cellStyle name="Hipervínculo" xfId="19575" builtinId="8" hidden="1"/>
    <cellStyle name="Hipervínculo" xfId="51213" builtinId="8" hidden="1"/>
    <cellStyle name="Hipervínculo" xfId="24494" builtinId="8" hidden="1"/>
    <cellStyle name="Hipervínculo" xfId="9656" builtinId="8" hidden="1"/>
    <cellStyle name="Hipervínculo" xfId="40475" builtinId="8" hidden="1"/>
    <cellStyle name="Hipervínculo" xfId="16445" builtinId="8" hidden="1"/>
    <cellStyle name="Hipervínculo" xfId="4765" builtinId="8" hidden="1"/>
    <cellStyle name="Hipervínculo" xfId="38038" builtinId="8" hidden="1"/>
    <cellStyle name="Hipervínculo" xfId="35586" builtinId="8" hidden="1"/>
    <cellStyle name="Hipervínculo" xfId="58376" builtinId="8" hidden="1"/>
    <cellStyle name="Hipervínculo" xfId="33444" builtinId="8" hidden="1"/>
    <cellStyle name="Hipervínculo" xfId="33675" builtinId="8" hidden="1"/>
    <cellStyle name="Hipervínculo" xfId="9646" builtinId="8" hidden="1"/>
    <cellStyle name="Hipervínculo" xfId="14264" builtinId="8" hidden="1"/>
    <cellStyle name="Hipervínculo" xfId="24917" builtinId="8" hidden="1"/>
    <cellStyle name="Hipervínculo" xfId="42387" builtinId="8" hidden="1"/>
    <cellStyle name="Hipervínculo" xfId="54841" builtinId="8" hidden="1"/>
    <cellStyle name="Hipervínculo" xfId="39637" builtinId="8" hidden="1"/>
    <cellStyle name="Hipervínculo" xfId="7577" builtinId="8" hidden="1"/>
    <cellStyle name="Hipervínculo" xfId="49823" builtinId="8" hidden="1"/>
    <cellStyle name="Hipervínculo" xfId="34823" builtinId="8" hidden="1"/>
    <cellStyle name="Hipervínculo" xfId="29362" builtinId="8" hidden="1"/>
    <cellStyle name="Hipervínculo" xfId="49185" builtinId="8" hidden="1"/>
    <cellStyle name="Hipervínculo" xfId="47913" builtinId="8" hidden="1"/>
    <cellStyle name="Hipervínculo" xfId="24164" builtinId="8" hidden="1"/>
    <cellStyle name="Hipervínculo" xfId="20075" builtinId="8" hidden="1"/>
    <cellStyle name="Hipervínculo" xfId="4176" builtinId="8" hidden="1"/>
    <cellStyle name="Hipervínculo" xfId="27864" builtinId="8" hidden="1"/>
    <cellStyle name="Hipervínculo" xfId="29830" builtinId="8" hidden="1"/>
    <cellStyle name="Hipervínculo" xfId="55982" builtinId="8" hidden="1"/>
    <cellStyle name="Hipervínculo" xfId="40988" builtinId="8" hidden="1"/>
    <cellStyle name="Hipervínculo" xfId="17367" builtinId="8" hidden="1"/>
    <cellStyle name="Hipervínculo" xfId="13272" builtinId="8" hidden="1"/>
    <cellStyle name="Hipervínculo" xfId="37135" builtinId="8" hidden="1"/>
    <cellStyle name="Hipervínculo" xfId="16653" builtinId="8" hidden="1"/>
    <cellStyle name="Hipervínculo" xfId="42615" builtinId="8" hidden="1"/>
    <cellStyle name="Hipervínculo" xfId="22176" builtinId="8" hidden="1"/>
    <cellStyle name="Hipervínculo" xfId="42037" builtinId="8" hidden="1"/>
    <cellStyle name="Hipervínculo" xfId="3596" builtinId="8" hidden="1"/>
    <cellStyle name="Hipervínculo" xfId="16871" builtinId="8" hidden="1"/>
    <cellStyle name="Hipervínculo" xfId="41176" builtinId="8" hidden="1"/>
    <cellStyle name="Hipervínculo" xfId="44383" builtinId="8" hidden="1"/>
    <cellStyle name="Hipervínculo" xfId="56330" builtinId="8" hidden="1"/>
    <cellStyle name="Hipervínculo" xfId="52111" builtinId="8" hidden="1"/>
    <cellStyle name="Hipervínculo" xfId="50834" builtinId="8" hidden="1"/>
    <cellStyle name="Hipervínculo" xfId="32114" builtinId="8" hidden="1"/>
    <cellStyle name="Hipervínculo" xfId="2187" builtinId="8" hidden="1"/>
    <cellStyle name="Hipervínculo" xfId="52263" builtinId="8" hidden="1"/>
    <cellStyle name="Hipervínculo" xfId="36916" builtinId="8" hidden="1"/>
    <cellStyle name="Hipervínculo" xfId="25444" builtinId="8" hidden="1"/>
    <cellStyle name="Hipervínculo" xfId="3904" builtinId="8" hidden="1"/>
    <cellStyle name="Hipervínculo" xfId="50713" builtinId="8" hidden="1"/>
    <cellStyle name="Hipervínculo" xfId="33921" builtinId="8" hidden="1"/>
    <cellStyle name="Hipervínculo" xfId="38046" builtinId="8" hidden="1"/>
    <cellStyle name="Hipervínculo" xfId="31187" builtinId="8" hidden="1"/>
    <cellStyle name="Hipervínculo" xfId="58550" builtinId="8" hidden="1"/>
    <cellStyle name="Hipervínculo" xfId="7205" builtinId="8" hidden="1"/>
    <cellStyle name="Hipervínculo" xfId="48895" builtinId="8" hidden="1"/>
    <cellStyle name="Hipervínculo" xfId="13274" builtinId="8" hidden="1"/>
    <cellStyle name="Hipervínculo" xfId="644" builtinId="8" hidden="1"/>
    <cellStyle name="Hipervínculo" xfId="15944" builtinId="8" hidden="1"/>
    <cellStyle name="Hipervínculo" xfId="37676" builtinId="8" hidden="1"/>
    <cellStyle name="Hipervínculo" xfId="20077" builtinId="8" hidden="1"/>
    <cellStyle name="Hipervínculo" xfId="33288" builtinId="8" hidden="1"/>
    <cellStyle name="Hipervínculo" xfId="8075" builtinId="8" hidden="1"/>
    <cellStyle name="Hipervínculo" xfId="6349" builtinId="8" hidden="1"/>
    <cellStyle name="Hipervínculo" xfId="5959" builtinId="8" hidden="1"/>
    <cellStyle name="Hipervínculo" xfId="22873" builtinId="8" hidden="1"/>
    <cellStyle name="Hipervínculo" xfId="44609" builtinId="8" hidden="1"/>
    <cellStyle name="Hipervínculo" xfId="50452" builtinId="8" hidden="1"/>
    <cellStyle name="Hipervínculo" xfId="22819" builtinId="8" hidden="1"/>
    <cellStyle name="Hipervínculo" xfId="20157" builtinId="8" hidden="1"/>
    <cellStyle name="Hipervínculo" xfId="756" builtinId="8" hidden="1"/>
    <cellStyle name="Hipervínculo" xfId="4759" builtinId="8" hidden="1"/>
    <cellStyle name="Hipervínculo" xfId="29693" builtinId="8" hidden="1"/>
    <cellStyle name="Hipervínculo" xfId="40111" builtinId="8" hidden="1"/>
    <cellStyle name="Hipervínculo" xfId="59325" builtinId="8" hidden="1"/>
    <cellStyle name="Hipervínculo" xfId="21664" builtinId="8" hidden="1"/>
    <cellStyle name="Hipervínculo" xfId="5433" builtinId="8" hidden="1"/>
    <cellStyle name="Hipervínculo" xfId="51567" builtinId="8" hidden="1"/>
    <cellStyle name="Hipervínculo" xfId="12469" builtinId="8" hidden="1"/>
    <cellStyle name="Hipervínculo" xfId="36495" builtinId="8" hidden="1"/>
    <cellStyle name="Hipervínculo" xfId="58832" builtinId="8" hidden="1"/>
    <cellStyle name="Hipervínculo" xfId="36849" builtinId="8" hidden="1"/>
    <cellStyle name="Hipervínculo" xfId="32763" builtinId="8" hidden="1"/>
    <cellStyle name="Hipervínculo" xfId="7295" builtinId="8" hidden="1"/>
    <cellStyle name="Hipervínculo" xfId="24060" builtinId="8" hidden="1"/>
    <cellStyle name="Hipervínculo" xfId="19270" builtinId="8" hidden="1"/>
    <cellStyle name="Hipervínculo" xfId="79" builtinId="8" hidden="1"/>
    <cellStyle name="Hipervínculo" xfId="54082" builtinId="8" hidden="1"/>
    <cellStyle name="Hipervínculo" xfId="8515" builtinId="8" hidden="1"/>
    <cellStyle name="Hipervínculo" xfId="25960" builtinId="8" hidden="1"/>
    <cellStyle name="Hipervínculo" xfId="7743" builtinId="8" hidden="1"/>
    <cellStyle name="Hipervínculo" xfId="21976" builtinId="8" hidden="1"/>
    <cellStyle name="Hipervínculo" xfId="37864" builtinId="8" hidden="1"/>
    <cellStyle name="Hipervínculo" xfId="50096" builtinId="8" hidden="1"/>
    <cellStyle name="Hipervínculo" xfId="47280" builtinId="8" hidden="1"/>
    <cellStyle name="Hipervínculo" xfId="21414" builtinId="8" hidden="1"/>
    <cellStyle name="Hipervínculo" xfId="19163" builtinId="8" hidden="1"/>
    <cellStyle name="Hipervínculo" xfId="4749" builtinId="8" hidden="1"/>
    <cellStyle name="Hipervínculo" xfId="28776" builtinId="8" hidden="1"/>
    <cellStyle name="Hipervínculo" xfId="1892" builtinId="8" hidden="1"/>
    <cellStyle name="Hipervínculo" xfId="56894" builtinId="8" hidden="1"/>
    <cellStyle name="Hipervínculo" xfId="40483" builtinId="8" hidden="1"/>
    <cellStyle name="Hipervínculo" xfId="36549" builtinId="8" hidden="1"/>
    <cellStyle name="Hipervínculo" xfId="29790" builtinId="8" hidden="1"/>
    <cellStyle name="Hipervínculo" xfId="11547" builtinId="8" hidden="1"/>
    <cellStyle name="Hipervínculo" xfId="22815" builtinId="8" hidden="1"/>
    <cellStyle name="Hipervínculo" xfId="22128" builtinId="8" hidden="1"/>
    <cellStyle name="Hipervínculo" xfId="48308" builtinId="8" hidden="1"/>
    <cellStyle name="Hipervínculo" xfId="10305" builtinId="8" hidden="1"/>
    <cellStyle name="Hipervínculo" xfId="59136" builtinId="8" hidden="1"/>
    <cellStyle name="Hipervínculo" xfId="5562" builtinId="8" hidden="1"/>
    <cellStyle name="Hipervínculo" xfId="16036" builtinId="8" hidden="1"/>
    <cellStyle name="Hipervínculo" xfId="34712" builtinId="8" hidden="1"/>
    <cellStyle name="Hipervínculo" xfId="46470" builtinId="8" hidden="1"/>
    <cellStyle name="Hipervínculo" xfId="49775" builtinId="8" hidden="1"/>
    <cellStyle name="Hipervínculo" xfId="26878" builtinId="8" hidden="1"/>
    <cellStyle name="Hipervínculo" xfId="38485" builtinId="8" hidden="1"/>
    <cellStyle name="Hipervínculo" xfId="1672" builtinId="8" hidden="1"/>
    <cellStyle name="Hipervínculo" xfId="21547" builtinId="8" hidden="1"/>
    <cellStyle name="Hipervínculo" xfId="49177" builtinId="8" hidden="1"/>
    <cellStyle name="Hipervínculo" xfId="19749" builtinId="8" hidden="1"/>
    <cellStyle name="Hipervínculo" xfId="42849" builtinId="8" hidden="1"/>
    <cellStyle name="Hipervínculo" xfId="9074" builtinId="8" hidden="1"/>
    <cellStyle name="Hipervínculo" xfId="11555" builtinId="8" hidden="1"/>
    <cellStyle name="Hipervínculo" xfId="8107" builtinId="8" hidden="1"/>
    <cellStyle name="Hipervínculo" xfId="29838" builtinId="8" hidden="1"/>
    <cellStyle name="Hipervínculo" xfId="55974" builtinId="8" hidden="1"/>
    <cellStyle name="Hipervínculo" xfId="59237" builtinId="8" hidden="1"/>
    <cellStyle name="Hipervínculo" xfId="35920" builtinId="8" hidden="1"/>
    <cellStyle name="Hipervínculo" xfId="31477" builtinId="8" hidden="1"/>
    <cellStyle name="Hipervínculo" xfId="31846" builtinId="8" hidden="1"/>
    <cellStyle name="Hipervínculo" xfId="15315" builtinId="8" hidden="1"/>
    <cellStyle name="Hipervínculo" xfId="36763" builtinId="8" hidden="1"/>
    <cellStyle name="Hipervínculo" xfId="55782" builtinId="8" hidden="1"/>
    <cellStyle name="Hipervínculo" xfId="50725" builtinId="8" hidden="1"/>
    <cellStyle name="Hipervínculo" xfId="28988" builtinId="8" hidden="1"/>
    <cellStyle name="Hipervínculo" xfId="52600" builtinId="8" hidden="1"/>
    <cellStyle name="Hipervínculo" xfId="3096" builtinId="8" hidden="1"/>
    <cellStyle name="Hipervínculo" xfId="57069" builtinId="8" hidden="1"/>
    <cellStyle name="Hipervínculo" xfId="43694" builtinId="8" hidden="1"/>
    <cellStyle name="Hipervínculo" xfId="48855" builtinId="8" hidden="1"/>
    <cellStyle name="Hipervínculo" xfId="43797" builtinId="8" hidden="1"/>
    <cellStyle name="Hipervínculo" xfId="7392" builtinId="8" hidden="1"/>
    <cellStyle name="Hipervínculo" xfId="1212" builtinId="8" hidden="1"/>
    <cellStyle name="Hipervínculo" xfId="39237" builtinId="8" hidden="1"/>
    <cellStyle name="Hipervínculo" xfId="28890" builtinId="8" hidden="1"/>
    <cellStyle name="Hipervínculo" xfId="23814" builtinId="8" hidden="1"/>
    <cellStyle name="Hipervínculo" xfId="41927" builtinId="8" hidden="1"/>
    <cellStyle name="Hipervínculo" xfId="36863" builtinId="8" hidden="1"/>
    <cellStyle name="Hipervínculo" xfId="15133" builtinId="8" hidden="1"/>
    <cellStyle name="Hipervínculo" xfId="9026" builtinId="8" hidden="1"/>
    <cellStyle name="Hipervínculo" xfId="28756" builtinId="8" hidden="1"/>
    <cellStyle name="Hipervínculo" xfId="1972" builtinId="8" hidden="1"/>
    <cellStyle name="Hipervínculo" xfId="59287" builtinId="8" hidden="1"/>
    <cellStyle name="Hipervínculo" xfId="39412" builtinId="8" hidden="1"/>
    <cellStyle name="Hipervínculo" xfId="11533" builtinId="8" hidden="1"/>
    <cellStyle name="Hipervínculo" xfId="3834" builtinId="8" hidden="1"/>
    <cellStyle name="Hipervínculo" xfId="5299" builtinId="8" hidden="1"/>
    <cellStyle name="Hipervínculo" xfId="48162" builtinId="8" hidden="1"/>
    <cellStyle name="Hipervínculo" xfId="55229" builtinId="8" hidden="1"/>
    <cellStyle name="Hipervínculo" xfId="55413" builtinId="8" hidden="1"/>
    <cellStyle name="Hipervínculo" xfId="28068" builtinId="8" hidden="1"/>
    <cellStyle name="Hipervínculo" xfId="23007" builtinId="8" hidden="1"/>
    <cellStyle name="Hipervínculo" xfId="19441" builtinId="8" hidden="1"/>
    <cellStyle name="Hipervínculo" xfId="56898" builtinId="8" hidden="1"/>
    <cellStyle name="Hipervínculo" xfId="8845" builtinId="8" hidden="1"/>
    <cellStyle name="Hipervínculo" xfId="15123" builtinId="8" hidden="1"/>
    <cellStyle name="Hipervínculo" xfId="46120" builtinId="8" hidden="1"/>
    <cellStyle name="Hipervínculo" xfId="41698" builtinId="8" hidden="1"/>
    <cellStyle name="Hipervínculo" xfId="27114" builtinId="8" hidden="1"/>
    <cellStyle name="Hipervínculo" xfId="4688" builtinId="8" hidden="1"/>
    <cellStyle name="Hipervínculo" xfId="4785" builtinId="8" hidden="1"/>
    <cellStyle name="Hipervínculo" xfId="16992" builtinId="8" hidden="1"/>
    <cellStyle name="Hipervínculo" xfId="41969" builtinId="8" hidden="1"/>
    <cellStyle name="Hipervínculo" xfId="39571" builtinId="8" hidden="1"/>
    <cellStyle name="Hipervínculo" xfId="27736" builtinId="8" hidden="1"/>
    <cellStyle name="Hipervínculo" xfId="9218" builtinId="8" hidden="1"/>
    <cellStyle name="Hipervínculo" xfId="12461" builtinId="8" hidden="1"/>
    <cellStyle name="Hipervínculo" xfId="36487" builtinId="8" hidden="1"/>
    <cellStyle name="Hipervínculo" xfId="40581" builtinId="8" hidden="1"/>
    <cellStyle name="Hipervínculo" xfId="56796" builtinId="8" hidden="1"/>
    <cellStyle name="Hipervínculo" xfId="32769" builtinId="8" hidden="1"/>
    <cellStyle name="Hipervínculo" xfId="55443" builtinId="8" hidden="1"/>
    <cellStyle name="Hipervínculo" xfId="4648" builtinId="8" hidden="1"/>
    <cellStyle name="Hipervínculo" xfId="19262" builtinId="8" hidden="1"/>
    <cellStyle name="Hipervínculo" xfId="57759" builtinId="8" hidden="1"/>
    <cellStyle name="Hipervínculo" xfId="57642" builtinId="8" hidden="1"/>
    <cellStyle name="Hipervínculo" xfId="49997" builtinId="8" hidden="1"/>
    <cellStyle name="Hipervínculo" xfId="52147" builtinId="8" hidden="1"/>
    <cellStyle name="Hipervínculo" xfId="27537" builtinId="8" hidden="1"/>
    <cellStyle name="Hipervínculo" xfId="36867" builtinId="8" hidden="1"/>
    <cellStyle name="Hipervínculo" xfId="26058" builtinId="8" hidden="1"/>
    <cellStyle name="Hipervínculo" xfId="50088" builtinId="8" hidden="1"/>
    <cellStyle name="Hipervínculo" xfId="54180" builtinId="8" hidden="1"/>
    <cellStyle name="Hipervínculo" xfId="43197" builtinId="8" hidden="1"/>
    <cellStyle name="Hipervínculo" xfId="19171" builtinId="8" hidden="1"/>
    <cellStyle name="Hipervínculo" xfId="2554" builtinId="8" hidden="1"/>
    <cellStyle name="Hipervínculo" xfId="44446" builtinId="8" hidden="1"/>
    <cellStyle name="Hipervínculo" xfId="29780" builtinId="8" hidden="1"/>
    <cellStyle name="Hipervínculo" xfId="47510" builtinId="8" hidden="1"/>
    <cellStyle name="Hipervínculo" xfId="10013" builtinId="8" hidden="1"/>
    <cellStyle name="Hipervínculo" xfId="36397" builtinId="8" hidden="1"/>
    <cellStyle name="Hipervínculo" xfId="12368" builtinId="8" hidden="1"/>
    <cellStyle name="Hipervínculo" xfId="1300" builtinId="8" hidden="1"/>
    <cellStyle name="Hipervínculo" xfId="14123" builtinId="8" hidden="1"/>
    <cellStyle name="Hipervínculo" xfId="3208" builtinId="8" hidden="1"/>
    <cellStyle name="Hipervínculo" xfId="58106" builtinId="8" hidden="1"/>
    <cellStyle name="Hipervínculo" xfId="24304" builtinId="8" hidden="1"/>
    <cellStyle name="Hipervínculo" xfId="29593" builtinId="8" hidden="1"/>
    <cellStyle name="Hipervínculo" xfId="42401" builtinId="8" hidden="1"/>
    <cellStyle name="Hipervínculo" xfId="9140" builtinId="8" hidden="1"/>
    <cellStyle name="Hipervínculo" xfId="21050" builtinId="8" hidden="1"/>
    <cellStyle name="Hipervínculo" xfId="46462" builtinId="8" hidden="1"/>
    <cellStyle name="Hipervínculo" xfId="14453" builtinId="8" hidden="1"/>
    <cellStyle name="Hipervínculo" xfId="44707" builtinId="8" hidden="1"/>
    <cellStyle name="Hipervínculo" xfId="33481" builtinId="8" hidden="1"/>
    <cellStyle name="Hipervínculo" xfId="1409" builtinId="8" hidden="1"/>
    <cellStyle name="Hipervínculo" xfId="5975" builtinId="8" hidden="1"/>
    <cellStyle name="Hipervínculo" xfId="27977" builtinId="8" hidden="1"/>
    <cellStyle name="Hipervínculo" xfId="53262" builtinId="8" hidden="1"/>
    <cellStyle name="Hipervínculo" xfId="23992" builtinId="8" hidden="1"/>
    <cellStyle name="Hipervínculo" xfId="37778" builtinId="8" hidden="1"/>
    <cellStyle name="Hipervínculo" xfId="15994" builtinId="8" hidden="1"/>
    <cellStyle name="Hipervínculo" xfId="8115" builtinId="8" hidden="1"/>
    <cellStyle name="Hipervínculo" xfId="35104" builtinId="8" hidden="1"/>
    <cellStyle name="Hipervínculo" xfId="34906" builtinId="8" hidden="1"/>
    <cellStyle name="Hipervínculo" xfId="55516" builtinId="8" hidden="1"/>
    <cellStyle name="Hipervínculo" xfId="26916" builtinId="8" hidden="1"/>
    <cellStyle name="Hipervínculo" xfId="19344" builtinId="8" hidden="1"/>
    <cellStyle name="Hipervínculo" xfId="13713" builtinId="8" hidden="1"/>
    <cellStyle name="Hipervínculo" xfId="41935" builtinId="8" hidden="1"/>
    <cellStyle name="Hipervínculo" xfId="20105" builtinId="8" hidden="1"/>
    <cellStyle name="Hipervínculo" xfId="41837" builtinId="8" hidden="1"/>
    <cellStyle name="Hipervínculo" xfId="50717" builtinId="8" hidden="1"/>
    <cellStyle name="Hipervínculo" xfId="18086" builtinId="8" hidden="1"/>
    <cellStyle name="Hipervínculo" xfId="23921" builtinId="8" hidden="1"/>
    <cellStyle name="Hipervínculo" xfId="1168" builtinId="8" hidden="1"/>
    <cellStyle name="Hipervínculo" xfId="21970" builtinId="8" hidden="1"/>
    <cellStyle name="Hipervínculo" xfId="27028" builtinId="8" hidden="1"/>
    <cellStyle name="Hipervínculo" xfId="57896" builtinId="8" hidden="1"/>
    <cellStyle name="Hipervínculo" xfId="43787" builtinId="8" hidden="1"/>
    <cellStyle name="Hipervínculo" xfId="31996" builtinId="8" hidden="1"/>
    <cellStyle name="Hipervínculo" xfId="16996" builtinId="8" hidden="1"/>
    <cellStyle name="Hipervínculo" xfId="54737" builtinId="8" hidden="1"/>
    <cellStyle name="Hipervínculo" xfId="28898" builtinId="8" hidden="1"/>
    <cellStyle name="Hipervínculo" xfId="33961" builtinId="8" hidden="1"/>
    <cellStyle name="Hipervínculo" xfId="55688" builtinId="8" hidden="1"/>
    <cellStyle name="Hipervínculo" xfId="36855" builtinId="8" hidden="1"/>
    <cellStyle name="Hipervínculo" xfId="27140" builtinId="8" hidden="1"/>
    <cellStyle name="Hipervínculo" xfId="10067" builtinId="8" hidden="1"/>
    <cellStyle name="Hipervínculo" xfId="13374" builtinId="8" hidden="1"/>
    <cellStyle name="Hipervínculo" xfId="35828" builtinId="8" hidden="1"/>
    <cellStyle name="Hipervínculo" xfId="40887" builtinId="8" hidden="1"/>
    <cellStyle name="Hipervínculo" xfId="55883" builtinId="8" hidden="1"/>
    <cellStyle name="Hipervínculo" xfId="55165" builtinId="8" hidden="1"/>
    <cellStyle name="Hipervínculo" xfId="40934" builtinId="8" hidden="1"/>
    <cellStyle name="Hipervínculo" xfId="2139" builtinId="8" hidden="1"/>
    <cellStyle name="Hipervínculo" xfId="56760" builtinId="8" hidden="1"/>
    <cellStyle name="Hipervínculo" xfId="37573" builtinId="8" hidden="1"/>
    <cellStyle name="Hipervínculo" xfId="27211" builtinId="8" hidden="1"/>
    <cellStyle name="Hipervínculo" xfId="49084" builtinId="8" hidden="1"/>
    <cellStyle name="Hipervínculo" xfId="22999" builtinId="8" hidden="1"/>
    <cellStyle name="Hipervínculo" xfId="14069" builtinId="8" hidden="1"/>
    <cellStyle name="Hipervínculo" xfId="2584" builtinId="8" hidden="1"/>
    <cellStyle name="Hipervínculo" xfId="26972" builtinId="8" hidden="1"/>
    <cellStyle name="Hipervínculo" xfId="49683" builtinId="8" hidden="1"/>
    <cellStyle name="Hipervínculo" xfId="54743" builtinId="8" hidden="1"/>
    <cellStyle name="Hipervínculo" xfId="45040" builtinId="8" hidden="1"/>
    <cellStyle name="Hipervínculo" xfId="16046" builtinId="8" hidden="1"/>
    <cellStyle name="Hipervínculo" xfId="49095" builtinId="8" hidden="1"/>
    <cellStyle name="Hipervínculo" xfId="15976" builtinId="8" hidden="1"/>
    <cellStyle name="Hipervínculo" xfId="12522" builtinId="8" hidden="1"/>
    <cellStyle name="Hipervínculo" xfId="28023" builtinId="8" hidden="1"/>
    <cellStyle name="Hipervínculo" xfId="12588" builtinId="8" hidden="1"/>
    <cellStyle name="Hipervínculo" xfId="5281" builtinId="8" hidden="1"/>
    <cellStyle name="Hipervínculo" xfId="47628" builtinId="8" hidden="1"/>
    <cellStyle name="Hipervínculo" xfId="28044" builtinId="8" hidden="1"/>
    <cellStyle name="Hipervínculo" xfId="18037" builtinId="8" hidden="1"/>
    <cellStyle name="Hipervínculo" xfId="34168" builtinId="8" hidden="1"/>
    <cellStyle name="Hipervínculo" xfId="2519" builtinId="8" hidden="1"/>
    <cellStyle name="Hipervínculo" xfId="31225" builtinId="8" hidden="1"/>
    <cellStyle name="Hipervínculo" xfId="42413" builtinId="8" hidden="1"/>
    <cellStyle name="Hipervínculo" xfId="15173" builtinId="8" hidden="1"/>
    <cellStyle name="Hipervínculo" xfId="32689" builtinId="8" hidden="1"/>
    <cellStyle name="Hipervínculo" xfId="20370" builtinId="8" hidden="1"/>
    <cellStyle name="Hipervínculo" xfId="7579" builtinId="8" hidden="1"/>
    <cellStyle name="Hipervínculo" xfId="54046" builtinId="8" hidden="1"/>
    <cellStyle name="Hipervínculo" xfId="4981" builtinId="8" hidden="1"/>
    <cellStyle name="Hipervínculo" xfId="14157" builtinId="8" hidden="1"/>
    <cellStyle name="Hipervínculo" xfId="17695" builtinId="8" hidden="1"/>
    <cellStyle name="Hipervínculo" xfId="30849" builtinId="8" hidden="1"/>
    <cellStyle name="Hipervínculo" xfId="18546" builtinId="8" hidden="1"/>
    <cellStyle name="Hipervínculo" xfId="14256" builtinId="8" hidden="1"/>
    <cellStyle name="Hipervínculo" xfId="34592" builtinId="8" hidden="1"/>
    <cellStyle name="Hipervínculo" xfId="33299" builtinId="8" hidden="1"/>
    <cellStyle name="Hipervínculo" xfId="41712" builtinId="8" hidden="1"/>
    <cellStyle name="Hipervínculo" xfId="35184" builtinId="8" hidden="1"/>
    <cellStyle name="Hipervínculo" xfId="53494" builtinId="8" hidden="1"/>
    <cellStyle name="Hipervínculo" xfId="17629" builtinId="8" hidden="1"/>
    <cellStyle name="Hipervínculo" xfId="35170" builtinId="8" hidden="1"/>
    <cellStyle name="Hipervínculo" xfId="47524" builtinId="8" hidden="1"/>
    <cellStyle name="Hipervínculo" xfId="37938" builtinId="8" hidden="1"/>
    <cellStyle name="Hipervínculo" xfId="38180" builtinId="8" hidden="1"/>
    <cellStyle name="Hipervínculo" xfId="44701" builtinId="8" hidden="1"/>
    <cellStyle name="Hipervínculo" xfId="45083" builtinId="8" hidden="1"/>
    <cellStyle name="Hipervínculo" xfId="416" builtinId="8" hidden="1"/>
    <cellStyle name="Hipervínculo" xfId="16903" builtinId="8" hidden="1"/>
    <cellStyle name="Hipervínculo" xfId="10069" builtinId="8" hidden="1"/>
    <cellStyle name="Hipervínculo" xfId="24834" builtinId="8" hidden="1"/>
    <cellStyle name="Hipervínculo" xfId="34604" builtinId="8" hidden="1"/>
    <cellStyle name="Hipervínculo" xfId="32353" builtinId="8" hidden="1"/>
    <cellStyle name="Hipervínculo" xfId="25429" builtinId="8" hidden="1"/>
    <cellStyle name="Hipervínculo" xfId="50545" builtinId="8" hidden="1"/>
    <cellStyle name="Hipervínculo" xfId="44699" builtinId="8" hidden="1"/>
    <cellStyle name="Hipervínculo" xfId="22803" builtinId="8" hidden="1"/>
    <cellStyle name="Hipervínculo" xfId="17909" builtinId="8" hidden="1"/>
    <cellStyle name="Hipervínculo" xfId="6255" builtinId="8" hidden="1"/>
    <cellStyle name="Hipervínculo" xfId="27985" builtinId="8" hidden="1"/>
    <cellStyle name="Hipervínculo" xfId="25703" builtinId="8" hidden="1"/>
    <cellStyle name="Hipervínculo" xfId="9451" builtinId="8" hidden="1"/>
    <cellStyle name="Hipervínculo" xfId="37770" builtinId="8" hidden="1"/>
    <cellStyle name="Hipervínculo" xfId="16002" builtinId="8" hidden="1"/>
    <cellStyle name="Hipervínculo" xfId="10720" builtinId="8" hidden="1"/>
    <cellStyle name="Hipervínculo" xfId="15213" builtinId="8" hidden="1"/>
    <cellStyle name="Hipervínculo" xfId="34914" builtinId="8" hidden="1"/>
    <cellStyle name="Hipervínculo" xfId="38773" builtinId="8" hidden="1"/>
    <cellStyle name="Hipervínculo" xfId="16345" builtinId="8" hidden="1"/>
    <cellStyle name="Hipervínculo" xfId="21151" builtinId="8" hidden="1"/>
    <cellStyle name="Hipervínculo" xfId="961" builtinId="8" hidden="1"/>
    <cellStyle name="Hipervínculo" xfId="3668" builtinId="8" hidden="1"/>
    <cellStyle name="Hipervínculo" xfId="20113" builtinId="8" hidden="1"/>
    <cellStyle name="Hipervínculo" xfId="41845" builtinId="8" hidden="1"/>
    <cellStyle name="Hipervínculo" xfId="46904" builtinId="8" hidden="1"/>
    <cellStyle name="Hipervínculo" xfId="48170" builtinId="8" hidden="1"/>
    <cellStyle name="Hipervínculo" xfId="15011" builtinId="8" hidden="1"/>
    <cellStyle name="Hipervínculo" xfId="9638" builtinId="8" hidden="1"/>
    <cellStyle name="Hipervínculo" xfId="28992" builtinId="8" hidden="1"/>
    <cellStyle name="Hipervínculo" xfId="27036" builtinId="8" hidden="1"/>
    <cellStyle name="Hipervínculo" xfId="29134" builtinId="8" hidden="1"/>
    <cellStyle name="Hipervínculo" xfId="50498" builtinId="8" hidden="1"/>
    <cellStyle name="Hipervínculo" xfId="33857" builtinId="8" hidden="1"/>
    <cellStyle name="Hipervínculo" xfId="40849" builtinId="8" hidden="1"/>
    <cellStyle name="Hipervínculo" xfId="3076" builtinId="8" hidden="1"/>
    <cellStyle name="Hipervínculo" xfId="10659" builtinId="8" hidden="1"/>
    <cellStyle name="Hipervínculo" xfId="38713" builtinId="8" hidden="1"/>
    <cellStyle name="Hipervínculo" xfId="408" builtinId="8" hidden="1"/>
    <cellStyle name="Hipervínculo" xfId="57870" builtinId="8" hidden="1"/>
    <cellStyle name="Hipervínculo" xfId="44273" builtinId="8" hidden="1"/>
    <cellStyle name="Hipervínculo" xfId="24810" builtinId="8" hidden="1"/>
    <cellStyle name="Hipervínculo" xfId="29711" builtinId="8" hidden="1"/>
    <cellStyle name="Hipervínculo" xfId="13306" builtinId="8" hidden="1"/>
    <cellStyle name="Hipervínculo" xfId="27439" builtinId="8" hidden="1"/>
    <cellStyle name="Hipervínculo" xfId="52023" builtinId="8" hidden="1"/>
    <cellStyle name="Hipervínculo" xfId="25520" builtinId="8" hidden="1"/>
    <cellStyle name="Hipervínculo" xfId="27770" builtinId="8" hidden="1"/>
    <cellStyle name="Hipervínculo" xfId="4128" builtinId="8" hidden="1"/>
    <cellStyle name="Hipervínculo" xfId="10503" builtinId="8" hidden="1"/>
    <cellStyle name="Hipervínculo" xfId="24254" builtinId="8" hidden="1"/>
    <cellStyle name="Hipervínculo" xfId="47823" builtinId="8" hidden="1"/>
    <cellStyle name="Hipervínculo" xfId="49092" builtinId="8" hidden="1"/>
    <cellStyle name="Hipervínculo" xfId="45215" builtinId="8" hidden="1"/>
    <cellStyle name="Hipervínculo" xfId="748" builtinId="8" hidden="1"/>
    <cellStyle name="Hipervínculo" xfId="56520" builtinId="8" hidden="1"/>
    <cellStyle name="Hipervínculo" xfId="6551" builtinId="8" hidden="1"/>
    <cellStyle name="Hipervínculo" xfId="27796" builtinId="8" hidden="1"/>
    <cellStyle name="Hipervínculo" xfId="54751" builtinId="8" hidden="1"/>
    <cellStyle name="Hipervínculo" xfId="42911" builtinId="8" hidden="1"/>
    <cellStyle name="Hipervínculo" xfId="38200" builtinId="8" hidden="1"/>
    <cellStyle name="Hipervínculo" xfId="14171" builtinId="8" hidden="1"/>
    <cellStyle name="Hipervínculo" xfId="9737" builtinId="8" hidden="1"/>
    <cellStyle name="Hipervínculo" xfId="3186" builtinId="8" hidden="1"/>
    <cellStyle name="Hipervínculo" xfId="37854" builtinId="8" hidden="1"/>
    <cellStyle name="Hipervínculo" xfId="58330" builtinId="8" hidden="1"/>
    <cellStyle name="Hipervínculo" xfId="35494" builtinId="8" hidden="1"/>
    <cellStyle name="Hipervínculo" xfId="31403" builtinId="8" hidden="1"/>
    <cellStyle name="Hipervínculo" xfId="7374" builtinId="8" hidden="1"/>
    <cellStyle name="Hipervínculo" xfId="16538" builtinId="8" hidden="1"/>
    <cellStyle name="Hipervínculo" xfId="18318" builtinId="8" hidden="1"/>
    <cellStyle name="Hipervínculo" xfId="10383" builtinId="8" hidden="1"/>
    <cellStyle name="Hipervínculo" xfId="43861" builtinId="8" hidden="1"/>
    <cellStyle name="Hipervínculo" xfId="51987" builtinId="8" hidden="1"/>
    <cellStyle name="Hipervínculo" xfId="10395" builtinId="8" hidden="1"/>
    <cellStyle name="Hipervínculo" xfId="253" builtinId="8" hidden="1"/>
    <cellStyle name="Hipervínculo" xfId="23334" builtinId="8" hidden="1"/>
    <cellStyle name="Hipervínculo" xfId="25211" builtinId="8" hidden="1"/>
    <cellStyle name="Hipervínculo" xfId="51459" builtinId="8" hidden="1"/>
    <cellStyle name="Hipervínculo" xfId="45352" builtinId="8" hidden="1"/>
    <cellStyle name="Hipervínculo" xfId="21928" builtinId="8" hidden="1"/>
    <cellStyle name="Hipervínculo" xfId="17803" builtinId="8" hidden="1"/>
    <cellStyle name="Hipervínculo" xfId="5343" builtinId="8" hidden="1"/>
    <cellStyle name="Hipervínculo" xfId="30139" builtinId="8" hidden="1"/>
    <cellStyle name="Hipervínculo" xfId="32134" builtinId="8" hidden="1"/>
    <cellStyle name="Hipervínculo" xfId="35692" builtinId="8" hidden="1"/>
    <cellStyle name="Hipervínculo" xfId="38681" builtinId="8" hidden="1"/>
    <cellStyle name="Hipervínculo" xfId="54176" builtinId="8" hidden="1"/>
    <cellStyle name="Hipervínculo" xfId="11001" builtinId="8" hidden="1"/>
    <cellStyle name="Hipervínculo" xfId="34970" builtinId="8" hidden="1"/>
    <cellStyle name="Hipervínculo" xfId="36936" builtinId="8" hidden="1"/>
    <cellStyle name="Hipervínculo" xfId="26577" builtinId="8" hidden="1"/>
    <cellStyle name="Hipervínculo" xfId="53488" builtinId="8" hidden="1"/>
    <cellStyle name="Hipervínculo" xfId="31755" builtinId="8" hidden="1"/>
    <cellStyle name="Hipervínculo" xfId="23702" builtinId="8" hidden="1"/>
    <cellStyle name="Hipervínculo" xfId="3212" builtinId="8" hidden="1"/>
    <cellStyle name="Hipervínculo" xfId="19199" builtinId="8" hidden="1"/>
    <cellStyle name="Hipervínculo" xfId="43736" builtinId="8" hidden="1"/>
    <cellStyle name="Hipervínculo" xfId="48753" builtinId="8" hidden="1"/>
    <cellStyle name="Hipervínculo" xfId="21662" builtinId="8" hidden="1"/>
    <cellStyle name="Hipervínculo" xfId="10273" builtinId="8" hidden="1"/>
    <cellStyle name="Hipervínculo" xfId="21010" builtinId="8" hidden="1"/>
    <cellStyle name="Hipervínculo" xfId="27397" builtinId="8" hidden="1"/>
    <cellStyle name="Hipervínculo" xfId="41122" builtinId="8" hidden="1"/>
    <cellStyle name="Hipervínculo" xfId="26444" builtinId="8" hidden="1"/>
    <cellStyle name="Hipervínculo" xfId="46743" builtinId="8" hidden="1"/>
    <cellStyle name="Hipervínculo" xfId="41605" builtinId="8" hidden="1"/>
    <cellStyle name="Hipervínculo" xfId="26690" builtinId="8" hidden="1"/>
    <cellStyle name="Hipervínculo" xfId="13509" builtinId="8" hidden="1"/>
    <cellStyle name="Hipervínculo" xfId="11322" builtinId="8" hidden="1"/>
    <cellStyle name="Hipervínculo" xfId="36914" builtinId="8" hidden="1"/>
    <cellStyle name="Hipervínculo" xfId="57235" builtinId="8" hidden="1"/>
    <cellStyle name="Hipervínculo" xfId="57359" builtinId="8" hidden="1"/>
    <cellStyle name="Hipervínculo" xfId="32705" builtinId="8" hidden="1"/>
    <cellStyle name="Hipervínculo" xfId="10973" builtinId="8" hidden="1"/>
    <cellStyle name="Hipervínculo" xfId="51553" builtinId="8" hidden="1"/>
    <cellStyle name="Hipervínculo" xfId="18250" builtinId="8" hidden="1"/>
    <cellStyle name="Hipervínculo" xfId="13775" builtinId="8" hidden="1"/>
    <cellStyle name="Hipervínculo" xfId="48103" builtinId="8" hidden="1"/>
    <cellStyle name="Hipervínculo" xfId="50890" builtinId="8" hidden="1"/>
    <cellStyle name="Hipervínculo" xfId="25772" builtinId="8" hidden="1"/>
    <cellStyle name="Hipervínculo" xfId="6087" builtinId="8" hidden="1"/>
    <cellStyle name="Hipervínculo" xfId="15317" builtinId="8" hidden="1"/>
    <cellStyle name="Hipervínculo" xfId="58632" builtinId="8" hidden="1"/>
    <cellStyle name="Hipervínculo" xfId="25205" builtinId="8" hidden="1"/>
    <cellStyle name="Hipervínculo" xfId="15359" builtinId="8" hidden="1"/>
    <cellStyle name="Hipervínculo" xfId="44089" builtinId="8" hidden="1"/>
    <cellStyle name="Hipervínculo" xfId="18848" builtinId="8" hidden="1"/>
    <cellStyle name="Hipervínculo" xfId="3432" builtinId="8" hidden="1"/>
    <cellStyle name="Hipervínculo" xfId="40233" builtinId="8" hidden="1"/>
    <cellStyle name="Hipervínculo" xfId="31968" builtinId="8" hidden="1"/>
    <cellStyle name="Hipervínculo" xfId="53838" builtinId="8" hidden="1"/>
    <cellStyle name="Hipervínculo" xfId="48166" builtinId="8" hidden="1"/>
    <cellStyle name="Hipervínculo" xfId="37816" builtinId="8" hidden="1"/>
    <cellStyle name="Hipervínculo" xfId="11919" builtinId="8" hidden="1"/>
    <cellStyle name="Hipervínculo" xfId="10651" builtinId="8" hidden="1"/>
    <cellStyle name="Hipervínculo" xfId="26310" builtinId="8" hidden="1"/>
    <cellStyle name="Hipervínculo" xfId="38765" builtinId="8" hidden="1"/>
    <cellStyle name="Hipervínculo" xfId="57874" builtinId="8" hidden="1"/>
    <cellStyle name="Hipervínculo" xfId="34579" builtinId="8" hidden="1"/>
    <cellStyle name="Hipervínculo" xfId="40027" builtinId="8" hidden="1"/>
    <cellStyle name="Hipervínculo" xfId="48069" builtinId="8" hidden="1"/>
    <cellStyle name="Hipervínculo" xfId="44679" builtinId="8" hidden="1"/>
    <cellStyle name="Hipervínculo" xfId="27106" builtinId="8" hidden="1"/>
    <cellStyle name="Hipervínculo" xfId="45570" builtinId="8" hidden="1"/>
    <cellStyle name="Hipervínculo" xfId="51811" builtinId="8" hidden="1"/>
    <cellStyle name="Hipervínculo" xfId="27780" builtinId="8" hidden="1"/>
    <cellStyle name="Hipervínculo" xfId="23688" builtinId="8" hidden="1"/>
    <cellStyle name="Hipervínculo" xfId="32284" builtinId="8" hidden="1"/>
    <cellStyle name="Hipervínculo" xfId="24246" builtinId="8" hidden="1"/>
    <cellStyle name="Hipervínculo" xfId="17095" builtinId="8" hidden="1"/>
    <cellStyle name="Hipervínculo" xfId="52369" builtinId="8" hidden="1"/>
    <cellStyle name="Hipervínculo" xfId="45009" builtinId="8" hidden="1"/>
    <cellStyle name="Hipervínculo" xfId="20982" builtinId="8" hidden="1"/>
    <cellStyle name="Hipervínculo" xfId="16891" builtinId="8" hidden="1"/>
    <cellStyle name="Hipervínculo" xfId="55336" builtinId="8" hidden="1"/>
    <cellStyle name="Hipervínculo" xfId="15289" builtinId="8" hidden="1"/>
    <cellStyle name="Hipervínculo" xfId="41000" builtinId="8" hidden="1"/>
    <cellStyle name="Hipervínculo" xfId="6844" builtinId="8" hidden="1"/>
    <cellStyle name="Hipervínculo" xfId="39269" builtinId="8" hidden="1"/>
    <cellStyle name="Hipervínculo" xfId="14179" builtinId="8" hidden="1"/>
    <cellStyle name="Hipervínculo" xfId="29717" builtinId="8" hidden="1"/>
    <cellStyle name="Hipervínculo" xfId="276" builtinId="8" hidden="1"/>
    <cellStyle name="Hipervínculo" xfId="28584" builtinId="8" hidden="1"/>
    <cellStyle name="Hipervínculo" xfId="34710" builtinId="8" hidden="1"/>
    <cellStyle name="Hipervínculo" xfId="10967" builtinId="8" hidden="1"/>
    <cellStyle name="Hipervínculo" xfId="31411" builtinId="8" hidden="1"/>
    <cellStyle name="Hipervínculo" xfId="372" builtinId="8" hidden="1"/>
    <cellStyle name="Hipervínculo" xfId="2756" builtinId="8" hidden="1"/>
    <cellStyle name="Hipervínculo" xfId="18328" builtinId="8" hidden="1"/>
    <cellStyle name="Hipervínculo" xfId="43785" builtinId="8" hidden="1"/>
    <cellStyle name="Hipervínculo" xfId="41887" builtinId="8" hidden="1"/>
    <cellStyle name="Hipervínculo" xfId="47470" builtinId="8" hidden="1"/>
    <cellStyle name="Hipervínculo" xfId="24608" builtinId="8" hidden="1"/>
    <cellStyle name="Hipervínculo" xfId="26530" builtinId="8" hidden="1"/>
    <cellStyle name="Hipervínculo" xfId="17521" builtinId="8" hidden="1"/>
    <cellStyle name="Hipervínculo" xfId="45173" builtinId="8" hidden="1"/>
    <cellStyle name="Hipervínculo" xfId="51451" builtinId="8" hidden="1"/>
    <cellStyle name="Hipervínculo" xfId="8637" builtinId="8" hidden="1"/>
    <cellStyle name="Hipervínculo" xfId="40545" builtinId="8" hidden="1"/>
    <cellStyle name="Hipervínculo" xfId="17811" builtinId="8" hidden="1"/>
    <cellStyle name="Hipervínculo" xfId="2594" builtinId="8" hidden="1"/>
    <cellStyle name="Hipervínculo" xfId="10413" builtinId="8" hidden="1"/>
    <cellStyle name="Hipervínculo" xfId="32142" builtinId="8" hidden="1"/>
    <cellStyle name="Hipervínculo" xfId="22841" builtinId="8" hidden="1"/>
    <cellStyle name="Hipervínculo" xfId="47126" builtinId="8" hidden="1"/>
    <cellStyle name="Hipervínculo" xfId="33617" builtinId="8" hidden="1"/>
    <cellStyle name="Hipervínculo" xfId="11009" builtinId="8" hidden="1"/>
    <cellStyle name="Hipervínculo" xfId="3178" builtinId="8" hidden="1"/>
    <cellStyle name="Hipervínculo" xfId="17341" builtinId="8" hidden="1"/>
    <cellStyle name="Hipervínculo" xfId="39071" builtinId="8" hidden="1"/>
    <cellStyle name="Hipervínculo" xfId="53480" builtinId="8" hidden="1"/>
    <cellStyle name="Hipervínculo" xfId="15273" builtinId="8" hidden="1"/>
    <cellStyle name="Hipervínculo" xfId="8225" builtinId="8" hidden="1"/>
    <cellStyle name="Hipervínculo" xfId="22436" builtinId="8" hidden="1"/>
    <cellStyle name="Hipervínculo" xfId="9879" builtinId="8" hidden="1"/>
    <cellStyle name="Hipervínculo" xfId="24264" builtinId="8" hidden="1"/>
    <cellStyle name="Hipervínculo" xfId="38620" builtinId="8" hidden="1"/>
    <cellStyle name="Hipervínculo" xfId="55380" builtinId="8" hidden="1"/>
    <cellStyle name="Hipervínculo" xfId="24878" builtinId="8" hidden="1"/>
    <cellStyle name="Hipervínculo" xfId="19761" builtinId="8" hidden="1"/>
    <cellStyle name="Hipervínculo" xfId="34019" builtinId="8" hidden="1"/>
    <cellStyle name="Hipervínculo" xfId="5333" builtinId="8" hidden="1"/>
    <cellStyle name="Hipervínculo" xfId="31197" builtinId="8" hidden="1"/>
    <cellStyle name="Hipervínculo" xfId="52926" builtinId="8" hidden="1"/>
    <cellStyle name="Hipervínculo" xfId="39625" builtinId="8" hidden="1"/>
    <cellStyle name="Hipervínculo" xfId="34561" builtinId="8" hidden="1"/>
    <cellStyle name="Hipervínculo" xfId="12830" builtinId="8" hidden="1"/>
    <cellStyle name="Hipervínculo" xfId="13240" builtinId="8" hidden="1"/>
    <cellStyle name="Hipervínculo" xfId="15653" builtinId="8" hidden="1"/>
    <cellStyle name="Hipervínculo" xfId="2129" builtinId="8" hidden="1"/>
    <cellStyle name="Hipervínculo" xfId="57415" builtinId="8" hidden="1"/>
    <cellStyle name="Hipervínculo" xfId="3562" builtinId="8" hidden="1"/>
    <cellStyle name="Hipervínculo" xfId="27632" builtinId="8" hidden="1"/>
    <cellStyle name="Hipervínculo" xfId="6069" builtinId="8" hidden="1"/>
    <cellStyle name="Hipervínculo" xfId="11858" builtinId="8" hidden="1"/>
    <cellStyle name="Hipervínculo" xfId="39553" builtinId="8" hidden="1"/>
    <cellStyle name="Hipervínculo" xfId="24364" builtinId="8" hidden="1"/>
    <cellStyle name="Hipervínculo" xfId="18392" builtinId="8" hidden="1"/>
    <cellStyle name="Hipervínculo" xfId="55828" builtinId="8" hidden="1"/>
    <cellStyle name="Hipervínculo" xfId="24904" builtinId="8" hidden="1"/>
    <cellStyle name="Hipervínculo" xfId="43019" builtinId="8" hidden="1"/>
    <cellStyle name="Hipervínculo" xfId="12758" builtinId="8" hidden="1"/>
    <cellStyle name="Hipervínculo" xfId="10353" builtinId="8" hidden="1"/>
    <cellStyle name="Hipervínculo" xfId="27691" builtinId="8" hidden="1"/>
    <cellStyle name="Hipervínculo" xfId="53002" builtinId="8" hidden="1"/>
    <cellStyle name="Hipervínculo" xfId="54460" builtinId="8" hidden="1"/>
    <cellStyle name="Hipervínculo" xfId="9467" builtinId="8" hidden="1"/>
    <cellStyle name="Hipervínculo" xfId="13402" builtinId="8" hidden="1"/>
    <cellStyle name="Hipervínculo" xfId="45339" builtinId="8" hidden="1"/>
    <cellStyle name="Hipervínculo" xfId="54170" builtinId="8" hidden="1"/>
    <cellStyle name="Hipervínculo" xfId="14214" builtinId="8" hidden="1"/>
    <cellStyle name="Hipervínculo" xfId="18074" builtinId="8" hidden="1"/>
    <cellStyle name="Hipervínculo" xfId="25348" builtinId="8" hidden="1"/>
    <cellStyle name="Hipervínculo" xfId="6896" builtinId="8" hidden="1"/>
    <cellStyle name="Hipervínculo" xfId="14732" builtinId="8" hidden="1"/>
    <cellStyle name="Hipervínculo" xfId="39575" builtinId="8" hidden="1"/>
    <cellStyle name="Hipervínculo" xfId="42855" builtinId="8" hidden="1"/>
    <cellStyle name="Hipervínculo" xfId="664" builtinId="8" hidden="1"/>
    <cellStyle name="Hipervínculo" xfId="30497" builtinId="8" hidden="1"/>
    <cellStyle name="Hipervínculo" xfId="35980" builtinId="8" hidden="1"/>
    <cellStyle name="Hipervínculo" xfId="2299" builtinId="8" hidden="1"/>
    <cellStyle name="Hipervínculo" xfId="24624" builtinId="8" hidden="1"/>
    <cellStyle name="Hipervínculo" xfId="45562" builtinId="8" hidden="1"/>
    <cellStyle name="Hipervínculo" xfId="17595" builtinId="8" hidden="1"/>
    <cellStyle name="Hipervínculo" xfId="47726" builtinId="8" hidden="1"/>
    <cellStyle name="Hipervínculo" xfId="47316" builtinId="8" hidden="1"/>
    <cellStyle name="Hipervínculo" xfId="15892" builtinId="8" hidden="1"/>
    <cellStyle name="Hipervínculo" xfId="4409" builtinId="8" hidden="1"/>
    <cellStyle name="Hipervínculo" xfId="28332" builtinId="8" hidden="1"/>
    <cellStyle name="Hipervínculo" xfId="52361" builtinId="8" hidden="1"/>
    <cellStyle name="Hipervínculo" xfId="56450" builtinId="8" hidden="1"/>
    <cellStyle name="Hipervínculo" xfId="40925" builtinId="8" hidden="1"/>
    <cellStyle name="Hipervínculo" xfId="57390" builtinId="8" hidden="1"/>
    <cellStyle name="Hipervínculo" xfId="45355" builtinId="8" hidden="1"/>
    <cellStyle name="Hipervínculo" xfId="13639" builtinId="8" hidden="1"/>
    <cellStyle name="Hipervínculo" xfId="35134" builtinId="8" hidden="1"/>
    <cellStyle name="Hipervínculo" xfId="58149" builtinId="8" hidden="1"/>
    <cellStyle name="Hipervínculo" xfId="56258" builtinId="8" hidden="1"/>
    <cellStyle name="Hipervínculo" xfId="34126" builtinId="8" hidden="1"/>
    <cellStyle name="Hipervínculo" xfId="10098" builtinId="8" hidden="1"/>
    <cellStyle name="Hipervínculo" xfId="14859" builtinId="8" hidden="1"/>
    <cellStyle name="Hipervínculo" xfId="7434" builtinId="8" hidden="1"/>
    <cellStyle name="Hipervínculo" xfId="41933" builtinId="8" hidden="1"/>
    <cellStyle name="Hipervínculo" xfId="54392" builtinId="8" hidden="1"/>
    <cellStyle name="Hipervínculo" xfId="49331" builtinId="8" hidden="1"/>
    <cellStyle name="Hipervínculo" xfId="11724" builtinId="8" hidden="1"/>
    <cellStyle name="Hipervínculo" xfId="2761" builtinId="8" hidden="1"/>
    <cellStyle name="Hipervínculo" xfId="44817" builtinId="8" hidden="1"/>
    <cellStyle name="Hipervínculo" xfId="49825" builtinId="8" hidden="1"/>
    <cellStyle name="Hipervínculo" xfId="30740" builtinId="8" hidden="1"/>
    <cellStyle name="Hipervínculo" xfId="47462" builtinId="8" hidden="1"/>
    <cellStyle name="Hipervínculo" xfId="42403" builtinId="8" hidden="1"/>
    <cellStyle name="Hipervínculo" xfId="20524" builtinId="8" hidden="1"/>
    <cellStyle name="Hipervínculo" xfId="3950" builtinId="8" hidden="1"/>
    <cellStyle name="Hipervínculo" xfId="27299" builtinId="8" hidden="1"/>
    <cellStyle name="Hipervínculo" xfId="44452" builtinId="8" hidden="1"/>
    <cellStyle name="Hipervínculo" xfId="55530" builtinId="8" hidden="1"/>
    <cellStyle name="Hipervínculo" xfId="44537" builtinId="8" hidden="1"/>
    <cellStyle name="Hipervínculo" xfId="16477" builtinId="8" hidden="1"/>
    <cellStyle name="Hipervínculo" xfId="17273" builtinId="8" hidden="1"/>
    <cellStyle name="Hipervínculo" xfId="2151" builtinId="8" hidden="1"/>
    <cellStyle name="Hipervínculo" xfId="1132" builtinId="8" hidden="1"/>
    <cellStyle name="Hipervínculo" xfId="49743" builtinId="8" hidden="1"/>
    <cellStyle name="Hipervínculo" xfId="20764" builtinId="8" hidden="1"/>
    <cellStyle name="Hipervínculo" xfId="22476" builtinId="8" hidden="1"/>
    <cellStyle name="Hipervínculo" xfId="27413" builtinId="8" hidden="1"/>
    <cellStyle name="Hipervínculo" xfId="6814" builtinId="8" hidden="1"/>
    <cellStyle name="Hipervínculo" xfId="17349" builtinId="8" hidden="1"/>
    <cellStyle name="Hipervínculo" xfId="22851" builtinId="8" hidden="1"/>
    <cellStyle name="Hipervínculo" xfId="44141" builtinId="8" hidden="1"/>
    <cellStyle name="Hipervínculo" xfId="58610" builtinId="8" hidden="1"/>
    <cellStyle name="Hipervínculo" xfId="26678" builtinId="8" hidden="1"/>
    <cellStyle name="Hipervínculo" xfId="21619" builtinId="8" hidden="1"/>
    <cellStyle name="Hipervínculo" xfId="991" builtinId="8" hidden="1"/>
    <cellStyle name="Hipervínculo" xfId="41758" builtinId="8" hidden="1"/>
    <cellStyle name="Hipervínculo" xfId="15743" builtinId="8" hidden="1"/>
    <cellStyle name="Hipervínculo" xfId="40163" builtinId="8" hidden="1"/>
    <cellStyle name="Hipervínculo" xfId="41483" builtinId="8" hidden="1"/>
    <cellStyle name="Hipervínculo" xfId="49629" builtinId="8" hidden="1"/>
    <cellStyle name="Hipervínculo" xfId="14690" builtinId="8" hidden="1"/>
    <cellStyle name="Hipervínculo" xfId="8847" builtinId="8" hidden="1"/>
    <cellStyle name="Hipervínculo" xfId="31205" builtinId="8" hidden="1"/>
    <cellStyle name="Hipervínculo" xfId="36264" builtinId="8" hidden="1"/>
    <cellStyle name="Hipervínculo" xfId="59064" builtinId="8" hidden="1"/>
    <cellStyle name="Hipervínculo" xfId="34553" builtinId="8" hidden="1"/>
    <cellStyle name="Hipervínculo" xfId="12822" builtinId="8" hidden="1"/>
    <cellStyle name="Hipervínculo" xfId="7763" builtinId="8" hidden="1"/>
    <cellStyle name="Hipervínculo" xfId="15645" builtinId="8" hidden="1"/>
    <cellStyle name="Hipervínculo" xfId="58922" builtinId="8" hidden="1"/>
    <cellStyle name="Hipervínculo" xfId="58588" builtinId="8" hidden="1"/>
    <cellStyle name="Hipervínculo" xfId="53613" builtinId="8" hidden="1"/>
    <cellStyle name="Hipervínculo" xfId="34437" builtinId="8" hidden="1"/>
    <cellStyle name="Hipervínculo" xfId="49101" builtinId="8" hidden="1"/>
    <cellStyle name="Hipervínculo" xfId="53208" builtinId="8" hidden="1"/>
    <cellStyle name="Hipervínculo" xfId="12206" builtinId="8" hidden="1"/>
    <cellStyle name="Hipervínculo" xfId="12518" builtinId="8" hidden="1"/>
    <cellStyle name="Hipervínculo" xfId="37982" builtinId="8" hidden="1"/>
    <cellStyle name="Hipervínculo" xfId="34419" builtinId="8" hidden="1"/>
    <cellStyle name="Hipervínculo" xfId="23582" builtinId="8" hidden="1"/>
    <cellStyle name="Hipervínculo" xfId="18862" builtinId="8" hidden="1"/>
    <cellStyle name="Hipervínculo" xfId="31820" builtinId="8" hidden="1"/>
    <cellStyle name="Hipervínculo" xfId="50380" builtinId="8" hidden="1"/>
    <cellStyle name="Hipervínculo" xfId="36475" builtinId="8" hidden="1"/>
    <cellStyle name="Hipervínculo" xfId="3180" builtinId="8" hidden="1"/>
    <cellStyle name="Hipervínculo" xfId="25936" builtinId="8" hidden="1"/>
    <cellStyle name="Hipervínculo" xfId="55013" builtinId="8" hidden="1"/>
    <cellStyle name="Hipervínculo" xfId="43803" builtinId="8" hidden="1"/>
    <cellStyle name="Hipervínculo" xfId="11061" builtinId="8" hidden="1"/>
    <cellStyle name="Hipervínculo" xfId="9066" builtinId="8" hidden="1"/>
    <cellStyle name="Hipervínculo" xfId="44737" builtinId="8" hidden="1"/>
    <cellStyle name="Hipervínculo" xfId="55304" builtinId="8" hidden="1"/>
    <cellStyle name="Hipervínculo" xfId="20155" builtinId="8" hidden="1"/>
    <cellStyle name="Hipervínculo" xfId="59411" builtinId="8" hidden="1"/>
    <cellStyle name="Hipervínculo" xfId="30201" builtinId="8" hidden="1"/>
    <cellStyle name="Hipervínculo" xfId="27971" builtinId="8" hidden="1"/>
    <cellStyle name="Hipervínculo" xfId="10166" builtinId="8" hidden="1"/>
    <cellStyle name="Hipervínculo" xfId="9907" builtinId="8" hidden="1"/>
    <cellStyle name="Hipervínculo" xfId="33503" builtinId="8" hidden="1"/>
    <cellStyle name="Hipervínculo" xfId="37228" builtinId="8" hidden="1"/>
    <cellStyle name="Hipervínculo" xfId="18691" builtinId="8" hidden="1"/>
    <cellStyle name="Hipervínculo" xfId="45375" builtinId="8" hidden="1"/>
    <cellStyle name="Hipervínculo" xfId="9887" builtinId="8" hidden="1"/>
    <cellStyle name="Hipervínculo" xfId="43252" builtinId="8" hidden="1"/>
    <cellStyle name="Hipervínculo" xfId="55700" builtinId="8" hidden="1"/>
    <cellStyle name="Hipervínculo" xfId="37356" builtinId="8" hidden="1"/>
    <cellStyle name="Hipervínculo" xfId="56844" builtinId="8" hidden="1"/>
    <cellStyle name="Hipervínculo" xfId="26570" builtinId="8" hidden="1"/>
    <cellStyle name="Hipervínculo" xfId="57267" builtinId="8" hidden="1"/>
    <cellStyle name="Hipervínculo" xfId="22635" builtinId="8" hidden="1"/>
    <cellStyle name="Hipervínculo" xfId="6523" builtinId="8" hidden="1"/>
    <cellStyle name="Hipervínculo" xfId="38348" builtinId="8" hidden="1"/>
    <cellStyle name="Hipervínculo" xfId="48180" builtinId="8" hidden="1"/>
    <cellStyle name="Hipervínculo" xfId="34013" builtinId="8" hidden="1"/>
    <cellStyle name="Hipervínculo" xfId="54178" builtinId="8" hidden="1"/>
    <cellStyle name="Hipervínculo" xfId="21392" builtinId="8" hidden="1"/>
    <cellStyle name="Hipervínculo" xfId="36804" builtinId="8" hidden="1"/>
    <cellStyle name="Hipervínculo" xfId="50192" builtinId="8" hidden="1"/>
    <cellStyle name="Hipervínculo" xfId="19320" builtinId="8" hidden="1"/>
    <cellStyle name="Hipervínculo" xfId="13400" builtinId="8" hidden="1"/>
    <cellStyle name="Hipervínculo" xfId="50826" builtinId="8" hidden="1"/>
    <cellStyle name="Hipervínculo" xfId="51296" builtinId="8" hidden="1"/>
    <cellStyle name="Hipervínculo" xfId="24116" builtinId="8" hidden="1"/>
    <cellStyle name="Hipervínculo" xfId="22971" builtinId="8" hidden="1"/>
    <cellStyle name="Hipervínculo" xfId="17071" builtinId="8" hidden="1"/>
    <cellStyle name="Hipervínculo" xfId="34461" builtinId="8" hidden="1"/>
    <cellStyle name="Hipervínculo" xfId="25111" builtinId="8" hidden="1"/>
    <cellStyle name="Hipervínculo" xfId="103" builtinId="8" hidden="1"/>
    <cellStyle name="Hipervínculo" xfId="53008" builtinId="8" hidden="1"/>
    <cellStyle name="Hipervínculo" xfId="17911" builtinId="8" hidden="1"/>
    <cellStyle name="Hipervínculo" xfId="57439" builtinId="8" hidden="1"/>
    <cellStyle name="Hipervínculo" xfId="30095" builtinId="8" hidden="1"/>
    <cellStyle name="Hipervínculo" xfId="18911" builtinId="8" hidden="1"/>
    <cellStyle name="Hipervínculo" xfId="34387" builtinId="8" hidden="1"/>
    <cellStyle name="Hipervínculo" xfId="12740" builtinId="8" hidden="1"/>
    <cellStyle name="Hipervínculo" xfId="36479" builtinId="8" hidden="1"/>
    <cellStyle name="Hipervínculo" xfId="7537" builtinId="8" hidden="1"/>
    <cellStyle name="Hipervínculo" xfId="22947" builtinId="8" hidden="1"/>
    <cellStyle name="Hipervínculo" xfId="53776" builtinId="8" hidden="1"/>
    <cellStyle name="Hipervínculo" xfId="24660" builtinId="8" hidden="1"/>
    <cellStyle name="Hipervínculo" xfId="2558" builtinId="8" hidden="1"/>
    <cellStyle name="Hipervínculo" xfId="55600" builtinId="8" hidden="1"/>
    <cellStyle name="Hipervínculo" xfId="53840" builtinId="8" hidden="1"/>
    <cellStyle name="Hipervínculo" xfId="50777" builtinId="8" hidden="1"/>
    <cellStyle name="Hipervínculo" xfId="22540" builtinId="8" hidden="1"/>
    <cellStyle name="Hipervínculo" xfId="9696" builtinId="8" hidden="1"/>
    <cellStyle name="Hipervínculo" xfId="9955" builtinId="8" hidden="1"/>
    <cellStyle name="Hipervínculo" xfId="47664" builtinId="8" hidden="1"/>
    <cellStyle name="Hipervínculo" xfId="9979" builtinId="8" hidden="1"/>
    <cellStyle name="Hipervínculo" xfId="42519" builtinId="8" hidden="1"/>
    <cellStyle name="Hipervínculo" xfId="3112" builtinId="8" hidden="1"/>
    <cellStyle name="Hipervínculo" xfId="11573" builtinId="8" hidden="1"/>
    <cellStyle name="Hipervínculo" xfId="58440" builtinId="8" hidden="1"/>
    <cellStyle name="Hipervínculo" xfId="31627" builtinId="8" hidden="1"/>
    <cellStyle name="Hipervínculo" xfId="16313" builtinId="8" hidden="1"/>
    <cellStyle name="Hipervínculo" xfId="44434" builtinId="8" hidden="1"/>
    <cellStyle name="Hipervínculo" xfId="17481" builtinId="8" hidden="1"/>
    <cellStyle name="Hipervínculo" xfId="37862" builtinId="8" hidden="1"/>
    <cellStyle name="Hipervínculo" xfId="25427" builtinId="8" hidden="1"/>
    <cellStyle name="Hipervínculo" xfId="37870" builtinId="8" hidden="1"/>
    <cellStyle name="Hipervínculo" xfId="33729" builtinId="8" hidden="1"/>
    <cellStyle name="Hipervínculo" xfId="46301" builtinId="8" hidden="1"/>
    <cellStyle name="Hipervínculo" xfId="57586" builtinId="8" hidden="1"/>
    <cellStyle name="Hipervínculo" xfId="29848" builtinId="8" hidden="1"/>
    <cellStyle name="Hipervínculo" xfId="21288" builtinId="8" hidden="1"/>
    <cellStyle name="Hipervínculo" xfId="58444" builtinId="8" hidden="1"/>
    <cellStyle name="Hipervínculo" xfId="10745" builtinId="8" hidden="1"/>
    <cellStyle name="Hipervínculo" xfId="51999" builtinId="8" hidden="1"/>
    <cellStyle name="Hipervínculo" xfId="41202" builtinId="8" hidden="1"/>
    <cellStyle name="Hipervínculo" xfId="46335" builtinId="8" hidden="1"/>
    <cellStyle name="Hipervínculo" xfId="14997" builtinId="8" hidden="1"/>
    <cellStyle name="Hipervínculo" xfId="26350" builtinId="8" hidden="1"/>
    <cellStyle name="Hipervínculo" xfId="31335" builtinId="8" hidden="1"/>
    <cellStyle name="Hipervínculo" xfId="29256" builtinId="8" hidden="1"/>
    <cellStyle name="Hipervínculo" xfId="12234" builtinId="8" hidden="1"/>
    <cellStyle name="Hipervínculo" xfId="59461" builtinId="8" hidden="1"/>
    <cellStyle name="Hipervínculo" xfId="14173" builtinId="8" hidden="1"/>
    <cellStyle name="Hipervínculo" xfId="46019" builtinId="8" hidden="1"/>
    <cellStyle name="Hipervínculo" xfId="20237" builtinId="8" hidden="1"/>
    <cellStyle name="Hipervínculo" xfId="36527" builtinId="8" hidden="1"/>
    <cellStyle name="Hipervínculo" xfId="15305" builtinId="8" hidden="1"/>
    <cellStyle name="Hipervínculo" xfId="59050" builtinId="8" hidden="1"/>
    <cellStyle name="Hipervínculo" xfId="15601" builtinId="8" hidden="1"/>
    <cellStyle name="Hipervínculo" xfId="29645" builtinId="8" hidden="1"/>
    <cellStyle name="Hipervínculo" xfId="47837" builtinId="8" hidden="1"/>
    <cellStyle name="Hipervínculo" xfId="3070" builtinId="8" hidden="1"/>
    <cellStyle name="Hipervínculo" xfId="20616" builtinId="8" hidden="1"/>
    <cellStyle name="Hipervínculo" xfId="38996" builtinId="8" hidden="1"/>
    <cellStyle name="Hipervínculo" xfId="2570" builtinId="8" hidden="1"/>
    <cellStyle name="Hipervínculo" xfId="28421" builtinId="8" hidden="1"/>
    <cellStyle name="Hipervínculo" xfId="46410" builtinId="8" hidden="1"/>
    <cellStyle name="Hipervínculo" xfId="2355" builtinId="8" hidden="1"/>
    <cellStyle name="Hipervínculo" xfId="41312" builtinId="8" hidden="1"/>
    <cellStyle name="Hipervínculo" xfId="22789" builtinId="8" hidden="1"/>
    <cellStyle name="Hipervínculo" xfId="6235" builtinId="8" hidden="1"/>
    <cellStyle name="Hipervínculo" xfId="50152" builtinId="8" hidden="1"/>
    <cellStyle name="Hipervínculo" xfId="29308" builtinId="8" hidden="1"/>
    <cellStyle name="Hipervínculo" xfId="14103" builtinId="8" hidden="1"/>
    <cellStyle name="Hipervínculo" xfId="58268" builtinId="8" hidden="1"/>
    <cellStyle name="Hipervínculo" xfId="33907" builtinId="8" hidden="1"/>
    <cellStyle name="Hipervínculo" xfId="14401" builtinId="8" hidden="1"/>
    <cellStyle name="Hipervínculo" xfId="49253" builtinId="8" hidden="1"/>
    <cellStyle name="Hipervínculo" xfId="3650" builtinId="8" hidden="1"/>
    <cellStyle name="Hipervínculo" xfId="47252" builtinId="8" hidden="1"/>
    <cellStyle name="Hipervínculo" xfId="42279" builtinId="8" hidden="1"/>
    <cellStyle name="Hipervínculo" xfId="820" builtinId="8" hidden="1"/>
    <cellStyle name="Hipervínculo" xfId="36174" builtinId="8" hidden="1"/>
    <cellStyle name="Hipervínculo" xfId="36898" builtinId="8" hidden="1"/>
    <cellStyle name="Hipervínculo" xfId="930" builtinId="8" hidden="1"/>
    <cellStyle name="Hipervínculo" xfId="53044" builtinId="8" hidden="1"/>
    <cellStyle name="Hipervínculo" xfId="20691" builtinId="8" hidden="1"/>
    <cellStyle name="Hipervínculo" xfId="25842" builtinId="8" hidden="1"/>
    <cellStyle name="Hipervínculo" xfId="48405" builtinId="8" hidden="1"/>
    <cellStyle name="Hipervínculo" xfId="19577" builtinId="8" hidden="1"/>
    <cellStyle name="Hipervínculo" xfId="41668" builtinId="8" hidden="1"/>
    <cellStyle name="Hipervínculo" xfId="40325" builtinId="8" hidden="1"/>
    <cellStyle name="Hipervínculo" xfId="34377" builtinId="8" hidden="1"/>
    <cellStyle name="Hipervínculo" xfId="28536" builtinId="8" hidden="1"/>
    <cellStyle name="Hipervínculo" xfId="18814" builtinId="8" hidden="1"/>
    <cellStyle name="Hipervínculo" xfId="52699" builtinId="8" hidden="1"/>
    <cellStyle name="Hipervínculo" xfId="5098" builtinId="8" hidden="1"/>
    <cellStyle name="Hipervínculo" xfId="6527" builtinId="8" hidden="1"/>
    <cellStyle name="Hipervínculo" xfId="43250" builtinId="8" hidden="1"/>
    <cellStyle name="Hipervínculo" xfId="9803" builtinId="8" hidden="1"/>
    <cellStyle name="Hipervínculo" xfId="37828" builtinId="8" hidden="1"/>
    <cellStyle name="Hipervínculo" xfId="53720" builtinId="8" hidden="1"/>
    <cellStyle name="Hipervínculo" xfId="27038" builtinId="8" hidden="1"/>
    <cellStyle name="Hipervínculo" xfId="48998" builtinId="8" hidden="1"/>
    <cellStyle name="Hipervínculo" xfId="1428" builtinId="8" hidden="1"/>
    <cellStyle name="Hipervínculo" xfId="17503" builtinId="8" hidden="1"/>
    <cellStyle name="Hipervínculo" xfId="32365" builtinId="8" hidden="1"/>
    <cellStyle name="Hipervínculo" xfId="35430" builtinId="8" hidden="1"/>
    <cellStyle name="Hipervínculo" xfId="13122" builtinId="8" hidden="1"/>
    <cellStyle name="Hipervínculo" xfId="25279" builtinId="8" hidden="1"/>
    <cellStyle name="Hipervínculo" xfId="15537" builtinId="8" hidden="1"/>
    <cellStyle name="Hipervínculo" xfId="35978" builtinId="8" hidden="1"/>
    <cellStyle name="Hipervínculo" xfId="4429" builtinId="8" hidden="1"/>
    <cellStyle name="Hipervínculo" xfId="57824" builtinId="8" hidden="1"/>
    <cellStyle name="Hipervínculo" xfId="39727" builtinId="8" hidden="1"/>
    <cellStyle name="Hipervínculo" xfId="10805" builtinId="8" hidden="1"/>
    <cellStyle name="Hipervínculo" xfId="51292" builtinId="8" hidden="1"/>
    <cellStyle name="Hipervínculo" xfId="30109" builtinId="8" hidden="1"/>
    <cellStyle name="Hipervínculo" xfId="24088" builtinId="8" hidden="1"/>
    <cellStyle name="Hipervínculo" xfId="26944" builtinId="8" hidden="1"/>
    <cellStyle name="Hipervínculo" xfId="21528" builtinId="8" hidden="1"/>
    <cellStyle name="Hipervínculo" xfId="39916" builtinId="8" hidden="1"/>
    <cellStyle name="Hipervínculo" xfId="31339" builtinId="8" hidden="1"/>
    <cellStyle name="Hipervínculo" xfId="12716" builtinId="8" hidden="1"/>
    <cellStyle name="Hipervínculo" xfId="35152" builtinId="8" hidden="1"/>
    <cellStyle name="Hipervínculo" xfId="8459" builtinId="8" hidden="1"/>
    <cellStyle name="Hipervínculo" xfId="57526" builtinId="8" hidden="1"/>
    <cellStyle name="Hipervínculo" xfId="25011" builtinId="8" hidden="1"/>
    <cellStyle name="Hipervínculo" xfId="6361" builtinId="8" hidden="1"/>
    <cellStyle name="Hipervínculo" xfId="16246" builtinId="8" hidden="1"/>
    <cellStyle name="Hipervínculo" xfId="57729" builtinId="8" hidden="1"/>
    <cellStyle name="Hipervínculo" xfId="17457" builtinId="8" hidden="1"/>
    <cellStyle name="Hipervínculo" xfId="29962" builtinId="8" hidden="1"/>
    <cellStyle name="Hipervínculo" xfId="50122" builtinId="8" hidden="1"/>
    <cellStyle name="Hipervínculo" xfId="17339" builtinId="8" hidden="1"/>
    <cellStyle name="Hipervínculo" xfId="38354" builtinId="8" hidden="1"/>
    <cellStyle name="Hipervínculo" xfId="36002" builtinId="8" hidden="1"/>
    <cellStyle name="Hipervínculo" xfId="23516" builtinId="8" hidden="1"/>
    <cellStyle name="Hipervínculo" xfId="20673" builtinId="8" hidden="1"/>
    <cellStyle name="Hipervínculo" xfId="49131" builtinId="8" hidden="1"/>
    <cellStyle name="Hipervínculo" xfId="5215" builtinId="8" hidden="1"/>
    <cellStyle name="Hipervínculo" xfId="36926" builtinId="8" hidden="1"/>
    <cellStyle name="Hipervínculo" xfId="22939" builtinId="8" hidden="1"/>
    <cellStyle name="Hipervínculo" xfId="7195" builtinId="8" hidden="1"/>
    <cellStyle name="Hipervínculo" xfId="25181" builtinId="8" hidden="1"/>
    <cellStyle name="Hipervínculo" xfId="47450" builtinId="8" hidden="1"/>
    <cellStyle name="Hipervínculo" xfId="15343" builtinId="8" hidden="1"/>
    <cellStyle name="Hipervínculo" xfId="32711" builtinId="8" hidden="1"/>
    <cellStyle name="Hipervínculo" xfId="18428" builtinId="8" hidden="1"/>
    <cellStyle name="Hipervínculo" xfId="37089" builtinId="8" hidden="1"/>
    <cellStyle name="Hipervínculo" xfId="52540" builtinId="8" hidden="1"/>
    <cellStyle name="Hipervínculo" xfId="39868" builtinId="8" hidden="1"/>
    <cellStyle name="Hipervínculo" xfId="15701" builtinId="8" hidden="1"/>
    <cellStyle name="Hipervínculo" xfId="27620" builtinId="8" hidden="1"/>
    <cellStyle name="Hipervínculo" xfId="2267" builtinId="8" hidden="1"/>
    <cellStyle name="Hipervínculo" xfId="47446" builtinId="8" hidden="1"/>
    <cellStyle name="Hipervínculo" xfId="39365" builtinId="8" hidden="1"/>
    <cellStyle name="Hipervínculo" xfId="59062" builtinId="8" hidden="1"/>
    <cellStyle name="Hipervínculo" xfId="7257" builtinId="8" hidden="1"/>
    <cellStyle name="Hipervínculo" xfId="14686" builtinId="8" hidden="1"/>
    <cellStyle name="Hipervínculo" xfId="52632" builtinId="8" hidden="1"/>
    <cellStyle name="Hipervínculo" xfId="34338" builtinId="8" hidden="1"/>
    <cellStyle name="Hipervínculo" xfId="35470" builtinId="8" hidden="1"/>
    <cellStyle name="Hipervínculo" xfId="41666" builtinId="8" hidden="1"/>
    <cellStyle name="Hipervínculo" xfId="34881" builtinId="8" hidden="1"/>
    <cellStyle name="Hipervínculo" xfId="14391" builtinId="8" hidden="1"/>
    <cellStyle name="Hipervínculo" xfId="28540" builtinId="8" hidden="1"/>
    <cellStyle name="Hipervínculo" xfId="55175" builtinId="8" hidden="1"/>
    <cellStyle name="Hipervínculo" xfId="15483" builtinId="8" hidden="1"/>
    <cellStyle name="Hipervínculo" xfId="7801" builtinId="8" hidden="1"/>
    <cellStyle name="Hipervínculo" xfId="59459" builtinId="8" hidden="1"/>
    <cellStyle name="Hipervínculo" xfId="30288" builtinId="8" hidden="1"/>
    <cellStyle name="Hipervínculo" xfId="9302" builtinId="8" hidden="1"/>
    <cellStyle name="Hipervínculo" xfId="50955" builtinId="8" hidden="1"/>
    <cellStyle name="Hipervínculo" xfId="48729" builtinId="8" hidden="1"/>
    <cellStyle name="Hipervínculo" xfId="13551" builtinId="8" hidden="1"/>
    <cellStyle name="Hipervínculo" xfId="21316" builtinId="8" hidden="1"/>
    <cellStyle name="Hipervínculo" xfId="19605" builtinId="8" hidden="1"/>
    <cellStyle name="Hipervínculo" xfId="55234" builtinId="8" hidden="1"/>
    <cellStyle name="Hipervínculo" xfId="43630" builtinId="8" hidden="1"/>
    <cellStyle name="Hipervínculo" xfId="34938" builtinId="8" hidden="1"/>
    <cellStyle name="Hipervínculo" xfId="12036" builtinId="8" hidden="1"/>
    <cellStyle name="Hipervínculo" xfId="4662" builtinId="8" hidden="1"/>
    <cellStyle name="Hipervínculo" xfId="53434" builtinId="8" hidden="1"/>
    <cellStyle name="Hipervínculo" xfId="44030" builtinId="8" hidden="1"/>
    <cellStyle name="Hipervínculo" xfId="7231" builtinId="8" hidden="1"/>
    <cellStyle name="Hipervínculo" xfId="37950" builtinId="8" hidden="1"/>
    <cellStyle name="Hipervínculo" xfId="30559" builtinId="8" hidden="1"/>
    <cellStyle name="Hipervínculo" xfId="28824" builtinId="8" hidden="1"/>
    <cellStyle name="Hipervínculo" xfId="10999" builtinId="8" hidden="1"/>
    <cellStyle name="Hipervínculo" xfId="12492" builtinId="8" hidden="1"/>
    <cellStyle name="Hipervínculo" xfId="24760" builtinId="8" hidden="1"/>
    <cellStyle name="Hipervínculo" xfId="34736" builtinId="8" hidden="1"/>
    <cellStyle name="Hipervínculo" xfId="43945" builtinId="8" hidden="1"/>
    <cellStyle name="Hipervínculo" xfId="15199" builtinId="8" hidden="1"/>
    <cellStyle name="Hipervínculo" xfId="52753" builtinId="8" hidden="1"/>
    <cellStyle name="Hipervínculo" xfId="33097" builtinId="8" hidden="1"/>
    <cellStyle name="Hipervínculo" xfId="28690" builtinId="8" hidden="1"/>
    <cellStyle name="Hipervínculo" xfId="56920" builtinId="8" hidden="1"/>
    <cellStyle name="Hipervínculo" xfId="41379" builtinId="8" hidden="1"/>
    <cellStyle name="Hipervínculo" xfId="59319" builtinId="8" hidden="1"/>
    <cellStyle name="Hipervínculo" xfId="50923" builtinId="8" hidden="1"/>
    <cellStyle name="Hipervínculo" xfId="3438" builtinId="8" hidden="1"/>
    <cellStyle name="Hipervínculo" xfId="54160" builtinId="8" hidden="1"/>
    <cellStyle name="Hipervínculo" xfId="52887" builtinId="8" hidden="1"/>
    <cellStyle name="Hipervínculo" xfId="31307" builtinId="8" hidden="1"/>
    <cellStyle name="Hipervínculo" xfId="15888" builtinId="8" hidden="1"/>
    <cellStyle name="Hipervínculo" xfId="24092" builtinId="8" hidden="1"/>
    <cellStyle name="Hipervínculo" xfId="39511" builtinId="8" hidden="1"/>
    <cellStyle name="Hipervínculo" xfId="42685" builtinId="8" hidden="1"/>
    <cellStyle name="Hipervínculo" xfId="12838" builtinId="8" hidden="1"/>
    <cellStyle name="Hipervínculo" xfId="12720" builtinId="8" hidden="1"/>
    <cellStyle name="Hipervínculo" xfId="28134" builtinId="8" hidden="1"/>
    <cellStyle name="Hipervínculo" xfId="48590" builtinId="8" hidden="1"/>
    <cellStyle name="Hipervínculo" xfId="34758" builtinId="8" hidden="1"/>
    <cellStyle name="Hipervínculo" xfId="28176" builtinId="8" hidden="1"/>
    <cellStyle name="Hipervínculo" xfId="38962" builtinId="8" hidden="1"/>
    <cellStyle name="Hipervínculo" xfId="57472" builtinId="8" hidden="1"/>
    <cellStyle name="Hipervínculo" xfId="48355" builtinId="8" hidden="1"/>
    <cellStyle name="Hipervínculo" xfId="6744" builtinId="8" hidden="1"/>
    <cellStyle name="Hipervínculo" xfId="949" builtinId="8" hidden="1"/>
    <cellStyle name="Hipervínculo" xfId="38296" builtinId="8" hidden="1"/>
    <cellStyle name="Hipervínculo" xfId="2855" builtinId="8" hidden="1"/>
    <cellStyle name="Hipervínculo" xfId="29402" builtinId="8" hidden="1"/>
    <cellStyle name="Hipervínculo" xfId="37372" builtinId="8" hidden="1"/>
    <cellStyle name="Hipervínculo" xfId="44769" builtinId="8" hidden="1"/>
    <cellStyle name="Hipervínculo" xfId="6456" builtinId="8" hidden="1"/>
    <cellStyle name="Hipervínculo" xfId="47686" builtinId="8" hidden="1"/>
    <cellStyle name="Hipervínculo" xfId="20456" builtinId="8" hidden="1"/>
    <cellStyle name="Hipervínculo" xfId="11133" builtinId="8" hidden="1"/>
    <cellStyle name="Hipervínculo" xfId="41132" builtinId="8" hidden="1"/>
    <cellStyle name="Hipervínculo" xfId="34664" builtinId="8" hidden="1"/>
    <cellStyle name="Hipervínculo" xfId="56993" builtinId="8" hidden="1"/>
    <cellStyle name="Hipervínculo" xfId="54965" builtinId="8" hidden="1"/>
    <cellStyle name="Hipervínculo" xfId="55712" builtinId="8" hidden="1"/>
    <cellStyle name="Hipervínculo" xfId="28140" builtinId="8" hidden="1"/>
    <cellStyle name="Hipervínculo" xfId="12524" builtinId="8" hidden="1"/>
    <cellStyle name="Hipervínculo" xfId="27589" builtinId="8" hidden="1"/>
    <cellStyle name="Hipervínculo" xfId="17277" builtinId="8" hidden="1"/>
    <cellStyle name="Hipervínculo" xfId="40647" builtinId="8" hidden="1"/>
    <cellStyle name="Hipervínculo" xfId="50033" builtinId="8" hidden="1"/>
    <cellStyle name="Hipervínculo" xfId="16088" builtinId="8" hidden="1"/>
    <cellStyle name="Hipervínculo" xfId="32707" builtinId="8" hidden="1"/>
    <cellStyle name="Hipervínculo" xfId="47644" builtinId="8" hidden="1"/>
    <cellStyle name="Hipervínculo" xfId="31850" builtinId="8" hidden="1"/>
    <cellStyle name="Hipervínculo" xfId="4547" builtinId="8" hidden="1"/>
    <cellStyle name="Hipervínculo" xfId="23172" builtinId="8" hidden="1"/>
    <cellStyle name="Hipervínculo" xfId="58554" builtinId="8" hidden="1"/>
    <cellStyle name="Hipervínculo" xfId="43352" builtinId="8" hidden="1"/>
    <cellStyle name="Hipervínculo" xfId="13501" builtinId="8" hidden="1"/>
    <cellStyle name="Hipervínculo" xfId="53661" builtinId="8" hidden="1"/>
    <cellStyle name="Hipervínculo" xfId="49933" builtinId="8" hidden="1"/>
    <cellStyle name="Hipervínculo" xfId="46547" builtinId="8" hidden="1"/>
    <cellStyle name="Hipervínculo" xfId="14619" builtinId="8" hidden="1"/>
    <cellStyle name="Hipervínculo" xfId="7561" builtinId="8" hidden="1"/>
    <cellStyle name="Hipervínculo" xfId="507" builtinId="8" hidden="1"/>
    <cellStyle name="Hipervínculo" xfId="11804" builtinId="8" hidden="1"/>
    <cellStyle name="Hipervínculo" xfId="37404" builtinId="8" hidden="1"/>
    <cellStyle name="Hipervínculo" xfId="58556" builtinId="8" hidden="1"/>
    <cellStyle name="Hipervínculo" xfId="25731" builtinId="8" hidden="1"/>
    <cellStyle name="Hipervínculo" xfId="15503" builtinId="8" hidden="1"/>
    <cellStyle name="Hipervínculo" xfId="7826" builtinId="8" hidden="1"/>
    <cellStyle name="Hipervínculo" xfId="1612" builtinId="8" hidden="1"/>
    <cellStyle name="Hipervínculo" xfId="18731" builtinId="8" hidden="1"/>
    <cellStyle name="Hipervínculo" xfId="35836" builtinId="8" hidden="1"/>
    <cellStyle name="Hipervínculo" xfId="54022" builtinId="8" hidden="1"/>
    <cellStyle name="Hipervínculo" xfId="26954" builtinId="8" hidden="1"/>
    <cellStyle name="Hipervínculo" xfId="24626" builtinId="8" hidden="1"/>
    <cellStyle name="Hipervínculo" xfId="54036" builtinId="8" hidden="1"/>
    <cellStyle name="Hipervínculo" xfId="8519" builtinId="8" hidden="1"/>
    <cellStyle name="Hipervínculo" xfId="25657" builtinId="8" hidden="1"/>
    <cellStyle name="Hipervínculo" xfId="51007" builtinId="8" hidden="1"/>
    <cellStyle name="Hipervínculo" xfId="45159" builtinId="8" hidden="1"/>
    <cellStyle name="Hipervínculo" xfId="39684" builtinId="8" hidden="1"/>
    <cellStyle name="Hipervínculo" xfId="18252" builtinId="8" hidden="1"/>
    <cellStyle name="Hipervínculo" xfId="46062" builtinId="8" hidden="1"/>
    <cellStyle name="Hipervínculo" xfId="10855" builtinId="8" hidden="1"/>
    <cellStyle name="Hipervínculo" xfId="4178" builtinId="8" hidden="1"/>
    <cellStyle name="Hipervínculo" xfId="57470" builtinId="8" hidden="1"/>
    <cellStyle name="Hipervínculo" xfId="4507" builtinId="8" hidden="1"/>
    <cellStyle name="Hipervínculo" xfId="33173" builtinId="8" hidden="1"/>
    <cellStyle name="Hipervínculo" xfId="57554" builtinId="8" hidden="1"/>
    <cellStyle name="Hipervínculo" xfId="22755" builtinId="8" hidden="1"/>
    <cellStyle name="Hipervínculo" xfId="57522" builtinId="8" hidden="1"/>
    <cellStyle name="Hipervínculo" xfId="52904" builtinId="8" hidden="1"/>
    <cellStyle name="Hipervínculo" xfId="43300" builtinId="8" hidden="1"/>
    <cellStyle name="Hipervínculo" xfId="31303" builtinId="8" hidden="1"/>
    <cellStyle name="Hipervínculo" xfId="26240" builtinId="8" hidden="1"/>
    <cellStyle name="Hipervínculo" xfId="3440" builtinId="8" hidden="1"/>
    <cellStyle name="Hipervínculo" xfId="19653" builtinId="8" hidden="1"/>
    <cellStyle name="Hipervínculo" xfId="547" builtinId="8" hidden="1"/>
    <cellStyle name="Hipervínculo" xfId="46444" builtinId="8" hidden="1"/>
    <cellStyle name="Hipervínculo" xfId="46108" builtinId="8" hidden="1"/>
    <cellStyle name="Hipervínculo" xfId="58442" builtinId="8" hidden="1"/>
    <cellStyle name="Hipervínculo" xfId="28390" builtinId="8" hidden="1"/>
    <cellStyle name="Hipervínculo" xfId="3271" builtinId="8" hidden="1"/>
    <cellStyle name="Hipervínculo" xfId="26578" builtinId="8" hidden="1"/>
    <cellStyle name="Hipervínculo" xfId="31641" builtinId="8" hidden="1"/>
    <cellStyle name="Hipervínculo" xfId="8061" builtinId="8" hidden="1"/>
    <cellStyle name="Hipervínculo" xfId="39179" builtinId="8" hidden="1"/>
    <cellStyle name="Hipervínculo" xfId="23820" builtinId="8" hidden="1"/>
    <cellStyle name="Hipervínculo" xfId="12387" builtinId="8" hidden="1"/>
    <cellStyle name="Hipervínculo" xfId="11119" builtinId="8" hidden="1"/>
    <cellStyle name="Hipervínculo" xfId="42919" builtinId="8" hidden="1"/>
    <cellStyle name="Hipervínculo" xfId="38566" builtinId="8" hidden="1"/>
    <cellStyle name="Hipervínculo" xfId="57638" builtinId="8" hidden="1"/>
    <cellStyle name="Hipervínculo" xfId="32250" builtinId="8" hidden="1"/>
    <cellStyle name="Hipervínculo" xfId="33469" builtinId="8" hidden="1"/>
    <cellStyle name="Hipervínculo" xfId="5461" builtinId="8" hidden="1"/>
    <cellStyle name="Hipervínculo" xfId="27082" builtinId="8" hidden="1"/>
    <cellStyle name="Hipervínculo" xfId="40435" builtinId="8" hidden="1"/>
    <cellStyle name="Hipervínculo" xfId="15784" builtinId="8" hidden="1"/>
    <cellStyle name="Hipervínculo" xfId="5481" builtinId="8" hidden="1"/>
    <cellStyle name="Hipervínculo" xfId="35046" builtinId="8" hidden="1"/>
    <cellStyle name="Hipervínculo" xfId="55206" builtinId="8" hidden="1"/>
    <cellStyle name="Hipervínculo" xfId="312" builtinId="8" hidden="1"/>
    <cellStyle name="Hipervínculo" xfId="24714" builtinId="8" hidden="1"/>
    <cellStyle name="Hipervínculo" xfId="47364" builtinId="8" hidden="1"/>
    <cellStyle name="Hipervínculo" xfId="52424" builtinId="8" hidden="1"/>
    <cellStyle name="Hipervínculo" xfId="44541" builtinId="8" hidden="1"/>
    <cellStyle name="Hipervínculo" xfId="26962" builtinId="8" hidden="1"/>
    <cellStyle name="Hipervínculo" xfId="35076" builtinId="8" hidden="1"/>
    <cellStyle name="Hipervínculo" xfId="10427" builtinId="8" hidden="1"/>
    <cellStyle name="Hipervínculo" xfId="31519" builtinId="8" hidden="1"/>
    <cellStyle name="Hipervínculo" xfId="54292" builtinId="8" hidden="1"/>
    <cellStyle name="Hipervínculo" xfId="58388" builtinId="8" hidden="1"/>
    <cellStyle name="Hipervínculo" xfId="37740" builtinId="8" hidden="1"/>
    <cellStyle name="Hipervínculo" xfId="11492" builtinId="8" hidden="1"/>
    <cellStyle name="Hipervínculo" xfId="16339" builtinId="8" hidden="1"/>
    <cellStyle name="Hipervínculo" xfId="10267" builtinId="8" hidden="1"/>
    <cellStyle name="Hipervínculo" xfId="38314" builtinId="8" hidden="1"/>
    <cellStyle name="Hipervínculo" xfId="58098" builtinId="8" hidden="1"/>
    <cellStyle name="Hipervínculo" xfId="54865" builtinId="8" hidden="1"/>
    <cellStyle name="Hipervínculo" xfId="14811" builtinId="8" hidden="1"/>
    <cellStyle name="Hipervínculo" xfId="18769" builtinId="8" hidden="1"/>
    <cellStyle name="Hipervínculo" xfId="48911" builtinId="8" hidden="1"/>
    <cellStyle name="Hipervínculo" xfId="58914" builtinId="8" hidden="1"/>
    <cellStyle name="Hipervínculo" xfId="9232" builtinId="8" hidden="1"/>
    <cellStyle name="Hipervínculo" xfId="15205" builtinId="8" hidden="1"/>
    <cellStyle name="Hipervínculo" xfId="47468" builtinId="8" hidden="1"/>
    <cellStyle name="Hipervínculo" xfId="29418" builtinId="8" hidden="1"/>
    <cellStyle name="Hipervínculo" xfId="20139" builtinId="8" hidden="1"/>
    <cellStyle name="Hipervínculo" xfId="37109" builtinId="8" hidden="1"/>
    <cellStyle name="Hipervínculo" xfId="58518" builtinId="8" hidden="1"/>
    <cellStyle name="Hipervínculo" xfId="2026" builtinId="8" hidden="1"/>
    <cellStyle name="Hipervínculo" xfId="29637" builtinId="8" hidden="1"/>
    <cellStyle name="Hipervínculo" xfId="57423" builtinId="8" hidden="1"/>
    <cellStyle name="Hipervínculo" xfId="33133" builtinId="8" hidden="1"/>
    <cellStyle name="Hipervínculo" xfId="18170" builtinId="8" hidden="1"/>
    <cellStyle name="Hipervínculo" xfId="12477" builtinId="8" hidden="1"/>
    <cellStyle name="Hipervínculo" xfId="5871" builtinId="8" hidden="1"/>
    <cellStyle name="Hipervínculo" xfId="22981" builtinId="8" hidden="1"/>
    <cellStyle name="Hipervínculo" xfId="26562" builtinId="8" hidden="1"/>
    <cellStyle name="Hipervínculo" xfId="34084" builtinId="8" hidden="1"/>
    <cellStyle name="Hipervínculo" xfId="10541" builtinId="8" hidden="1"/>
    <cellStyle name="Hipervínculo" xfId="11812" builtinId="8" hidden="1"/>
    <cellStyle name="Hipervínculo" xfId="24310" builtinId="8" hidden="1"/>
    <cellStyle name="Hipervínculo" xfId="41489" builtinId="8" hidden="1"/>
    <cellStyle name="Hipervínculo" xfId="6906" builtinId="8" hidden="1"/>
    <cellStyle name="Hipervínculo" xfId="31862" builtinId="8" hidden="1"/>
    <cellStyle name="Hipervínculo" xfId="27152" builtinId="8" hidden="1"/>
    <cellStyle name="Hipervínculo" xfId="2984" builtinId="8" hidden="1"/>
    <cellStyle name="Hipervínculo" xfId="34128" builtinId="8" hidden="1"/>
    <cellStyle name="Hipervínculo" xfId="17553" builtinId="8" hidden="1"/>
    <cellStyle name="Hipervínculo" xfId="34634" builtinId="8" hidden="1"/>
    <cellStyle name="Hipervínculo" xfId="47020" builtinId="8" hidden="1"/>
    <cellStyle name="Hipervínculo" xfId="33275" builtinId="8" hidden="1"/>
    <cellStyle name="Hipervínculo" xfId="20229" builtinId="8" hidden="1"/>
    <cellStyle name="Hipervínculo" xfId="3728" builtinId="8" hidden="1"/>
    <cellStyle name="Hipervínculo" xfId="25665" builtinId="8" hidden="1"/>
    <cellStyle name="Hipervínculo" xfId="30728" builtinId="8" hidden="1"/>
    <cellStyle name="Hipervínculo" xfId="55086" builtinId="8" hidden="1"/>
    <cellStyle name="Hipervínculo" xfId="40093" builtinId="8" hidden="1"/>
    <cellStyle name="Hipervínculo" xfId="40367" builtinId="8" hidden="1"/>
    <cellStyle name="Hipervínculo" xfId="1420" builtinId="8" hidden="1"/>
    <cellStyle name="Hipervínculo" xfId="10863" builtinId="8" hidden="1"/>
    <cellStyle name="Hipervínculo" xfId="56026" builtinId="8" hidden="1"/>
    <cellStyle name="Hipervínculo" xfId="56888" builtinId="8" hidden="1"/>
    <cellStyle name="Hipervínculo" xfId="54935" builtinId="8" hidden="1"/>
    <cellStyle name="Hipervínculo" xfId="46482" builtinId="8" hidden="1"/>
    <cellStyle name="Hipervínculo" xfId="27571" builtinId="8" hidden="1"/>
    <cellStyle name="Hipervínculo" xfId="42407" builtinId="8" hidden="1"/>
    <cellStyle name="Hipervínculo" xfId="17793" builtinId="8" hidden="1"/>
    <cellStyle name="Hipervínculo" xfId="39523" builtinId="8" hidden="1"/>
    <cellStyle name="Hipervínculo" xfId="44585" builtinId="8" hidden="1"/>
    <cellStyle name="Hipervínculo" xfId="50428" builtinId="8" hidden="1"/>
    <cellStyle name="Hipervínculo" xfId="26232" builtinId="8" hidden="1"/>
    <cellStyle name="Hipervínculo" xfId="8902" builtinId="8" hidden="1"/>
    <cellStyle name="Hipervínculo" xfId="39118" builtinId="8" hidden="1"/>
    <cellStyle name="Hipervínculo" xfId="21686" builtinId="8" hidden="1"/>
    <cellStyle name="Hipervínculo" xfId="46452" builtinId="8" hidden="1"/>
    <cellStyle name="Hipervínculo" xfId="6043" builtinId="8" hidden="1"/>
    <cellStyle name="Hipervínculo" xfId="43628" builtinId="8" hidden="1"/>
    <cellStyle name="Hipervínculo" xfId="19308" builtinId="8" hidden="1"/>
    <cellStyle name="Hipervínculo" xfId="1780" builtinId="8" hidden="1"/>
    <cellStyle name="Hipervínculo" xfId="8401" builtinId="8" hidden="1"/>
    <cellStyle name="Hipervínculo" xfId="7810" builtinId="8" hidden="1"/>
    <cellStyle name="Hipervínculo" xfId="56664" builtinId="8" hidden="1"/>
    <cellStyle name="Hipervínculo" xfId="7555" builtinId="8" hidden="1"/>
    <cellStyle name="Hipervínculo" xfId="36825" builtinId="8" hidden="1"/>
    <cellStyle name="Hipervínculo" xfId="36252" builtinId="8" hidden="1"/>
    <cellStyle name="Hipervínculo" xfId="364" builtinId="8" hidden="1"/>
    <cellStyle name="Hipervínculo" xfId="45634" builtinId="8" hidden="1"/>
    <cellStyle name="Hipervínculo" xfId="8211" builtinId="8" hidden="1"/>
    <cellStyle name="Hipervínculo" xfId="31253" builtinId="8" hidden="1"/>
    <cellStyle name="Hipervínculo" xfId="52822" builtinId="8" hidden="1"/>
    <cellStyle name="Hipervínculo" xfId="21062" builtinId="8" hidden="1"/>
    <cellStyle name="Hipervínculo" xfId="5453" builtinId="8" hidden="1"/>
    <cellStyle name="Hipervínculo" xfId="5991" builtinId="8" hidden="1"/>
    <cellStyle name="Hipervínculo" xfId="22000" builtinId="8" hidden="1"/>
    <cellStyle name="Hipervínculo" xfId="45503" builtinId="8" hidden="1"/>
    <cellStyle name="Hipervínculo" xfId="27605" builtinId="8" hidden="1"/>
    <cellStyle name="Hipervínculo" xfId="47258" builtinId="8" hidden="1"/>
    <cellStyle name="Hipervínculo" xfId="23228" builtinId="8" hidden="1"/>
    <cellStyle name="Hipervínculo" xfId="308" builtinId="8" hidden="1"/>
    <cellStyle name="Hipervínculo" xfId="36792" builtinId="8" hidden="1"/>
    <cellStyle name="Hipervínculo" xfId="28800" builtinId="8" hidden="1"/>
    <cellStyle name="Hipervínculo" xfId="52432" builtinId="8" hidden="1"/>
    <cellStyle name="Hipervínculo" xfId="59369" builtinId="8" hidden="1"/>
    <cellStyle name="Hipervínculo" xfId="15848" builtinId="8" hidden="1"/>
    <cellStyle name="Hipervínculo" xfId="16431" builtinId="8" hidden="1"/>
    <cellStyle name="Hipervínculo" xfId="7481" builtinId="8" hidden="1"/>
    <cellStyle name="Hipervínculo" xfId="11571" builtinId="8" hidden="1"/>
    <cellStyle name="Hipervínculo" xfId="35602" builtinId="8" hidden="1"/>
    <cellStyle name="Hipervínculo" xfId="58384" builtinId="8" hidden="1"/>
    <cellStyle name="Hipervínculo" xfId="37748" builtinId="8" hidden="1"/>
    <cellStyle name="Hipervínculo" xfId="33659" builtinId="8" hidden="1"/>
    <cellStyle name="Hipervínculo" xfId="9630" builtinId="8" hidden="1"/>
    <cellStyle name="Hipervínculo" xfId="14280" builtinId="8" hidden="1"/>
    <cellStyle name="Hipervínculo" xfId="16020" builtinId="8" hidden="1"/>
    <cellStyle name="Hipervínculo" xfId="55037" builtinId="8" hidden="1"/>
    <cellStyle name="Hipervínculo" xfId="54857" builtinId="8" hidden="1"/>
    <cellStyle name="Hipervínculo" xfId="57461" builtinId="8" hidden="1"/>
    <cellStyle name="Hipervínculo" xfId="38230" builtinId="8" hidden="1"/>
    <cellStyle name="Hipervínculo" xfId="36334" builtinId="8" hidden="1"/>
    <cellStyle name="Hipervínculo" xfId="24308" builtinId="8" hidden="1"/>
    <cellStyle name="Hipervínculo" xfId="22945" builtinId="8" hidden="1"/>
    <cellStyle name="Hipervínculo" xfId="49201" builtinId="8" hidden="1"/>
    <cellStyle name="Hipervínculo" xfId="47929" builtinId="8" hidden="1"/>
    <cellStyle name="Hipervínculo" xfId="20804" builtinId="8" hidden="1"/>
    <cellStyle name="Hipervínculo" xfId="20059" builtinId="8" hidden="1"/>
    <cellStyle name="Hipervínculo" xfId="4184" builtinId="8" hidden="1"/>
    <cellStyle name="Hipervínculo" xfId="27878" builtinId="8" hidden="1"/>
    <cellStyle name="Hipervínculo" xfId="29814" builtinId="8" hidden="1"/>
    <cellStyle name="Hipervínculo" xfId="55998" builtinId="8" hidden="1"/>
    <cellStyle name="Hipervínculo" xfId="58472" builtinId="8" hidden="1"/>
    <cellStyle name="Hipervínculo" xfId="42168" builtinId="8" hidden="1"/>
    <cellStyle name="Hipervínculo" xfId="2917" builtinId="8" hidden="1"/>
    <cellStyle name="Hipervínculo" xfId="9953" builtinId="8" hidden="1"/>
    <cellStyle name="Hipervínculo" xfId="50947" builtinId="8" hidden="1"/>
    <cellStyle name="Hipervínculo" xfId="36739" builtinId="8" hidden="1"/>
    <cellStyle name="Hipervínculo" xfId="55804" builtinId="8" hidden="1"/>
    <cellStyle name="Hipervínculo" xfId="34076" builtinId="8" hidden="1"/>
    <cellStyle name="Hipervínculo" xfId="28342" builtinId="8" hidden="1"/>
    <cellStyle name="Hipervínculo" xfId="6459" builtinId="8" hidden="1"/>
    <cellStyle name="Hipervínculo" xfId="16881" builtinId="8" hidden="1"/>
    <cellStyle name="Hipervínculo" xfId="41481" builtinId="8" hidden="1"/>
    <cellStyle name="Hipervínculo" xfId="43671" builtinId="8" hidden="1"/>
    <cellStyle name="Hipervínculo" xfId="29478" builtinId="8" hidden="1"/>
    <cellStyle name="Hipervínculo" xfId="27146" builtinId="8" hidden="1"/>
    <cellStyle name="Hipervínculo" xfId="20857" builtinId="8" hidden="1"/>
    <cellStyle name="Hipervínculo" xfId="22743" builtinId="8" hidden="1"/>
    <cellStyle name="Hipervínculo" xfId="55810" builtinId="8" hidden="1"/>
    <cellStyle name="Hipervínculo" xfId="49563" builtinId="8" hidden="1"/>
    <cellStyle name="Hipervínculo" xfId="26157" builtinId="8" hidden="1"/>
    <cellStyle name="Hipervínculo" xfId="54596" builtinId="8" hidden="1"/>
    <cellStyle name="Hipervínculo" xfId="59403" builtinId="8" hidden="1"/>
    <cellStyle name="Hipervínculo" xfId="33375" builtinId="8" hidden="1"/>
    <cellStyle name="Hipervínculo" xfId="37581" builtinId="8" hidden="1"/>
    <cellStyle name="Hipervínculo" xfId="30736" builtinId="8" hidden="1"/>
    <cellStyle name="Hipervínculo" xfId="55078" builtinId="8" hidden="1"/>
    <cellStyle name="Hipervínculo" xfId="59299" builtinId="8" hidden="1"/>
    <cellStyle name="Hipervínculo" xfId="35024" builtinId="8" hidden="1"/>
    <cellStyle name="Hipervínculo" xfId="11780" builtinId="8" hidden="1"/>
    <cellStyle name="Hipervínculo" xfId="30373" builtinId="8" hidden="1"/>
    <cellStyle name="Hipervínculo" xfId="27679" builtinId="8" hidden="1"/>
    <cellStyle name="Hipervínculo" xfId="37660" builtinId="8" hidden="1"/>
    <cellStyle name="Hipervínculo" xfId="54925" builtinId="8" hidden="1"/>
    <cellStyle name="Hipervínculo" xfId="53145" builtinId="8" hidden="1"/>
    <cellStyle name="Hipervínculo" xfId="38998" builtinId="8" hidden="1"/>
    <cellStyle name="Hipervínculo" xfId="6365" builtinId="8" hidden="1"/>
    <cellStyle name="Hipervínculo" xfId="14135" builtinId="8" hidden="1"/>
    <cellStyle name="Hipervínculo" xfId="22857" builtinId="8" hidden="1"/>
    <cellStyle name="Hipervínculo" xfId="6075" builtinId="8" hidden="1"/>
    <cellStyle name="Hipervínculo" xfId="8837" builtinId="8" hidden="1"/>
    <cellStyle name="Hipervínculo" xfId="20143" builtinId="8" hidden="1"/>
    <cellStyle name="Hipervínculo" xfId="21167" builtinId="8" hidden="1"/>
    <cellStyle name="Hipervínculo" xfId="50629" builtinId="8" hidden="1"/>
    <cellStyle name="Hipervínculo" xfId="34441" builtinId="8" hidden="1"/>
    <cellStyle name="Hipervínculo" xfId="29709" builtinId="8" hidden="1"/>
    <cellStyle name="Hipervínculo" xfId="51521" builtinId="8" hidden="1"/>
    <cellStyle name="Hipervínculo" xfId="43637" builtinId="8" hidden="1"/>
    <cellStyle name="Hipervínculo" xfId="37988" builtinId="8" hidden="1"/>
    <cellStyle name="Hipervínculo" xfId="14238" builtinId="8" hidden="1"/>
    <cellStyle name="Hipervínculo" xfId="47782" builtinId="8" hidden="1"/>
    <cellStyle name="Hipervínculo" xfId="51955" builtinId="8" hidden="1"/>
    <cellStyle name="Hipervínculo" xfId="36511" builtinId="8" hidden="1"/>
    <cellStyle name="Hipervínculo" xfId="58840" builtinId="8" hidden="1"/>
    <cellStyle name="Hipervínculo" xfId="36833" builtinId="8" hidden="1"/>
    <cellStyle name="Hipervínculo" xfId="32747" builtinId="8" hidden="1"/>
    <cellStyle name="Hipervínculo" xfId="28270" builtinId="8" hidden="1"/>
    <cellStyle name="Hipervínculo" xfId="37886" builtinId="8" hidden="1"/>
    <cellStyle name="Hipervínculo" xfId="28162" builtinId="8" hidden="1"/>
    <cellStyle name="Hipervínculo" xfId="43314" builtinId="8" hidden="1"/>
    <cellStyle name="Hipervínculo" xfId="54066" builtinId="8" hidden="1"/>
    <cellStyle name="Hipervínculo" xfId="30037" builtinId="8" hidden="1"/>
    <cellStyle name="Hipervínculo" xfId="25942" builtinId="8" hidden="1"/>
    <cellStyle name="Hipervínculo" xfId="2071" builtinId="8" hidden="1"/>
    <cellStyle name="Hipervínculo" xfId="21992" builtinId="8" hidden="1"/>
    <cellStyle name="Hipervínculo" xfId="6435" builtinId="8" hidden="1"/>
    <cellStyle name="Hipervínculo" xfId="20488" builtinId="8" hidden="1"/>
    <cellStyle name="Hipervínculo" xfId="47266" builtinId="8" hidden="1"/>
    <cellStyle name="Hipervínculo" xfId="23236" builtinId="8" hidden="1"/>
    <cellStyle name="Hipervínculo" xfId="19147" builtinId="8" hidden="1"/>
    <cellStyle name="Hipervínculo" xfId="7249" builtinId="8" hidden="1"/>
    <cellStyle name="Hipervínculo" xfId="28792" builtinId="8" hidden="1"/>
    <cellStyle name="Hipervínculo" xfId="34011" builtinId="8" hidden="1"/>
    <cellStyle name="Hipervínculo" xfId="3530" builtinId="8" hidden="1"/>
    <cellStyle name="Hipervínculo" xfId="25661" builtinId="8" hidden="1"/>
    <cellStyle name="Hipervínculo" xfId="5832" builtinId="8" hidden="1"/>
    <cellStyle name="Hipervínculo" xfId="12344" builtinId="8" hidden="1"/>
    <cellStyle name="Hipervínculo" xfId="11563" builtinId="8" hidden="1"/>
    <cellStyle name="Hipervínculo" xfId="35594" builtinId="8" hidden="1"/>
    <cellStyle name="Hipervínculo" xfId="4306" builtinId="8" hidden="1"/>
    <cellStyle name="Hipervínculo" xfId="24172" builtinId="8" hidden="1"/>
    <cellStyle name="Hipervínculo" xfId="1104" builtinId="8" hidden="1"/>
    <cellStyle name="Hipervínculo" xfId="38330" builtinId="8" hidden="1"/>
    <cellStyle name="Hipervínculo" xfId="11242" builtinId="8" hidden="1"/>
    <cellStyle name="Hipervínculo" xfId="16026" builtinId="8" hidden="1"/>
    <cellStyle name="Hipervínculo" xfId="20622" builtinId="8" hidden="1"/>
    <cellStyle name="Hipervínculo" xfId="57962" builtinId="8" hidden="1"/>
    <cellStyle name="Hipervínculo" xfId="36627" builtinId="8" hidden="1"/>
    <cellStyle name="Hipervínculo" xfId="45149" builtinId="8" hidden="1"/>
    <cellStyle name="Hipervínculo" xfId="8201" builtinId="8" hidden="1"/>
    <cellStyle name="Hipervínculo" xfId="1680" builtinId="8" hidden="1"/>
    <cellStyle name="Hipervínculo" xfId="41232" builtinId="8" hidden="1"/>
    <cellStyle name="Hipervínculo" xfId="3568" builtinId="8" hidden="1"/>
    <cellStyle name="Hipervínculo" xfId="53286" builtinId="8" hidden="1"/>
    <cellStyle name="Hipervínculo" xfId="42863" builtinId="8" hidden="1"/>
    <cellStyle name="Hipervínculo" xfId="20067" builtinId="8" hidden="1"/>
    <cellStyle name="Hipervínculo" xfId="28724" builtinId="8" hidden="1"/>
    <cellStyle name="Hipervínculo" xfId="8091" builtinId="8" hidden="1"/>
    <cellStyle name="Hipervínculo" xfId="29822" builtinId="8" hidden="1"/>
    <cellStyle name="Hipervínculo" xfId="46934" builtinId="8" hidden="1"/>
    <cellStyle name="Hipervínculo" xfId="21394" builtinId="8" hidden="1"/>
    <cellStyle name="Hipervínculo" xfId="35936" builtinId="8" hidden="1"/>
    <cellStyle name="Hipervínculo" xfId="13266" builtinId="8" hidden="1"/>
    <cellStyle name="Hipervínculo" xfId="1538" builtinId="8" hidden="1"/>
    <cellStyle name="Hipervínculo" xfId="15019" builtinId="8" hidden="1"/>
    <cellStyle name="Hipervínculo" xfId="36747" builtinId="8" hidden="1"/>
    <cellStyle name="Hipervínculo" xfId="55798" builtinId="8" hidden="1"/>
    <cellStyle name="Hipervínculo" xfId="38012" builtinId="8" hidden="1"/>
    <cellStyle name="Hipervínculo" xfId="5491" builtinId="8" hidden="1"/>
    <cellStyle name="Hipervínculo" xfId="58179" builtinId="8" hidden="1"/>
    <cellStyle name="Hipervínculo" xfId="46690" builtinId="8" hidden="1"/>
    <cellStyle name="Hipervínculo" xfId="28001" builtinId="8" hidden="1"/>
    <cellStyle name="Hipervínculo" xfId="2351" builtinId="8" hidden="1"/>
    <cellStyle name="Hipervínculo" xfId="43280" builtinId="8" hidden="1"/>
    <cellStyle name="Hipervínculo" xfId="43813" builtinId="8" hidden="1"/>
    <cellStyle name="Hipervínculo" xfId="22080" builtinId="8" hidden="1"/>
    <cellStyle name="Hipervínculo" xfId="1220" builtinId="8" hidden="1"/>
    <cellStyle name="Hipervínculo" xfId="1484" builtinId="8" hidden="1"/>
    <cellStyle name="Hipervínculo" xfId="28874" builtinId="8" hidden="1"/>
    <cellStyle name="Hipervínculo" xfId="50607" builtinId="8" hidden="1"/>
    <cellStyle name="Hipervínculo" xfId="41943" builtinId="8" hidden="1"/>
    <cellStyle name="Hipervínculo" xfId="36880" builtinId="8" hidden="1"/>
    <cellStyle name="Hipervínculo" xfId="53155" builtinId="8" hidden="1"/>
    <cellStyle name="Hipervínculo" xfId="20263" builtinId="8" hidden="1"/>
    <cellStyle name="Hipervínculo" xfId="42367" builtinId="8" hidden="1"/>
    <cellStyle name="Hipervínculo" xfId="30081" builtinId="8" hidden="1"/>
    <cellStyle name="Hipervínculo" xfId="17355" builtinId="8" hidden="1"/>
    <cellStyle name="Hipervínculo" xfId="13970" builtinId="8" hidden="1"/>
    <cellStyle name="Hipervínculo" xfId="19685" builtinId="8" hidden="1"/>
    <cellStyle name="Hipervínculo" xfId="8285" builtinId="8" hidden="1"/>
    <cellStyle name="Hipervínculo" xfId="49275" builtinId="8" hidden="1"/>
    <cellStyle name="Hipervínculo" xfId="15609" builtinId="8" hidden="1"/>
    <cellStyle name="Hipervínculo" xfId="20169" builtinId="8" hidden="1"/>
    <cellStyle name="Hipervínculo" xfId="27766" builtinId="8" hidden="1"/>
    <cellStyle name="Hipervínculo" xfId="55887" builtinId="8" hidden="1"/>
    <cellStyle name="Hipervínculo" xfId="8673" builtinId="8" hidden="1"/>
    <cellStyle name="Hipervínculo" xfId="56332" builtinId="8" hidden="1"/>
    <cellStyle name="Hipervínculo" xfId="26722" builtinId="8" hidden="1"/>
    <cellStyle name="Hipervínculo" xfId="50840" builtinId="8" hidden="1"/>
    <cellStyle name="Hipervínculo" xfId="29513" builtinId="8" hidden="1"/>
    <cellStyle name="Hipervínculo" xfId="3315" builtinId="8" hidden="1"/>
    <cellStyle name="Hipervínculo" xfId="135" builtinId="8" hidden="1"/>
    <cellStyle name="Hipervínculo" xfId="14764" builtinId="8" hidden="1"/>
    <cellStyle name="Hipervínculo" xfId="57119" builtinId="8" hidden="1"/>
    <cellStyle name="Hipervínculo" xfId="51247" builtinId="8" hidden="1"/>
    <cellStyle name="Hipervínculo" xfId="652" builtinId="8" hidden="1"/>
    <cellStyle name="Hipervínculo" xfId="4004" builtinId="8" hidden="1"/>
    <cellStyle name="Hipervínculo" xfId="51243" builtinId="8" hidden="1"/>
    <cellStyle name="Hipervínculo" xfId="54490" builtinId="8" hidden="1"/>
    <cellStyle name="Hipervínculo" xfId="46102" builtinId="8" hidden="1"/>
    <cellStyle name="Hipervínculo" xfId="9999" builtinId="8" hidden="1"/>
    <cellStyle name="Hipervínculo" xfId="39495" builtinId="8" hidden="1"/>
    <cellStyle name="Hipervínculo" xfId="48049" builtinId="8" hidden="1"/>
    <cellStyle name="Hipervínculo" xfId="6065" builtinId="8" hidden="1"/>
    <cellStyle name="Hipervínculo" xfId="11667" builtinId="8" hidden="1"/>
    <cellStyle name="Hipervínculo" xfId="12928" builtinId="8" hidden="1"/>
    <cellStyle name="Hipervínculo" xfId="13424" builtinId="8" hidden="1"/>
    <cellStyle name="Hipervínculo" xfId="33" builtinId="8" hidden="1"/>
    <cellStyle name="Hipervínculo" xfId="57155" builtinId="8" hidden="1"/>
    <cellStyle name="Hipervínculo" xfId="50739" builtinId="8" hidden="1"/>
    <cellStyle name="Hipervínculo" xfId="34092" builtinId="8" hidden="1"/>
    <cellStyle name="Hipervínculo" xfId="49889" builtinId="8" hidden="1"/>
    <cellStyle name="Hipervínculo" xfId="11622" builtinId="8" hidden="1"/>
    <cellStyle name="Hipervínculo" xfId="1877" builtinId="8" hidden="1"/>
    <cellStyle name="Hipervínculo" xfId="33303" builtinId="8" hidden="1"/>
    <cellStyle name="Hipervínculo" xfId="50104" builtinId="8" hidden="1"/>
    <cellStyle name="Hipervínculo" xfId="54198" builtinId="8" hidden="1"/>
    <cellStyle name="Hipervínculo" xfId="43181" builtinId="8" hidden="1"/>
    <cellStyle name="Hipervínculo" xfId="19155" builtinId="8" hidden="1"/>
    <cellStyle name="Hipervínculo" xfId="46124" builtinId="8" hidden="1"/>
    <cellStyle name="Hipervínculo" xfId="7179" builtinId="8" hidden="1"/>
    <cellStyle name="Hipervínculo" xfId="22917" builtinId="8" hidden="1"/>
    <cellStyle name="Hipervínculo" xfId="22795" builtinId="8" hidden="1"/>
    <cellStyle name="Hipervínculo" xfId="58774" builtinId="8" hidden="1"/>
    <cellStyle name="Hipervínculo" xfId="36381" builtinId="8" hidden="1"/>
    <cellStyle name="Hipervínculo" xfId="12022" builtinId="8" hidden="1"/>
    <cellStyle name="Hipervínculo" xfId="10041" builtinId="8" hidden="1"/>
    <cellStyle name="Hipervínculo" xfId="43372" builtinId="8" hidden="1"/>
    <cellStyle name="Hipervínculo" xfId="33085" builtinId="8" hidden="1"/>
    <cellStyle name="Hipervínculo" xfId="9825" builtinId="8" hidden="1"/>
    <cellStyle name="Hipervínculo" xfId="51653" builtinId="8" hidden="1"/>
    <cellStyle name="Hipervínculo" xfId="29579" builtinId="8" hidden="1"/>
    <cellStyle name="Hipervínculo" xfId="19809" builtinId="8" hidden="1"/>
    <cellStyle name="Hipervínculo" xfId="33529" builtinId="8" hidden="1"/>
    <cellStyle name="Hipervínculo" xfId="19316" builtinId="8" hidden="1"/>
    <cellStyle name="Hipervínculo" xfId="46478" builtinId="8" hidden="1"/>
    <cellStyle name="Hipervínculo" xfId="29098" builtinId="8" hidden="1"/>
    <cellStyle name="Hipervínculo" xfId="16665" builtinId="8" hidden="1"/>
    <cellStyle name="Hipervínculo" xfId="22779" builtinId="8" hidden="1"/>
    <cellStyle name="Hipervínculo" xfId="1676" builtinId="8" hidden="1"/>
    <cellStyle name="Hipervínculo" xfId="22787" builtinId="8" hidden="1"/>
    <cellStyle name="Hipervínculo" xfId="27961" builtinId="8" hidden="1"/>
    <cellStyle name="Hipervínculo" xfId="53278" builtinId="8" hidden="1"/>
    <cellStyle name="Hipervínculo" xfId="42596" builtinId="8" hidden="1"/>
    <cellStyle name="Hipervínculo" xfId="4933" builtinId="8" hidden="1"/>
    <cellStyle name="Hipervínculo" xfId="55021" builtinId="8" hidden="1"/>
    <cellStyle name="Hipervínculo" xfId="55891" builtinId="8" hidden="1"/>
    <cellStyle name="Hipervínculo" xfId="37232" builtinId="8" hidden="1"/>
    <cellStyle name="Hipervínculo" xfId="34891" builtinId="8" hidden="1"/>
    <cellStyle name="Hipervínculo" xfId="32721" builtinId="8" hidden="1"/>
    <cellStyle name="Hipervínculo" xfId="5905" builtinId="8" hidden="1"/>
    <cellStyle name="Hipervínculo" xfId="57514" builtinId="8" hidden="1"/>
    <cellStyle name="Hipervínculo" xfId="1786" builtinId="8" hidden="1"/>
    <cellStyle name="Hipervínculo" xfId="21934" builtinId="8" hidden="1"/>
    <cellStyle name="Hipervínculo" xfId="26141" builtinId="8" hidden="1"/>
    <cellStyle name="Hipervínculo" xfId="41821" builtinId="8" hidden="1"/>
    <cellStyle name="Hipervínculo" xfId="50733" builtinId="8" hidden="1"/>
    <cellStyle name="Hipervínculo" xfId="28996" builtinId="8" hidden="1"/>
    <cellStyle name="Hipervínculo" xfId="23936" builtinId="8" hidden="1"/>
    <cellStyle name="Hipervínculo" xfId="57928" builtinId="8" hidden="1"/>
    <cellStyle name="Hipervínculo" xfId="10451" builtinId="8" hidden="1"/>
    <cellStyle name="Hipervínculo" xfId="37780" builtinId="8" hidden="1"/>
    <cellStyle name="Hipervínculo" xfId="46178" builtinId="8" hidden="1"/>
    <cellStyle name="Hipervínculo" xfId="35400" builtinId="8" hidden="1"/>
    <cellStyle name="Hipervínculo" xfId="22072" builtinId="8" hidden="1"/>
    <cellStyle name="Hipervínculo" xfId="17012" builtinId="8" hidden="1"/>
    <cellStyle name="Hipervínculo" xfId="6589" builtinId="8" hidden="1"/>
    <cellStyle name="Hipervínculo" xfId="40575" builtinId="8" hidden="1"/>
    <cellStyle name="Hipervínculo" xfId="33945" builtinId="8" hidden="1"/>
    <cellStyle name="Hipervínculo" xfId="55672" builtinId="8" hidden="1"/>
    <cellStyle name="Hipervínculo" xfId="36872" builtinId="8" hidden="1"/>
    <cellStyle name="Hipervínculo" xfId="2602" builtinId="8" hidden="1"/>
    <cellStyle name="Hipervínculo" xfId="10083" builtinId="8" hidden="1"/>
    <cellStyle name="Hipervínculo" xfId="13390" builtinId="8" hidden="1"/>
    <cellStyle name="Hipervínculo" xfId="46420" builtinId="8" hidden="1"/>
    <cellStyle name="Hipervínculo" xfId="48331" builtinId="8" hidden="1"/>
    <cellStyle name="Hipervínculo" xfId="55867" builtinId="8" hidden="1"/>
    <cellStyle name="Hipervínculo" xfId="29947" builtinId="8" hidden="1"/>
    <cellStyle name="Hipervínculo" xfId="19417" builtinId="8" hidden="1"/>
    <cellStyle name="Hipervínculo" xfId="1656" builtinId="8" hidden="1"/>
    <cellStyle name="Hipervínculo" xfId="28419" builtinId="8" hidden="1"/>
    <cellStyle name="Hipervínculo" xfId="53099" builtinId="8" hidden="1"/>
    <cellStyle name="Hipervínculo" xfId="43624" builtinId="8" hidden="1"/>
    <cellStyle name="Hipervínculo" xfId="14939" builtinId="8" hidden="1"/>
    <cellStyle name="Hipervínculo" xfId="23015" builtinId="8" hidden="1"/>
    <cellStyle name="Hipervínculo" xfId="6982" builtinId="8" hidden="1"/>
    <cellStyle name="Hipervínculo" xfId="2592" builtinId="8" hidden="1"/>
    <cellStyle name="Hipervínculo" xfId="26988" builtinId="8" hidden="1"/>
    <cellStyle name="Hipervínculo" xfId="27056" builtinId="8" hidden="1"/>
    <cellStyle name="Hipervínculo" xfId="52998" builtinId="8" hidden="1"/>
    <cellStyle name="Hipervínculo" xfId="42269" builtinId="8" hidden="1"/>
    <cellStyle name="Hipervínculo" xfId="16090" builtinId="8" hidden="1"/>
    <cellStyle name="Hipervínculo" xfId="2819" builtinId="8" hidden="1"/>
    <cellStyle name="Hipervínculo" xfId="9761" builtinId="8" hidden="1"/>
    <cellStyle name="Hipervínculo" xfId="33791" builtinId="8" hidden="1"/>
    <cellStyle name="Hipervínculo" xfId="56592" builtinId="8" hidden="1"/>
    <cellStyle name="Hipervínculo" xfId="25764" builtinId="8" hidden="1"/>
    <cellStyle name="Hipervínculo" xfId="3534" builtinId="8" hidden="1"/>
    <cellStyle name="Hipervínculo" xfId="9216" builtinId="8" hidden="1"/>
    <cellStyle name="Hipervínculo" xfId="1050" builtinId="8" hidden="1"/>
    <cellStyle name="Hipervínculo" xfId="16562" builtinId="8" hidden="1"/>
    <cellStyle name="Hipervínculo" xfId="32751" builtinId="8" hidden="1"/>
    <cellStyle name="Hipervínculo" xfId="52598" builtinId="8" hidden="1"/>
    <cellStyle name="Hipervínculo" xfId="26048" builtinId="8" hidden="1"/>
    <cellStyle name="Hipervínculo" xfId="28666" builtinId="8" hidden="1"/>
    <cellStyle name="Hipervínculo" xfId="28455" builtinId="8" hidden="1"/>
    <cellStyle name="Hipervínculo" xfId="7319" builtinId="8" hidden="1"/>
    <cellStyle name="Hipervínculo" xfId="23359" builtinId="8" hidden="1"/>
    <cellStyle name="Hipervínculo" xfId="48198" builtinId="8" hidden="1"/>
    <cellStyle name="Hipervínculo" xfId="31922" builtinId="8" hidden="1"/>
    <cellStyle name="Hipervínculo" xfId="14877" builtinId="8" hidden="1"/>
    <cellStyle name="Hipervínculo" xfId="8988" builtinId="8" hidden="1"/>
    <cellStyle name="Hipervínculo" xfId="52011" builtinId="8" hidden="1"/>
    <cellStyle name="Hipervínculo" xfId="51087" builtinId="8" hidden="1"/>
    <cellStyle name="Hipervínculo" xfId="15731" builtinId="8" hidden="1"/>
    <cellStyle name="Hipervínculo" xfId="27541" builtinId="8" hidden="1"/>
    <cellStyle name="Hipervínculo" xfId="57679" builtinId="8" hidden="1"/>
    <cellStyle name="Hipervínculo" xfId="38705" builtinId="8" hidden="1"/>
    <cellStyle name="Hipervínculo" xfId="14781" builtinId="8" hidden="1"/>
    <cellStyle name="Hipervínculo" xfId="7189" builtinId="8" hidden="1"/>
    <cellStyle name="Hipervínculo" xfId="12248" builtinId="8" hidden="1"/>
    <cellStyle name="Hipervínculo" xfId="36960" builtinId="8" hidden="1"/>
    <cellStyle name="Hipervínculo" xfId="58778" builtinId="8" hidden="1"/>
    <cellStyle name="Hipervínculo" xfId="36389" builtinId="8" hidden="1"/>
    <cellStyle name="Hipervínculo" xfId="31780" builtinId="8" hidden="1"/>
    <cellStyle name="Hipervínculo" xfId="8269" builtinId="8" hidden="1"/>
    <cellStyle name="Hipervínculo" xfId="14115" builtinId="8" hidden="1"/>
    <cellStyle name="Hipervínculo" xfId="58076" builtinId="8" hidden="1"/>
    <cellStyle name="Hipervínculo" xfId="43761" builtinId="8" hidden="1"/>
    <cellStyle name="Hipervínculo" xfId="51645" builtinId="8" hidden="1"/>
    <cellStyle name="Hipervínculo" xfId="50836" builtinId="8" hidden="1"/>
    <cellStyle name="Hipervínculo" xfId="26584" builtinId="8" hidden="1"/>
    <cellStyle name="Hipervínculo" xfId="704" builtinId="8" hidden="1"/>
    <cellStyle name="Hipervínculo" xfId="21042" builtinId="8" hidden="1"/>
    <cellStyle name="Hipervínculo" xfId="26100" builtinId="8" hidden="1"/>
    <cellStyle name="Hipervínculo" xfId="13993" builtinId="8" hidden="1"/>
    <cellStyle name="Hipervínculo" xfId="44715" builtinId="8" hidden="1"/>
    <cellStyle name="Hipervínculo" xfId="22536" builtinId="8" hidden="1"/>
    <cellStyle name="Hipervínculo" xfId="17925" builtinId="8" hidden="1"/>
    <cellStyle name="Hipervínculo" xfId="6241" builtinId="8" hidden="1"/>
    <cellStyle name="Hipervínculo" xfId="45748" builtinId="8" hidden="1"/>
    <cellStyle name="Hipervínculo" xfId="33032" builtinId="8" hidden="1"/>
    <cellStyle name="Hipervínculo" xfId="14013" builtinId="8" hidden="1"/>
    <cellStyle name="Hipervínculo" xfId="58096" builtinId="8" hidden="1"/>
    <cellStyle name="Hipervínculo" xfId="49257" builtinId="8" hidden="1"/>
    <cellStyle name="Hipervínculo" xfId="10995" builtinId="8" hidden="1"/>
    <cellStyle name="Hipervínculo" xfId="28238" builtinId="8" hidden="1"/>
    <cellStyle name="Hipervínculo" xfId="34794" builtinId="8" hidden="1"/>
    <cellStyle name="Hipervínculo" xfId="13491" builtinId="8" hidden="1"/>
    <cellStyle name="Hipervínculo" xfId="52644" builtinId="8" hidden="1"/>
    <cellStyle name="Hipervínculo" xfId="44167" builtinId="8" hidden="1"/>
    <cellStyle name="Hipervínculo" xfId="26147" builtinId="8" hidden="1"/>
    <cellStyle name="Hipervínculo" xfId="3660" builtinId="8" hidden="1"/>
    <cellStyle name="Hipervínculo" xfId="20097" builtinId="8" hidden="1"/>
    <cellStyle name="Hipervínculo" xfId="41829" builtinId="8" hidden="1"/>
    <cellStyle name="Hipervínculo" xfId="46888" builtinId="8" hidden="1"/>
    <cellStyle name="Hipervínculo" xfId="48154" builtinId="8" hidden="1"/>
    <cellStyle name="Hipervínculo" xfId="14853" builtinId="8" hidden="1"/>
    <cellStyle name="Hipervínculo" xfId="33625" builtinId="8" hidden="1"/>
    <cellStyle name="Hipervínculo" xfId="7211" builtinId="8" hidden="1"/>
    <cellStyle name="Hipervínculo" xfId="27020" builtinId="8" hidden="1"/>
    <cellStyle name="Hipervínculo" xfId="48755" builtinId="8" hidden="1"/>
    <cellStyle name="Hipervínculo" xfId="53816" builtinId="8" hidden="1"/>
    <cellStyle name="Hipervínculo" xfId="41357" builtinId="8" hidden="1"/>
    <cellStyle name="Hipervínculo" xfId="17004" builtinId="8" hidden="1"/>
    <cellStyle name="Hipervínculo" xfId="20396" builtinId="8" hidden="1"/>
    <cellStyle name="Hipervínculo" xfId="13348" builtinId="8" hidden="1"/>
    <cellStyle name="Hipervínculo" xfId="33953" builtinId="8" hidden="1"/>
    <cellStyle name="Hipervínculo" xfId="55680" builtinId="8" hidden="1"/>
    <cellStyle name="Hipervínculo" xfId="57862" builtinId="8" hidden="1"/>
    <cellStyle name="Hipervínculo" xfId="18156" builtinId="8" hidden="1"/>
    <cellStyle name="Hipervínculo" xfId="10929" builtinId="8" hidden="1"/>
    <cellStyle name="Hipervínculo" xfId="18232" builtinId="8" hidden="1"/>
    <cellStyle name="Hipervínculo" xfId="22855" builtinId="8" hidden="1"/>
    <cellStyle name="Hipervínculo" xfId="4451" builtinId="8" hidden="1"/>
    <cellStyle name="Hipervínculo" xfId="55875" builtinId="8" hidden="1"/>
    <cellStyle name="Hipervínculo" xfId="51787" builtinId="8" hidden="1"/>
    <cellStyle name="Hipervínculo" xfId="27754" builtinId="8" hidden="1"/>
    <cellStyle name="Hipervínculo" xfId="4120" builtinId="8" hidden="1"/>
    <cellStyle name="Hipervínculo" xfId="15828" builtinId="8" hidden="1"/>
    <cellStyle name="Hipervínculo" xfId="38956" builtinId="8" hidden="1"/>
    <cellStyle name="Hipervínculo" xfId="47807" builtinId="8" hidden="1"/>
    <cellStyle name="Hipervínculo" xfId="50198" builtinId="8" hidden="1"/>
    <cellStyle name="Hipervínculo" xfId="21117" builtinId="8" hidden="1"/>
    <cellStyle name="Hipervínculo" xfId="32552" builtinId="8" hidden="1"/>
    <cellStyle name="Hipervínculo" xfId="3166" builtinId="8" hidden="1"/>
    <cellStyle name="Hipervínculo" xfId="39721" builtinId="8" hidden="1"/>
    <cellStyle name="Hipervínculo" xfId="54428" builtinId="8" hidden="1"/>
    <cellStyle name="Hipervínculo" xfId="28866" builtinId="8" hidden="1"/>
    <cellStyle name="Hipervínculo" xfId="42277" builtinId="8" hidden="1"/>
    <cellStyle name="Hipervínculo" xfId="38184" builtinId="8" hidden="1"/>
    <cellStyle name="Hipervínculo" xfId="14155" builtinId="8" hidden="1"/>
    <cellStyle name="Hipervínculo" xfId="9753" builtinId="8" hidden="1"/>
    <cellStyle name="Hipervínculo" xfId="25733" builtinId="8" hidden="1"/>
    <cellStyle name="Hipervínculo" xfId="37872" builtinId="8" hidden="1"/>
    <cellStyle name="Hipervínculo" xfId="53370" builtinId="8" hidden="1"/>
    <cellStyle name="Hipervínculo" xfId="35478" builtinId="8" hidden="1"/>
    <cellStyle name="Hipervínculo" xfId="31387" builtinId="8" hidden="1"/>
    <cellStyle name="Hipervínculo" xfId="7358" builtinId="8" hidden="1"/>
    <cellStyle name="Hipervínculo" xfId="23052" builtinId="8" hidden="1"/>
    <cellStyle name="Hipervínculo" xfId="19361" builtinId="8" hidden="1"/>
    <cellStyle name="Hipervínculo" xfId="33917" builtinId="8" hidden="1"/>
    <cellStyle name="Hipervínculo" xfId="38604" builtinId="8" hidden="1"/>
    <cellStyle name="Hipervínculo" xfId="22478" builtinId="8" hidden="1"/>
    <cellStyle name="Hipervínculo" xfId="31595" builtinId="8" hidden="1"/>
    <cellStyle name="Hipervínculo" xfId="245" builtinId="8" hidden="1"/>
    <cellStyle name="Hipervínculo" xfId="23350" builtinId="8" hidden="1"/>
    <cellStyle name="Hipervínculo" xfId="16487" builtinId="8" hidden="1"/>
    <cellStyle name="Hipervínculo" xfId="51475" builtinId="8" hidden="1"/>
    <cellStyle name="Hipervínculo" xfId="45626" builtinId="8" hidden="1"/>
    <cellStyle name="Hipervínculo" xfId="21878" builtinId="8" hidden="1"/>
    <cellStyle name="Hipervínculo" xfId="17787" builtinId="8" hidden="1"/>
    <cellStyle name="Hipervínculo" xfId="5327" builtinId="8" hidden="1"/>
    <cellStyle name="Hipervínculo" xfId="54026" builtinId="8" hidden="1"/>
    <cellStyle name="Hipervínculo" xfId="53738" builtinId="8" hidden="1"/>
    <cellStyle name="Hipervínculo" xfId="57705" builtinId="8" hidden="1"/>
    <cellStyle name="Hipervínculo" xfId="42045" builtinId="8" hidden="1"/>
    <cellStyle name="Hipervínculo" xfId="38645" builtinId="8" hidden="1"/>
    <cellStyle name="Hipervínculo" xfId="29456" builtinId="8" hidden="1"/>
    <cellStyle name="Hipervínculo" xfId="12256" builtinId="8" hidden="1"/>
    <cellStyle name="Hipervínculo" xfId="36952" builtinId="8" hidden="1"/>
    <cellStyle name="Hipervínculo" xfId="39046" builtinId="8" hidden="1"/>
    <cellStyle name="Hipervínculo" xfId="53504" builtinId="8" hidden="1"/>
    <cellStyle name="Hipervínculo" xfId="31771" builtinId="8" hidden="1"/>
    <cellStyle name="Hipervínculo" xfId="14829" builtinId="8" hidden="1"/>
    <cellStyle name="Hipervínculo" xfId="8175" builtinId="8" hidden="1"/>
    <cellStyle name="Hipervínculo" xfId="19863" builtinId="8" hidden="1"/>
    <cellStyle name="Hipervínculo" xfId="42951" builtinId="8" hidden="1"/>
    <cellStyle name="Hipervínculo" xfId="40709" builtinId="8" hidden="1"/>
    <cellStyle name="Hipervínculo" xfId="27092" builtinId="8" hidden="1"/>
    <cellStyle name="Hipervínculo" xfId="33739" builtinId="8" hidden="1"/>
    <cellStyle name="Hipervínculo" xfId="24404" builtinId="8" hidden="1"/>
    <cellStyle name="Hipervínculo" xfId="24300" builtinId="8" hidden="1"/>
    <cellStyle name="Hipervínculo" xfId="22426" builtinId="8" hidden="1"/>
    <cellStyle name="Hipervínculo" xfId="53408" builtinId="8" hidden="1"/>
    <cellStyle name="Hipervínculo" xfId="16449" builtinId="8" hidden="1"/>
    <cellStyle name="Hipervínculo" xfId="44529" builtinId="8" hidden="1"/>
    <cellStyle name="Hipervínculo" xfId="6888" builtinId="8" hidden="1"/>
    <cellStyle name="Hipervínculo" xfId="43550" builtinId="8" hidden="1"/>
    <cellStyle name="Hipervínculo" xfId="21121" builtinId="8" hidden="1"/>
    <cellStyle name="Hipervínculo" xfId="38218" builtinId="8" hidden="1"/>
    <cellStyle name="Hipervínculo" xfId="12884" builtinId="8" hidden="1"/>
    <cellStyle name="Hipervínculo" xfId="52231" builtinId="8" hidden="1"/>
    <cellStyle name="Hipervínculo" xfId="58147" builtinId="8" hidden="1"/>
    <cellStyle name="Hipervínculo" xfId="10987" builtinId="8" hidden="1"/>
    <cellStyle name="Hipervínculo" xfId="3436" builtinId="8" hidden="1"/>
    <cellStyle name="Hipervínculo" xfId="18234" builtinId="8" hidden="1"/>
    <cellStyle name="Hipervínculo" xfId="39967" builtinId="8" hidden="1"/>
    <cellStyle name="Hipervínculo" xfId="8683" builtinId="8" hidden="1"/>
    <cellStyle name="Hipervínculo" xfId="50874" builtinId="8" hidden="1"/>
    <cellStyle name="Hipervínculo" xfId="25788" builtinId="8" hidden="1"/>
    <cellStyle name="Hipervínculo" xfId="3664" builtinId="8" hidden="1"/>
    <cellStyle name="Hipervínculo" xfId="39565" builtinId="8" hidden="1"/>
    <cellStyle name="Hipervínculo" xfId="25159" builtinId="8" hidden="1"/>
    <cellStyle name="Hipervínculo" xfId="46896" builtinId="8" hidden="1"/>
    <cellStyle name="Hipervínculo" xfId="56022" builtinId="8" hidden="1"/>
    <cellStyle name="Hipervínculo" xfId="5503" builtinId="8" hidden="1"/>
    <cellStyle name="Hipervínculo" xfId="18864" builtinId="8" hidden="1"/>
    <cellStyle name="Hipervínculo" xfId="3044" builtinId="8" hidden="1"/>
    <cellStyle name="Hipervínculo" xfId="5941" builtinId="8" hidden="1"/>
    <cellStyle name="Hipervínculo" xfId="31984" builtinId="8" hidden="1"/>
    <cellStyle name="Hipervínculo" xfId="53824" builtinId="8" hidden="1"/>
    <cellStyle name="Hipervínculo" xfId="41365" builtinId="8" hidden="1"/>
    <cellStyle name="Hipervínculo" xfId="55842" builtinId="8" hidden="1"/>
    <cellStyle name="Hipervínculo" xfId="44811" builtinId="8" hidden="1"/>
    <cellStyle name="Hipervínculo" xfId="10667" builtinId="8" hidden="1"/>
    <cellStyle name="Hipervínculo" xfId="14756" builtinId="8" hidden="1"/>
    <cellStyle name="Hipervínculo" xfId="53232" builtinId="8" hidden="1"/>
    <cellStyle name="Hipervínculo" xfId="57866" builtinId="8" hidden="1"/>
    <cellStyle name="Hipervínculo" xfId="55978" builtinId="8" hidden="1"/>
    <cellStyle name="Hipervínculo" xfId="30475" builtinId="8" hidden="1"/>
    <cellStyle name="Hipervínculo" xfId="5317" builtinId="8" hidden="1"/>
    <cellStyle name="Hipervínculo" xfId="17467" builtinId="8" hidden="1"/>
    <cellStyle name="Hipervínculo" xfId="21557" builtinId="8" hidden="1"/>
    <cellStyle name="Hipervínculo" xfId="45586" builtinId="8" hidden="1"/>
    <cellStyle name="Hipervínculo" xfId="51795" builtinId="8" hidden="1"/>
    <cellStyle name="Hipervínculo" xfId="16713" builtinId="8" hidden="1"/>
    <cellStyle name="Hipervínculo" xfId="23672" builtinId="8" hidden="1"/>
    <cellStyle name="Hipervínculo" xfId="8773" builtinId="8" hidden="1"/>
    <cellStyle name="Hipervínculo" xfId="17491" builtinId="8" hidden="1"/>
    <cellStyle name="Hipervínculo" xfId="28354" builtinId="8" hidden="1"/>
    <cellStyle name="Hipervínculo" xfId="52386" builtinId="8" hidden="1"/>
    <cellStyle name="Hipervínculo" xfId="56716" builtinId="8" hidden="1"/>
    <cellStyle name="Hipervínculo" xfId="52021" builtinId="8" hidden="1"/>
    <cellStyle name="Hipervínculo" xfId="6397" builtinId="8" hidden="1"/>
    <cellStyle name="Hipervínculo" xfId="7037" builtinId="8" hidden="1"/>
    <cellStyle name="Hipervínculo" xfId="2419" builtinId="8" hidden="1"/>
    <cellStyle name="Hipervínculo" xfId="35158" builtinId="8" hidden="1"/>
    <cellStyle name="Hipervínculo" xfId="58161" builtinId="8" hidden="1"/>
    <cellStyle name="Hipervínculo" xfId="38192" builtinId="8" hidden="1"/>
    <cellStyle name="Hipervínculo" xfId="25924" builtinId="8" hidden="1"/>
    <cellStyle name="Hipervínculo" xfId="10073" builtinId="8" hidden="1"/>
    <cellStyle name="Hipervínculo" xfId="41793" builtinId="8" hidden="1"/>
    <cellStyle name="Hipervínculo" xfId="30671" builtinId="8" hidden="1"/>
    <cellStyle name="Hipervínculo" xfId="52390" builtinId="8" hidden="1"/>
    <cellStyle name="Hipervínculo" xfId="45610" builtinId="8" hidden="1"/>
    <cellStyle name="Hipervínculo" xfId="31395" builtinId="8" hidden="1"/>
    <cellStyle name="Hipervínculo" xfId="42523" builtinId="8" hidden="1"/>
    <cellStyle name="Hipervínculo" xfId="2748" builtinId="8" hidden="1"/>
    <cellStyle name="Hipervínculo" xfId="8877" builtinId="8" hidden="1"/>
    <cellStyle name="Hipervínculo" xfId="44667" builtinId="8" hidden="1"/>
    <cellStyle name="Hipervínculo" xfId="7652" builtinId="8" hidden="1"/>
    <cellStyle name="Hipervínculo" xfId="47488" builtinId="8" hidden="1"/>
    <cellStyle name="Hipervínculo" xfId="57161" builtinId="8" hidden="1"/>
    <cellStyle name="Hipervínculo" xfId="24214" builtinId="8" hidden="1"/>
    <cellStyle name="Hipervínculo" xfId="16556" builtinId="8" hidden="1"/>
    <cellStyle name="Hipervínculo" xfId="25217" builtinId="8" hidden="1"/>
    <cellStyle name="Hipervínculo" xfId="51467" builtinId="8" hidden="1"/>
    <cellStyle name="Hipervínculo" xfId="55556" builtinId="8" hidden="1"/>
    <cellStyle name="Hipervínculo" xfId="53643" builtinId="8" hidden="1"/>
    <cellStyle name="Hipervínculo" xfId="16489" builtinId="8" hidden="1"/>
    <cellStyle name="Hipervínculo" xfId="29784" builtinId="8" hidden="1"/>
    <cellStyle name="Hipervínculo" xfId="29939" builtinId="8" hidden="1"/>
    <cellStyle name="Hipervínculo" xfId="32126" builtinId="8" hidden="1"/>
    <cellStyle name="Hipervínculo" xfId="57701" builtinId="8" hidden="1"/>
    <cellStyle name="Hipervínculo" xfId="55360" builtinId="8" hidden="1"/>
    <cellStyle name="Hipervínculo" xfId="20223" builtinId="8" hidden="1"/>
    <cellStyle name="Hipervínculo" xfId="10993" builtinId="8" hidden="1"/>
    <cellStyle name="Hipervínculo" xfId="13190" builtinId="8" hidden="1"/>
    <cellStyle name="Hipervínculo" xfId="17325" builtinId="8" hidden="1"/>
    <cellStyle name="Hipervínculo" xfId="3245" builtinId="8" hidden="1"/>
    <cellStyle name="Hipervínculo" xfId="7" builtinId="8" hidden="1"/>
    <cellStyle name="Hipervínculo" xfId="17199" builtinId="8" hidden="1"/>
    <cellStyle name="Hipervínculo" xfId="21656" builtinId="8" hidden="1"/>
    <cellStyle name="Hipervínculo" xfId="47298" builtinId="8" hidden="1"/>
    <cellStyle name="Hipervínculo" xfId="46088" builtinId="8" hidden="1"/>
    <cellStyle name="Hipervínculo" xfId="24248" builtinId="8" hidden="1"/>
    <cellStyle name="Hipervínculo" xfId="45981" builtinId="8" hidden="1"/>
    <cellStyle name="Hipervínculo" xfId="46568" builtinId="8" hidden="1"/>
    <cellStyle name="Hipervínculo" xfId="36467" builtinId="8" hidden="1"/>
    <cellStyle name="Hipervínculo" xfId="19777" builtinId="8" hidden="1"/>
    <cellStyle name="Hipervínculo" xfId="3500" builtinId="8" hidden="1"/>
    <cellStyle name="Hipervínculo" xfId="25508" builtinId="8" hidden="1"/>
    <cellStyle name="Hipervínculo" xfId="31181" builtinId="8" hidden="1"/>
    <cellStyle name="Hipervínculo" xfId="52910" builtinId="8" hidden="1"/>
    <cellStyle name="Hipervínculo" xfId="39639" builtinId="8" hidden="1"/>
    <cellStyle name="Hipervínculo" xfId="34577" builtinId="8" hidden="1"/>
    <cellStyle name="Hipervínculo" xfId="27369" builtinId="8" hidden="1"/>
    <cellStyle name="Hipervínculo" xfId="39216" builtinId="8" hidden="1"/>
    <cellStyle name="Hipervínculo" xfId="55550" builtinId="8" hidden="1"/>
    <cellStyle name="Hipervínculo" xfId="38106" builtinId="8" hidden="1"/>
    <cellStyle name="Hipervínculo" xfId="57408" builtinId="8" hidden="1"/>
    <cellStyle name="Hipervínculo" xfId="32713" builtinId="8" hidden="1"/>
    <cellStyle name="Hipervínculo" xfId="27648" builtinId="8" hidden="1"/>
    <cellStyle name="Hipervínculo" xfId="5921" builtinId="8" hidden="1"/>
    <cellStyle name="Hipervínculo" xfId="18242" builtinId="8" hidden="1"/>
    <cellStyle name="Hipervínculo" xfId="22310" builtinId="8" hidden="1"/>
    <cellStyle name="Hipervínculo" xfId="45035" builtinId="8" hidden="1"/>
    <cellStyle name="Hipervínculo" xfId="50882" builtinId="8" hidden="1"/>
    <cellStyle name="Hipervínculo" xfId="25780" builtinId="8" hidden="1"/>
    <cellStyle name="Hipervínculo" xfId="14501" builtinId="8" hidden="1"/>
    <cellStyle name="Hipervínculo" xfId="53374" builtinId="8" hidden="1"/>
    <cellStyle name="Hipervínculo" xfId="15826" builtinId="8" hidden="1"/>
    <cellStyle name="Hipervínculo" xfId="25251" builtinId="8" hidden="1"/>
    <cellStyle name="Hipervínculo" xfId="48741" builtinId="8" hidden="1"/>
    <cellStyle name="Hipervínculo" xfId="26994" builtinId="8" hidden="1"/>
    <cellStyle name="Hipervínculo" xfId="45766" builtinId="8" hidden="1"/>
    <cellStyle name="Hipervínculo" xfId="22991" builtinId="8" hidden="1"/>
    <cellStyle name="Hipervínculo" xfId="16546" builtinId="8" hidden="1"/>
    <cellStyle name="Hipervínculo" xfId="31976" builtinId="8" hidden="1"/>
    <cellStyle name="Hipervínculo" xfId="36070" builtinId="8" hidden="1"/>
    <cellStyle name="Hipervínculo" xfId="58618" builtinId="8" hidden="1"/>
    <cellStyle name="Hipervínculo" xfId="37280" builtinId="8" hidden="1"/>
    <cellStyle name="Hipervínculo" xfId="11927" builtinId="8" hidden="1"/>
    <cellStyle name="Hipervínculo" xfId="37736" builtinId="8" hidden="1"/>
    <cellStyle name="Hipervínculo" xfId="14748" builtinId="8" hidden="1"/>
    <cellStyle name="Hipervínculo" xfId="19292" builtinId="8" hidden="1"/>
    <cellStyle name="Hipervínculo" xfId="58302" builtinId="8" hidden="1"/>
    <cellStyle name="Hipervínculo" xfId="42031" builtinId="8" hidden="1"/>
    <cellStyle name="Hipervínculo" xfId="33853" builtinId="8" hidden="1"/>
    <cellStyle name="Hipervínculo" xfId="6806" builtinId="8" hidden="1"/>
    <cellStyle name="Hipervínculo" xfId="2291" builtinId="8" hidden="1"/>
    <cellStyle name="Hipervínculo" xfId="46321" builtinId="8" hidden="1"/>
    <cellStyle name="Hipervínculo" xfId="6716" builtinId="8" hidden="1"/>
    <cellStyle name="Hipervínculo" xfId="49669" builtinId="8" hidden="1"/>
    <cellStyle name="Hipervínculo" xfId="47710" builtinId="8" hidden="1"/>
    <cellStyle name="Hipervínculo" xfId="23680" builtinId="8" hidden="1"/>
    <cellStyle name="Hipervínculo" xfId="45137" builtinId="8" hidden="1"/>
    <cellStyle name="Hipervínculo" xfId="4417" builtinId="8" hidden="1"/>
    <cellStyle name="Hipervínculo" xfId="28346" builtinId="8" hidden="1"/>
    <cellStyle name="Hipervínculo" xfId="43716" builtinId="8" hidden="1"/>
    <cellStyle name="Hipervínculo" xfId="19073" builtinId="8" hidden="1"/>
    <cellStyle name="Hipervínculo" xfId="40909" builtinId="8" hidden="1"/>
    <cellStyle name="Hipervínculo" xfId="16883" builtinId="8" hidden="1"/>
    <cellStyle name="Hipervínculo" xfId="43067" builtinId="8" hidden="1"/>
    <cellStyle name="Hipervínculo" xfId="4820" builtinId="8" hidden="1"/>
    <cellStyle name="Hipervínculo" xfId="35150" builtinId="8" hidden="1"/>
    <cellStyle name="Hipervínculo" xfId="58157" builtinId="8" hidden="1"/>
    <cellStyle name="Hipervínculo" xfId="35246" builtinId="8" hidden="1"/>
    <cellStyle name="Hipervínculo" xfId="7237" builtinId="8" hidden="1"/>
    <cellStyle name="Hipervínculo" xfId="56997" builtinId="8" hidden="1"/>
    <cellStyle name="Hipervínculo" xfId="2906" builtinId="8" hidden="1"/>
    <cellStyle name="Hipervínculo" xfId="42253" builtinId="8" hidden="1"/>
    <cellStyle name="Hipervínculo" xfId="41949" builtinId="8" hidden="1"/>
    <cellStyle name="Hipervínculo" xfId="45536" builtinId="8" hidden="1"/>
    <cellStyle name="Hipervínculo" xfId="49347" builtinId="8" hidden="1"/>
    <cellStyle name="Hipervínculo" xfId="27305" builtinId="8" hidden="1"/>
    <cellStyle name="Hipervínculo" xfId="2752" builtinId="8" hidden="1"/>
    <cellStyle name="Hipervínculo" xfId="2811" builtinId="8" hidden="1"/>
    <cellStyle name="Hipervínculo" xfId="23262" builtinId="8" hidden="1"/>
    <cellStyle name="Hipervínculo" xfId="69" builtinId="8" hidden="1"/>
    <cellStyle name="Hipervínculo" xfId="47478" builtinId="8" hidden="1"/>
    <cellStyle name="Hipervínculo" xfId="42419" builtinId="8" hidden="1"/>
    <cellStyle name="Hipervínculo" xfId="20508" builtinId="8" hidden="1"/>
    <cellStyle name="Hipervínculo" xfId="3697" builtinId="8" hidden="1"/>
    <cellStyle name="Hipervínculo" xfId="4724" builtinId="8" hidden="1"/>
    <cellStyle name="Hipervínculo" xfId="30268" builtinId="8" hidden="1"/>
    <cellStyle name="Hipervínculo" xfId="32623" builtinId="8" hidden="1"/>
    <cellStyle name="Hipervínculo" xfId="54943" builtinId="8" hidden="1"/>
    <cellStyle name="Hipervínculo" xfId="19731" builtinId="8" hidden="1"/>
    <cellStyle name="Hipervínculo" xfId="13707" builtinId="8" hidden="1"/>
    <cellStyle name="Hipervínculo" xfId="10403" builtinId="8" hidden="1"/>
    <cellStyle name="Hipervínculo" xfId="15463" builtinId="8" hidden="1"/>
    <cellStyle name="Hipervínculo" xfId="58235" builtinId="8" hidden="1"/>
    <cellStyle name="Hipervínculo" xfId="46739" builtinId="8" hidden="1"/>
    <cellStyle name="Hipervínculo" xfId="19549" builtinId="8" hidden="1"/>
    <cellStyle name="Hipervínculo" xfId="48215" builtinId="8" hidden="1"/>
    <cellStyle name="Hipervínculo" xfId="6830" builtinId="8" hidden="1"/>
    <cellStyle name="Hipervínculo" xfId="17333" builtinId="8" hidden="1"/>
    <cellStyle name="Hipervínculo" xfId="22392" builtinId="8" hidden="1"/>
    <cellStyle name="Hipervínculo" xfId="44125" builtinId="8" hidden="1"/>
    <cellStyle name="Hipervínculo" xfId="48427" builtinId="8" hidden="1"/>
    <cellStyle name="Hipervínculo" xfId="46767" builtinId="8" hidden="1"/>
    <cellStyle name="Hipervínculo" xfId="21635" builtinId="8" hidden="1"/>
    <cellStyle name="Hipervínculo" xfId="39701" builtinId="8" hidden="1"/>
    <cellStyle name="Hipervínculo" xfId="24256" builtinId="8" hidden="1"/>
    <cellStyle name="Hipervínculo" xfId="35317" builtinId="8" hidden="1"/>
    <cellStyle name="Hipervínculo" xfId="51053" builtinId="8" hidden="1"/>
    <cellStyle name="Hipervínculo" xfId="41499" builtinId="8" hidden="1"/>
    <cellStyle name="Hipervínculo" xfId="23379" builtinId="8" hidden="1"/>
    <cellStyle name="Hipervínculo" xfId="38651" builtinId="8" hidden="1"/>
    <cellStyle name="Hipervínculo" xfId="8861" builtinId="8" hidden="1"/>
    <cellStyle name="Hipervínculo" xfId="31189" builtinId="8" hidden="1"/>
    <cellStyle name="Hipervínculo" xfId="32903" builtinId="8" hidden="1"/>
    <cellStyle name="Hipervínculo" xfId="59072" builtinId="8" hidden="1"/>
    <cellStyle name="Hipervínculo" xfId="34569" builtinId="8" hidden="1"/>
    <cellStyle name="Hipervínculo" xfId="38036" builtinId="8" hidden="1"/>
    <cellStyle name="Hipervínculo" xfId="45658" builtinId="8" hidden="1"/>
    <cellStyle name="Hipervínculo" xfId="36765" builtinId="8" hidden="1"/>
    <cellStyle name="Hipervínculo" xfId="40893" builtinId="8" hidden="1"/>
    <cellStyle name="Hipervínculo" xfId="30539" builtinId="8" hidden="1"/>
    <cellStyle name="Hipervínculo" xfId="32369" builtinId="8" hidden="1"/>
    <cellStyle name="Hipervínculo" xfId="13537" builtinId="8" hidden="1"/>
    <cellStyle name="Hipervínculo" xfId="19897" builtinId="8" hidden="1"/>
    <cellStyle name="Hipervínculo" xfId="56248" builtinId="8" hidden="1"/>
    <cellStyle name="Hipervínculo" xfId="42711" builtinId="8" hidden="1"/>
    <cellStyle name="Hipervínculo" xfId="28644" builtinId="8" hidden="1"/>
    <cellStyle name="Hipervínculo" xfId="40321" builtinId="8" hidden="1"/>
    <cellStyle name="Hipervínculo" xfId="15707" builtinId="8" hidden="1"/>
    <cellStyle name="Hipervínculo" xfId="44705" builtinId="8" hidden="1"/>
    <cellStyle name="Hipervínculo" xfId="41720" builtinId="8" hidden="1"/>
    <cellStyle name="Hipervínculo" xfId="9266" builtinId="8" hidden="1"/>
    <cellStyle name="Hipervínculo" xfId="16586" builtinId="8" hidden="1"/>
    <cellStyle name="Hipervínculo" xfId="3840" builtinId="8" hidden="1"/>
    <cellStyle name="Hipervínculo" xfId="46158" builtinId="8" hidden="1"/>
    <cellStyle name="Hipervínculo" xfId="55395" builtinId="8" hidden="1"/>
    <cellStyle name="Hipervínculo" xfId="13248" builtinId="8" hidden="1"/>
    <cellStyle name="Hipervínculo" xfId="15972" builtinId="8" hidden="1"/>
    <cellStyle name="Hipervínculo" xfId="17417" builtinId="8" hidden="1"/>
    <cellStyle name="Hipervínculo" xfId="50460" builtinId="8" hidden="1"/>
    <cellStyle name="Hipervínculo" xfId="17617" builtinId="8" hidden="1"/>
    <cellStyle name="Hipervínculo" xfId="44637" builtinId="8" hidden="1"/>
    <cellStyle name="Hipervínculo" xfId="29896" builtinId="8" hidden="1"/>
    <cellStyle name="Hipervínculo" xfId="18939" builtinId="8" hidden="1"/>
    <cellStyle name="Hipervínculo" xfId="8295" builtinId="8" hidden="1"/>
    <cellStyle name="Hipervínculo" xfId="52456" builtinId="8" hidden="1"/>
    <cellStyle name="Hipervínculo" xfId="5235" builtinId="8" hidden="1"/>
    <cellStyle name="Hipervínculo" xfId="8815" builtinId="8" hidden="1"/>
    <cellStyle name="Hipervínculo" xfId="1904" builtinId="8" hidden="1"/>
    <cellStyle name="Hipervínculo" xfId="5911" builtinId="8" hidden="1"/>
    <cellStyle name="Hipervínculo" xfId="5275" builtinId="8" hidden="1"/>
    <cellStyle name="Hipervínculo" xfId="11561" builtinId="8" hidden="1"/>
    <cellStyle name="Hipervínculo" xfId="3632" builtinId="8" hidden="1"/>
    <cellStyle name="Hipervínculo" xfId="39999" builtinId="8" hidden="1"/>
    <cellStyle name="Hipervínculo" xfId="58498" builtinId="8" hidden="1"/>
    <cellStyle name="Hipervínculo" xfId="14385" builtinId="8" hidden="1"/>
    <cellStyle name="Hipervínculo" xfId="53248" builtinId="8" hidden="1"/>
    <cellStyle name="Hipervínculo" xfId="25385" builtinId="8" hidden="1"/>
    <cellStyle name="Hipervínculo" xfId="52442" builtinId="8" hidden="1"/>
    <cellStyle name="Hipervínculo" xfId="36336" builtinId="8" hidden="1"/>
    <cellStyle name="Hipervínculo" xfId="33479" builtinId="8" hidden="1"/>
    <cellStyle name="Hipervínculo" xfId="30685" builtinId="8" hidden="1"/>
    <cellStyle name="Hipervínculo" xfId="2105" builtinId="8" hidden="1"/>
    <cellStyle name="Hipervínculo" xfId="45469" builtinId="8" hidden="1"/>
    <cellStyle name="Hipervínculo" xfId="47334" builtinId="8" hidden="1"/>
    <cellStyle name="Hipervínculo" xfId="46986" builtinId="8" hidden="1"/>
    <cellStyle name="Hipervínculo" xfId="34451" builtinId="8" hidden="1"/>
    <cellStyle name="Hipervínculo" xfId="25600" builtinId="8" hidden="1"/>
    <cellStyle name="Hipervínculo" xfId="15399" builtinId="8" hidden="1"/>
    <cellStyle name="Hipervínculo" xfId="43434" builtinId="8" hidden="1"/>
    <cellStyle name="Hipervínculo" xfId="16250" builtinId="8" hidden="1"/>
    <cellStyle name="Hipervínculo" xfId="1968" builtinId="8" hidden="1"/>
    <cellStyle name="Hipervínculo" xfId="35834" builtinId="8" hidden="1"/>
    <cellStyle name="Hipervínculo" xfId="48723" builtinId="8" hidden="1"/>
    <cellStyle name="Hipervínculo" xfId="25806" builtinId="8" hidden="1"/>
    <cellStyle name="Hipervínculo" xfId="1160" builtinId="8" hidden="1"/>
    <cellStyle name="Hipervínculo" xfId="54216" builtinId="8" hidden="1"/>
    <cellStyle name="Hipervínculo" xfId="129" builtinId="8" hidden="1"/>
    <cellStyle name="Hipervínculo" xfId="11846" builtinId="8" hidden="1"/>
    <cellStyle name="Hipervínculo" xfId="6383" builtinId="8" hidden="1"/>
    <cellStyle name="Hipervínculo" xfId="40381" builtinId="8" hidden="1"/>
    <cellStyle name="Hipervínculo" xfId="41022" builtinId="8" hidden="1"/>
    <cellStyle name="Hipervínculo" xfId="34152" builtinId="8" hidden="1"/>
    <cellStyle name="Hipervínculo" xfId="45744" builtinId="8" hidden="1"/>
    <cellStyle name="Hipervínculo" xfId="52267" builtinId="8" hidden="1"/>
    <cellStyle name="Hipervínculo" xfId="32164" builtinId="8" hidden="1"/>
    <cellStyle name="Hipervínculo" xfId="39142" builtinId="8" hidden="1"/>
    <cellStyle name="Hipervínculo" xfId="35198" builtinId="8" hidden="1"/>
    <cellStyle name="Hipervínculo" xfId="7350" builtinId="8" hidden="1"/>
    <cellStyle name="Hipervínculo" xfId="30314" builtinId="8" hidden="1"/>
    <cellStyle name="Hipervínculo" xfId="23790" builtinId="8" hidden="1"/>
    <cellStyle name="Hipervínculo" xfId="36018" builtinId="8" hidden="1"/>
    <cellStyle name="Hipervínculo" xfId="54444" builtinId="8" hidden="1"/>
    <cellStyle name="Hipervínculo" xfId="49557" builtinId="8" hidden="1"/>
    <cellStyle name="Hipervínculo" xfId="50346" builtinId="8" hidden="1"/>
    <cellStyle name="Hipervínculo" xfId="28554" builtinId="8" hidden="1"/>
    <cellStyle name="Hipervínculo" xfId="5592" builtinId="8" hidden="1"/>
    <cellStyle name="Hipervínculo" xfId="1380" builtinId="8" hidden="1"/>
    <cellStyle name="Hipervínculo" xfId="22400" builtinId="8" hidden="1"/>
    <cellStyle name="Hipervínculo" xfId="29376" builtinId="8" hidden="1"/>
    <cellStyle name="Hipervínculo" xfId="42339" builtinId="8" hidden="1"/>
    <cellStyle name="Hipervínculo" xfId="17475" builtinId="8" hidden="1"/>
    <cellStyle name="Hipervínculo" xfId="21627" builtinId="8" hidden="1"/>
    <cellStyle name="Hipervínculo" xfId="7991" builtinId="8" hidden="1"/>
    <cellStyle name="Hipervínculo" xfId="6147" builtinId="8" hidden="1"/>
    <cellStyle name="Hipervínculo" xfId="29324" builtinId="8" hidden="1"/>
    <cellStyle name="Hipervínculo" xfId="51061" builtinId="8" hidden="1"/>
    <cellStyle name="Hipervínculo" xfId="28532" builtinId="8" hidden="1"/>
    <cellStyle name="Hipervínculo" xfId="9969" builtinId="8" hidden="1"/>
    <cellStyle name="Hipervínculo" xfId="14698" builtinId="8" hidden="1"/>
    <cellStyle name="Hipervínculo" xfId="1452" builtinId="8" hidden="1"/>
    <cellStyle name="Hipervínculo" xfId="12946" builtinId="8" hidden="1"/>
    <cellStyle name="Hipervínculo" xfId="27547" builtinId="8" hidden="1"/>
    <cellStyle name="Hipervínculo" xfId="49509" builtinId="8" hidden="1"/>
    <cellStyle name="Hipervínculo" xfId="23460" builtinId="8" hidden="1"/>
    <cellStyle name="Hipervínculo" xfId="42507" builtinId="8" hidden="1"/>
    <cellStyle name="Hipervínculo" xfId="27463" builtinId="8" hidden="1"/>
    <cellStyle name="Hipervínculo" xfId="54186" builtinId="8" hidden="1"/>
    <cellStyle name="Hipervínculo" xfId="19747" builtinId="8" hidden="1"/>
    <cellStyle name="Hipervínculo" xfId="43183" builtinId="8" hidden="1"/>
    <cellStyle name="Hipervínculo" xfId="53605" builtinId="8" hidden="1"/>
    <cellStyle name="Hipervínculo" xfId="49513" builtinId="8" hidden="1"/>
    <cellStyle name="Hipervínculo" xfId="25482" builtinId="8" hidden="1"/>
    <cellStyle name="Hipervínculo" xfId="51601" builtinId="8" hidden="1"/>
    <cellStyle name="Hipervínculo" xfId="7993" builtinId="8" hidden="1"/>
    <cellStyle name="Hipervínculo" xfId="8571" builtinId="8" hidden="1"/>
    <cellStyle name="Hipervínculo" xfId="50110" builtinId="8" hidden="1"/>
    <cellStyle name="Hipervínculo" xfId="13442" builtinId="8" hidden="1"/>
    <cellStyle name="Hipervínculo" xfId="42713" builtinId="8" hidden="1"/>
    <cellStyle name="Hipervínculo" xfId="16270" builtinId="8" hidden="1"/>
    <cellStyle name="Hipervínculo" xfId="5227" builtinId="8" hidden="1"/>
    <cellStyle name="Hipervínculo" xfId="21113" builtinId="8" hidden="1"/>
    <cellStyle name="Hipervínculo" xfId="33347" builtinId="8" hidden="1"/>
    <cellStyle name="Hipervínculo" xfId="57037" builtinId="8" hidden="1"/>
    <cellStyle name="Hipervínculo" xfId="40007" builtinId="8" hidden="1"/>
    <cellStyle name="Hipervínculo" xfId="35914" builtinId="8" hidden="1"/>
    <cellStyle name="Hipervínculo" xfId="11884" builtinId="8" hidden="1"/>
    <cellStyle name="Hipervínculo" xfId="12024" builtinId="8" hidden="1"/>
    <cellStyle name="Hipervínculo" xfId="2297" builtinId="8" hidden="1"/>
    <cellStyle name="Hipervínculo" xfId="40145" builtinId="8" hidden="1"/>
    <cellStyle name="Hipervínculo" xfId="57175" builtinId="8" hidden="1"/>
    <cellStyle name="Hipervínculo" xfId="51477" builtinId="8" hidden="1"/>
    <cellStyle name="Hipervínculo" xfId="24776" builtinId="8" hidden="1"/>
    <cellStyle name="Hipervínculo" xfId="5086" builtinId="8" hidden="1"/>
    <cellStyle name="Hipervínculo" xfId="18826" builtinId="8" hidden="1"/>
    <cellStyle name="Hipervínculo" xfId="30835" builtinId="8" hidden="1"/>
    <cellStyle name="Hipervínculo" xfId="18991" builtinId="8" hidden="1"/>
    <cellStyle name="Hipervínculo" xfId="50248" builtinId="8" hidden="1"/>
    <cellStyle name="Hipervínculo" xfId="20055" builtinId="8" hidden="1"/>
    <cellStyle name="Hipervínculo" xfId="22312" builtinId="8" hidden="1"/>
    <cellStyle name="Hipervínculo" xfId="1912" builtinId="8" hidden="1"/>
    <cellStyle name="Hipervínculo" xfId="47016" builtinId="8" hidden="1"/>
    <cellStyle name="Hipervínculo" xfId="27499" builtinId="8" hidden="1"/>
    <cellStyle name="Hipervínculo" xfId="53746" builtinId="8" hidden="1"/>
    <cellStyle name="Hipervínculo" xfId="43064" builtinId="8" hidden="1"/>
    <cellStyle name="Hipervínculo" xfId="46747" builtinId="8" hidden="1"/>
    <cellStyle name="Hipervínculo" xfId="15513" builtinId="8" hidden="1"/>
    <cellStyle name="Hipervínculo" xfId="26558" builtinId="8" hidden="1"/>
    <cellStyle name="Hipervínculo" xfId="32427" builtinId="8" hidden="1"/>
    <cellStyle name="Hipervínculo" xfId="10122" builtinId="8" hidden="1"/>
    <cellStyle name="Hipervínculo" xfId="59000" builtinId="8" hidden="1"/>
    <cellStyle name="Hipervínculo" xfId="57392" builtinId="8" hidden="1"/>
    <cellStyle name="Hipervínculo" xfId="29138" builtinId="8" hidden="1"/>
    <cellStyle name="Hipervínculo" xfId="8713" builtinId="8" hidden="1"/>
    <cellStyle name="Hipervínculo" xfId="14559" builtinId="8" hidden="1"/>
    <cellStyle name="Hipervínculo" xfId="39227" builtinId="8" hidden="1"/>
    <cellStyle name="Hipervínculo" xfId="41351" builtinId="8" hidden="1"/>
    <cellStyle name="Hipervínculo" xfId="51201" builtinId="8" hidden="1"/>
    <cellStyle name="Hipervínculo" xfId="22807" builtinId="8" hidden="1"/>
    <cellStyle name="Hipervínculo" xfId="42295" builtinId="8" hidden="1"/>
    <cellStyle name="Hipervínculo" xfId="4316" builtinId="8" hidden="1"/>
    <cellStyle name="Hipervínculo" xfId="21486" builtinId="8" hidden="1"/>
    <cellStyle name="Hipervínculo" xfId="45287" builtinId="8" hidden="1"/>
    <cellStyle name="Hipervínculo" xfId="39177" builtinId="8" hidden="1"/>
    <cellStyle name="Hipervínculo" xfId="14439" builtinId="8" hidden="1"/>
    <cellStyle name="Hipervínculo" xfId="5761" builtinId="8" hidden="1"/>
    <cellStyle name="Hipervínculo" xfId="21111" builtinId="8" hidden="1"/>
    <cellStyle name="Hipervínculo" xfId="4459" builtinId="8" hidden="1"/>
    <cellStyle name="Hipervínculo" xfId="4260" builtinId="8" hidden="1"/>
    <cellStyle name="Hipervínculo" xfId="58642" builtinId="8" hidden="1"/>
    <cellStyle name="Hipervínculo" xfId="25319" builtinId="8" hidden="1"/>
    <cellStyle name="Hipervínculo" xfId="19953" builtinId="8" hidden="1"/>
    <cellStyle name="Hipervínculo" xfId="15611" builtinId="8" hidden="1"/>
    <cellStyle name="Hipervínculo" xfId="49735" builtinId="8" hidden="1"/>
    <cellStyle name="Hipervínculo" xfId="13609" builtinId="8" hidden="1"/>
    <cellStyle name="Hipervínculo" xfId="57087" builtinId="8" hidden="1"/>
    <cellStyle name="Hipervínculo" xfId="59457" builtinId="8" hidden="1"/>
    <cellStyle name="Hipervínculo" xfId="55399" builtinId="8" hidden="1"/>
    <cellStyle name="Hipervínculo" xfId="30417" builtinId="8" hidden="1"/>
    <cellStyle name="Hipervínculo" xfId="8685" builtinId="8" hidden="1"/>
    <cellStyle name="Hipervínculo" xfId="13064" builtinId="8" hidden="1"/>
    <cellStyle name="Hipervínculo" xfId="7527" builtinId="8" hidden="1"/>
    <cellStyle name="Hipervínculo" xfId="42271" builtinId="8" hidden="1"/>
    <cellStyle name="Hipervínculo" xfId="51205" builtinId="8" hidden="1"/>
    <cellStyle name="Hipervínculo" xfId="23946" builtinId="8" hidden="1"/>
    <cellStyle name="Hipervínculo" xfId="43332" builtinId="8" hidden="1"/>
    <cellStyle name="Hipervínculo" xfId="6419" builtinId="8" hidden="1"/>
    <cellStyle name="Hipervínculo" xfId="40681" builtinId="8" hidden="1"/>
    <cellStyle name="Hipervínculo" xfId="55913" builtinId="8" hidden="1"/>
    <cellStyle name="Hipervínculo" xfId="49477" builtinId="8" hidden="1"/>
    <cellStyle name="Hipervínculo" xfId="45891" builtinId="8" hidden="1"/>
    <cellStyle name="Hipervínculo" xfId="41801" builtinId="8" hidden="1"/>
    <cellStyle name="Hipervínculo" xfId="16560" builtinId="8" hidden="1"/>
    <cellStyle name="Hipervínculo" xfId="6137" builtinId="8" hidden="1"/>
    <cellStyle name="Hipervínculo" xfId="28980" builtinId="8" hidden="1"/>
    <cellStyle name="Hipervínculo" xfId="34256" builtinId="8" hidden="1"/>
    <cellStyle name="Hipervínculo" xfId="39000" builtinId="8" hidden="1"/>
    <cellStyle name="Hipervínculo" xfId="25338" builtinId="8" hidden="1"/>
    <cellStyle name="Hipervínculo" xfId="35002" builtinId="8" hidden="1"/>
    <cellStyle name="Hipervínculo" xfId="9632" builtinId="8" hidden="1"/>
    <cellStyle name="Hipervínculo" xfId="17775" builtinId="8" hidden="1"/>
    <cellStyle name="Hipervínculo" xfId="21169" builtinId="8" hidden="1"/>
    <cellStyle name="Hipervínculo" xfId="31147" builtinId="8" hidden="1"/>
    <cellStyle name="Hipervínculo" xfId="56318" builtinId="8" hidden="1"/>
    <cellStyle name="Hipervínculo" xfId="42611" builtinId="8" hidden="1"/>
    <cellStyle name="Hipervínculo" xfId="28198" builtinId="8" hidden="1"/>
    <cellStyle name="Hipervínculo" xfId="4343" builtinId="8" hidden="1"/>
    <cellStyle name="Hipervínculo" xfId="19739" builtinId="8" hidden="1"/>
    <cellStyle name="Hipervínculo" xfId="21028" builtinId="8" hidden="1"/>
    <cellStyle name="Hipervínculo" xfId="47857" builtinId="8" hidden="1"/>
    <cellStyle name="Hipervínculo" xfId="49521" builtinId="8" hidden="1"/>
    <cellStyle name="Hipervínculo" xfId="49319" builtinId="8" hidden="1"/>
    <cellStyle name="Hipervínculo" xfId="21402" builtinId="8" hidden="1"/>
    <cellStyle name="Hipervínculo" xfId="2365" builtinId="8" hidden="1"/>
    <cellStyle name="Hipervínculo" xfId="51773" builtinId="8" hidden="1"/>
    <cellStyle name="Hipervínculo" xfId="50521" builtinId="8" hidden="1"/>
    <cellStyle name="Hipervínculo" xfId="54656" builtinId="8" hidden="1"/>
    <cellStyle name="Hipervínculo" xfId="39277" builtinId="8" hidden="1"/>
    <cellStyle name="Hipervínculo" xfId="46388" builtinId="8" hidden="1"/>
    <cellStyle name="Hipervínculo" xfId="47941" builtinId="8" hidden="1"/>
    <cellStyle name="Hipervínculo" xfId="9308" builtinId="8" hidden="1"/>
    <cellStyle name="Hipervínculo" xfId="33339" builtinId="8" hidden="1"/>
    <cellStyle name="Hipervínculo" xfId="37428" builtinId="8" hidden="1"/>
    <cellStyle name="Hipervínculo" xfId="58544" builtinId="8" hidden="1"/>
    <cellStyle name="Hipervínculo" xfId="35922" builtinId="8" hidden="1"/>
    <cellStyle name="Hipervínculo" xfId="8972" builtinId="8" hidden="1"/>
    <cellStyle name="Hipervínculo" xfId="4626" builtinId="8" hidden="1"/>
    <cellStyle name="Hipervínculo" xfId="26806" builtinId="8" hidden="1"/>
    <cellStyle name="Hipervínculo" xfId="38108" builtinId="8" hidden="1"/>
    <cellStyle name="Hipervínculo" xfId="22791" builtinId="8" hidden="1"/>
    <cellStyle name="Hipervínculo" xfId="52113" builtinId="8" hidden="1"/>
    <cellStyle name="Hipervínculo" xfId="29120" builtinId="8" hidden="1"/>
    <cellStyle name="Hipervínculo" xfId="7077" builtinId="8" hidden="1"/>
    <cellStyle name="Hipervínculo" xfId="468" builtinId="8" hidden="1"/>
    <cellStyle name="Hipervínculo" xfId="9204" builtinId="8" hidden="1"/>
    <cellStyle name="Hipervínculo" xfId="48419" builtinId="8" hidden="1"/>
    <cellStyle name="Hipervínculo" xfId="6946" builtinId="8" hidden="1"/>
    <cellStyle name="Hipervínculo" xfId="45183" builtinId="8" hidden="1"/>
    <cellStyle name="Hipervínculo" xfId="30716" builtinId="8" hidden="1"/>
    <cellStyle name="Hipervínculo" xfId="6630" builtinId="8" hidden="1"/>
    <cellStyle name="Hipervínculo" xfId="5773" builtinId="8" hidden="1"/>
    <cellStyle name="Hipervínculo" xfId="27493" builtinId="8" hidden="1"/>
    <cellStyle name="Hipervínculo" xfId="9206" builtinId="8" hidden="1"/>
    <cellStyle name="Hipervínculo" xfId="50420" builtinId="8" hidden="1"/>
    <cellStyle name="Hipervínculo" xfId="52727" builtinId="8" hidden="1"/>
    <cellStyle name="Hipervínculo" xfId="15521" builtinId="8" hidden="1"/>
    <cellStyle name="Hipervínculo" xfId="788" builtinId="8" hidden="1"/>
    <cellStyle name="Hipervínculo" xfId="12700" builtinId="8" hidden="1"/>
    <cellStyle name="Hipervínculo" xfId="34429" builtinId="8" hidden="1"/>
    <cellStyle name="Hipervínculo" xfId="30565" builtinId="8" hidden="1"/>
    <cellStyle name="Hipervínculo" xfId="53058" builtinId="8" hidden="1"/>
    <cellStyle name="Hipervínculo" xfId="31329" builtinId="8" hidden="1"/>
    <cellStyle name="Hipervínculo" xfId="8721" builtinId="8" hidden="1"/>
    <cellStyle name="Hipervínculo" xfId="42333" builtinId="8" hidden="1"/>
    <cellStyle name="Hipervínculo" xfId="19629" builtinId="8" hidden="1"/>
    <cellStyle name="Hipervínculo" xfId="41359" builtinId="8" hidden="1"/>
    <cellStyle name="Hipervínculo" xfId="48491" builtinId="8" hidden="1"/>
    <cellStyle name="Hipervínculo" xfId="11569" builtinId="8" hidden="1"/>
    <cellStyle name="Hipervínculo" xfId="24396" builtinId="8" hidden="1"/>
    <cellStyle name="Hipervínculo" xfId="928" builtinId="8" hidden="1"/>
    <cellStyle name="Hipervínculo" xfId="9108" builtinId="8" hidden="1"/>
    <cellStyle name="Hipervínculo" xfId="26552" builtinId="8" hidden="1"/>
    <cellStyle name="Hipervínculo" xfId="48284" builtinId="8" hidden="1"/>
    <cellStyle name="Hipervínculo" xfId="44265" builtinId="8" hidden="1"/>
    <cellStyle name="Hipervínculo" xfId="39203" builtinId="8" hidden="1"/>
    <cellStyle name="Hipervínculo" xfId="17473" builtinId="8" hidden="1"/>
    <cellStyle name="Hipervínculo" xfId="6692" builtinId="8" hidden="1"/>
    <cellStyle name="Hipervínculo" xfId="11141" builtinId="8" hidden="1"/>
    <cellStyle name="Hipervínculo" xfId="51425" builtinId="8" hidden="1"/>
    <cellStyle name="Hipervínculo" xfId="55212" builtinId="8" hidden="1"/>
    <cellStyle name="Hipervínculo" xfId="54172" builtinId="8" hidden="1"/>
    <cellStyle name="Hipervínculo" xfId="32274" builtinId="8" hidden="1"/>
    <cellStyle name="Hipervínculo" xfId="54939" builtinId="8" hidden="1"/>
    <cellStyle name="Hipervínculo" xfId="13617" builtinId="8" hidden="1"/>
    <cellStyle name="Hipervínculo" xfId="17943" builtinId="8" hidden="1"/>
    <cellStyle name="Hipervínculo" xfId="40152" builtinId="8" hidden="1"/>
    <cellStyle name="Hipervínculo" xfId="55407" builtinId="8" hidden="1"/>
    <cellStyle name="Hipervínculo" xfId="30409" builtinId="8" hidden="1"/>
    <cellStyle name="Hipervínculo" xfId="47564" builtinId="8" hidden="1"/>
    <cellStyle name="Hipervínculo" xfId="8017" builtinId="8" hidden="1"/>
    <cellStyle name="Hipervínculo" xfId="43270" builtinId="8" hidden="1"/>
    <cellStyle name="Hipervínculo" xfId="20057" builtinId="8" hidden="1"/>
    <cellStyle name="Hipervínculo" xfId="9290" builtinId="8" hidden="1"/>
    <cellStyle name="Hipervínculo" xfId="40597" builtinId="8" hidden="1"/>
    <cellStyle name="Hipervínculo" xfId="16809" builtinId="8" hidden="1"/>
    <cellStyle name="Hipervínculo" xfId="50436" builtinId="8" hidden="1"/>
    <cellStyle name="Hipervínculo" xfId="26836" builtinId="8" hidden="1"/>
    <cellStyle name="Hipervínculo" xfId="27026" builtinId="8" hidden="1"/>
    <cellStyle name="Hipervínculo" xfId="43532" builtinId="8" hidden="1"/>
    <cellStyle name="Hipervínculo" xfId="46257" builtinId="8" hidden="1"/>
    <cellStyle name="Hipervínculo" xfId="25466" builtinId="8" hidden="1"/>
    <cellStyle name="Hipervínculo" xfId="57610" builtinId="8" hidden="1"/>
    <cellStyle name="Hipervínculo" xfId="50340" builtinId="8" hidden="1"/>
    <cellStyle name="Hipervínculo" xfId="54835" builtinId="8" hidden="1"/>
    <cellStyle name="Hipervínculo" xfId="45768" builtinId="8" hidden="1"/>
    <cellStyle name="Hipervínculo" xfId="57964" builtinId="8" hidden="1"/>
    <cellStyle name="Hipervínculo" xfId="18513" builtinId="8" hidden="1"/>
    <cellStyle name="Hipervínculo" xfId="35010" builtinId="8" hidden="1"/>
    <cellStyle name="Hipervínculo" xfId="44587" builtinId="8" hidden="1"/>
    <cellStyle name="Hipervínculo" xfId="4608" builtinId="8" hidden="1"/>
    <cellStyle name="Hipervínculo" xfId="5534" builtinId="8" hidden="1"/>
    <cellStyle name="Hipervínculo" xfId="41048" builtinId="8" hidden="1"/>
    <cellStyle name="Hipervínculo" xfId="17763" builtinId="8" hidden="1"/>
    <cellStyle name="Hipervínculo" xfId="52239" builtinId="8" hidden="1"/>
    <cellStyle name="Hipervínculo" xfId="39797" builtinId="8" hidden="1"/>
    <cellStyle name="Hipervínculo" xfId="20468" builtinId="8" hidden="1"/>
    <cellStyle name="Hipervínculo" xfId="22092" builtinId="8" hidden="1"/>
    <cellStyle name="Hipervínculo" xfId="23818" builtinId="8" hidden="1"/>
    <cellStyle name="Hipervínculo" xfId="47849" builtinId="8" hidden="1"/>
    <cellStyle name="Hipervínculo" xfId="51943" builtinId="8" hidden="1"/>
    <cellStyle name="Hipervínculo" xfId="45439" builtinId="8" hidden="1"/>
    <cellStyle name="Hipervínculo" xfId="19705" builtinId="8" hidden="1"/>
    <cellStyle name="Hipervínculo" xfId="34628" builtinId="8" hidden="1"/>
    <cellStyle name="Hipervínculo" xfId="34682" builtinId="8" hidden="1"/>
    <cellStyle name="Hipervínculo" xfId="30623" builtinId="8" hidden="1"/>
    <cellStyle name="Hipervínculo" xfId="54648" builtinId="8" hidden="1"/>
    <cellStyle name="Hipervínculo" xfId="57938" builtinId="8" hidden="1"/>
    <cellStyle name="Hipervínculo" xfId="54600" builtinId="8" hidden="1"/>
    <cellStyle name="Hipervínculo" xfId="42881" builtinId="8" hidden="1"/>
    <cellStyle name="Hipervínculo" xfId="11350" builtinId="8" hidden="1"/>
    <cellStyle name="Hipervínculo" xfId="11788" builtinId="8" hidden="1"/>
    <cellStyle name="Hipervínculo" xfId="1198" builtinId="8" hidden="1"/>
    <cellStyle name="Hipervínculo" xfId="8875" builtinId="8" hidden="1"/>
    <cellStyle name="Hipervínculo" xfId="15389" builtinId="8" hidden="1"/>
    <cellStyle name="Hipervínculo" xfId="31838" builtinId="8" hidden="1"/>
    <cellStyle name="Hipervínculo" xfId="58644" builtinId="8" hidden="1"/>
    <cellStyle name="Hipervínculo" xfId="33139" builtinId="8" hidden="1"/>
    <cellStyle name="Hipervínculo" xfId="18717" builtinId="8" hidden="1"/>
    <cellStyle name="Hipervínculo" xfId="44221" builtinId="8" hidden="1"/>
    <cellStyle name="Hipervínculo" xfId="52105" builtinId="8" hidden="1"/>
    <cellStyle name="Hipervínculo" xfId="33639" builtinId="8" hidden="1"/>
    <cellStyle name="Hipervínculo" xfId="25033" builtinId="8" hidden="1"/>
    <cellStyle name="Hipervínculo" xfId="24006" builtinId="8" hidden="1"/>
    <cellStyle name="Hipervínculo" xfId="18276" builtinId="8" hidden="1"/>
    <cellStyle name="Hipervínculo" xfId="25641" builtinId="8" hidden="1"/>
    <cellStyle name="Hipervínculo" xfId="51023" builtinId="8" hidden="1"/>
    <cellStyle name="Hipervínculo" xfId="45175" builtinId="8" hidden="1"/>
    <cellStyle name="Hipervínculo" xfId="40115" builtinId="8" hidden="1"/>
    <cellStyle name="Hipervínculo" xfId="24782" builtinId="8" hidden="1"/>
    <cellStyle name="Hipervínculo" xfId="42399" builtinId="8" hidden="1"/>
    <cellStyle name="Hipervínculo" xfId="33701" builtinId="8" hidden="1"/>
    <cellStyle name="Hipervínculo" xfId="32572" builtinId="8" hidden="1"/>
    <cellStyle name="Hipervínculo" xfId="57478" builtinId="8" hidden="1"/>
    <cellStyle name="Hipervínculo" xfId="38246" builtinId="8" hidden="1"/>
    <cellStyle name="Hipervínculo" xfId="33189" builtinId="8" hidden="1"/>
    <cellStyle name="Hipervínculo" xfId="11436" builtinId="8" hidden="1"/>
    <cellStyle name="Hipervínculo" xfId="7951" builtinId="8" hidden="1"/>
    <cellStyle name="Hipervínculo" xfId="11218" builtinId="8" hidden="1"/>
    <cellStyle name="Hipervínculo" xfId="43823" builtinId="8" hidden="1"/>
    <cellStyle name="Hipervínculo" xfId="18350" builtinId="8" hidden="1"/>
    <cellStyle name="Hipervínculo" xfId="31321" builtinId="8" hidden="1"/>
    <cellStyle name="Hipervínculo" xfId="26256" builtinId="8" hidden="1"/>
    <cellStyle name="Hipervínculo" xfId="3560" builtinId="8" hidden="1"/>
    <cellStyle name="Hipervínculo" xfId="19637" builtinId="8" hidden="1"/>
    <cellStyle name="Hipervínculo" xfId="29112" builtinId="8" hidden="1"/>
    <cellStyle name="Hipervínculo" xfId="5737" builtinId="8" hidden="1"/>
    <cellStyle name="Hipervínculo" xfId="30175" builtinId="8" hidden="1"/>
    <cellStyle name="Hipervínculo" xfId="13074" builtinId="8" hidden="1"/>
    <cellStyle name="Hipervínculo" xfId="19332" builtinId="8" hidden="1"/>
    <cellStyle name="Hipervínculo" xfId="3279" builtinId="8" hidden="1"/>
    <cellStyle name="Hipervínculo" xfId="26560" builtinId="8" hidden="1"/>
    <cellStyle name="Hipervínculo" xfId="31625" builtinId="8" hidden="1"/>
    <cellStyle name="Hipervínculo" xfId="53356" builtinId="8" hidden="1"/>
    <cellStyle name="Hipervínculo" xfId="30292" builtinId="8" hidden="1"/>
    <cellStyle name="Hipervínculo" xfId="17465" builtinId="8" hidden="1"/>
    <cellStyle name="Hipervínculo" xfId="41080" builtinId="8" hidden="1"/>
    <cellStyle name="Hipervínculo" xfId="11135" builtinId="8" hidden="1"/>
    <cellStyle name="Hipervínculo" xfId="17933" builtinId="8" hidden="1"/>
    <cellStyle name="Hipervínculo" xfId="56310" builtinId="8" hidden="1"/>
    <cellStyle name="Hipervínculo" xfId="45119" builtinId="8" hidden="1"/>
    <cellStyle name="Hipervínculo" xfId="48765" builtinId="8" hidden="1"/>
    <cellStyle name="Hipervínculo" xfId="10535" builtinId="8" hidden="1"/>
    <cellStyle name="Hipervínculo" xfId="5475" builtinId="8" hidden="1"/>
    <cellStyle name="Hipervínculo" xfId="49153" builtinId="8" hidden="1"/>
    <cellStyle name="Hipervínculo" xfId="8527" builtinId="8" hidden="1"/>
    <cellStyle name="Hipervínculo" xfId="45479" builtinId="8" hidden="1"/>
    <cellStyle name="Hipervínculo" xfId="51326" builtinId="8" hidden="1"/>
    <cellStyle name="Hipervínculo" xfId="54462" builtinId="8" hidden="1"/>
    <cellStyle name="Hipervínculo" xfId="59166" builtinId="8" hidden="1"/>
    <cellStyle name="Hipervínculo" xfId="322" builtinId="8" hidden="1"/>
    <cellStyle name="Hipervínculo" xfId="24730" builtinId="8" hidden="1"/>
    <cellStyle name="Hipervínculo" xfId="47348" builtinId="8" hidden="1"/>
    <cellStyle name="Hipervínculo" xfId="17265" builtinId="8" hidden="1"/>
    <cellStyle name="Hipervínculo" xfId="44525" builtinId="8" hidden="1"/>
    <cellStyle name="Hipervínculo" xfId="18410" builtinId="8" hidden="1"/>
    <cellStyle name="Hipervínculo" xfId="3748" builtinId="8" hidden="1"/>
    <cellStyle name="Hipervínculo" xfId="7507" builtinId="8" hidden="1"/>
    <cellStyle name="Hipervínculo" xfId="31535" builtinId="8" hidden="1"/>
    <cellStyle name="Hipervínculo" xfId="54276" builtinId="8" hidden="1"/>
    <cellStyle name="Hipervínculo" xfId="32479" builtinId="8" hidden="1"/>
    <cellStyle name="Hipervínculo" xfId="12648" builtinId="8" hidden="1"/>
    <cellStyle name="Hipervínculo" xfId="54232" builtinId="8" hidden="1"/>
    <cellStyle name="Hipervínculo" xfId="348" builtinId="8" hidden="1"/>
    <cellStyle name="Hipervínculo" xfId="22024" builtinId="8" hidden="1"/>
    <cellStyle name="Hipervínculo" xfId="38332" builtinId="8" hidden="1"/>
    <cellStyle name="Hipervínculo" xfId="47790" builtinId="8" hidden="1"/>
    <cellStyle name="Hipervínculo" xfId="44551" builtinId="8" hidden="1"/>
    <cellStyle name="Hipervínculo" xfId="30927" builtinId="8" hidden="1"/>
    <cellStyle name="Hipervínculo" xfId="4588" builtinId="8" hidden="1"/>
    <cellStyle name="Hipervínculo" xfId="5223" builtinId="8" hidden="1"/>
    <cellStyle name="Hipervínculo" xfId="21105" builtinId="8" hidden="1"/>
    <cellStyle name="Hipervínculo" xfId="45135" builtinId="8" hidden="1"/>
    <cellStyle name="Hipervínculo" xfId="52247" builtinId="8" hidden="1"/>
    <cellStyle name="Hipervínculo" xfId="47953" builtinId="8" hidden="1"/>
    <cellStyle name="Hipervínculo" xfId="26292" builtinId="8" hidden="1"/>
    <cellStyle name="Hipervínculo" xfId="30561" builtinId="8" hidden="1"/>
    <cellStyle name="Hipervínculo" xfId="36609" builtinId="8" hidden="1"/>
    <cellStyle name="Hipervínculo" xfId="41385" builtinId="8" hidden="1"/>
    <cellStyle name="Hipervínculo" xfId="17008" builtinId="8" hidden="1"/>
    <cellStyle name="Hipervínculo" xfId="30173" builtinId="8" hidden="1"/>
    <cellStyle name="Hipervínculo" xfId="23948" builtinId="8" hidden="1"/>
    <cellStyle name="Hipervínculo" xfId="5558" builtinId="8" hidden="1"/>
    <cellStyle name="Hipervínculo" xfId="414" builtinId="8" hidden="1"/>
    <cellStyle name="Hipervínculo" xfId="9927" builtinId="8" hidden="1"/>
    <cellStyle name="Hipervínculo" xfId="34706" builtinId="8" hidden="1"/>
    <cellStyle name="Hipervínculo" xfId="57934" builtinId="8" hidden="1"/>
    <cellStyle name="Hipervínculo" xfId="38643" builtinId="8" hidden="1"/>
    <cellStyle name="Hipervínculo" xfId="34100" builtinId="8" hidden="1"/>
    <cellStyle name="Hipervínculo" xfId="10525" builtinId="8" hidden="1"/>
    <cellStyle name="Hipervínculo" xfId="11796" builtinId="8" hidden="1"/>
    <cellStyle name="Hipervínculo" xfId="16857" builtinId="8" hidden="1"/>
    <cellStyle name="Hipervínculo" xfId="41507" builtinId="8" hidden="1"/>
    <cellStyle name="Hipervínculo" xfId="53964" builtinId="8" hidden="1"/>
    <cellStyle name="Hipervínculo" xfId="57421" builtinId="8" hidden="1"/>
    <cellStyle name="Hipervínculo" xfId="27168" builtinId="8" hidden="1"/>
    <cellStyle name="Hipervínculo" xfId="42469" builtinId="8" hidden="1"/>
    <cellStyle name="Hipervínculo" xfId="18725" builtinId="8" hidden="1"/>
    <cellStyle name="Hipervínculo" xfId="36621" builtinId="8" hidden="1"/>
    <cellStyle name="Hipervínculo" xfId="48302" builtinId="8" hidden="1"/>
    <cellStyle name="Hipervínculo" xfId="47036" builtinId="8" hidden="1"/>
    <cellStyle name="Hipervínculo" xfId="18713" builtinId="8" hidden="1"/>
    <cellStyle name="Hipervínculo" xfId="20245" builtinId="8" hidden="1"/>
    <cellStyle name="Hipervínculo" xfId="3736" builtinId="8" hidden="1"/>
    <cellStyle name="Hipervínculo" xfId="25649" builtinId="8" hidden="1"/>
    <cellStyle name="Hipervínculo" xfId="27652" builtinId="8" hidden="1"/>
    <cellStyle name="Hipervínculo" xfId="55102" builtinId="8" hidden="1"/>
    <cellStyle name="Hipervínculo" xfId="40107" builtinId="8" hidden="1"/>
    <cellStyle name="Hipervínculo" xfId="44295" builtinId="8" hidden="1"/>
    <cellStyle name="Hipervínculo" xfId="16463" builtinId="8" hidden="1"/>
    <cellStyle name="Hipervínculo" xfId="58780" builtinId="8" hidden="1"/>
    <cellStyle name="Hipervínculo" xfId="32580" builtinId="8" hidden="1"/>
    <cellStyle name="Hipervínculo" xfId="37637" builtinId="8" hidden="1"/>
    <cellStyle name="Hipervínculo" xfId="29036" builtinId="8" hidden="1"/>
    <cellStyle name="Hipervínculo" xfId="44107" builtinId="8" hidden="1"/>
    <cellStyle name="Hipervínculo" xfId="27924" builtinId="8" hidden="1"/>
    <cellStyle name="Hipervínculo" xfId="6389" builtinId="8" hidden="1"/>
    <cellStyle name="Hipervínculo" xfId="19383" builtinId="8" hidden="1"/>
    <cellStyle name="Hipervínculo" xfId="39507" builtinId="8" hidden="1"/>
    <cellStyle name="Hipervínculo" xfId="44567" builtinId="8" hidden="1"/>
    <cellStyle name="Hipervínculo" xfId="50412" builtinId="8" hidden="1"/>
    <cellStyle name="Hipervínculo" xfId="26248" builtinId="8" hidden="1"/>
    <cellStyle name="Hipervínculo" xfId="45107" builtinId="8" hidden="1"/>
    <cellStyle name="Hipervínculo" xfId="776" builtinId="8" hidden="1"/>
    <cellStyle name="Hipervínculo" xfId="8803" builtinId="8" hidden="1"/>
    <cellStyle name="Hipervínculo" xfId="46436" builtinId="8" hidden="1"/>
    <cellStyle name="Hipervínculo" xfId="51497" builtinId="8" hidden="1"/>
    <cellStyle name="Hipervínculo" xfId="43612" builtinId="8" hidden="1"/>
    <cellStyle name="Hipervínculo" xfId="20327" builtinId="8" hidden="1"/>
    <cellStyle name="Hipervínculo" xfId="15063" builtinId="8" hidden="1"/>
    <cellStyle name="Hipervínculo" xfId="26620" builtinId="8" hidden="1"/>
    <cellStyle name="Hipervínculo" xfId="38030" builtinId="8" hidden="1"/>
    <cellStyle name="Hipervínculo" xfId="7165" builtinId="8" hidden="1"/>
    <cellStyle name="Hipervínculo" xfId="58852" builtinId="8" hidden="1"/>
    <cellStyle name="Hipervínculo" xfId="36810" builtinId="8" hidden="1"/>
    <cellStyle name="Hipervínculo" xfId="35086" builtinId="8" hidden="1"/>
    <cellStyle name="Hipervínculo" xfId="30821" builtinId="8" hidden="1"/>
    <cellStyle name="Hipervínculo" xfId="15575" builtinId="8" hidden="1"/>
    <cellStyle name="Hipervínculo" xfId="25614" builtinId="8" hidden="1"/>
    <cellStyle name="Hipervínculo" xfId="50631" builtinId="8" hidden="1"/>
    <cellStyle name="Hipervínculo" xfId="1566" builtinId="8" hidden="1"/>
    <cellStyle name="Hipervínculo" xfId="36102" builtinId="8" hidden="1"/>
    <cellStyle name="Hipervínculo" xfId="5208" builtinId="8" hidden="1"/>
    <cellStyle name="Hipervínculo" xfId="16132" builtinId="8" hidden="1"/>
    <cellStyle name="Hipervínculo" xfId="22018" builtinId="8" hidden="1"/>
    <cellStyle name="Hipervínculo" xfId="45487" builtinId="8" hidden="1"/>
    <cellStyle name="Hipervínculo" xfId="51334" builtinId="8" hidden="1"/>
    <cellStyle name="Hipervínculo" xfId="26862" builtinId="8" hidden="1"/>
    <cellStyle name="Hipervínculo" xfId="59437" builtinId="8" hidden="1"/>
    <cellStyle name="Hipervínculo" xfId="52378" builtinId="8" hidden="1"/>
    <cellStyle name="Hipervínculo" xfId="40259" builtinId="8" hidden="1"/>
    <cellStyle name="Hipervínculo" xfId="28814" builtinId="8" hidden="1"/>
    <cellStyle name="Hipervínculo" xfId="29499" builtinId="8" hidden="1"/>
    <cellStyle name="Hipervínculo" xfId="44533" builtinId="8" hidden="1"/>
    <cellStyle name="Hipervínculo" xfId="40441" builtinId="8" hidden="1"/>
    <cellStyle name="Hipervínculo" xfId="49036" builtinId="8" hidden="1"/>
    <cellStyle name="Hipervínculo" xfId="7499" builtinId="8" hidden="1"/>
    <cellStyle name="Hipervínculo" xfId="29557" builtinId="8" hidden="1"/>
    <cellStyle name="Hipervínculo" xfId="35618" builtinId="8" hidden="1"/>
    <cellStyle name="Hipervínculo" xfId="58392" builtinId="8" hidden="1"/>
    <cellStyle name="Hipervínculo" xfId="37732" builtinId="8" hidden="1"/>
    <cellStyle name="Hipervínculo" xfId="33643" builtinId="8" hidden="1"/>
    <cellStyle name="Hipervínculo" xfId="54735" builtinId="8" hidden="1"/>
    <cellStyle name="Hipervínculo" xfId="4266" builtinId="8" hidden="1"/>
    <cellStyle name="Hipervínculo" xfId="48675" builtinId="8" hidden="1"/>
    <cellStyle name="Hipervínculo" xfId="50818" builtinId="8" hidden="1"/>
    <cellStyle name="Hipervínculo" xfId="31786" builtinId="8" hidden="1"/>
    <cellStyle name="Hipervínculo" xfId="30935" builtinId="8" hidden="1"/>
    <cellStyle name="Hipervínculo" xfId="26838" builtinId="8" hidden="1"/>
    <cellStyle name="Hipervínculo" xfId="37830" builtinId="8" hidden="1"/>
    <cellStyle name="Hipervínculo" xfId="41406" builtinId="8" hidden="1"/>
    <cellStyle name="Hipervínculo" xfId="20311" builtinId="8" hidden="1"/>
    <cellStyle name="Hipervínculo" xfId="49217" builtinId="8" hidden="1"/>
    <cellStyle name="Hipervínculo" xfId="47945" builtinId="8" hidden="1"/>
    <cellStyle name="Hipervínculo" xfId="10471" builtinId="8" hidden="1"/>
    <cellStyle name="Hipervínculo" xfId="20043" builtinId="8" hidden="1"/>
    <cellStyle name="Hipervínculo" xfId="4192" builtinId="8" hidden="1"/>
    <cellStyle name="Hipervínculo" xfId="56918" builtinId="8" hidden="1"/>
    <cellStyle name="Hipervínculo" xfId="40237" builtinId="8" hidden="1"/>
    <cellStyle name="Hipervínculo" xfId="56016" builtinId="8" hidden="1"/>
    <cellStyle name="Hipervínculo" xfId="41020" builtinId="8" hidden="1"/>
    <cellStyle name="Hipervínculo" xfId="28622" builtinId="8" hidden="1"/>
    <cellStyle name="Hipervínculo" xfId="47054" builtinId="8" hidden="1"/>
    <cellStyle name="Hipervínculo" xfId="40535" builtinId="8" hidden="1"/>
    <cellStyle name="Hipervínculo" xfId="13727" builtinId="8" hidden="1"/>
    <cellStyle name="Hipervínculo" xfId="21036" builtinId="8" hidden="1"/>
    <cellStyle name="Hipervínculo" xfId="32817" builtinId="8" hidden="1"/>
    <cellStyle name="Hipervínculo" xfId="15401" builtinId="8" hidden="1"/>
    <cellStyle name="Hipervínculo" xfId="1966" builtinId="8" hidden="1"/>
    <cellStyle name="Hipervínculo" xfId="4696" builtinId="8" hidden="1"/>
    <cellStyle name="Hipervínculo" xfId="4110" builtinId="8" hidden="1"/>
    <cellStyle name="Hipervínculo" xfId="39677" builtinId="8" hidden="1"/>
    <cellStyle name="Hipervínculo" xfId="6786" builtinId="8" hidden="1"/>
    <cellStyle name="Hipervínculo" xfId="33579" builtinId="8" hidden="1"/>
    <cellStyle name="Hipervínculo" xfId="39063" builtinId="8" hidden="1"/>
    <cellStyle name="Hipervínculo" xfId="31804" builtinId="8" hidden="1"/>
    <cellStyle name="Hipervínculo" xfId="17757" builtinId="8" hidden="1"/>
    <cellStyle name="Hipervínculo" xfId="11418" builtinId="8" hidden="1"/>
    <cellStyle name="Hipervínculo" xfId="37518" builtinId="8" hidden="1"/>
    <cellStyle name="Hipervínculo" xfId="17829" builtinId="8" hidden="1"/>
    <cellStyle name="Hipervínculo" xfId="57227" builtinId="8" hidden="1"/>
    <cellStyle name="Hipervínculo" xfId="15912" builtinId="8" hidden="1"/>
    <cellStyle name="Hipervínculo" xfId="57419" builtinId="8" hidden="1"/>
    <cellStyle name="Hipervínculo" xfId="7964" builtinId="8" hidden="1"/>
    <cellStyle name="Hipervínculo" xfId="7812" builtinId="8" hidden="1"/>
    <cellStyle name="Hipervínculo" xfId="31359" builtinId="8" hidden="1"/>
    <cellStyle name="Hipervínculo" xfId="44169" builtinId="8" hidden="1"/>
    <cellStyle name="Hipervínculo" xfId="32241" builtinId="8" hidden="1"/>
    <cellStyle name="Hipervínculo" xfId="30185" builtinId="8" hidden="1"/>
    <cellStyle name="Hipervínculo" xfId="12988" builtinId="8" hidden="1"/>
    <cellStyle name="Hipervínculo" xfId="32653" builtinId="8" hidden="1"/>
    <cellStyle name="Hipervínculo" xfId="52962" builtinId="8" hidden="1"/>
    <cellStyle name="Hipervínculo" xfId="50021" builtinId="8" hidden="1"/>
    <cellStyle name="Hipervínculo" xfId="43306" builtinId="8" hidden="1"/>
    <cellStyle name="Hipervínculo" xfId="23218" builtinId="8" hidden="1"/>
    <cellStyle name="Hipervínculo" xfId="17109" builtinId="8" hidden="1"/>
    <cellStyle name="Hipervínculo" xfId="5637" builtinId="8" hidden="1"/>
    <cellStyle name="Hipervínculo" xfId="22675" builtinId="8" hidden="1"/>
    <cellStyle name="Hipervínculo" xfId="15467" builtinId="8" hidden="1"/>
    <cellStyle name="Hipervínculo" xfId="32755" builtinId="8" hidden="1"/>
    <cellStyle name="Hipervínculo" xfId="46329" builtinId="8" hidden="1"/>
    <cellStyle name="Hipervínculo" xfId="21406" builtinId="8" hidden="1"/>
    <cellStyle name="Hipervínculo" xfId="772" builtinId="8" hidden="1"/>
    <cellStyle name="Hipervínculo" xfId="4775" builtinId="8" hidden="1"/>
    <cellStyle name="Hipervínculo" xfId="29725" builtinId="8" hidden="1"/>
    <cellStyle name="Hipervínculo" xfId="51505" builtinId="8" hidden="1"/>
    <cellStyle name="Hipervínculo" xfId="43620" builtinId="8" hidden="1"/>
    <cellStyle name="Hipervínculo" xfId="39531" builtinId="8" hidden="1"/>
    <cellStyle name="Hipervínculo" xfId="14254" builtinId="8" hidden="1"/>
    <cellStyle name="Hipervínculo" xfId="8409" builtinId="8" hidden="1"/>
    <cellStyle name="Hipervínculo" xfId="14728" builtinId="8" hidden="1"/>
    <cellStyle name="Hipervínculo" xfId="24289" builtinId="8" hidden="1"/>
    <cellStyle name="Hipervínculo" xfId="58848" builtinId="8" hidden="1"/>
    <cellStyle name="Hipervínculo" xfId="52898" builtinId="8" hidden="1"/>
    <cellStyle name="Hipervínculo" xfId="22801" builtinId="8" hidden="1"/>
    <cellStyle name="Hipervínculo" xfId="7327" builtinId="8" hidden="1"/>
    <cellStyle name="Hipervínculo" xfId="15209" builtinId="8" hidden="1"/>
    <cellStyle name="Hipervínculo" xfId="19302" builtinId="8" hidden="1"/>
    <cellStyle name="Hipervínculo" xfId="8531" builtinId="8" hidden="1"/>
    <cellStyle name="Hipervínculo" xfId="54050" builtinId="8" hidden="1"/>
    <cellStyle name="Hipervínculo" xfId="30021" builtinId="8" hidden="1"/>
    <cellStyle name="Hipervínculo" xfId="25926" builtinId="8" hidden="1"/>
    <cellStyle name="Hipervínculo" xfId="2063" builtinId="8" hidden="1"/>
    <cellStyle name="Hipervínculo" xfId="48245" builtinId="8" hidden="1"/>
    <cellStyle name="Hipervínculo" xfId="26098" builtinId="8" hidden="1"/>
    <cellStyle name="Hipervínculo" xfId="7408" builtinId="8" hidden="1"/>
    <cellStyle name="Hipervínculo" xfId="47250" builtinId="8" hidden="1"/>
    <cellStyle name="Hipervínculo" xfId="44235" builtinId="8" hidden="1"/>
    <cellStyle name="Hipervínculo" xfId="19131" builtinId="8" hidden="1"/>
    <cellStyle name="Hipervínculo" xfId="17293" builtinId="8" hidden="1"/>
    <cellStyle name="Hipervínculo" xfId="28808" builtinId="8" hidden="1"/>
    <cellStyle name="Hipervínculo" xfId="8315" builtinId="8" hidden="1"/>
    <cellStyle name="Hipervínculo" xfId="56926" builtinId="8" hidden="1"/>
    <cellStyle name="Hipervínculo" xfId="46707" builtinId="8" hidden="1"/>
    <cellStyle name="Hipervínculo" xfId="25956" builtinId="8" hidden="1"/>
    <cellStyle name="Hipervínculo" xfId="12330" builtinId="8" hidden="1"/>
    <cellStyle name="Hipervínculo" xfId="11579" builtinId="8" hidden="1"/>
    <cellStyle name="Hipervínculo" xfId="35610" builtinId="8" hidden="1"/>
    <cellStyle name="Hipervínculo" xfId="39703" builtinId="8" hidden="1"/>
    <cellStyle name="Hipervínculo" xfId="43159" builtinId="8" hidden="1"/>
    <cellStyle name="Hipervínculo" xfId="17024" builtinId="8" hidden="1"/>
    <cellStyle name="Hipervínculo" xfId="7352" builtinId="8" hidden="1"/>
    <cellStyle name="Hipervínculo" xfId="29810" builtinId="8" hidden="1"/>
    <cellStyle name="Hipervínculo" xfId="18380" builtinId="8" hidden="1"/>
    <cellStyle name="Hipervínculo" xfId="42409" builtinId="8" hidden="1"/>
    <cellStyle name="Hipervínculo" xfId="46500" builtinId="8" hidden="1"/>
    <cellStyle name="Hipervínculo" xfId="49807" builtinId="8" hidden="1"/>
    <cellStyle name="Hipervínculo" xfId="26846" builtinId="8" hidden="1"/>
    <cellStyle name="Hipervínculo" xfId="24414" builtinId="8" hidden="1"/>
    <cellStyle name="Hipervínculo" xfId="16837" builtinId="8" hidden="1"/>
    <cellStyle name="Hipervínculo" xfId="22935" builtinId="8" hidden="1"/>
    <cellStyle name="Hipervínculo" xfId="49209" builtinId="8" hidden="1"/>
    <cellStyle name="Hipervínculo" xfId="53302" builtinId="8" hidden="1"/>
    <cellStyle name="Hipervínculo" xfId="21440" builtinId="8" hidden="1"/>
    <cellStyle name="Hipervínculo" xfId="20051" builtinId="8" hidden="1"/>
    <cellStyle name="Hipervínculo" xfId="29533" builtinId="8" hidden="1"/>
    <cellStyle name="Hipervínculo" xfId="54827" builtinId="8" hidden="1"/>
    <cellStyle name="Hipervínculo" xfId="52984" builtinId="8" hidden="1"/>
    <cellStyle name="Hipervínculo" xfId="56006" builtinId="8" hidden="1"/>
    <cellStyle name="Hipervínculo" xfId="59220" builtinId="8" hidden="1"/>
    <cellStyle name="Hipervínculo" xfId="35952" builtinId="8" hidden="1"/>
    <cellStyle name="Hipervínculo" xfId="13250" builtinId="8" hidden="1"/>
    <cellStyle name="Hipervínculo" xfId="9591" builtinId="8" hidden="1"/>
    <cellStyle name="Hipervínculo" xfId="37559" builtinId="8" hidden="1"/>
    <cellStyle name="Hipervínculo" xfId="36731" builtinId="8" hidden="1"/>
    <cellStyle name="Hipervínculo" xfId="55624" builtinId="8" hidden="1"/>
    <cellStyle name="Hipervínculo" xfId="23568" builtinId="8" hidden="1"/>
    <cellStyle name="Hipervínculo" xfId="50564" builtinId="8" hidden="1"/>
    <cellStyle name="Hipervínculo" xfId="7779" builtinId="8" hidden="1"/>
    <cellStyle name="Hipervínculo" xfId="32975" builtinId="8" hidden="1"/>
    <cellStyle name="Hipervínculo" xfId="32887" builtinId="8" hidden="1"/>
    <cellStyle name="Hipervínculo" xfId="10059" builtinId="8" hidden="1"/>
    <cellStyle name="Hipervínculo" xfId="48887" builtinId="8" hidden="1"/>
    <cellStyle name="Hipervínculo" xfId="43829" builtinId="8" hidden="1"/>
    <cellStyle name="Hipervínculo" xfId="22096" builtinId="8" hidden="1"/>
    <cellStyle name="Hipervínculo" xfId="1228" builtinId="8" hidden="1"/>
    <cellStyle name="Hipervínculo" xfId="20998" builtinId="8" hidden="1"/>
    <cellStyle name="Hipervínculo" xfId="28856" builtinId="8" hidden="1"/>
    <cellStyle name="Hipervínculo" xfId="46946" builtinId="8" hidden="1"/>
    <cellStyle name="Hipervínculo" xfId="41959" builtinId="8" hidden="1"/>
    <cellStyle name="Hipervínculo" xfId="36896" builtinId="8" hidden="1"/>
    <cellStyle name="Hipervínculo" xfId="15167" builtinId="8" hidden="1"/>
    <cellStyle name="Hipervínculo" xfId="7775" builtinId="8" hidden="1"/>
    <cellStyle name="Hipervínculo" xfId="22973" builtinId="8" hidden="1"/>
    <cellStyle name="Hipervínculo" xfId="29072" builtinId="8" hidden="1"/>
    <cellStyle name="Hipervínculo" xfId="59303" builtinId="8" hidden="1"/>
    <cellStyle name="Hipervínculo" xfId="32879" builtinId="8" hidden="1"/>
    <cellStyle name="Hipervínculo" xfId="29970" builtinId="8" hidden="1"/>
    <cellStyle name="Hipervínculo" xfId="8239" builtinId="8" hidden="1"/>
    <cellStyle name="Hipervínculo" xfId="15920" builtinId="8" hidden="1"/>
    <cellStyle name="Hipervínculo" xfId="24180" builtinId="8" hidden="1"/>
    <cellStyle name="Hipervínculo" xfId="42715" builtinId="8" hidden="1"/>
    <cellStyle name="Hipervínculo" xfId="53137" builtinId="8" hidden="1"/>
    <cellStyle name="Hipervínculo" xfId="28102" builtinId="8" hidden="1"/>
    <cellStyle name="Hipervínculo" xfId="23040" builtinId="8" hidden="1"/>
    <cellStyle name="Hipervínculo" xfId="1608" builtinId="8" hidden="1"/>
    <cellStyle name="Hipervínculo" xfId="32976" builtinId="8" hidden="1"/>
    <cellStyle name="Hipervínculo" xfId="57751" builtinId="8" hidden="1"/>
    <cellStyle name="Hipervínculo" xfId="54739" builtinId="8" hidden="1"/>
    <cellStyle name="Hipervínculo" xfId="9547" builtinId="8" hidden="1"/>
    <cellStyle name="Hipervínculo" xfId="56977" builtinId="8" hidden="1"/>
    <cellStyle name="Hipervínculo" xfId="44018" builtinId="8" hidden="1"/>
    <cellStyle name="Hipervínculo" xfId="7957" builtinId="8" hidden="1"/>
    <cellStyle name="Hipervínculo" xfId="16976" builtinId="8" hidden="1"/>
    <cellStyle name="Hipervínculo" xfId="26428" builtinId="8" hidden="1"/>
    <cellStyle name="Hipervínculo" xfId="8133" builtinId="8" hidden="1"/>
    <cellStyle name="Hipervínculo" xfId="39539" builtinId="8" hidden="1"/>
    <cellStyle name="Hipervínculo" xfId="14246" builtinId="8" hidden="1"/>
    <cellStyle name="Hipervínculo" xfId="9198" builtinId="8" hidden="1"/>
    <cellStyle name="Hipervínculo" xfId="14565" builtinId="8" hidden="1"/>
    <cellStyle name="Hipervínculo" xfId="36519" builtinId="8" hidden="1"/>
    <cellStyle name="Hipervínculo" xfId="37752" builtinId="8" hidden="1"/>
    <cellStyle name="Hipervínculo" xfId="56762" builtinId="8" hidden="1"/>
    <cellStyle name="Hipervínculo" xfId="32739" builtinId="8" hidden="1"/>
    <cellStyle name="Hipervínculo" xfId="4212" builtinId="8" hidden="1"/>
    <cellStyle name="Hipervínculo" xfId="4563" builtinId="8" hidden="1"/>
    <cellStyle name="Hipervínculo" xfId="14706" builtinId="8" hidden="1"/>
    <cellStyle name="Hipervínculo" xfId="46674" builtinId="8" hidden="1"/>
    <cellStyle name="Hipervínculo" xfId="18019" builtinId="8" hidden="1"/>
    <cellStyle name="Hipervínculo" xfId="49965" builtinId="8" hidden="1"/>
    <cellStyle name="Hipervínculo" xfId="25229" builtinId="8" hidden="1"/>
    <cellStyle name="Hipervínculo" xfId="7593" builtinId="8" hidden="1"/>
    <cellStyle name="Hipervínculo" xfId="2143" builtinId="8" hidden="1"/>
    <cellStyle name="Hipervínculo" xfId="26090" builtinId="8" hidden="1"/>
    <cellStyle name="Hipervínculo" xfId="27983" builtinId="8" hidden="1"/>
    <cellStyle name="Hipervínculo" xfId="53637" builtinId="8" hidden="1"/>
    <cellStyle name="Hipervínculo" xfId="6690" builtinId="8" hidden="1"/>
    <cellStyle name="Hipervínculo" xfId="19139" builtinId="8" hidden="1"/>
    <cellStyle name="Hipervínculo" xfId="2562" builtinId="8" hidden="1"/>
    <cellStyle name="Hipervínculo" xfId="7163" builtinId="8" hidden="1"/>
    <cellStyle name="Hipervínculo" xfId="32895" builtinId="8" hidden="1"/>
    <cellStyle name="Hipervínculo" xfId="44263" builtinId="8" hidden="1"/>
    <cellStyle name="Hipervínculo" xfId="10939" builtinId="8" hidden="1"/>
    <cellStyle name="Hipervínculo" xfId="36365" builtinId="8" hidden="1"/>
    <cellStyle name="Hipervínculo" xfId="12336" builtinId="8" hidden="1"/>
    <cellStyle name="Hipervínculo" xfId="45101" builtinId="8" hidden="1"/>
    <cellStyle name="Hipervínculo" xfId="14091" builtinId="8" hidden="1"/>
    <cellStyle name="Hipervínculo" xfId="39695" builtinId="8" hidden="1"/>
    <cellStyle name="Hipervínculo" xfId="52087" builtinId="8" hidden="1"/>
    <cellStyle name="Hipervínculo" xfId="12380" builtinId="8" hidden="1"/>
    <cellStyle name="Hipervínculo" xfId="29563" builtinId="8" hidden="1"/>
    <cellStyle name="Hipervínculo" xfId="5538" builtinId="8" hidden="1"/>
    <cellStyle name="Hipervínculo" xfId="9110" builtinId="8" hidden="1"/>
    <cellStyle name="Hipervínculo" xfId="21018" builtinId="8" hidden="1"/>
    <cellStyle name="Hipervínculo" xfId="46494" builtinId="8" hidden="1"/>
    <cellStyle name="Hipervínculo" xfId="49799" builtinId="8" hidden="1"/>
    <cellStyle name="Hipervínculo" xfId="26159" builtinId="8" hidden="1"/>
    <cellStyle name="Hipervínculo" xfId="22763" builtinId="8" hidden="1"/>
    <cellStyle name="Hipervínculo" xfId="1684" builtinId="8" hidden="1"/>
    <cellStyle name="Hipervínculo" xfId="5993" builtinId="8" hidden="1"/>
    <cellStyle name="Hipervínculo" xfId="47809" builtinId="8" hidden="1"/>
    <cellStyle name="Hipervínculo" xfId="53294" builtinId="8" hidden="1"/>
    <cellStyle name="Hipervínculo" xfId="52365" builtinId="8" hidden="1"/>
    <cellStyle name="Hipervínculo" xfId="37393" builtinId="8" hidden="1"/>
    <cellStyle name="Hipervínculo" xfId="24708" builtinId="8" hidden="1"/>
    <cellStyle name="Hipervínculo" xfId="8083" builtinId="8" hidden="1"/>
    <cellStyle name="Hipervínculo" xfId="13142" builtinId="8" hidden="1"/>
    <cellStyle name="Hipervínculo" xfId="34875" builtinId="8" hidden="1"/>
    <cellStyle name="Hipervínculo" xfId="59224" builtinId="8" hidden="1"/>
    <cellStyle name="Hipervínculo" xfId="35944" builtinId="8" hidden="1"/>
    <cellStyle name="Hipervínculo" xfId="39162" builtinId="8" hidden="1"/>
    <cellStyle name="Hipervínculo" xfId="32034" builtinId="8" hidden="1"/>
    <cellStyle name="Hipervínculo" xfId="51027" builtinId="8" hidden="1"/>
    <cellStyle name="Hipervínculo" xfId="49579" builtinId="8" hidden="1"/>
    <cellStyle name="Hipervínculo" xfId="41803" builtinId="8" hidden="1"/>
    <cellStyle name="Hipervínculo" xfId="48075" builtinId="8" hidden="1"/>
    <cellStyle name="Hipervínculo" xfId="52626" builtinId="8" hidden="1"/>
    <cellStyle name="Hipervínculo" xfId="9242" builtinId="8" hidden="1"/>
    <cellStyle name="Hipervínculo" xfId="1152" builtinId="8" hidden="1"/>
    <cellStyle name="Hipervínculo" xfId="5221" builtinId="8" hidden="1"/>
    <cellStyle name="Hipervínculo" xfId="26996" builtinId="8" hidden="1"/>
    <cellStyle name="Hipervínculo" xfId="48731" builtinId="8" hidden="1"/>
    <cellStyle name="Hipervínculo" xfId="43821" builtinId="8" hidden="1"/>
    <cellStyle name="Hipervínculo" xfId="22629" builtinId="8" hidden="1"/>
    <cellStyle name="Hipervínculo" xfId="17028" builtinId="8" hidden="1"/>
    <cellStyle name="Hipervínculo" xfId="6605" builtinId="8" hidden="1"/>
    <cellStyle name="Hipervínculo" xfId="12425" builtinId="8" hidden="1"/>
    <cellStyle name="Hipervínculo" xfId="37288" builtinId="8" hidden="1"/>
    <cellStyle name="Hipervínculo" xfId="3862" builtinId="8" hidden="1"/>
    <cellStyle name="Hipervínculo" xfId="36888" builtinId="8" hidden="1"/>
    <cellStyle name="Hipervínculo" xfId="29234" builtinId="8" hidden="1"/>
    <cellStyle name="Hipervínculo" xfId="10100" builtinId="8" hidden="1"/>
    <cellStyle name="Hipervínculo" xfId="2333" builtinId="8" hidden="1"/>
    <cellStyle name="Hipervínculo" xfId="35796" builtinId="8" hidden="1"/>
    <cellStyle name="Hipervínculo" xfId="23344" builtinId="8" hidden="1"/>
    <cellStyle name="Hipervínculo" xfId="55850" builtinId="8" hidden="1"/>
    <cellStyle name="Hipervínculo" xfId="37986" builtinId="8" hidden="1"/>
    <cellStyle name="Hipervínculo" xfId="13874" builtinId="8" hidden="1"/>
    <cellStyle name="Hipervínculo" xfId="24858" builtinId="8" hidden="1"/>
    <cellStyle name="Hipervínculo" xfId="20207" builtinId="8" hidden="1"/>
    <cellStyle name="Hipervínculo" xfId="42723" builtinId="8" hidden="1"/>
    <cellStyle name="Hipervínculo" xfId="14977" builtinId="8" hidden="1"/>
    <cellStyle name="Hipervínculo" xfId="25073" builtinId="8" hidden="1"/>
    <cellStyle name="Hipervínculo" xfId="22849" builtinId="8" hidden="1"/>
    <cellStyle name="Hipervínculo" xfId="36547" builtinId="8" hidden="1"/>
    <cellStyle name="Hipervínculo" xfId="37000" builtinId="8" hidden="1"/>
    <cellStyle name="Hipervínculo" xfId="27002" builtinId="8" hidden="1"/>
    <cellStyle name="Hipervínculo" xfId="49651" builtinId="8" hidden="1"/>
    <cellStyle name="Hipervínculo" xfId="54711" builtinId="8" hidden="1"/>
    <cellStyle name="Hipervínculo" xfId="11450" builtinId="8" hidden="1"/>
    <cellStyle name="Hipervínculo" xfId="16106" builtinId="8" hidden="1"/>
    <cellStyle name="Hipervínculo" xfId="12550" builtinId="8" hidden="1"/>
    <cellStyle name="Hipervínculo" xfId="9777" builtinId="8" hidden="1"/>
    <cellStyle name="Hipervínculo" xfId="730" builtinId="8" hidden="1"/>
    <cellStyle name="Hipervínculo" xfId="16675" builtinId="8" hidden="1"/>
    <cellStyle name="Hipervínculo" xfId="11531" builtinId="8" hidden="1"/>
    <cellStyle name="Hipervínculo" xfId="35454" builtinId="8" hidden="1"/>
    <cellStyle name="Hipervínculo" xfId="17957" builtinId="8" hidden="1"/>
    <cellStyle name="Hipervínculo" xfId="31842" builtinId="8" hidden="1"/>
    <cellStyle name="Hipervínculo" xfId="16578" builtinId="8" hidden="1"/>
    <cellStyle name="Hipervínculo" xfId="40605" builtinId="8" hidden="1"/>
    <cellStyle name="Hipervínculo" xfId="56770" builtinId="8" hidden="1"/>
    <cellStyle name="Hipervínculo" xfId="30294" builtinId="8" hidden="1"/>
    <cellStyle name="Hipervínculo" xfId="39144" builtinId="8" hidden="1"/>
    <cellStyle name="Hipervínculo" xfId="53082" builtinId="8" hidden="1"/>
    <cellStyle name="Hipervínculo" xfId="9525" builtinId="8" hidden="1"/>
    <cellStyle name="Hipervínculo" xfId="8795" builtinId="8" hidden="1"/>
    <cellStyle name="Hipervínculo" xfId="14469" builtinId="8" hidden="1"/>
    <cellStyle name="Hipervínculo" xfId="16295" builtinId="8" hidden="1"/>
    <cellStyle name="Hipervínculo" xfId="29671" builtinId="8" hidden="1"/>
    <cellStyle name="Hipervínculo" xfId="454" builtinId="8" hidden="1"/>
    <cellStyle name="Hipervínculo" xfId="35070" builtinId="8" hidden="1"/>
    <cellStyle name="Hipervínculo" xfId="52773" builtinId="8" hidden="1"/>
    <cellStyle name="Hipervínculo" xfId="40541" builtinId="8" hidden="1"/>
    <cellStyle name="Hipervínculo" xfId="8825" builtinId="8" hidden="1"/>
    <cellStyle name="Hipervínculo" xfId="7396" builtinId="8" hidden="1"/>
    <cellStyle name="Hipervínculo" xfId="39432" builtinId="8" hidden="1"/>
    <cellStyle name="Hipervínculo" xfId="47080" builtinId="8" hidden="1"/>
    <cellStyle name="Hipervínculo" xfId="50675" builtinId="8" hidden="1"/>
    <cellStyle name="Hipervínculo" xfId="2099" builtinId="8" hidden="1"/>
    <cellStyle name="Hipervínculo" xfId="20807" builtinId="8" hidden="1"/>
    <cellStyle name="Hipervínculo" xfId="15085" builtinId="8" hidden="1"/>
    <cellStyle name="Hipervínculo" xfId="36373" builtinId="8" hidden="1"/>
    <cellStyle name="Hipervínculo" xfId="31796" builtinId="8" hidden="1"/>
    <cellStyle name="Hipervínculo" xfId="742" builtinId="8" hidden="1"/>
    <cellStyle name="Hipervínculo" xfId="14099" builtinId="8" hidden="1"/>
    <cellStyle name="Hipervínculo" xfId="26792" builtinId="8" hidden="1"/>
    <cellStyle name="Hipervínculo" xfId="49631" builtinId="8" hidden="1"/>
    <cellStyle name="Hipervínculo" xfId="32943" builtinId="8" hidden="1"/>
    <cellStyle name="Hipervínculo" xfId="14881" builtinId="8" hidden="1"/>
    <cellStyle name="Hipervínculo" xfId="24864" builtinId="8" hidden="1"/>
    <cellStyle name="Hipervínculo" xfId="696" builtinId="8" hidden="1"/>
    <cellStyle name="Hipervínculo" xfId="21026" builtinId="8" hidden="1"/>
    <cellStyle name="Hipervínculo" xfId="18452" builtinId="8" hidden="1"/>
    <cellStyle name="Hipervínculo" xfId="50576" builtinId="8" hidden="1"/>
    <cellStyle name="Hipervínculo" xfId="44733" builtinId="8" hidden="1"/>
    <cellStyle name="Hipervínculo" xfId="22771" builtinId="8" hidden="1"/>
    <cellStyle name="Hipervínculo" xfId="43043" builtinId="8" hidden="1"/>
    <cellStyle name="Hipervínculo" xfId="6225" builtinId="8" hidden="1"/>
    <cellStyle name="Hipervínculo" xfId="15599" builtinId="8" hidden="1"/>
    <cellStyle name="Hipervínculo" xfId="53096" builtinId="8" hidden="1"/>
    <cellStyle name="Hipervínculo" xfId="59160" builtinId="8" hidden="1"/>
    <cellStyle name="Hipervínculo" xfId="6091" builtinId="8" hidden="1"/>
    <cellStyle name="Hipervínculo" xfId="6922" builtinId="8" hidden="1"/>
    <cellStyle name="Hipervínculo" xfId="11011" builtinId="8" hidden="1"/>
    <cellStyle name="Hipervínculo" xfId="52253" builtinId="8" hidden="1"/>
    <cellStyle name="Hipervínculo" xfId="10335" builtinId="8" hidden="1"/>
    <cellStyle name="Hipervínculo" xfId="39839" builtinId="8" hidden="1"/>
    <cellStyle name="Hipervínculo" xfId="52648" builtinId="8" hidden="1"/>
    <cellStyle name="Hipervínculo" xfId="30877" builtinId="8" hidden="1"/>
    <cellStyle name="Hipervínculo" xfId="57697" builtinId="8" hidden="1"/>
    <cellStyle name="Hipervínculo" xfId="3652" builtinId="8" hidden="1"/>
    <cellStyle name="Hipervínculo" xfId="20081" builtinId="8" hidden="1"/>
    <cellStyle name="Hipervínculo" xfId="41811" builtinId="8" hidden="1"/>
    <cellStyle name="Hipervínculo" xfId="14943" builtinId="8" hidden="1"/>
    <cellStyle name="Hipervínculo" xfId="48138" builtinId="8" hidden="1"/>
    <cellStyle name="Hipervínculo" xfId="23944" builtinId="8" hidden="1"/>
    <cellStyle name="Hipervínculo" xfId="36978" builtinId="8" hidden="1"/>
    <cellStyle name="Hipervínculo" xfId="3056" builtinId="8" hidden="1"/>
    <cellStyle name="Hipervínculo" xfId="27004" builtinId="8" hidden="1"/>
    <cellStyle name="Hipervínculo" xfId="48739" builtinId="8" hidden="1"/>
    <cellStyle name="Hipervínculo" xfId="30270" builtinId="8" hidden="1"/>
    <cellStyle name="Hipervínculo" xfId="15481" builtinId="8" hidden="1"/>
    <cellStyle name="Hipervínculo" xfId="51465" builtinId="8" hidden="1"/>
    <cellStyle name="Hipervínculo" xfId="3084" builtinId="8" hidden="1"/>
    <cellStyle name="Hipervínculo" xfId="25500" builtinId="8" hidden="1"/>
    <cellStyle name="Hipervínculo" xfId="33937" builtinId="8" hidden="1"/>
    <cellStyle name="Hipervínculo" xfId="49791" builtinId="8" hidden="1"/>
    <cellStyle name="Hipervínculo" xfId="45921" builtinId="8" hidden="1"/>
    <cellStyle name="Hipervínculo" xfId="34539" builtinId="8" hidden="1"/>
    <cellStyle name="Hipervínculo" xfId="10091" builtinId="8" hidden="1"/>
    <cellStyle name="Hipervínculo" xfId="21640" builtinId="8" hidden="1"/>
    <cellStyle name="Hipervínculo" xfId="28066" builtinId="8" hidden="1"/>
    <cellStyle name="Hipervínculo" xfId="20285" builtinId="8" hidden="1"/>
    <cellStyle name="Hipervínculo" xfId="54286" builtinId="8" hidden="1"/>
    <cellStyle name="Hipervínculo" xfId="51771" builtinId="8" hidden="1"/>
    <cellStyle name="Hipervínculo" xfId="27738" builtinId="8" hidden="1"/>
    <cellStyle name="Hipervínculo" xfId="3853" builtinId="8" hidden="1"/>
    <cellStyle name="Hipervínculo" xfId="10567" builtinId="8" hidden="1"/>
    <cellStyle name="Hipervínculo" xfId="24286" builtinId="8" hidden="1"/>
    <cellStyle name="Hipervínculo" xfId="38156" builtinId="8" hidden="1"/>
    <cellStyle name="Hipervínculo" xfId="56596" builtinId="8" hidden="1"/>
    <cellStyle name="Hipervínculo" xfId="24314" builtinId="8" hidden="1"/>
    <cellStyle name="Hipervínculo" xfId="20942" builtinId="8" hidden="1"/>
    <cellStyle name="Hipervínculo" xfId="2596" builtinId="8" hidden="1"/>
    <cellStyle name="Hipervínculo" xfId="6535" builtinId="8" hidden="1"/>
    <cellStyle name="Hipervínculo" xfId="31091" builtinId="8" hidden="1"/>
    <cellStyle name="Hipervínculo" xfId="7141" builtinId="8" hidden="1"/>
    <cellStyle name="Hipervínculo" xfId="14772" builtinId="8" hidden="1"/>
    <cellStyle name="Hipervínculo" xfId="38166" builtinId="8" hidden="1"/>
    <cellStyle name="Hipervínculo" xfId="14141" builtinId="8" hidden="1"/>
    <cellStyle name="Hipervínculo" xfId="9769" builtinId="8" hidden="1"/>
    <cellStyle name="Hipervínculo" xfId="13858" builtinId="8" hidden="1"/>
    <cellStyle name="Hipervínculo" xfId="37888" builtinId="8" hidden="1"/>
    <cellStyle name="Hipervínculo" xfId="58314" builtinId="8" hidden="1"/>
    <cellStyle name="Hipervínculo" xfId="55532" builtinId="8" hidden="1"/>
    <cellStyle name="Hipervínculo" xfId="31371" builtinId="8" hidden="1"/>
    <cellStyle name="Hipervínculo" xfId="45237" builtinId="8" hidden="1"/>
    <cellStyle name="Hipervínculo" xfId="16570" builtinId="8" hidden="1"/>
    <cellStyle name="Hipervínculo" xfId="39351" builtinId="8" hidden="1"/>
    <cellStyle name="Hipervínculo" xfId="44689" builtinId="8" hidden="1"/>
    <cellStyle name="Hipervínculo" xfId="52570" builtinId="8" hidden="1"/>
    <cellStyle name="Hipervínculo" xfId="32317" builtinId="8" hidden="1"/>
    <cellStyle name="Hipervínculo" xfId="51585" builtinId="8" hidden="1"/>
    <cellStyle name="Hipervínculo" xfId="237" builtinId="8" hidden="1"/>
    <cellStyle name="Hipervínculo" xfId="23367" builtinId="8" hidden="1"/>
    <cellStyle name="Hipervínculo" xfId="26422" builtinId="8" hidden="1"/>
    <cellStyle name="Hipervínculo" xfId="51491" builtinId="8" hidden="1"/>
    <cellStyle name="Hipervínculo" xfId="45642" builtinId="8" hidden="1"/>
    <cellStyle name="Hipervínculo" xfId="51449" builtinId="8" hidden="1"/>
    <cellStyle name="Hipervínculo" xfId="13901" builtinId="8" hidden="1"/>
    <cellStyle name="Hipervínculo" xfId="4896" builtinId="8" hidden="1"/>
    <cellStyle name="Hipervínculo" xfId="30169" builtinId="8" hidden="1"/>
    <cellStyle name="Hipervínculo" xfId="32102" builtinId="8" hidden="1"/>
    <cellStyle name="Hipervínculo" xfId="27227" builtinId="8" hidden="1"/>
    <cellStyle name="Hipervínculo" xfId="41272" builtinId="8" hidden="1"/>
    <cellStyle name="Hipervínculo" xfId="26532" builtinId="8" hidden="1"/>
    <cellStyle name="Hipervínculo" xfId="10971" builtinId="8" hidden="1"/>
    <cellStyle name="Hipervínculo" xfId="24066" builtinId="8" hidden="1"/>
    <cellStyle name="Hipervínculo" xfId="36968" builtinId="8" hidden="1"/>
    <cellStyle name="Hipervínculo" xfId="39030" builtinId="8" hidden="1"/>
    <cellStyle name="Hipervínculo" xfId="53518" builtinId="8" hidden="1"/>
    <cellStyle name="Hipervínculo" xfId="31788" builtinId="8" hidden="1"/>
    <cellStyle name="Hipervínculo" xfId="46914" builtinId="8" hidden="1"/>
    <cellStyle name="Hipervínculo" xfId="3196" builtinId="8" hidden="1"/>
    <cellStyle name="Hipervínculo" xfId="19169" builtinId="8" hidden="1"/>
    <cellStyle name="Hipervínculo" xfId="43769" builtinId="8" hidden="1"/>
    <cellStyle name="Hipervínculo" xfId="45958" builtinId="8" hidden="1"/>
    <cellStyle name="Hipervínculo" xfId="46592" builtinId="8" hidden="1"/>
    <cellStyle name="Hipervínculo" xfId="53022" builtinId="8" hidden="1"/>
    <cellStyle name="Hipervínculo" xfId="1154" builtinId="8" hidden="1"/>
    <cellStyle name="Hipervínculo" xfId="38729" builtinId="8" hidden="1"/>
    <cellStyle name="Hipervínculo" xfId="48703" builtinId="8" hidden="1"/>
    <cellStyle name="Hipervínculo" xfId="35708" builtinId="8" hidden="1"/>
    <cellStyle name="Hipervínculo" xfId="45229" builtinId="8" hidden="1"/>
    <cellStyle name="Hipervínculo" xfId="18723" builtinId="8" hidden="1"/>
    <cellStyle name="Hipervínculo" xfId="59323" builtinId="8" hidden="1"/>
    <cellStyle name="Hipervínculo" xfId="19181" builtinId="8" hidden="1"/>
    <cellStyle name="Hipervínculo" xfId="12360" builtinId="8" hidden="1"/>
    <cellStyle name="Hipervínculo" xfId="33024" builtinId="8" hidden="1"/>
    <cellStyle name="Hipervínculo" xfId="48981" builtinId="8" hidden="1"/>
    <cellStyle name="Hipervínculo" xfId="57396" builtinId="8" hidden="1"/>
    <cellStyle name="Hipervínculo" xfId="32737" builtinId="8" hidden="1"/>
    <cellStyle name="Hipervínculo" xfId="11003" builtinId="8" hidden="1"/>
    <cellStyle name="Hipervínculo" xfId="13667" builtinId="8" hidden="1"/>
    <cellStyle name="Hipervínculo" xfId="18218" builtinId="8" hidden="1"/>
    <cellStyle name="Hipervínculo" xfId="39951" builtinId="8" hidden="1"/>
    <cellStyle name="Hipervínculo" xfId="52638" builtinId="8" hidden="1"/>
    <cellStyle name="Hipervínculo" xfId="13651" builtinId="8" hidden="1"/>
    <cellStyle name="Hipervínculo" xfId="55500" builtinId="8" hidden="1"/>
    <cellStyle name="Hipervínculo" xfId="51737" builtinId="8" hidden="1"/>
    <cellStyle name="Hipervínculo" xfId="46900" builtinId="8" hidden="1"/>
    <cellStyle name="Hipervínculo" xfId="25143" builtinId="8" hidden="1"/>
    <cellStyle name="Hipervínculo" xfId="26410" builtinId="8" hidden="1"/>
    <cellStyle name="Hipervínculo" xfId="48146" builtinId="8" hidden="1"/>
    <cellStyle name="Hipervínculo" xfId="44057" builtinId="8" hidden="1"/>
    <cellStyle name="Hipervínculo" xfId="18880" builtinId="8" hidden="1"/>
    <cellStyle name="Hipervínculo" xfId="3052" builtinId="8" hidden="1"/>
    <cellStyle name="Hipervínculo" xfId="24342" builtinId="8" hidden="1"/>
    <cellStyle name="Hipervínculo" xfId="32000" builtinId="8" hidden="1"/>
    <cellStyle name="Hipervínculo" xfId="53808" builtinId="8" hidden="1"/>
    <cellStyle name="Hipervínculo" xfId="41349" builtinId="8" hidden="1"/>
    <cellStyle name="Hipervínculo" xfId="41985" builtinId="8" hidden="1"/>
    <cellStyle name="Hipervínculo" xfId="26736" builtinId="8" hidden="1"/>
    <cellStyle name="Hipervínculo" xfId="26702" builtinId="8" hidden="1"/>
    <cellStyle name="Hipervínculo" xfId="50681" builtinId="8" hidden="1"/>
    <cellStyle name="Hipervínculo" xfId="50400" builtinId="8" hidden="1"/>
    <cellStyle name="Hipervínculo" xfId="29521" builtinId="8" hidden="1"/>
    <cellStyle name="Hipervínculo" xfId="34547" builtinId="8" hidden="1"/>
    <cellStyle name="Hipervínculo" xfId="30459" builtinId="8" hidden="1"/>
    <cellStyle name="Hipervínculo" xfId="5023" builtinId="8" hidden="1"/>
    <cellStyle name="Hipervínculo" xfId="42985" builtinId="8" hidden="1"/>
    <cellStyle name="Hipervínculo" xfId="21736" builtinId="8" hidden="1"/>
    <cellStyle name="Hipervínculo" xfId="45602" builtinId="8" hidden="1"/>
    <cellStyle name="Hipervínculo" xfId="51779" builtinId="8" hidden="1"/>
    <cellStyle name="Hipervínculo" xfId="8998" builtinId="8" hidden="1"/>
    <cellStyle name="Hipervínculo" xfId="23654" builtinId="8" hidden="1"/>
    <cellStyle name="Hipervínculo" xfId="178" builtinId="8" hidden="1"/>
    <cellStyle name="Hipervínculo" xfId="12266" builtinId="8" hidden="1"/>
    <cellStyle name="Hipervínculo" xfId="28433" builtinId="8" hidden="1"/>
    <cellStyle name="Hipervínculo" xfId="1410" builtinId="8" hidden="1"/>
    <cellStyle name="Hipervínculo" xfId="35674" builtinId="8" hidden="1"/>
    <cellStyle name="Hipervínculo" xfId="55224" builtinId="8" hidden="1"/>
    <cellStyle name="Hipervínculo" xfId="39811" builtinId="8" hidden="1"/>
    <cellStyle name="Hipervínculo" xfId="56798" builtinId="8" hidden="1"/>
    <cellStyle name="Hipervínculo" xfId="15589" builtinId="8" hidden="1"/>
    <cellStyle name="Hipervínculo" xfId="50719" builtinId="8" hidden="1"/>
    <cellStyle name="Hipervínculo" xfId="6970" builtinId="8" hidden="1"/>
    <cellStyle name="Hipervínculo" xfId="24722" builtinId="8" hidden="1"/>
    <cellStyle name="Hipervínculo" xfId="12054" builtinId="8" hidden="1"/>
    <cellStyle name="Hipervínculo" xfId="59028" builtinId="8" hidden="1"/>
    <cellStyle name="Hipervínculo" xfId="28796" builtinId="8" hidden="1"/>
    <cellStyle name="Hipervínculo" xfId="25440" builtinId="8" hidden="1"/>
    <cellStyle name="Hipervínculo" xfId="48931" builtinId="8" hidden="1"/>
    <cellStyle name="Hipervínculo" xfId="44484" builtinId="8" hidden="1"/>
    <cellStyle name="Hipervínculo" xfId="51801" builtinId="8" hidden="1"/>
    <cellStyle name="Hipervínculo" xfId="26784" builtinId="8" hidden="1"/>
    <cellStyle name="Hipervínculo" xfId="50424" builtinId="8" hidden="1"/>
    <cellStyle name="Hipervínculo" xfId="19021" builtinId="8" hidden="1"/>
    <cellStyle name="Hipervínculo" xfId="1722" builtinId="8" hidden="1"/>
    <cellStyle name="Hipervínculo" xfId="42293" builtinId="8" hidden="1"/>
    <cellStyle name="Hipervínculo" xfId="8113" builtinId="8" hidden="1"/>
    <cellStyle name="Hipervínculo" xfId="49271" builtinId="8" hidden="1"/>
    <cellStyle name="Hipervínculo" xfId="28608" builtinId="8" hidden="1"/>
    <cellStyle name="Hipervínculo" xfId="29661" builtinId="8" hidden="1"/>
    <cellStyle name="Hipervínculo" xfId="42945" builtinId="8" hidden="1"/>
    <cellStyle name="Hipervínculo" xfId="9333" builtinId="8" hidden="1"/>
    <cellStyle name="Hipervínculo" xfId="37115" builtinId="8" hidden="1"/>
    <cellStyle name="Hipervínculo" xfId="33717" builtinId="8" hidden="1"/>
    <cellStyle name="Hipervínculo" xfId="42505" builtinId="8" hidden="1"/>
    <cellStyle name="Hipervínculo" xfId="434" builtinId="8" hidden="1"/>
    <cellStyle name="Hipervínculo" xfId="11408" builtinId="8" hidden="1"/>
    <cellStyle name="Hipervínculo" xfId="1182" builtinId="8" hidden="1"/>
    <cellStyle name="Hipervínculo" xfId="38859" builtinId="8" hidden="1"/>
    <cellStyle name="Hipervínculo" xfId="1043" builtinId="8" hidden="1"/>
    <cellStyle name="Hipervínculo" xfId="16540" builtinId="8" hidden="1"/>
    <cellStyle name="Hipervínculo" xfId="45495" builtinId="8" hidden="1"/>
    <cellStyle name="Hipervínculo" xfId="1253" builtinId="8" hidden="1"/>
    <cellStyle name="Hipervínculo" xfId="29677" builtinId="8" hidden="1"/>
    <cellStyle name="Hipervínculo" xfId="9869" builtinId="8" hidden="1"/>
    <cellStyle name="Hipervínculo" xfId="58394" builtinId="8" hidden="1"/>
    <cellStyle name="Hipervínculo" xfId="34160" builtinId="8" hidden="1"/>
    <cellStyle name="Hipervínculo" xfId="3020" builtinId="8" hidden="1"/>
    <cellStyle name="Hipervínculo" xfId="32651" builtinId="8" hidden="1"/>
    <cellStyle name="Hipervínculo" xfId="46188" builtinId="8" hidden="1"/>
    <cellStyle name="Hipervínculo" xfId="2946" builtinId="8" hidden="1"/>
    <cellStyle name="Hipervínculo" xfId="23722" builtinId="8" hidden="1"/>
    <cellStyle name="Hipervínculo" xfId="19318" builtinId="8" hidden="1"/>
    <cellStyle name="Hipervínculo" xfId="20303" builtinId="8" hidden="1"/>
    <cellStyle name="Hipervínculo" xfId="34431" builtinId="8" hidden="1"/>
    <cellStyle name="Hipervínculo" xfId="45089" builtinId="8" hidden="1"/>
    <cellStyle name="Hipervínculo" xfId="21310" builtinId="8" hidden="1"/>
    <cellStyle name="Hipervínculo" xfId="39908" builtinId="8" hidden="1"/>
    <cellStyle name="Hipervínculo" xfId="58241" builtinId="8" hidden="1"/>
    <cellStyle name="Hipervínculo" xfId="15423" builtinId="8" hidden="1"/>
    <cellStyle name="Hipervínculo" xfId="28832" builtinId="8" hidden="1"/>
    <cellStyle name="Hipervínculo" xfId="16715" builtinId="8" hidden="1"/>
    <cellStyle name="Hipervínculo" xfId="36120" builtinId="8" hidden="1"/>
    <cellStyle name="Hipervínculo" xfId="40379" builtinId="8" hidden="1"/>
    <cellStyle name="Hipervínculo" xfId="3968" builtinId="8" hidden="1"/>
    <cellStyle name="Hipervínculo" xfId="13995" builtinId="8" hidden="1"/>
    <cellStyle name="Hipervínculo" xfId="7493" builtinId="8" hidden="1"/>
    <cellStyle name="Hipervínculo" xfId="51463" builtinId="8" hidden="1"/>
    <cellStyle name="Hipervínculo" xfId="57709" builtinId="8" hidden="1"/>
    <cellStyle name="Hipervínculo" xfId="44426" builtinId="8" hidden="1"/>
    <cellStyle name="Hipervínculo" xfId="52185" builtinId="8" hidden="1"/>
    <cellStyle name="Hipervínculo" xfId="36808" builtinId="8" hidden="1"/>
    <cellStyle name="Hipervínculo" xfId="49893" builtinId="8" hidden="1"/>
    <cellStyle name="Hipervínculo" xfId="26432" builtinId="8" hidden="1"/>
    <cellStyle name="Hipervínculo" xfId="37698" builtinId="8" hidden="1"/>
    <cellStyle name="Hipervínculo" xfId="39225" builtinId="8" hidden="1"/>
    <cellStyle name="Hipervínculo" xfId="13621" builtinId="8" hidden="1"/>
    <cellStyle name="Hipervínculo" xfId="3554" builtinId="8" hidden="1"/>
    <cellStyle name="Hipervínculo" xfId="19223" builtinId="8" hidden="1"/>
    <cellStyle name="Hipervínculo" xfId="38793" builtinId="8" hidden="1"/>
    <cellStyle name="Hipervínculo" xfId="59463" builtinId="8" hidden="1"/>
    <cellStyle name="Hipervínculo" xfId="8219" builtinId="8" hidden="1"/>
    <cellStyle name="Hipervínculo" xfId="22482" builtinId="8" hidden="1"/>
    <cellStyle name="Hipervínculo" xfId="49363" builtinId="8" hidden="1"/>
    <cellStyle name="Hipervínculo" xfId="34662" builtinId="8" hidden="1"/>
    <cellStyle name="Hipervínculo" xfId="5797" builtinId="8" hidden="1"/>
    <cellStyle name="Hipervínculo" xfId="51117" builtinId="8" hidden="1"/>
    <cellStyle name="Hipervínculo" xfId="37260" builtinId="8" hidden="1"/>
    <cellStyle name="Hipervínculo" xfId="23403" builtinId="8" hidden="1"/>
    <cellStyle name="Hipervínculo" xfId="286" builtinId="8" hidden="1"/>
    <cellStyle name="Hipervínculo" xfId="31673" builtinId="8" hidden="1"/>
    <cellStyle name="Hipervínculo" xfId="19247" builtinId="8" hidden="1"/>
    <cellStyle name="Hipervínculo" xfId="38342" builtinId="8" hidden="1"/>
    <cellStyle name="Hipervínculo" xfId="3092" builtinId="8" hidden="1"/>
    <cellStyle name="Hipervínculo" xfId="30615" builtinId="8" hidden="1"/>
    <cellStyle name="Hipervínculo" xfId="6119" builtinId="8" hidden="1"/>
    <cellStyle name="Hipervínculo" xfId="56991" builtinId="8" hidden="1"/>
    <cellStyle name="Hipervínculo" xfId="20492" builtinId="8" hidden="1"/>
    <cellStyle name="Hipervínculo" xfId="24748" builtinId="8" hidden="1"/>
    <cellStyle name="Hipervínculo" xfId="5685" builtinId="8" hidden="1"/>
    <cellStyle name="Hipervínculo" xfId="48707" builtinId="8" hidden="1"/>
    <cellStyle name="Hipervínculo" xfId="23734" builtinId="8" hidden="1"/>
    <cellStyle name="Hipervínculo" xfId="37424" builtinId="8" hidden="1"/>
    <cellStyle name="Hipervínculo" xfId="27963" builtinId="8" hidden="1"/>
    <cellStyle name="Hipervínculo" xfId="23320" builtinId="8" hidden="1"/>
    <cellStyle name="Hipervínculo" xfId="48509" builtinId="8" hidden="1"/>
    <cellStyle name="Hipervínculo" xfId="7900" builtinId="8" hidden="1"/>
    <cellStyle name="Hipervínculo" xfId="19875" builtinId="8" hidden="1"/>
    <cellStyle name="Hipervínculo" xfId="30953" builtinId="8" hidden="1"/>
    <cellStyle name="Hipervínculo" xfId="25812" builtinId="8" hidden="1"/>
    <cellStyle name="Hipervínculo" xfId="49951" builtinId="8" hidden="1"/>
    <cellStyle name="Hipervínculo" xfId="28104" builtinId="8" hidden="1"/>
    <cellStyle name="Hipervínculo" xfId="24919" builtinId="8" hidden="1"/>
    <cellStyle name="Hipervínculo" xfId="24923" builtinId="8" hidden="1"/>
    <cellStyle name="Hipervínculo" xfId="33475" builtinId="8" hidden="1"/>
    <cellStyle name="Hipervínculo" xfId="39878" builtinId="8" hidden="1"/>
    <cellStyle name="Hipervínculo" xfId="11756" builtinId="8" hidden="1"/>
    <cellStyle name="Hipervínculo" xfId="16244" builtinId="8" hidden="1"/>
    <cellStyle name="Hipervínculo" xfId="29174" builtinId="8" hidden="1"/>
    <cellStyle name="Hipervínculo" xfId="760" builtinId="8" hidden="1"/>
    <cellStyle name="Hipervínculo" xfId="28052" builtinId="8" hidden="1"/>
    <cellStyle name="Hipervínculo" xfId="36709" builtinId="8" hidden="1"/>
    <cellStyle name="Hipervínculo" xfId="7317" builtinId="8" hidden="1"/>
    <cellStyle name="Hipervínculo" xfId="17969" builtinId="8" hidden="1"/>
    <cellStyle name="Hipervínculo" xfId="47418" builtinId="8" hidden="1"/>
    <cellStyle name="Hipervínculo" xfId="23260" builtinId="8" hidden="1"/>
    <cellStyle name="Hipervínculo" xfId="20053" builtinId="8" hidden="1"/>
    <cellStyle name="Hipervínculo" xfId="12415" builtinId="8" hidden="1"/>
    <cellStyle name="Hipervínculo" xfId="52806" builtinId="8" hidden="1"/>
    <cellStyle name="Hipervínculo" xfId="23190" builtinId="8" hidden="1"/>
    <cellStyle name="Hipervínculo" xfId="8675" builtinId="8" hidden="1"/>
    <cellStyle name="Hipervínculo" xfId="21968" builtinId="8" hidden="1"/>
    <cellStyle name="Hipervínculo" xfId="9759" builtinId="8" hidden="1"/>
    <cellStyle name="Hipervínculo" xfId="40413" builtinId="8" hidden="1"/>
    <cellStyle name="Hipervínculo" xfId="5421" builtinId="8" hidden="1"/>
    <cellStyle name="Hipervínculo" xfId="46628" builtinId="8" hidden="1"/>
    <cellStyle name="Hipervínculo" xfId="14159" builtinId="8" hidden="1"/>
    <cellStyle name="Hipervínculo" xfId="54090" builtinId="8" hidden="1"/>
    <cellStyle name="Hipervínculo" xfId="17235" builtinId="8" hidden="1"/>
    <cellStyle name="Hipervínculo" xfId="25167" builtinId="8" hidden="1"/>
    <cellStyle name="Hipervínculo" xfId="33673" builtinId="8" hidden="1"/>
    <cellStyle name="Hipervínculo" xfId="17805" builtinId="8" hidden="1"/>
    <cellStyle name="Hipervínculo" xfId="25103" builtinId="8" hidden="1"/>
    <cellStyle name="Hipervínculo" xfId="50338" builtinId="8" hidden="1"/>
    <cellStyle name="Hipervínculo" xfId="18943" builtinId="8" hidden="1"/>
    <cellStyle name="Hipervínculo" xfId="34813" builtinId="8" hidden="1"/>
    <cellStyle name="Hipervínculo" xfId="36857" builtinId="8" hidden="1"/>
    <cellStyle name="Hipervínculo" xfId="58754" builtinId="8" hidden="1"/>
    <cellStyle name="Hipervínculo" xfId="43199" builtinId="8" hidden="1"/>
    <cellStyle name="Hipervínculo" xfId="51167" builtinId="8" hidden="1"/>
    <cellStyle name="Hipervínculo" xfId="13100" builtinId="8" hidden="1"/>
    <cellStyle name="Hipervínculo" xfId="49529" builtinId="8" hidden="1"/>
    <cellStyle name="Hipervínculo" xfId="8371" builtinId="8" hidden="1"/>
    <cellStyle name="Hipervínculo" xfId="35386" builtinId="8" hidden="1"/>
    <cellStyle name="Hipervínculo" xfId="1848" builtinId="8" hidden="1"/>
    <cellStyle name="Hipervínculo" xfId="19276" builtinId="8" hidden="1"/>
    <cellStyle name="Hipervínculo" xfId="31173" builtinId="8" hidden="1"/>
    <cellStyle name="Hipervínculo" xfId="35305" builtinId="8" hidden="1"/>
    <cellStyle name="Hipervínculo" xfId="59082" builtinId="8" hidden="1"/>
    <cellStyle name="Hipervínculo" xfId="34586" builtinId="8" hidden="1"/>
    <cellStyle name="Hipervínculo" xfId="12856" builtinId="8" hidden="1"/>
    <cellStyle name="Hipervínculo" xfId="7795" builtinId="8" hidden="1"/>
    <cellStyle name="Hipervínculo" xfId="20253" builtinId="8" hidden="1"/>
    <cellStyle name="Hipervínculo" xfId="45578" builtinId="8" hidden="1"/>
    <cellStyle name="Hipervínculo" xfId="25832" builtinId="8" hidden="1"/>
    <cellStyle name="Hipervínculo" xfId="53581" builtinId="8" hidden="1"/>
    <cellStyle name="Hipervínculo" xfId="25647" builtinId="8" hidden="1"/>
    <cellStyle name="Hipervínculo" xfId="6185" builtinId="8" hidden="1"/>
    <cellStyle name="Hipervínculo" xfId="1828" builtinId="8" hidden="1"/>
    <cellStyle name="Hipervínculo" xfId="54008" builtinId="8" hidden="1"/>
    <cellStyle name="Hipervínculo" xfId="30817" builtinId="8" hidden="1"/>
    <cellStyle name="Hipervínculo" xfId="56786" builtinId="8" hidden="1"/>
    <cellStyle name="Hipervínculo" xfId="3297" builtinId="8" hidden="1"/>
    <cellStyle name="Hipervínculo" xfId="20729" builtinId="8" hidden="1"/>
    <cellStyle name="Hipervínculo" xfId="8276" builtinId="8" hidden="1"/>
    <cellStyle name="Hipervínculo" xfId="5251" builtinId="8" hidden="1"/>
    <cellStyle name="Hipervínculo" xfId="29276" builtinId="8" hidden="1"/>
    <cellStyle name="Hipervínculo" xfId="40745" builtinId="8" hidden="1"/>
    <cellStyle name="Hipervínculo" xfId="57013" builtinId="8" hidden="1"/>
    <cellStyle name="Hipervínculo" xfId="39981" builtinId="8" hidden="1"/>
    <cellStyle name="Hipervínculo" xfId="13800" builtinId="8" hidden="1"/>
    <cellStyle name="Hipervínculo" xfId="47867" builtinId="8" hidden="1"/>
    <cellStyle name="Hipervínculo" xfId="12048" builtinId="8" hidden="1"/>
    <cellStyle name="Hipervínculo" xfId="36078" builtinId="8" hidden="1"/>
    <cellStyle name="Hipervínculo" xfId="48869" builtinId="8" hidden="1"/>
    <cellStyle name="Hipervínculo" xfId="33731" builtinId="8" hidden="1"/>
    <cellStyle name="Hipervínculo" xfId="33183" builtinId="8" hidden="1"/>
    <cellStyle name="Hipervínculo" xfId="6928" builtinId="8" hidden="1"/>
    <cellStyle name="Hipervínculo" xfId="2644" builtinId="8" hidden="1"/>
    <cellStyle name="Hipervínculo" xfId="18850" builtinId="8" hidden="1"/>
    <cellStyle name="Hipervínculo" xfId="42877" builtinId="8" hidden="1"/>
    <cellStyle name="Hipervínculo" xfId="54500" builtinId="8" hidden="1"/>
    <cellStyle name="Hipervínculo" xfId="50272" builtinId="8" hidden="1"/>
    <cellStyle name="Hipervínculo" xfId="26378" builtinId="8" hidden="1"/>
    <cellStyle name="Hipervínculo" xfId="2287" builtinId="8" hidden="1"/>
    <cellStyle name="Hipervínculo" xfId="7400" builtinId="8" hidden="1"/>
    <cellStyle name="Hipervínculo" xfId="13597" builtinId="8" hidden="1"/>
    <cellStyle name="Hipervínculo" xfId="32594" builtinId="8" hidden="1"/>
    <cellStyle name="Hipervínculo" xfId="58614" builtinId="8" hidden="1"/>
    <cellStyle name="Hipervínculo" xfId="29188" builtinId="8" hidden="1"/>
    <cellStyle name="Hipervínculo" xfId="11226" builtinId="8" hidden="1"/>
    <cellStyle name="Hipervínculo" xfId="33789" builtinId="8" hidden="1"/>
    <cellStyle name="Hipervínculo" xfId="24274" builtinId="8" hidden="1"/>
    <cellStyle name="Hipervínculo" xfId="7169" builtinId="8" hidden="1"/>
    <cellStyle name="Hipervínculo" xfId="49759" builtinId="8" hidden="1"/>
    <cellStyle name="Hipervínculo" xfId="40901" builtinId="8" hidden="1"/>
    <cellStyle name="Hipervínculo" xfId="36419" builtinId="8" hidden="1"/>
    <cellStyle name="Hipervínculo" xfId="12782" builtinId="8" hidden="1"/>
    <cellStyle name="Hipervínculo" xfId="9477" builtinId="8" hidden="1"/>
    <cellStyle name="Hipervínculo" xfId="14535" builtinId="8" hidden="1"/>
    <cellStyle name="Hipervínculo" xfId="39251" builtinId="8" hidden="1"/>
    <cellStyle name="Hipervínculo" xfId="46624" builtinId="8" hidden="1"/>
    <cellStyle name="Hipervínculo" xfId="50900" builtinId="8" hidden="1"/>
    <cellStyle name="Hipervínculo" xfId="14577" builtinId="8" hidden="1"/>
    <cellStyle name="Hipervínculo" xfId="5981" builtinId="8" hidden="1"/>
    <cellStyle name="Hipervínculo" xfId="58500" builtinId="8" hidden="1"/>
    <cellStyle name="Hipervínculo" xfId="21464" builtinId="8" hidden="1"/>
    <cellStyle name="Hipervínculo" xfId="46048" builtinId="8" hidden="1"/>
    <cellStyle name="Hipervínculo" xfId="49355" builtinId="8" hidden="1"/>
    <cellStyle name="Hipervínculo" xfId="19479" builtinId="8" hidden="1"/>
    <cellStyle name="Hipervínculo" xfId="22564" builtinId="8" hidden="1"/>
    <cellStyle name="Hipervínculo" xfId="1464" builtinId="8" hidden="1"/>
    <cellStyle name="Hipervínculo" xfId="23328" builtinId="8" hidden="1"/>
    <cellStyle name="Hipervínculo" xfId="28388" builtinId="8" hidden="1"/>
    <cellStyle name="Hipervínculo" xfId="3954" builtinId="8" hidden="1"/>
    <cellStyle name="Hipervínculo" xfId="42427" builtinId="8" hidden="1"/>
    <cellStyle name="Hipervínculo" xfId="25896" builtinId="8" hidden="1"/>
    <cellStyle name="Hipervínculo" xfId="15635" builtinId="8" hidden="1"/>
    <cellStyle name="Hipervínculo" xfId="229" builtinId="8" hidden="1"/>
    <cellStyle name="Hipervínculo" xfId="202" builtinId="8" hidden="1"/>
    <cellStyle name="Hipervínculo" xfId="48172" builtinId="8" hidden="1"/>
    <cellStyle name="Hipervínculo" xfId="40409" builtinId="8" hidden="1"/>
    <cellStyle name="Hipervínculo" xfId="32231" builtinId="8" hidden="1"/>
    <cellStyle name="Hipervínculo" xfId="15223" builtinId="8" hidden="1"/>
    <cellStyle name="Hipervínculo" xfId="27295" builtinId="8" hidden="1"/>
    <cellStyle name="Hipervínculo" xfId="15455" builtinId="8" hidden="1"/>
    <cellStyle name="Hipervínculo" xfId="37080" builtinId="8" hidden="1"/>
    <cellStyle name="Hipervínculo" xfId="42247" builtinId="8" hidden="1"/>
    <cellStyle name="Hipervínculo" xfId="50356" builtinId="8" hidden="1"/>
    <cellStyle name="Hipervínculo" xfId="28570" builtinId="8" hidden="1"/>
    <cellStyle name="Hipervínculo" xfId="41781" builtinId="8" hidden="1"/>
    <cellStyle name="Hipervínculo" xfId="39321" builtinId="8" hidden="1"/>
    <cellStyle name="Hipervínculo" xfId="22384" builtinId="8" hidden="1"/>
    <cellStyle name="Hipervínculo" xfId="44117" builtinId="8" hidden="1"/>
    <cellStyle name="Hipervínculo" xfId="49175" builtinId="8" hidden="1"/>
    <cellStyle name="Hipervínculo" xfId="44723" builtinId="8" hidden="1"/>
    <cellStyle name="Hipervínculo" xfId="21642" builtinId="8" hidden="1"/>
    <cellStyle name="Hipervínculo" xfId="14839" builtinId="8" hidden="1"/>
    <cellStyle name="Hipervínculo" xfId="6163" builtinId="8" hidden="1"/>
    <cellStyle name="Hipervínculo" xfId="2777" builtinId="8" hidden="1"/>
    <cellStyle name="Hipervínculo" xfId="24154" builtinId="8" hidden="1"/>
    <cellStyle name="Hipervínculo" xfId="8353" builtinId="8" hidden="1"/>
    <cellStyle name="Hipervínculo" xfId="39069" builtinId="8" hidden="1"/>
    <cellStyle name="Hipervínculo" xfId="56768" builtinId="8" hidden="1"/>
    <cellStyle name="Hipervínculo" xfId="28441" builtinId="8" hidden="1"/>
    <cellStyle name="Hipervínculo" xfId="12960" builtinId="8" hidden="1"/>
    <cellStyle name="Hipervínculo" xfId="36240" builtinId="8" hidden="1"/>
    <cellStyle name="Hipervínculo" xfId="59078" builtinId="8" hidden="1"/>
    <cellStyle name="Hipervínculo" xfId="8841" builtinId="8" hidden="1"/>
    <cellStyle name="Hipervínculo" xfId="19669" builtinId="8" hidden="1"/>
    <cellStyle name="Hipervínculo" xfId="35060" builtinId="8" hidden="1"/>
    <cellStyle name="Hipervínculo" xfId="45185" builtinId="8" hidden="1"/>
    <cellStyle name="Hipervínculo" xfId="13889" builtinId="8" hidden="1"/>
    <cellStyle name="Hipervínculo" xfId="42908" builtinId="8" hidden="1"/>
    <cellStyle name="Hipervínculo" xfId="53589" builtinId="8" hidden="1"/>
    <cellStyle name="Hipervínculo" xfId="49497" builtinId="8" hidden="1"/>
    <cellStyle name="Hipervínculo" xfId="16479" builtinId="8" hidden="1"/>
    <cellStyle name="Hipervínculo" xfId="47933" builtinId="8" hidden="1"/>
    <cellStyle name="Hipervínculo" xfId="38568" builtinId="8" hidden="1"/>
    <cellStyle name="Hipervínculo" xfId="21826" builtinId="8" hidden="1"/>
    <cellStyle name="Hipervínculo" xfId="50094" builtinId="8" hidden="1"/>
    <cellStyle name="Hipervínculo" xfId="46789" builtinId="8" hidden="1"/>
    <cellStyle name="Hipervínculo" xfId="42699" builtinId="8" hidden="1"/>
    <cellStyle name="Hipervínculo" xfId="18671" builtinId="8" hidden="1"/>
    <cellStyle name="Hipervínculo" xfId="5243" builtinId="8" hidden="1"/>
    <cellStyle name="Hipervínculo" xfId="36994" builtinId="8" hidden="1"/>
    <cellStyle name="Hipervínculo" xfId="11210" builtinId="8" hidden="1"/>
    <cellStyle name="Hipervínculo" xfId="57021" builtinId="8" hidden="1"/>
    <cellStyle name="Hipervínculo" xfId="39989" builtinId="8" hidden="1"/>
    <cellStyle name="Hipervínculo" xfId="35898" builtinId="8" hidden="1"/>
    <cellStyle name="Hipervínculo" xfId="1824" builtinId="8" hidden="1"/>
    <cellStyle name="Hipervínculo" xfId="12040" builtinId="8" hidden="1"/>
    <cellStyle name="Hipervínculo" xfId="26406" builtinId="8" hidden="1"/>
    <cellStyle name="Hipervínculo" xfId="7143" builtinId="8" hidden="1"/>
    <cellStyle name="Hipervínculo" xfId="34688" builtinId="8" hidden="1"/>
    <cellStyle name="Hipervínculo" xfId="17883" builtinId="8" hidden="1"/>
    <cellStyle name="Hipervínculo" xfId="29096" builtinId="8" hidden="1"/>
    <cellStyle name="Hipervínculo" xfId="5070" builtinId="8" hidden="1"/>
    <cellStyle name="Hipervínculo" xfId="18842" builtinId="8" hidden="1"/>
    <cellStyle name="Hipervínculo" xfId="21605" builtinId="8" hidden="1"/>
    <cellStyle name="Hipervínculo" xfId="48608" builtinId="8" hidden="1"/>
    <cellStyle name="Hipervínculo" xfId="42891" builtinId="8" hidden="1"/>
    <cellStyle name="Hipervínculo" xfId="26386" builtinId="8" hidden="1"/>
    <cellStyle name="Hipervínculo" xfId="44277" builtinId="8" hidden="1"/>
    <cellStyle name="Hipervínculo" xfId="1920" builtinId="8" hidden="1"/>
    <cellStyle name="Hipervínculo" xfId="12385" builtinId="8" hidden="1"/>
    <cellStyle name="Hipervínculo" xfId="48451" builtinId="8" hidden="1"/>
    <cellStyle name="Hipervínculo" xfId="49133" builtinId="8" hidden="1"/>
    <cellStyle name="Hipervínculo" xfId="56124" builtinId="8" hidden="1"/>
    <cellStyle name="Hipervínculo" xfId="19591" builtinId="8" hidden="1"/>
    <cellStyle name="Hipervínculo" xfId="15497" builtinId="8" hidden="1"/>
    <cellStyle name="Hipervínculo" xfId="53994" builtinId="8" hidden="1"/>
    <cellStyle name="Hipervínculo" xfId="13946" builtinId="8" hidden="1"/>
    <cellStyle name="Hipervínculo" xfId="34405" builtinId="8" hidden="1"/>
    <cellStyle name="Hipervínculo" xfId="58992" builtinId="8" hidden="1"/>
    <cellStyle name="Hipervínculo" xfId="36411" builtinId="8" hidden="1"/>
    <cellStyle name="Hipervínculo" xfId="42839" builtinId="8" hidden="1"/>
    <cellStyle name="Hipervínculo" xfId="8697" builtinId="8" hidden="1"/>
    <cellStyle name="Hipervínculo" xfId="14543" builtinId="8" hidden="1"/>
    <cellStyle name="Hipervínculo" xfId="39243" builtinId="8" hidden="1"/>
    <cellStyle name="Hipervínculo" xfId="13136" builtinId="8" hidden="1"/>
    <cellStyle name="Hipervínculo" xfId="51217" builtinId="8" hidden="1"/>
    <cellStyle name="Hipervínculo" xfId="3404" builtinId="8" hidden="1"/>
    <cellStyle name="Hipervínculo" xfId="43119" builtinId="8" hidden="1"/>
    <cellStyle name="Hipervínculo" xfId="24044" builtinId="8" hidden="1"/>
    <cellStyle name="Hipervínculo" xfId="39872" builtinId="8" hidden="1"/>
    <cellStyle name="Hipervínculo" xfId="46192" builtinId="8" hidden="1"/>
    <cellStyle name="Hipervínculo" xfId="12316" builtinId="8" hidden="1"/>
    <cellStyle name="Hipervínculo" xfId="45954" builtinId="8" hidden="1"/>
    <cellStyle name="Hipervínculo" xfId="57259" builtinId="8" hidden="1"/>
    <cellStyle name="Hipervínculo" xfId="18483" builtinId="8" hidden="1"/>
    <cellStyle name="Hipervínculo" xfId="13571" builtinId="8" hidden="1"/>
    <cellStyle name="Hipervínculo" xfId="22618" builtinId="8" hidden="1"/>
    <cellStyle name="Hipervínculo" xfId="53218" builtinId="8" hidden="1"/>
    <cellStyle name="Hipervínculo" xfId="12542" builtinId="8" hidden="1"/>
    <cellStyle name="Hipervínculo" xfId="18673" builtinId="8" hidden="1"/>
    <cellStyle name="Hipervínculo" xfId="12230" builtinId="8" hidden="1"/>
    <cellStyle name="Hipervínculo" xfId="20514" builtinId="8" hidden="1"/>
    <cellStyle name="Hipervínculo" xfId="1446" builtinId="8" hidden="1"/>
    <cellStyle name="Hipervínculo" xfId="39561" builtinId="8" hidden="1"/>
    <cellStyle name="Hipervínculo" xfId="47306" builtinId="8" hidden="1"/>
    <cellStyle name="Hipervínculo" xfId="55382" builtinId="8" hidden="1"/>
    <cellStyle name="Hipervínculo" xfId="30433" builtinId="8" hidden="1"/>
    <cellStyle name="Hipervínculo" xfId="8699" builtinId="8" hidden="1"/>
    <cellStyle name="Hipervínculo" xfId="2123" builtinId="8" hidden="1"/>
    <cellStyle name="Hipervínculo" xfId="20522" builtinId="8" hidden="1"/>
    <cellStyle name="Hipervínculo" xfId="25065" builtinId="8" hidden="1"/>
    <cellStyle name="Hipervínculo" xfId="54661" builtinId="8" hidden="1"/>
    <cellStyle name="Hipervínculo" xfId="25673" builtinId="8" hidden="1"/>
    <cellStyle name="Hipervínculo" xfId="23500" builtinId="8" hidden="1"/>
    <cellStyle name="Hipervínculo" xfId="1376" builtinId="8" hidden="1"/>
    <cellStyle name="Hipervínculo" xfId="8617" builtinId="8" hidden="1"/>
    <cellStyle name="Hipervínculo" xfId="27447" builtinId="8" hidden="1"/>
    <cellStyle name="Hipervínculo" xfId="49183" builtinId="8" hidden="1"/>
    <cellStyle name="Hipervínculo" xfId="45875" builtinId="8" hidden="1"/>
    <cellStyle name="Hipervínculo" xfId="41785" builtinId="8" hidden="1"/>
    <cellStyle name="Hipervínculo" xfId="16576" builtinId="8" hidden="1"/>
    <cellStyle name="Hipervínculo" xfId="6155" builtinId="8" hidden="1"/>
    <cellStyle name="Hipervínculo" xfId="3700" builtinId="8" hidden="1"/>
    <cellStyle name="Hipervínculo" xfId="34272" builtinId="8" hidden="1"/>
    <cellStyle name="Hipervínculo" xfId="27455" builtinId="8" hidden="1"/>
    <cellStyle name="Hipervínculo" xfId="15878" builtinId="8" hidden="1"/>
    <cellStyle name="Hipervínculo" xfId="24430" builtinId="8" hidden="1"/>
    <cellStyle name="Hipervínculo" xfId="48001" builtinId="8" hidden="1"/>
    <cellStyle name="Hipervínculo" xfId="12954" builtinId="8" hidden="1"/>
    <cellStyle name="Hipervínculo" xfId="42119" builtinId="8" hidden="1"/>
    <cellStyle name="Hipervínculo" xfId="41072" builtinId="8" hidden="1"/>
    <cellStyle name="Hipervínculo" xfId="56302" builtinId="8" hidden="1"/>
    <cellStyle name="Hipervínculo" xfId="32276" builtinId="8" hidden="1"/>
    <cellStyle name="Hipervínculo" xfId="28184" builtinId="8" hidden="1"/>
    <cellStyle name="Hipervínculo" xfId="4335" builtinId="8" hidden="1"/>
    <cellStyle name="Hipervínculo" xfId="19755" builtinId="8" hidden="1"/>
    <cellStyle name="Hipervínculo" xfId="24678" builtinId="8" hidden="1"/>
    <cellStyle name="Hipervínculo" xfId="47873" builtinId="8" hidden="1"/>
    <cellStyle name="Hipervínculo" xfId="49505" builtinId="8" hidden="1"/>
    <cellStyle name="Hipervínculo" xfId="58748" builtinId="8" hidden="1"/>
    <cellStyle name="Hipervínculo" xfId="36966" builtinId="8" hidden="1"/>
    <cellStyle name="Hipervínculo" xfId="2373" builtinId="8" hidden="1"/>
    <cellStyle name="Hipervínculo" xfId="26550" builtinId="8" hidden="1"/>
    <cellStyle name="Hipervínculo" xfId="30645" builtinId="8" hidden="1"/>
    <cellStyle name="Hipervínculo" xfId="24925" builtinId="8" hidden="1"/>
    <cellStyle name="Hipervínculo" xfId="37072" builtinId="8" hidden="1"/>
    <cellStyle name="Hipervínculo" xfId="25139" builtinId="8" hidden="1"/>
    <cellStyle name="Hipervínculo" xfId="14585" builtinId="8" hidden="1"/>
    <cellStyle name="Hipervínculo" xfId="20774" builtinId="8" hidden="1"/>
    <cellStyle name="Hipervínculo" xfId="33355" builtinId="8" hidden="1"/>
    <cellStyle name="Hipervínculo" xfId="37444" builtinId="8" hidden="1"/>
    <cellStyle name="Hipervínculo" xfId="58536" builtinId="8" hidden="1"/>
    <cellStyle name="Hipervínculo" xfId="35906" builtinId="8" hidden="1"/>
    <cellStyle name="Hipervínculo" xfId="11553" builtinId="8" hidden="1"/>
    <cellStyle name="Hipervínculo" xfId="55171" builtinId="8" hidden="1"/>
    <cellStyle name="Hipervínculo" xfId="32669" builtinId="8" hidden="1"/>
    <cellStyle name="Hipervínculo" xfId="2385" builtinId="8" hidden="1"/>
    <cellStyle name="Hipervínculo" xfId="33405" builtinId="8" hidden="1"/>
    <cellStyle name="Hipervínculo" xfId="52129" builtinId="8" hidden="1"/>
    <cellStyle name="Hipervínculo" xfId="24484" builtinId="8" hidden="1"/>
    <cellStyle name="Hipervínculo" xfId="20215" builtinId="8" hidden="1"/>
    <cellStyle name="Hipervínculo" xfId="9871" builtinId="8" hidden="1"/>
    <cellStyle name="Hipervínculo" xfId="44175" builtinId="8" hidden="1"/>
    <cellStyle name="Hipervínculo" xfId="2886" builtinId="8" hidden="1"/>
    <cellStyle name="Hipervínculo" xfId="51047" builtinId="8" hidden="1"/>
    <cellStyle name="Hipervínculo" xfId="45201" builtinId="8" hidden="1"/>
    <cellStyle name="Hipervínculo" xfId="50386" builtinId="8" hidden="1"/>
    <cellStyle name="Hipervínculo" xfId="32194" builtinId="8" hidden="1"/>
    <cellStyle name="Hipervínculo" xfId="9272" builtinId="8" hidden="1"/>
    <cellStyle name="Hipervínculo" xfId="27505" builtinId="8" hidden="1"/>
    <cellStyle name="Hipervínculo" xfId="34964" builtinId="8" hidden="1"/>
    <cellStyle name="Hipervínculo" xfId="28966" builtinId="8" hidden="1"/>
    <cellStyle name="Hipervínculo" xfId="38270" builtinId="8" hidden="1"/>
    <cellStyle name="Hipervínculo" xfId="15505" builtinId="8" hidden="1"/>
    <cellStyle name="Hipervínculo" xfId="10839" builtinId="8" hidden="1"/>
    <cellStyle name="Hipervínculo" xfId="12682" builtinId="8" hidden="1"/>
    <cellStyle name="Hipervínculo" xfId="34413" builtinId="8" hidden="1"/>
    <cellStyle name="Hipervínculo" xfId="58996" builtinId="8" hidden="1"/>
    <cellStyle name="Hipervínculo" xfId="58752" builtinId="8" hidden="1"/>
    <cellStyle name="Hipervínculo" xfId="53760" builtinId="8" hidden="1"/>
    <cellStyle name="Hipervínculo" xfId="53544" builtinId="8" hidden="1"/>
    <cellStyle name="Hipervínculo" xfId="44261" builtinId="8" hidden="1"/>
    <cellStyle name="Hipervínculo" xfId="19613" builtinId="8" hidden="1"/>
    <cellStyle name="Hipervínculo" xfId="23066" builtinId="8" hidden="1"/>
    <cellStyle name="Hipervínculo" xfId="51209" builtinId="8" hidden="1"/>
    <cellStyle name="Hipervínculo" xfId="608" builtinId="8" hidden="1"/>
    <cellStyle name="Hipervínculo" xfId="44627" builtinId="8" hidden="1"/>
    <cellStyle name="Hipervínculo" xfId="920" builtinId="8" hidden="1"/>
    <cellStyle name="Hipervínculo" xfId="12998" builtinId="8" hidden="1"/>
    <cellStyle name="Hipervínculo" xfId="26536" builtinId="8" hidden="1"/>
    <cellStyle name="Hipervínculo" xfId="48268" builtinId="8" hidden="1"/>
    <cellStyle name="Hipervínculo" xfId="44281" builtinId="8" hidden="1"/>
    <cellStyle name="Hipervínculo" xfId="39221" builtinId="8" hidden="1"/>
    <cellStyle name="Hipervínculo" xfId="43663" builtinId="8" hidden="1"/>
    <cellStyle name="Hipervínculo" xfId="1052" builtinId="8" hidden="1"/>
    <cellStyle name="Hipervínculo" xfId="58570" builtinId="8" hidden="1"/>
    <cellStyle name="Hipervínculo" xfId="53115" builtinId="8" hidden="1"/>
    <cellStyle name="Hipervínculo" xfId="16986" builtinId="8" hidden="1"/>
    <cellStyle name="Hipervínculo" xfId="37348" builtinId="8" hidden="1"/>
    <cellStyle name="Hipervínculo" xfId="32290" builtinId="8" hidden="1"/>
    <cellStyle name="Hipervínculo" xfId="10559" builtinId="8" hidden="1"/>
    <cellStyle name="Hipervínculo" xfId="8303" builtinId="8" hidden="1"/>
    <cellStyle name="Hipervínculo" xfId="23123" builtinId="8" hidden="1"/>
    <cellStyle name="Hipervínculo" xfId="40397" builtinId="8" hidden="1"/>
    <cellStyle name="Hipervínculo" xfId="55391" builtinId="8" hidden="1"/>
    <cellStyle name="Hipervínculo" xfId="6201" builtinId="8" hidden="1"/>
    <cellStyle name="Hipervínculo" xfId="25360" builtinId="8" hidden="1"/>
    <cellStyle name="Hipervínculo" xfId="3880" builtinId="8" hidden="1"/>
    <cellStyle name="Hipervínculo" xfId="59004" builtinId="8" hidden="1"/>
    <cellStyle name="Hipervínculo" xfId="45261" builtinId="8" hidden="1"/>
    <cellStyle name="Hipervínculo" xfId="47322" builtinId="8" hidden="1"/>
    <cellStyle name="Hipervínculo" xfId="48592" builtinId="8" hidden="1"/>
    <cellStyle name="Hipervínculo" xfId="48208" builtinId="8" hidden="1"/>
    <cellStyle name="Hipervínculo" xfId="40099" builtinId="8" hidden="1"/>
    <cellStyle name="Hipervínculo" xfId="12352" builtinId="8" hidden="1"/>
    <cellStyle name="Hipervínculo" xfId="4851" builtinId="8" hidden="1"/>
    <cellStyle name="Hipervínculo" xfId="15427" builtinId="8" hidden="1"/>
    <cellStyle name="Hipervínculo" xfId="54612" builtinId="8" hidden="1"/>
    <cellStyle name="Hipervínculo" xfId="39097" builtinId="8" hidden="1"/>
    <cellStyle name="Hipervínculo" xfId="27130" builtinId="8" hidden="1"/>
    <cellStyle name="Hipervínculo" xfId="45071" builtinId="8" hidden="1"/>
    <cellStyle name="Hipervínculo" xfId="10237" builtinId="8" hidden="1"/>
    <cellStyle name="Hipervínculo" xfId="14147" builtinId="8" hidden="1"/>
    <cellStyle name="Hipervínculo" xfId="55670" builtinId="8" hidden="1"/>
    <cellStyle name="Hipervínculo" xfId="58080" builtinId="8" hidden="1"/>
    <cellStyle name="Hipervínculo" xfId="34994" builtinId="8" hidden="1"/>
    <cellStyle name="Hipervínculo" xfId="9640" builtinId="8" hidden="1"/>
    <cellStyle name="Hipervínculo" xfId="4642" builtinId="8" hidden="1"/>
    <cellStyle name="Hipervínculo" xfId="17038" builtinId="8" hidden="1"/>
    <cellStyle name="Hipervínculo" xfId="41064" builtinId="8" hidden="1"/>
    <cellStyle name="Hipervínculo" xfId="12136" builtinId="8" hidden="1"/>
    <cellStyle name="Hipervínculo" xfId="4533" builtinId="8" hidden="1"/>
    <cellStyle name="Hipervínculo" xfId="28190" builtinId="8" hidden="1"/>
    <cellStyle name="Hipervínculo" xfId="7703" builtinId="8" hidden="1"/>
    <cellStyle name="Hipervínculo" xfId="65" builtinId="8" hidden="1"/>
    <cellStyle name="Hipervínculo" xfId="22428" builtinId="8" hidden="1"/>
    <cellStyle name="Hipervínculo" xfId="47865" builtinId="8" hidden="1"/>
    <cellStyle name="Hipervínculo" xfId="7337" builtinId="8" hidden="1"/>
    <cellStyle name="Hipervínculo" xfId="45423" builtinId="8" hidden="1"/>
    <cellStyle name="Hipervínculo" xfId="17881" builtinId="8" hidden="1"/>
    <cellStyle name="Hipervínculo" xfId="4773" builtinId="8" hidden="1"/>
    <cellStyle name="Hipervínculo" xfId="4843" builtinId="8" hidden="1"/>
    <cellStyle name="Hipervínculo" xfId="30637" builtinId="8" hidden="1"/>
    <cellStyle name="Hipervínculo" xfId="54665" builtinId="8" hidden="1"/>
    <cellStyle name="Hipervínculo" xfId="57946" builtinId="8" hidden="1"/>
    <cellStyle name="Hipervínculo" xfId="41951" builtinId="8" hidden="1"/>
    <cellStyle name="Hipervínculo" xfId="58189" builtinId="8" hidden="1"/>
    <cellStyle name="Hipervínculo" xfId="4600" builtinId="8" hidden="1"/>
    <cellStyle name="Hipervínculo" xfId="15169" builtinId="8" hidden="1"/>
    <cellStyle name="Hipervínculo" xfId="37436" builtinId="8" hidden="1"/>
    <cellStyle name="Hipervínculo" xfId="38134" builtinId="8" hidden="1"/>
    <cellStyle name="Hipervínculo" xfId="43976" builtinId="8" hidden="1"/>
    <cellStyle name="Hipervínculo" xfId="27339" builtinId="8" hidden="1"/>
    <cellStyle name="Hipervínculo" xfId="7793" builtinId="8" hidden="1"/>
    <cellStyle name="Hipervínculo" xfId="1604" builtinId="8" hidden="1"/>
    <cellStyle name="Hipervínculo" xfId="18701" builtinId="8" hidden="1"/>
    <cellStyle name="Hipervínculo" xfId="44237" builtinId="8" hidden="1"/>
    <cellStyle name="Hipervínculo" xfId="52121" builtinId="8" hidden="1"/>
    <cellStyle name="Hipervínculo" xfId="47060" builtinId="8" hidden="1"/>
    <cellStyle name="Hipervínculo" xfId="25017" builtinId="8" hidden="1"/>
    <cellStyle name="Hipervínculo" xfId="464" builtinId="8" hidden="1"/>
    <cellStyle name="Hipervínculo" xfId="20534" builtinId="8" hidden="1"/>
    <cellStyle name="Hipervínculo" xfId="25624" builtinId="8" hidden="1"/>
    <cellStyle name="Hipervínculo" xfId="51039" builtinId="8" hidden="1"/>
    <cellStyle name="Hipervínculo" xfId="58762" builtinId="8" hidden="1"/>
    <cellStyle name="Hipervínculo" xfId="17267" builtinId="8" hidden="1"/>
    <cellStyle name="Hipervínculo" xfId="18220" builtinId="8" hidden="1"/>
    <cellStyle name="Hipervínculo" xfId="5765" builtinId="8" hidden="1"/>
    <cellStyle name="Hipervínculo" xfId="10564" builtinId="8" hidden="1"/>
    <cellStyle name="Hipervínculo" xfId="3570" builtinId="8" hidden="1"/>
    <cellStyle name="Hipervínculo" xfId="57486" builtinId="8" hidden="1"/>
    <cellStyle name="Hipervínculo" xfId="38262" builtinId="8" hidden="1"/>
    <cellStyle name="Hipervínculo" xfId="33205" builtinId="8" hidden="1"/>
    <cellStyle name="Hipervínculo" xfId="11420" builtinId="8" hidden="1"/>
    <cellStyle name="Hipervínculo" xfId="31167" builtinId="8" hidden="1"/>
    <cellStyle name="Hipervínculo" xfId="40685" builtinId="8" hidden="1"/>
    <cellStyle name="Hipervínculo" xfId="34031" builtinId="8" hidden="1"/>
    <cellStyle name="Hipervínculo" xfId="1208" builtinId="8" hidden="1"/>
    <cellStyle name="Hipervínculo" xfId="49737" builtinId="8" hidden="1"/>
    <cellStyle name="Hipervínculo" xfId="26274" builtinId="8" hidden="1"/>
    <cellStyle name="Hipervínculo" xfId="9811" builtinId="8" hidden="1"/>
    <cellStyle name="Hipervínculo" xfId="19621" builtinId="8" hidden="1"/>
    <cellStyle name="Hipervínculo" xfId="3462" builtinId="8" hidden="1"/>
    <cellStyle name="Hipervínculo" xfId="46412" builtinId="8" hidden="1"/>
    <cellStyle name="Hipervínculo" xfId="39882" builtinId="8" hidden="1"/>
    <cellStyle name="Hipervínculo" xfId="19288" builtinId="8" hidden="1"/>
    <cellStyle name="Hipervínculo" xfId="19348" builtinId="8" hidden="1"/>
    <cellStyle name="Hipervínculo" xfId="3287" builtinId="8" hidden="1"/>
    <cellStyle name="Hipervínculo" xfId="26544" builtinId="8" hidden="1"/>
    <cellStyle name="Hipervínculo" xfId="31607" builtinId="8" hidden="1"/>
    <cellStyle name="Hipervínculo" xfId="53340" builtinId="8" hidden="1"/>
    <cellStyle name="Hipervínculo" xfId="9156" builtinId="8" hidden="1"/>
    <cellStyle name="Hipervínculo" xfId="23348" builtinId="8" hidden="1"/>
    <cellStyle name="Hipervínculo" xfId="3754" builtinId="8" hidden="1"/>
    <cellStyle name="Hipervínculo" xfId="11149" builtinId="8" hidden="1"/>
    <cellStyle name="Hipervínculo" xfId="33477" builtinId="8" hidden="1"/>
    <cellStyle name="Hipervínculo" xfId="38534" builtinId="8" hidden="1"/>
    <cellStyle name="Hipervínculo" xfId="57622" builtinId="8" hidden="1"/>
    <cellStyle name="Hipervínculo" xfId="32282" builtinId="8" hidden="1"/>
    <cellStyle name="Hipervínculo" xfId="28031" builtinId="8" hidden="1"/>
    <cellStyle name="Hipervínculo" xfId="24184" builtinId="8" hidden="1"/>
    <cellStyle name="Hipervínculo" xfId="17951" builtinId="8" hidden="1"/>
    <cellStyle name="Hipervínculo" xfId="40405" builtinId="8" hidden="1"/>
    <cellStyle name="Hipervínculo" xfId="45463" builtinId="8" hidden="1"/>
    <cellStyle name="Hipervínculo" xfId="28475" builtinId="8" hidden="1"/>
    <cellStyle name="Hipervínculo" xfId="25352" builtinId="8" hidden="1"/>
    <cellStyle name="Hipervínculo" xfId="37208" builtinId="8" hidden="1"/>
    <cellStyle name="Hipervínculo" xfId="6287" builtinId="8" hidden="1"/>
    <cellStyle name="Hipervínculo" xfId="37700" builtinId="8" hidden="1"/>
    <cellStyle name="Hipervínculo" xfId="47332" builtinId="8" hidden="1"/>
    <cellStyle name="Hipervínculo" xfId="52392" builtinId="8" hidden="1"/>
    <cellStyle name="Hipervínculo" xfId="44510" builtinId="8" hidden="1"/>
    <cellStyle name="Hipervínculo" xfId="18426" builtinId="8" hidden="1"/>
    <cellStyle name="Hipervínculo" xfId="17030" builtinId="8" hidden="1"/>
    <cellStyle name="Hipervínculo" xfId="29168" builtinId="8" hidden="1"/>
    <cellStyle name="Hipervínculo" xfId="31551" builtinId="8" hidden="1"/>
    <cellStyle name="Hipervínculo" xfId="58628" builtinId="8" hidden="1"/>
    <cellStyle name="Hipervínculo" xfId="4606" builtinId="8" hidden="1"/>
    <cellStyle name="Hipervínculo" xfId="24961" builtinId="8" hidden="1"/>
    <cellStyle name="Hipervínculo" xfId="4584" builtinId="8" hidden="1"/>
    <cellStyle name="Hipervínculo" xfId="6379" builtinId="8" hidden="1"/>
    <cellStyle name="Hipervínculo" xfId="16974" builtinId="8" hidden="1"/>
    <cellStyle name="Hipervínculo" xfId="23336" builtinId="8" hidden="1"/>
    <cellStyle name="Hipervínculo" xfId="34156" builtinId="8" hidden="1"/>
    <cellStyle name="Hipervínculo" xfId="41607" builtinId="8" hidden="1"/>
    <cellStyle name="Hipervínculo" xfId="52271" builtinId="8" hidden="1"/>
    <cellStyle name="Hipervínculo" xfId="36641" builtinId="8" hidden="1"/>
    <cellStyle name="Hipervínculo" xfId="37639" builtinId="8" hidden="1"/>
    <cellStyle name="Hipervínculo" xfId="57091" builtinId="8" hidden="1"/>
    <cellStyle name="Hipervínculo" xfId="4298" builtinId="8" hidden="1"/>
    <cellStyle name="Hipervínculo" xfId="11969" builtinId="8" hidden="1"/>
    <cellStyle name="Hipervínculo" xfId="22322" builtinId="8" hidden="1"/>
    <cellStyle name="Hipervínculo" xfId="21575" builtinId="8" hidden="1"/>
    <cellStyle name="Hipervínculo" xfId="42927" builtinId="8" hidden="1"/>
    <cellStyle name="Hipervínculo" xfId="8563" builtinId="8" hidden="1"/>
    <cellStyle name="Hipervínculo" xfId="3394" builtinId="8" hidden="1"/>
    <cellStyle name="Hipervínculo" xfId="20199" builtinId="8" hidden="1"/>
    <cellStyle name="Hipervínculo" xfId="54430" builtinId="8" hidden="1"/>
    <cellStyle name="Hipervínculo" xfId="40191" builtinId="8" hidden="1"/>
    <cellStyle name="Hipervínculo" xfId="38691" builtinId="8" hidden="1"/>
    <cellStyle name="Hipervínculo" xfId="35996" builtinId="8" hidden="1"/>
    <cellStyle name="Hipervínculo" xfId="58380" builtinId="8" hidden="1"/>
    <cellStyle name="Hipervínculo" xfId="6443" builtinId="8" hidden="1"/>
    <cellStyle name="Hipervínculo" xfId="43117" builtinId="8" hidden="1"/>
    <cellStyle name="Hipervínculo" xfId="11424" builtinId="8" hidden="1"/>
    <cellStyle name="Hipervínculo" xfId="54969" builtinId="8" hidden="1"/>
    <cellStyle name="Hipervínculo" xfId="32560" builtinId="8" hidden="1"/>
    <cellStyle name="Hipervínculo" xfId="45849" builtinId="8" hidden="1"/>
    <cellStyle name="Hipervínculo" xfId="13114" builtinId="8" hidden="1"/>
    <cellStyle name="Hipervínculo" xfId="25478" builtinId="8" hidden="1"/>
    <cellStyle name="Hipervínculo" xfId="42752" builtinId="8" hidden="1"/>
    <cellStyle name="Hipervínculo" xfId="50276" builtinId="8" hidden="1"/>
    <cellStyle name="Hipervínculo" xfId="40729" builtinId="8" hidden="1"/>
    <cellStyle name="Hipervínculo" xfId="5273" builtinId="8" hidden="1"/>
    <cellStyle name="Hipervínculo" xfId="30913" builtinId="8" hidden="1"/>
    <cellStyle name="Hipervínculo" xfId="19751" builtinId="8" hidden="1"/>
    <cellStyle name="Hipervínculo" xfId="13939" builtinId="8" hidden="1"/>
    <cellStyle name="Hipervínculo" xfId="47052" builtinId="8" hidden="1"/>
    <cellStyle name="Hipervínculo" xfId="25025" builtinId="8" hidden="1"/>
    <cellStyle name="Hipervínculo" xfId="20261" builtinId="8" hidden="1"/>
    <cellStyle name="Hipervínculo" xfId="5669" builtinId="8" hidden="1"/>
    <cellStyle name="Hipervínculo" xfId="25632" builtinId="8" hidden="1"/>
    <cellStyle name="Hipervínculo" xfId="32986" builtinId="8" hidden="1"/>
    <cellStyle name="Hipervínculo" xfId="55118" builtinId="8" hidden="1"/>
    <cellStyle name="Hipervínculo" xfId="40123" builtinId="8" hidden="1"/>
    <cellStyle name="Hipervínculo" xfId="18228" builtinId="8" hidden="1"/>
    <cellStyle name="Hipervínculo" xfId="59144" builtinId="8" hidden="1"/>
    <cellStyle name="Hipervínculo" xfId="45934" builtinId="8" hidden="1"/>
    <cellStyle name="Hipervínculo" xfId="10529" builtinId="8" hidden="1"/>
    <cellStyle name="Hipervínculo" xfId="33301" builtinId="8" hidden="1"/>
    <cellStyle name="Hipervínculo" xfId="54971" builtinId="8" hidden="1"/>
    <cellStyle name="Hipervínculo" xfId="23839" builtinId="8" hidden="1"/>
    <cellStyle name="Hipervínculo" xfId="11428" builtinId="8" hidden="1"/>
    <cellStyle name="Hipervínculo" xfId="6144" builtinId="8" hidden="1"/>
    <cellStyle name="Hipervínculo" xfId="17761" builtinId="8" hidden="1"/>
    <cellStyle name="Hipervínculo" xfId="21932" builtinId="8" hidden="1"/>
    <cellStyle name="Hipervínculo" xfId="58540" builtinId="8" hidden="1"/>
    <cellStyle name="Hipervínculo" xfId="993" builtinId="8" hidden="1"/>
    <cellStyle name="Hipervínculo" xfId="26266" builtinId="8" hidden="1"/>
    <cellStyle name="Hipervínculo" xfId="8918" builtinId="8" hidden="1"/>
    <cellStyle name="Hipervínculo" xfId="786" builtinId="8" hidden="1"/>
    <cellStyle name="Hipervínculo" xfId="24686" builtinId="8" hidden="1"/>
    <cellStyle name="Hipervínculo" xfId="23353" builtinId="8" hidden="1"/>
    <cellStyle name="Hipervínculo" xfId="51481" builtinId="8" hidden="1"/>
    <cellStyle name="Hipervínculo" xfId="43596" builtinId="8" hidden="1"/>
    <cellStyle name="Hipervínculo" xfId="19340" builtinId="8" hidden="1"/>
    <cellStyle name="Hipervínculo" xfId="50047" builtinId="8" hidden="1"/>
    <cellStyle name="Hipervínculo" xfId="8435" builtinId="8" hidden="1"/>
    <cellStyle name="Hipervínculo" xfId="31615" builtinId="8" hidden="1"/>
    <cellStyle name="Hipervínculo" xfId="43506" builtinId="8" hidden="1"/>
    <cellStyle name="Hipervínculo" xfId="15469" builtinId="8" hidden="1"/>
    <cellStyle name="Hipervínculo" xfId="36794" builtinId="8" hidden="1"/>
    <cellStyle name="Hipervínculo" xfId="12411" builtinId="8" hidden="1"/>
    <cellStyle name="Hipervínculo" xfId="356" builtinId="8" hidden="1"/>
    <cellStyle name="Hipervínculo" xfId="15233" builtinId="8" hidden="1"/>
    <cellStyle name="Hipervínculo" xfId="47404" builtinId="8" hidden="1"/>
    <cellStyle name="Hipervínculo" xfId="24156" builtinId="8" hidden="1"/>
    <cellStyle name="Hipervínculo" xfId="33609" builtinId="8" hidden="1"/>
    <cellStyle name="Hipervínculo" xfId="48735" builtinId="8" hidden="1"/>
    <cellStyle name="Hipervínculo" xfId="52920" builtinId="8" hidden="1"/>
    <cellStyle name="Hipervínculo" xfId="6055" builtinId="8" hidden="1"/>
    <cellStyle name="Hipervínculo" xfId="42765" builtinId="8" hidden="1"/>
    <cellStyle name="Hipervínculo" xfId="45471" builtinId="8" hidden="1"/>
    <cellStyle name="Hipervínculo" xfId="47360" builtinId="8" hidden="1"/>
    <cellStyle name="Hipervínculo" xfId="47226" builtinId="8" hidden="1"/>
    <cellStyle name="Hipervínculo" xfId="39991" builtinId="8" hidden="1"/>
    <cellStyle name="Hipervínculo" xfId="326" builtinId="8" hidden="1"/>
    <cellStyle name="Hipervínculo" xfId="7271" builtinId="8" hidden="1"/>
    <cellStyle name="Hipervínculo" xfId="28830" builtinId="8" hidden="1"/>
    <cellStyle name="Hipervínculo" xfId="52400" builtinId="8" hidden="1"/>
    <cellStyle name="Hipervínculo" xfId="44518" builtinId="8" hidden="1"/>
    <cellStyle name="Hipervínculo" xfId="40425" builtinId="8" hidden="1"/>
    <cellStyle name="Hipervínculo" xfId="24050" builtinId="8" hidden="1"/>
    <cellStyle name="Hipervínculo" xfId="338" builtinId="8" hidden="1"/>
    <cellStyle name="Hipervínculo" xfId="11604" builtinId="8" hidden="1"/>
    <cellStyle name="Hipervínculo" xfId="35634" builtinId="8" hidden="1"/>
    <cellStyle name="Hipervínculo" xfId="45393" builtinId="8" hidden="1"/>
    <cellStyle name="Hipervínculo" xfId="55288" builtinId="8" hidden="1"/>
    <cellStyle name="Hipervínculo" xfId="17667" builtinId="8" hidden="1"/>
    <cellStyle name="Hipervínculo" xfId="9597" builtinId="8" hidden="1"/>
    <cellStyle name="Hipervínculo" xfId="10757" builtinId="8" hidden="1"/>
    <cellStyle name="Hipervínculo" xfId="18404" builtinId="8" hidden="1"/>
    <cellStyle name="Hipervínculo" xfId="42433" builtinId="8" hidden="1"/>
    <cellStyle name="Hipervínculo" xfId="54889" builtinId="8" hidden="1"/>
    <cellStyle name="Hipervínculo" xfId="30919" builtinId="8" hidden="1"/>
    <cellStyle name="Hipervínculo" xfId="26824" builtinId="8" hidden="1"/>
    <cellStyle name="Hipervínculo" xfId="2509" builtinId="8" hidden="1"/>
    <cellStyle name="Hipervínculo" xfId="49068" builtinId="8" hidden="1"/>
    <cellStyle name="Hipervínculo" xfId="43685" builtinId="8" hidden="1"/>
    <cellStyle name="Hipervínculo" xfId="1392" builtinId="8" hidden="1"/>
    <cellStyle name="Hipervínculo" xfId="47961" builtinId="8" hidden="1"/>
    <cellStyle name="Hipervínculo" xfId="28344" builtinId="8" hidden="1"/>
    <cellStyle name="Hipervínculo" xfId="20025" builtinId="8" hidden="1"/>
    <cellStyle name="Hipervínculo" xfId="3046" builtinId="8" hidden="1"/>
    <cellStyle name="Hipervínculo" xfId="27910" builtinId="8" hidden="1"/>
    <cellStyle name="Hipervínculo" xfId="41465" builtinId="8" hidden="1"/>
    <cellStyle name="Hipervínculo" xfId="56032" builtinId="8" hidden="1"/>
    <cellStyle name="Hipervínculo" xfId="32325" builtinId="8" hidden="1"/>
    <cellStyle name="Hipervínculo" xfId="14551" builtinId="8" hidden="1"/>
    <cellStyle name="Hipervínculo" xfId="30915" builtinId="8" hidden="1"/>
    <cellStyle name="Hipervínculo" xfId="9919" builtinId="8" hidden="1"/>
    <cellStyle name="Hipervínculo" xfId="34714" builtinId="8" hidden="1"/>
    <cellStyle name="Hipervínculo" xfId="36707" builtinId="8" hidden="1"/>
    <cellStyle name="Hipervínculo" xfId="46672" builtinId="8" hidden="1"/>
    <cellStyle name="Hipervínculo" xfId="34108" builtinId="8" hidden="1"/>
    <cellStyle name="Hipervínculo" xfId="39398" builtinId="8" hidden="1"/>
    <cellStyle name="Hipervínculo" xfId="41641" builtinId="8" hidden="1"/>
    <cellStyle name="Hipervínculo" xfId="16849" builtinId="8" hidden="1"/>
    <cellStyle name="Hipervínculo" xfId="41515" builtinId="8" hidden="1"/>
    <cellStyle name="Hipervínculo" xfId="43639" builtinId="8" hidden="1"/>
    <cellStyle name="Hipervínculo" xfId="9903" builtinId="8" hidden="1"/>
    <cellStyle name="Hipervínculo" xfId="27176" builtinId="8" hidden="1"/>
    <cellStyle name="Hipervínculo" xfId="12646" builtinId="8" hidden="1"/>
    <cellStyle name="Hipervínculo" xfId="1240" builtinId="8" hidden="1"/>
    <cellStyle name="Hipervínculo" xfId="34025" builtinId="8" hidden="1"/>
    <cellStyle name="Hipervínculo" xfId="470" builtinId="8" hidden="1"/>
    <cellStyle name="Hipervínculo" xfId="46660" builtinId="8" hidden="1"/>
    <cellStyle name="Hipervínculo" xfId="32849" builtinId="8" hidden="1"/>
    <cellStyle name="Hipervínculo" xfId="32064" builtinId="8" hidden="1"/>
    <cellStyle name="Hipervínculo" xfId="23788" builtinId="8" hidden="1"/>
    <cellStyle name="Hipervínculo" xfId="40461" builtinId="8" hidden="1"/>
    <cellStyle name="Hipervínculo" xfId="11732" builtinId="8" hidden="1"/>
    <cellStyle name="Hipervínculo" xfId="30246" builtinId="8" hidden="1"/>
    <cellStyle name="Hipervínculo" xfId="23940" builtinId="8" hidden="1"/>
    <cellStyle name="Hipervínculo" xfId="34639" builtinId="8" hidden="1"/>
    <cellStyle name="Hipervínculo" xfId="13324" builtinId="8" hidden="1"/>
    <cellStyle name="Hipervínculo" xfId="11159" builtinId="8" hidden="1"/>
    <cellStyle name="Hipervínculo" xfId="15896" builtinId="8" hidden="1"/>
    <cellStyle name="Hipervínculo" xfId="37629" builtinId="8" hidden="1"/>
    <cellStyle name="Hipervínculo" xfId="54977" builtinId="8" hidden="1"/>
    <cellStyle name="Hipervínculo" xfId="53113" builtinId="8" hidden="1"/>
    <cellStyle name="Hipervínculo" xfId="13751" builtinId="8" hidden="1"/>
    <cellStyle name="Hipervínculo" xfId="49679" builtinId="8" hidden="1"/>
    <cellStyle name="Hipervínculo" xfId="49341" builtinId="8" hidden="1"/>
    <cellStyle name="Hipervínculo" xfId="20466" builtinId="8" hidden="1"/>
    <cellStyle name="Hipervínculo" xfId="44559" builtinId="8" hidden="1"/>
    <cellStyle name="Hipervínculo" xfId="43529" builtinId="8" hidden="1"/>
    <cellStyle name="Hipervínculo" xfId="46313" builtinId="8" hidden="1"/>
    <cellStyle name="Hipervínculo" xfId="21198" builtinId="8" hidden="1"/>
    <cellStyle name="Hipervínculo" xfId="780" builtinId="8" hidden="1"/>
    <cellStyle name="Hipervínculo" xfId="19703" builtinId="8" hidden="1"/>
    <cellStyle name="Hipervínculo" xfId="29741" builtinId="8" hidden="1"/>
    <cellStyle name="Hipervínculo" xfId="51489" builtinId="8" hidden="1"/>
    <cellStyle name="Hipervínculo" xfId="43604" builtinId="8" hidden="1"/>
    <cellStyle name="Hipervínculo" xfId="39513" builtinId="8" hidden="1"/>
    <cellStyle name="Hipervínculo" xfId="4509" builtinId="8" hidden="1"/>
    <cellStyle name="Hipervínculo" xfId="8425" builtinId="8" hidden="1"/>
    <cellStyle name="Hipervínculo" xfId="43346" builtinId="8" hidden="1"/>
    <cellStyle name="Hipervínculo" xfId="40942" builtinId="8" hidden="1"/>
    <cellStyle name="Hipervínculo" xfId="38070" builtinId="8" hidden="1"/>
    <cellStyle name="Hipervínculo" xfId="18603" builtinId="8" hidden="1"/>
    <cellStyle name="Hipervínculo" xfId="32715" builtinId="8" hidden="1"/>
    <cellStyle name="Hipervínculo" xfId="7344" builtinId="8" hidden="1"/>
    <cellStyle name="Hipervínculo" xfId="15225" builtinId="8" hidden="1"/>
    <cellStyle name="Hipervínculo" xfId="24788" builtinId="8" hidden="1"/>
    <cellStyle name="Hipervínculo" xfId="43344" builtinId="8" hidden="1"/>
    <cellStyle name="Hipervínculo" xfId="54032" builtinId="8" hidden="1"/>
    <cellStyle name="Hipervínculo" xfId="30004" builtinId="8" hidden="1"/>
    <cellStyle name="Hipervínculo" xfId="48310" builtinId="8" hidden="1"/>
    <cellStyle name="Hipervínculo" xfId="2055" builtinId="8" hidden="1"/>
    <cellStyle name="Hipervínculo" xfId="6912" builtinId="8" hidden="1"/>
    <cellStyle name="Hipervínculo" xfId="58108" builtinId="8" hidden="1"/>
    <cellStyle name="Hipervínculo" xfId="50623" builtinId="8" hidden="1"/>
    <cellStyle name="Hipervínculo" xfId="22723" builtinId="8" hidden="1"/>
    <cellStyle name="Hipervínculo" xfId="23204" builtinId="8" hidden="1"/>
    <cellStyle name="Hipervínculo" xfId="19115" builtinId="8" hidden="1"/>
    <cellStyle name="Hipervínculo" xfId="55738" builtinId="8" hidden="1"/>
    <cellStyle name="Hipervínculo" xfId="13997" builtinId="8" hidden="1"/>
    <cellStyle name="Hipervínculo" xfId="32919" builtinId="8" hidden="1"/>
    <cellStyle name="Hipervínculo" xfId="56942" builtinId="8" hidden="1"/>
    <cellStyle name="Hipervínculo" xfId="40433" builtinId="8" hidden="1"/>
    <cellStyle name="Hipervínculo" xfId="54895" builtinId="8" hidden="1"/>
    <cellStyle name="Hipervínculo" xfId="12314" builtinId="8" hidden="1"/>
    <cellStyle name="Hipervínculo" xfId="11595" builtinId="8" hidden="1"/>
    <cellStyle name="Hipervínculo" xfId="35626" builtinId="8" hidden="1"/>
    <cellStyle name="Hipervínculo" xfId="10819" builtinId="8" hidden="1"/>
    <cellStyle name="Hipervínculo" xfId="50653" builtinId="8" hidden="1"/>
    <cellStyle name="Hipervínculo" xfId="4834" builtinId="8" hidden="1"/>
    <cellStyle name="Hipervínculo" xfId="29338" builtinId="8" hidden="1"/>
    <cellStyle name="Hipervínculo" xfId="21912" builtinId="8" hidden="1"/>
    <cellStyle name="Hipervínculo" xfId="41346" builtinId="8" hidden="1"/>
    <cellStyle name="Hipervínculo" xfId="42425" builtinId="8" hidden="1"/>
    <cellStyle name="Hipervínculo" xfId="26652" builtinId="8" hidden="1"/>
    <cellStyle name="Hipervínculo" xfId="19029" builtinId="8" hidden="1"/>
    <cellStyle name="Hipervínculo" xfId="47973" builtinId="8" hidden="1"/>
    <cellStyle name="Hipervínculo" xfId="8185" builtinId="8" hidden="1"/>
    <cellStyle name="Hipervínculo" xfId="7281" builtinId="8" hidden="1"/>
    <cellStyle name="Hipervínculo" xfId="22903" builtinId="8" hidden="1"/>
    <cellStyle name="Hipervínculo" xfId="54302" builtinId="8" hidden="1"/>
    <cellStyle name="Hipervínculo" xfId="54214" builtinId="8" hidden="1"/>
    <cellStyle name="Hipervínculo" xfId="42895" builtinId="8" hidden="1"/>
    <cellStyle name="Hipervínculo" xfId="20035" builtinId="8" hidden="1"/>
    <cellStyle name="Hipervínculo" xfId="5721" builtinId="8" hidden="1"/>
    <cellStyle name="Hipervínculo" xfId="41551" builtinId="8" hidden="1"/>
    <cellStyle name="Hipervínculo" xfId="16687" builtinId="8" hidden="1"/>
    <cellStyle name="Hipervínculo" xfId="56024" builtinId="8" hidden="1"/>
    <cellStyle name="Hipervínculo" xfId="59212" builtinId="8" hidden="1"/>
    <cellStyle name="Hipervínculo" xfId="35968" builtinId="8" hidden="1"/>
    <cellStyle name="Hipervínculo" xfId="13234" builtinId="8" hidden="1"/>
    <cellStyle name="Hipervínculo" xfId="1530" builtinId="8" hidden="1"/>
    <cellStyle name="Hipervínculo" xfId="14987" builtinId="8" hidden="1"/>
    <cellStyle name="Hipervínculo" xfId="43262" builtinId="8" hidden="1"/>
    <cellStyle name="Hipervínculo" xfId="51447" builtinId="8" hidden="1"/>
    <cellStyle name="Hipervínculo" xfId="24750" builtinId="8" hidden="1"/>
    <cellStyle name="Hipervínculo" xfId="29038" builtinId="8" hidden="1"/>
    <cellStyle name="Hipervínculo" xfId="6433" builtinId="8" hidden="1"/>
    <cellStyle name="Hipervínculo" xfId="7414" builtinId="8" hidden="1"/>
    <cellStyle name="Hipervínculo" xfId="21916" builtinId="8" hidden="1"/>
    <cellStyle name="Hipervínculo" xfId="21081" builtinId="8" hidden="1"/>
    <cellStyle name="Hipervínculo" xfId="4925" builtinId="8" hidden="1"/>
    <cellStyle name="Hipervínculo" xfId="43845" builtinId="8" hidden="1"/>
    <cellStyle name="Hipervínculo" xfId="22110" builtinId="8" hidden="1"/>
    <cellStyle name="Hipervínculo" xfId="1236" builtinId="8" hidden="1"/>
    <cellStyle name="Hipervínculo" xfId="5401" builtinId="8" hidden="1"/>
    <cellStyle name="Hipervínculo" xfId="28840" builtinId="8" hidden="1"/>
    <cellStyle name="Hipervínculo" xfId="50574" builtinId="8" hidden="1"/>
    <cellStyle name="Hipervínculo" xfId="52994" builtinId="8" hidden="1"/>
    <cellStyle name="Hipervínculo" xfId="36912" builtinId="8" hidden="1"/>
    <cellStyle name="Hipervínculo" xfId="49911" builtinId="8" hidden="1"/>
    <cellStyle name="Hipervínculo" xfId="8980" builtinId="8" hidden="1"/>
    <cellStyle name="Hipervínculo" xfId="47656" builtinId="8" hidden="1"/>
    <cellStyle name="Hipervínculo" xfId="35772" builtinId="8" hidden="1"/>
    <cellStyle name="Hipervínculo" xfId="59311" builtinId="8" hidden="1"/>
    <cellStyle name="Hipervínculo" xfId="35048" builtinId="8" hidden="1"/>
    <cellStyle name="Hipervínculo" xfId="28076" builtinId="8" hidden="1"/>
    <cellStyle name="Hipervínculo" xfId="8255" builtinId="8" hidden="1"/>
    <cellStyle name="Hipervínculo" xfId="15904" builtinId="8" hidden="1"/>
    <cellStyle name="Hipervínculo" xfId="22326" builtinId="8" hidden="1"/>
    <cellStyle name="Hipervínculo" xfId="42440" builtinId="8" hidden="1"/>
    <cellStyle name="Hipervínculo" xfId="53121" builtinId="8" hidden="1"/>
    <cellStyle name="Hipervínculo" xfId="43480" builtinId="8" hidden="1"/>
    <cellStyle name="Hipervínculo" xfId="12596" builtinId="8" hidden="1"/>
    <cellStyle name="Hipervínculo" xfId="56650" builtinId="8" hidden="1"/>
    <cellStyle name="Hipervínculo" xfId="44063" builtinId="8" hidden="1"/>
    <cellStyle name="Hipervínculo" xfId="40883" builtinId="8" hidden="1"/>
    <cellStyle name="Hipervínculo" xfId="39205" builtinId="8" hidden="1"/>
    <cellStyle name="Hipervínculo" xfId="42941" builtinId="8" hidden="1"/>
    <cellStyle name="Hipervínculo" xfId="25087" builtinId="8" hidden="1"/>
    <cellStyle name="Hipervínculo" xfId="49723" builtinId="8" hidden="1"/>
    <cellStyle name="Hipervínculo" xfId="6571" builtinId="8" hidden="1"/>
    <cellStyle name="Hipervínculo" xfId="21428" builtinId="8" hidden="1"/>
    <cellStyle name="Hipervínculo" xfId="26394" builtinId="8" hidden="1"/>
    <cellStyle name="Hipervínculo" xfId="7872" builtinId="8" hidden="1"/>
    <cellStyle name="Hipervínculo" xfId="19845" builtinId="8" hidden="1"/>
    <cellStyle name="Hipervínculo" xfId="47684" builtinId="8" hidden="1"/>
    <cellStyle name="Hipervínculo" xfId="50864" builtinId="8" hidden="1"/>
    <cellStyle name="Hipervínculo" xfId="49851" builtinId="8" hidden="1"/>
    <cellStyle name="Hipervínculo" xfId="32625" builtinId="8" hidden="1"/>
    <cellStyle name="Hipervínculo" xfId="18967" builtinId="8" hidden="1"/>
    <cellStyle name="Hipervínculo" xfId="56746" builtinId="8" hidden="1"/>
    <cellStyle name="Hipervínculo" xfId="28100" builtinId="8" hidden="1"/>
    <cellStyle name="Hipervínculo" xfId="25221" builtinId="8" hidden="1"/>
    <cellStyle name="Hipervínculo" xfId="1288" builtinId="8" hidden="1"/>
    <cellStyle name="Hipervínculo" xfId="47004" builtinId="8" hidden="1"/>
    <cellStyle name="Hipervínculo" xfId="19449" builtinId="8" hidden="1"/>
    <cellStyle name="Hipervínculo" xfId="47430" builtinId="8" hidden="1"/>
    <cellStyle name="Hipervínculo" xfId="49949" builtinId="8" hidden="1"/>
    <cellStyle name="Hipervínculo" xfId="58209" builtinId="8" hidden="1"/>
    <cellStyle name="Hipervínculo" xfId="37842" builtinId="8" hidden="1"/>
    <cellStyle name="Hipervínculo" xfId="5397" builtinId="8" hidden="1"/>
    <cellStyle name="Hipervínculo" xfId="26106" builtinId="8" hidden="1"/>
    <cellStyle name="Hipervínculo" xfId="55588" builtinId="8" hidden="1"/>
    <cellStyle name="Hipervínculo" xfId="54230" builtinId="8" hidden="1"/>
    <cellStyle name="Hipervínculo" xfId="43151" builtinId="8" hidden="1"/>
    <cellStyle name="Hipervínculo" xfId="19123" builtinId="8" hidden="1"/>
    <cellStyle name="Hipervínculo" xfId="12068" builtinId="8" hidden="1"/>
    <cellStyle name="Hipervínculo" xfId="7147" builtinId="8" hidden="1"/>
    <cellStyle name="Hipervínculo" xfId="32911" builtinId="8" hidden="1"/>
    <cellStyle name="Hipervínculo" xfId="6583" builtinId="8" hidden="1"/>
    <cellStyle name="Hipervínculo" xfId="5029" builtinId="8" hidden="1"/>
    <cellStyle name="Hipervínculo" xfId="4026" builtinId="8" hidden="1"/>
    <cellStyle name="Hipervínculo" xfId="55350" builtinId="8" hidden="1"/>
    <cellStyle name="Hipervínculo" xfId="50178" builtinId="8" hidden="1"/>
    <cellStyle name="Hipervínculo" xfId="14075" builtinId="8" hidden="1"/>
    <cellStyle name="Hipervínculo" xfId="18927" builtinId="8" hidden="1"/>
    <cellStyle name="Hipervínculo" xfId="56740" builtinId="8" hidden="1"/>
    <cellStyle name="Hipervínculo" xfId="51685" builtinId="8" hidden="1"/>
    <cellStyle name="Hipervínculo" xfId="29547" builtinId="8" hidden="1"/>
    <cellStyle name="Hipervínculo" xfId="5522" builtinId="8" hidden="1"/>
    <cellStyle name="Hipervínculo" xfId="15191" builtinId="8" hidden="1"/>
    <cellStyle name="Hipervínculo" xfId="21004" builtinId="8" hidden="1"/>
    <cellStyle name="Hipervínculo" xfId="46508" builtinId="8" hidden="1"/>
    <cellStyle name="Hipervínculo" xfId="49815" builtinId="8" hidden="1"/>
    <cellStyle name="Hipervínculo" xfId="44757" builtinId="8" hidden="1"/>
    <cellStyle name="Hipervínculo" xfId="53890" builtinId="8" hidden="1"/>
    <cellStyle name="Hipervínculo" xfId="3804" builtinId="8" hidden="1"/>
    <cellStyle name="Hipervínculo" xfId="53858" builtinId="8" hidden="1"/>
    <cellStyle name="Hipervínculo" xfId="54917" builtinId="8" hidden="1"/>
    <cellStyle name="Hipervínculo" xfId="23841" builtinId="8" hidden="1"/>
    <cellStyle name="Hipervínculo" xfId="42887" builtinId="8" hidden="1"/>
    <cellStyle name="Hipervínculo" xfId="37824" builtinId="8" hidden="1"/>
    <cellStyle name="Hipervínculo" xfId="15946" builtinId="8" hidden="1"/>
    <cellStyle name="Hipervínculo" xfId="47588" builtinId="8" hidden="1"/>
    <cellStyle name="Hipervínculo" xfId="28116" builtinId="8" hidden="1"/>
    <cellStyle name="Hipervínculo" xfId="34859" builtinId="8" hidden="1"/>
    <cellStyle name="Hipervínculo" xfId="59216" builtinId="8" hidden="1"/>
    <cellStyle name="Hipervínculo" xfId="4314" builtinId="8" hidden="1"/>
    <cellStyle name="Hipervínculo" xfId="19975" builtinId="8" hidden="1"/>
    <cellStyle name="Hipervínculo" xfId="27830" builtinId="8" hidden="1"/>
    <cellStyle name="Hipervínculo" xfId="41777" builtinId="8" hidden="1"/>
    <cellStyle name="Hipervínculo" xfId="33897" builtinId="8" hidden="1"/>
    <cellStyle name="Hipervínculo" xfId="23" builtinId="8" hidden="1"/>
    <cellStyle name="Hipervínculo" xfId="50763" builtinId="8" hidden="1"/>
    <cellStyle name="Hipervínculo" xfId="54538" builtinId="8" hidden="1"/>
    <cellStyle name="Hipervínculo" xfId="39535" builtinId="8" hidden="1"/>
    <cellStyle name="Hipervínculo" xfId="3378" builtinId="8" hidden="1"/>
    <cellStyle name="Hipervínculo" xfId="21924" builtinId="8" hidden="1"/>
    <cellStyle name="Hipervínculo" xfId="49383" builtinId="8" hidden="1"/>
    <cellStyle name="Hipervínculo" xfId="48715" builtinId="8" hidden="1"/>
    <cellStyle name="Hipervínculo" xfId="43837" builtinId="8" hidden="1"/>
    <cellStyle name="Hipervínculo" xfId="22104" builtinId="8" hidden="1"/>
    <cellStyle name="Hipervínculo" xfId="17044" builtinId="8" hidden="1"/>
    <cellStyle name="Hipervínculo" xfId="6622" builtinId="8" hidden="1"/>
    <cellStyle name="Hipervínculo" xfId="32363" builtinId="8" hidden="1"/>
    <cellStyle name="Hipervínculo" xfId="58112" builtinId="8" hidden="1"/>
    <cellStyle name="Hipervínculo" xfId="34224" builtinId="8" hidden="1"/>
    <cellStyle name="Hipervínculo" xfId="36904" builtinId="8" hidden="1"/>
    <cellStyle name="Hipervínculo" xfId="15175" builtinId="8" hidden="1"/>
    <cellStyle name="Hipervínculo" xfId="10116" builtinId="8" hidden="1"/>
    <cellStyle name="Hipervínculo" xfId="13422" builtinId="8" hidden="1"/>
    <cellStyle name="Hipervínculo" xfId="35780" builtinId="8" hidden="1"/>
    <cellStyle name="Hipervínculo" xfId="15986" builtinId="8" hidden="1"/>
    <cellStyle name="Hipervínculo" xfId="2815" builtinId="8" hidden="1"/>
    <cellStyle name="Hipervínculo" xfId="29978" builtinId="8" hidden="1"/>
    <cellStyle name="Hipervínculo" xfId="4521" builtinId="8" hidden="1"/>
    <cellStyle name="Hipervínculo" xfId="4102" builtinId="8" hidden="1"/>
    <cellStyle name="Hipervínculo" xfId="19085" builtinId="8" hidden="1"/>
    <cellStyle name="Hipervínculo" xfId="42707" builtinId="8" hidden="1"/>
    <cellStyle name="Hipervínculo" xfId="15187" builtinId="8" hidden="1"/>
    <cellStyle name="Hipervínculo" xfId="46116" builtinId="8" hidden="1"/>
    <cellStyle name="Hipervínculo" xfId="9100" builtinId="8" hidden="1"/>
    <cellStyle name="Hipervínculo" xfId="6966" builtinId="8" hidden="1"/>
    <cellStyle name="Hipervínculo" xfId="2610" builtinId="8" hidden="1"/>
    <cellStyle name="Hipervínculo" xfId="27018" builtinId="8" hidden="1"/>
    <cellStyle name="Hipervínculo" xfId="49635" builtinId="8" hidden="1"/>
    <cellStyle name="Hipervínculo" xfId="54695" builtinId="8" hidden="1"/>
    <cellStyle name="Hipervínculo" xfId="42237" builtinId="8" hidden="1"/>
    <cellStyle name="Hipervínculo" xfId="58826" builtinId="8" hidden="1"/>
    <cellStyle name="Hipervínculo" xfId="2827" builtinId="8" hidden="1"/>
    <cellStyle name="Hipervínculo" xfId="17597" builtinId="8" hidden="1"/>
    <cellStyle name="Hipervínculo" xfId="33823" builtinId="8" hidden="1"/>
    <cellStyle name="Hipervínculo" xfId="35818" builtinId="8" hidden="1"/>
    <cellStyle name="Hipervínculo" xfId="48483" builtinId="8" hidden="1"/>
    <cellStyle name="Hipervínculo" xfId="28574" builtinId="8" hidden="1"/>
    <cellStyle name="Hipervínculo" xfId="9194" builtinId="8" hidden="1"/>
    <cellStyle name="Hipervínculo" xfId="13585" builtinId="8" hidden="1"/>
    <cellStyle name="Hipervínculo" xfId="16594" builtinId="8" hidden="1"/>
    <cellStyle name="Hipervínculo" xfId="40623" builtinId="8" hidden="1"/>
    <cellStyle name="Hipervínculo" xfId="56754" builtinId="8" hidden="1"/>
    <cellStyle name="Hipervínculo" xfId="52594" builtinId="8" hidden="1"/>
    <cellStyle name="Hipervínculo" xfId="28636" builtinId="8" hidden="1"/>
    <cellStyle name="Hipervínculo" xfId="4559" builtinId="8" hidden="1"/>
    <cellStyle name="Hipervínculo" xfId="5126" builtinId="8" hidden="1"/>
    <cellStyle name="Hipervínculo" xfId="23391" builtinId="8" hidden="1"/>
    <cellStyle name="Hipervínculo" xfId="47422" builtinId="8" hidden="1"/>
    <cellStyle name="Hipervínculo" xfId="45367" builtinId="8" hidden="1"/>
    <cellStyle name="Hipervínculo" xfId="15790" builtinId="8" hidden="1"/>
    <cellStyle name="Hipervínculo" xfId="33959" builtinId="8" hidden="1"/>
    <cellStyle name="Hipervínculo" xfId="58650" builtinId="8" hidden="1"/>
    <cellStyle name="Hipervínculo" xfId="12463" builtinId="8" hidden="1"/>
    <cellStyle name="Hipervínculo" xfId="210" builtinId="8" hidden="1"/>
    <cellStyle name="Hipervínculo" xfId="6577" builtinId="8" hidden="1"/>
    <cellStyle name="Hipervínculo" xfId="40557" builtinId="8" hidden="1"/>
    <cellStyle name="Hipervínculo" xfId="8633" builtinId="8" hidden="1"/>
    <cellStyle name="Hipervínculo" xfId="42623" builtinId="8" hidden="1"/>
    <cellStyle name="Hipervínculo" xfId="58402" builtinId="8" hidden="1"/>
    <cellStyle name="Hipervínculo" xfId="12214" builtinId="8" hidden="1"/>
    <cellStyle name="Hipervínculo" xfId="36992" builtinId="8" hidden="1"/>
    <cellStyle name="Hipervínculo" xfId="58760" builtinId="8" hidden="1"/>
    <cellStyle name="Hipervínculo" xfId="52466" builtinId="8" hidden="1"/>
    <cellStyle name="Hipervínculo" xfId="31812" builtinId="8" hidden="1"/>
    <cellStyle name="Hipervínculo" xfId="1258" builtinId="8" hidden="1"/>
    <cellStyle name="Hipervínculo" xfId="14083" builtinId="8" hidden="1"/>
    <cellStyle name="Hipervínculo" xfId="390" builtinId="8" hidden="1"/>
    <cellStyle name="Hipervínculo" xfId="43795" builtinId="8" hidden="1"/>
    <cellStyle name="Hipervínculo" xfId="3822" builtinId="8" hidden="1"/>
    <cellStyle name="Hipervínculo" xfId="17897" builtinId="8" hidden="1"/>
    <cellStyle name="Hipervínculo" xfId="24880" builtinId="8" hidden="1"/>
    <cellStyle name="Hipervínculo" xfId="688" builtinId="8" hidden="1"/>
    <cellStyle name="Hipervínculo" xfId="21012" builtinId="8" hidden="1"/>
    <cellStyle name="Hipervínculo" xfId="26068" builtinId="8" hidden="1"/>
    <cellStyle name="Hipervínculo" xfId="50592" builtinId="8" hidden="1"/>
    <cellStyle name="Hipervínculo" xfId="13529" builtinId="8" hidden="1"/>
    <cellStyle name="Hipervínculo" xfId="53318" builtinId="8" hidden="1"/>
    <cellStyle name="Hipervínculo" xfId="5245" builtinId="8" hidden="1"/>
    <cellStyle name="Hipervínculo" xfId="6209" builtinId="8" hidden="1"/>
    <cellStyle name="Hipervínculo" xfId="27937" builtinId="8" hidden="1"/>
    <cellStyle name="Hipervínculo" xfId="33000" builtinId="8" hidden="1"/>
    <cellStyle name="Hipervínculo" xfId="57263" builtinId="8" hidden="1"/>
    <cellStyle name="Hipervínculo" xfId="43881" builtinId="8" hidden="1"/>
    <cellStyle name="Hipervínculo" xfId="12510" builtinId="8" hidden="1"/>
    <cellStyle name="Hipervínculo" xfId="52396" builtinId="8" hidden="1"/>
    <cellStyle name="Hipervínculo" xfId="13134" builtinId="8" hidden="1"/>
    <cellStyle name="Hipervínculo" xfId="34867" builtinId="8" hidden="1"/>
    <cellStyle name="Hipervínculo" xfId="39928" builtinId="8" hidden="1"/>
    <cellStyle name="Hipervínculo" xfId="31567" builtinId="8" hidden="1"/>
    <cellStyle name="Hipervínculo" xfId="30893" builtinId="8" hidden="1"/>
    <cellStyle name="Hipervínculo" xfId="43416" builtinId="8" hidden="1"/>
    <cellStyle name="Hipervínculo" xfId="3385" builtinId="8" hidden="1"/>
    <cellStyle name="Hipervínculo" xfId="30583" builtinId="8" hidden="1"/>
    <cellStyle name="Hipervínculo" xfId="41795" builtinId="8" hidden="1"/>
    <cellStyle name="Hipervínculo" xfId="46854" builtinId="8" hidden="1"/>
    <cellStyle name="Hipervínculo" xfId="48122" builtinId="8" hidden="1"/>
    <cellStyle name="Hipervínculo" xfId="23960" builtinId="8" hidden="1"/>
    <cellStyle name="Hipervínculo" xfId="14613" builtinId="8" hidden="1"/>
    <cellStyle name="Hipervínculo" xfId="13527" builtinId="8" hidden="1"/>
    <cellStyle name="Hipervínculo" xfId="26990" builtinId="8" hidden="1"/>
    <cellStyle name="Hipervínculo" xfId="56260" builtinId="8" hidden="1"/>
    <cellStyle name="Hipervínculo" xfId="1262" builtinId="8" hidden="1"/>
    <cellStyle name="Hipervínculo" xfId="44569" builtinId="8" hidden="1"/>
    <cellStyle name="Hipervínculo" xfId="17771" builtinId="8" hidden="1"/>
    <cellStyle name="Hipervínculo" xfId="30633" builtinId="8" hidden="1"/>
    <cellStyle name="Hipervínculo" xfId="27806" builtinId="8" hidden="1"/>
    <cellStyle name="Hipervínculo" xfId="34598" builtinId="8" hidden="1"/>
    <cellStyle name="Hipervínculo" xfId="55648" builtinId="8" hidden="1"/>
    <cellStyle name="Hipervínculo" xfId="57846" builtinId="8" hidden="1"/>
    <cellStyle name="Hipervínculo" xfId="34524" builtinId="8" hidden="1"/>
    <cellStyle name="Hipervínculo" xfId="10108" builtinId="8" hidden="1"/>
    <cellStyle name="Hipervínculo" xfId="2327" builtinId="8" hidden="1"/>
    <cellStyle name="Hipervínculo" xfId="32967" builtinId="8" hidden="1"/>
    <cellStyle name="Hipervínculo" xfId="1108" builtinId="8" hidden="1"/>
    <cellStyle name="Hipervínculo" xfId="39737" builtinId="8" hidden="1"/>
    <cellStyle name="Hipervínculo" xfId="17229" builtinId="8" hidden="1"/>
    <cellStyle name="Hipervínculo" xfId="27722" builtinId="8" hidden="1"/>
    <cellStyle name="Hipervínculo" xfId="14143" builtinId="8" hidden="1"/>
    <cellStyle name="Hipervínculo" xfId="11482" builtinId="8" hidden="1"/>
    <cellStyle name="Hipervínculo" xfId="19355" builtinId="8" hidden="1"/>
    <cellStyle name="Hipervínculo" xfId="47774" builtinId="8" hidden="1"/>
    <cellStyle name="Hipervínculo" xfId="48554" builtinId="8" hidden="1"/>
    <cellStyle name="Hipervínculo" xfId="44955" builtinId="8" hidden="1"/>
    <cellStyle name="Hipervínculo" xfId="20926" builtinId="8" hidden="1"/>
    <cellStyle name="Hipervínculo" xfId="2606" builtinId="8" hidden="1"/>
    <cellStyle name="Hipervínculo" xfId="24212" builtinId="8" hidden="1"/>
    <cellStyle name="Hipervínculo" xfId="31105" builtinId="8" hidden="1"/>
    <cellStyle name="Hipervínculo" xfId="54703" builtinId="8" hidden="1"/>
    <cellStyle name="Hipervínculo" xfId="44779" builtinId="8" hidden="1"/>
    <cellStyle name="Hipervínculo" xfId="38150" builtinId="8" hidden="1"/>
    <cellStyle name="Hipervínculo" xfId="14125" builtinId="8" hidden="1"/>
    <cellStyle name="Hipervínculo" xfId="9404" builtinId="8" hidden="1"/>
    <cellStyle name="Hipervínculo" xfId="37139" builtinId="8" hidden="1"/>
    <cellStyle name="Hipervínculo" xfId="37904" builtinId="8" hidden="1"/>
    <cellStyle name="Hipervínculo" xfId="27507" builtinId="8" hidden="1"/>
    <cellStyle name="Hipervínculo" xfId="40869" builtinId="8" hidden="1"/>
    <cellStyle name="Hipervínculo" xfId="42411" builtinId="8" hidden="1"/>
    <cellStyle name="Hipervínculo" xfId="49619" builtinId="8" hidden="1"/>
    <cellStyle name="Hipervínculo" xfId="8411" builtinId="8" hidden="1"/>
    <cellStyle name="Hipervínculo" xfId="15619" builtinId="8" hidden="1"/>
    <cellStyle name="Hipervínculo" xfId="2618" builtinId="8" hidden="1"/>
    <cellStyle name="Hipervínculo" xfId="24941" builtinId="8" hidden="1"/>
    <cellStyle name="Hipervínculo" xfId="10351" builtinId="8" hidden="1"/>
    <cellStyle name="Hipervínculo" xfId="56328" builtinId="8" hidden="1"/>
    <cellStyle name="Hipervínculo" xfId="34588" builtinId="8" hidden="1"/>
    <cellStyle name="Hipervínculo" xfId="59453" builtinId="8" hidden="1"/>
    <cellStyle name="Hipervínculo" xfId="16887" builtinId="8" hidden="1"/>
    <cellStyle name="Hipervínculo" xfId="23214" builtinId="8" hidden="1"/>
    <cellStyle name="Hipervínculo" xfId="33367" builtinId="8" hidden="1"/>
    <cellStyle name="Hipervínculo" xfId="20239" builtinId="8" hidden="1"/>
    <cellStyle name="Hipervínculo" xfId="8423" builtinId="8" hidden="1"/>
    <cellStyle name="Hipervínculo" xfId="20007" builtinId="8" hidden="1"/>
    <cellStyle name="Hipervínculo" xfId="35202" builtinId="8" hidden="1"/>
    <cellStyle name="Hipervínculo" xfId="49471" builtinId="8" hidden="1"/>
    <cellStyle name="Hipervínculo" xfId="27894" builtinId="8" hidden="1"/>
    <cellStyle name="Hipervínculo" xfId="24991" builtinId="8" hidden="1"/>
    <cellStyle name="Hipervínculo" xfId="3756" builtinId="8" hidden="1"/>
    <cellStyle name="Hipervínculo" xfId="27221" builtinId="8" hidden="1"/>
    <cellStyle name="Hipervínculo" xfId="17445" builtinId="8" hidden="1"/>
    <cellStyle name="Hipervínculo" xfId="48570" builtinId="8" hidden="1"/>
    <cellStyle name="Hipervínculo" xfId="1458" builtinId="8" hidden="1"/>
    <cellStyle name="Hipervínculo" xfId="58944" builtinId="8" hidden="1"/>
    <cellStyle name="Hipervínculo" xfId="5633" builtinId="8" hidden="1"/>
    <cellStyle name="Hipervínculo" xfId="55116" builtinId="8" hidden="1"/>
    <cellStyle name="Hipervínculo" xfId="1366" builtinId="8" hidden="1"/>
    <cellStyle name="Hipervínculo" xfId="54196" builtinId="8" hidden="1"/>
    <cellStyle name="Hipervínculo" xfId="10136" builtinId="8" hidden="1"/>
    <cellStyle name="Hipervínculo" xfId="52245" builtinId="8" hidden="1"/>
    <cellStyle name="Hipervínculo" xfId="24770" builtinId="8" hidden="1"/>
    <cellStyle name="Hipervínculo" xfId="48142" builtinId="8" hidden="1"/>
    <cellStyle name="Hipervínculo" xfId="16739" builtinId="8" hidden="1"/>
    <cellStyle name="Hipervínculo" xfId="2552" builtinId="8" hidden="1"/>
    <cellStyle name="Hipervínculo" xfId="19623" builtinId="8" hidden="1"/>
    <cellStyle name="Hipervínculo" xfId="54991" builtinId="8" hidden="1"/>
    <cellStyle name="Hipervínculo" xfId="10701" builtinId="8" hidden="1"/>
    <cellStyle name="Hipervínculo" xfId="36312" builtinId="8" hidden="1"/>
    <cellStyle name="Hipervínculo" xfId="16550" builtinId="8" hidden="1"/>
    <cellStyle name="Hipervínculo" xfId="37962" builtinId="8" hidden="1"/>
    <cellStyle name="Hipervínculo" xfId="51563" builtinId="8" hidden="1"/>
    <cellStyle name="Hipervínculo" xfId="53852" builtinId="8" hidden="1"/>
    <cellStyle name="Hipervínculo" xfId="4824" builtinId="8" hidden="1"/>
    <cellStyle name="Hipervínculo" xfId="38980" builtinId="8" hidden="1"/>
    <cellStyle name="Hipervínculo" xfId="57534" builtinId="8" hidden="1"/>
    <cellStyle name="Hipervínculo" xfId="57988" builtinId="8" hidden="1"/>
    <cellStyle name="Hipervínculo" xfId="17973" builtinId="8" hidden="1"/>
    <cellStyle name="Hipervínculo" xfId="3426" builtinId="8" hidden="1"/>
    <cellStyle name="Hipervínculo" xfId="6519" builtinId="8" hidden="1"/>
    <cellStyle name="Hipervínculo" xfId="12286" builtinId="8" hidden="1"/>
    <cellStyle name="Hipervínculo" xfId="1254" builtinId="8" hidden="1"/>
    <cellStyle name="Hipervínculo" xfId="34620" builtinId="8" hidden="1"/>
    <cellStyle name="Hipervínculo" xfId="43614" builtinId="8" hidden="1"/>
    <cellStyle name="Hipervínculo" xfId="5303" builtinId="8" hidden="1"/>
    <cellStyle name="Hipervínculo" xfId="29070" builtinId="8" hidden="1"/>
    <cellStyle name="Hipervínculo" xfId="14579" builtinId="8" hidden="1"/>
    <cellStyle name="Hipervínculo" xfId="19889" builtinId="8" hidden="1"/>
    <cellStyle name="Hipervínculo" xfId="10571" builtinId="8" hidden="1"/>
    <cellStyle name="Hipervínculo" xfId="31317" builtinId="8" hidden="1"/>
    <cellStyle name="Hipervínculo" xfId="24104" builtinId="8" hidden="1"/>
    <cellStyle name="Hipervínculo" xfId="27118" builtinId="8" hidden="1"/>
    <cellStyle name="Hipervínculo" xfId="59010" builtinId="8" hidden="1"/>
    <cellStyle name="Hipervínculo" xfId="46711" builtinId="8" hidden="1"/>
    <cellStyle name="Hipervínculo" xfId="53920" builtinId="8" hidden="1"/>
    <cellStyle name="Hipervínculo" xfId="37970" builtinId="8" hidden="1"/>
    <cellStyle name="Hipervínculo" xfId="19921" builtinId="8" hidden="1"/>
    <cellStyle name="Hipervínculo" xfId="24796" builtinId="8" hidden="1"/>
    <cellStyle name="Hipervínculo" xfId="30209" builtinId="8" hidden="1"/>
    <cellStyle name="Hipervínculo" xfId="54040" builtinId="8" hidden="1"/>
    <cellStyle name="Hipervínculo" xfId="18767" builtinId="8" hidden="1"/>
    <cellStyle name="Hipervínculo" xfId="44949" builtinId="8" hidden="1"/>
    <cellStyle name="Hipervínculo" xfId="43137" builtinId="8" hidden="1"/>
    <cellStyle name="Hipervínculo" xfId="48259" builtinId="8" hidden="1"/>
    <cellStyle name="Hipervínculo" xfId="27485" builtinId="8" hidden="1"/>
    <cellStyle name="Hipervínculo" xfId="20243" builtinId="8" hidden="1"/>
    <cellStyle name="Hipervínculo" xfId="1302" builtinId="8" hidden="1"/>
    <cellStyle name="Hipervínculo" xfId="51763" builtinId="8" hidden="1"/>
    <cellStyle name="Hipervínculo" xfId="30665" builtinId="8" hidden="1"/>
    <cellStyle name="Hipervínculo" xfId="23638" builtinId="8" hidden="1"/>
    <cellStyle name="Hipervínculo" xfId="6782" builtinId="8" hidden="1"/>
    <cellStyle name="Hipervínculo" xfId="24296" builtinId="8" hidden="1"/>
    <cellStyle name="Hipervínculo" xfId="7787" builtinId="8" hidden="1"/>
    <cellStyle name="Hipervínculo" xfId="52418" builtinId="8" hidden="1"/>
    <cellStyle name="Hipervínculo" xfId="30517" builtinId="8" hidden="1"/>
    <cellStyle name="Hipervínculo" xfId="13669" builtinId="8" hidden="1"/>
    <cellStyle name="Hipervínculo" xfId="32723" builtinId="8" hidden="1"/>
    <cellStyle name="Hipervínculo" xfId="7069" builtinId="8" hidden="1"/>
    <cellStyle name="Hipervínculo" xfId="31099" builtinId="8" hidden="1"/>
    <cellStyle name="Hipervínculo" xfId="35190" builtinId="8" hidden="1"/>
    <cellStyle name="Hipervínculo" xfId="58177" builtinId="8" hidden="1"/>
    <cellStyle name="Hipervínculo" xfId="38158" builtinId="8" hidden="1"/>
    <cellStyle name="Hipervínculo" xfId="37012" builtinId="8" hidden="1"/>
    <cellStyle name="Hipervínculo" xfId="43962" builtinId="8" hidden="1"/>
    <cellStyle name="Hipervínculo" xfId="13866" builtinId="8" hidden="1"/>
    <cellStyle name="Hipervínculo" xfId="14989" builtinId="8" hidden="1"/>
    <cellStyle name="Hipervínculo" xfId="6149" builtinId="8" hidden="1"/>
    <cellStyle name="Hipervínculo" xfId="49885" builtinId="8" hidden="1"/>
    <cellStyle name="Hipervínculo" xfId="15940" builtinId="8" hidden="1"/>
    <cellStyle name="Hipervínculo" xfId="33883" builtinId="8" hidden="1"/>
    <cellStyle name="Hipervínculo" xfId="2732" builtinId="8" hidden="1"/>
    <cellStyle name="Hipervínculo" xfId="6944" builtinId="8" hidden="1"/>
    <cellStyle name="Hipervínculo" xfId="39436" builtinId="8" hidden="1"/>
    <cellStyle name="Hipervínculo" xfId="3263" builtinId="8" hidden="1"/>
    <cellStyle name="Hipervínculo" xfId="47520" builtinId="8" hidden="1"/>
    <cellStyle name="Hipervínculo" xfId="51235" builtinId="8" hidden="1"/>
    <cellStyle name="Hipervínculo" xfId="31978" builtinId="8" hidden="1"/>
    <cellStyle name="Hipervínculo" xfId="3976" builtinId="8" hidden="1"/>
    <cellStyle name="Hipervínculo" xfId="25223" builtinId="8" hidden="1"/>
    <cellStyle name="Hipervínculo" xfId="51499" builtinId="8" hidden="1"/>
    <cellStyle name="Hipervínculo" xfId="22711" builtinId="8" hidden="1"/>
    <cellStyle name="Hipervínculo" xfId="40591" builtinId="8" hidden="1"/>
    <cellStyle name="Hipervínculo" xfId="4853" builtinId="8" hidden="1"/>
    <cellStyle name="Hipervínculo" xfId="13446" builtinId="8" hidden="1"/>
    <cellStyle name="Hipervínculo" xfId="10363" builtinId="8" hidden="1"/>
    <cellStyle name="Hipervínculo" xfId="32060" builtinId="8" hidden="1"/>
    <cellStyle name="Hipervínculo" xfId="57717" builtinId="8" hidden="1"/>
    <cellStyle name="Hipervínculo" xfId="55393" builtinId="8" hidden="1"/>
    <cellStyle name="Hipervínculo" xfId="12990" builtinId="8" hidden="1"/>
    <cellStyle name="Hipervínculo" xfId="52448" builtinId="8" hidden="1"/>
    <cellStyle name="Hipervínculo" xfId="42186" builtinId="8" hidden="1"/>
    <cellStyle name="Hipervínculo" xfId="17515" builtinId="8" hidden="1"/>
    <cellStyle name="Hipervínculo" xfId="39022" builtinId="8" hidden="1"/>
    <cellStyle name="Hipervínculo" xfId="53526" builtinId="8" hidden="1"/>
    <cellStyle name="Hipervínculo" xfId="48467" builtinId="8" hidden="1"/>
    <cellStyle name="Hipervínculo" xfId="26734" builtinId="8" hidden="1"/>
    <cellStyle name="Hipervínculo" xfId="3192" builtinId="8" hidden="1"/>
    <cellStyle name="Hipervínculo" xfId="53930" builtinId="8" hidden="1"/>
    <cellStyle name="Hipervínculo" xfId="43246" builtinId="8" hidden="1"/>
    <cellStyle name="Hipervínculo" xfId="45950" builtinId="8" hidden="1"/>
    <cellStyle name="Hipervínculo" xfId="46600" builtinId="8" hidden="1"/>
    <cellStyle name="Hipervínculo" xfId="41541" builtinId="8" hidden="1"/>
    <cellStyle name="Hipervínculo" xfId="7854" builtinId="8" hidden="1"/>
    <cellStyle name="Hipervínculo" xfId="3516" builtinId="8" hidden="1"/>
    <cellStyle name="Hipervínculo" xfId="43290" builtinId="8" hidden="1"/>
    <cellStyle name="Hipervínculo" xfId="5287" builtinId="8" hidden="1"/>
    <cellStyle name="Hipervínculo" xfId="39199" builtinId="8" hidden="1"/>
    <cellStyle name="Hipervínculo" xfId="21370" builtinId="8" hidden="1"/>
    <cellStyle name="Hipervínculo" xfId="34610" builtinId="8" hidden="1"/>
    <cellStyle name="Hipervínculo" xfId="12880" builtinId="8" hidden="1"/>
    <cellStyle name="Hipervínculo" xfId="11284" builtinId="8" hidden="1"/>
    <cellStyle name="Hipervínculo" xfId="26950" builtinId="8" hidden="1"/>
    <cellStyle name="Hipervínculo" xfId="38074" builtinId="8" hidden="1"/>
    <cellStyle name="Hipervínculo" xfId="41018" builtinId="8" hidden="1"/>
    <cellStyle name="Hipervínculo" xfId="32745" builtinId="8" hidden="1"/>
    <cellStyle name="Hipervínculo" xfId="51147" builtinId="8" hidden="1"/>
    <cellStyle name="Hipervínculo" xfId="5951" builtinId="8" hidden="1"/>
    <cellStyle name="Hipervínculo" xfId="5373" builtinId="8" hidden="1"/>
    <cellStyle name="Hipervínculo" xfId="52804" builtinId="8" hidden="1"/>
    <cellStyle name="Hipervínculo" xfId="55690" builtinId="8" hidden="1"/>
    <cellStyle name="Hipervínculo" xfId="58322" builtinId="8" hidden="1"/>
    <cellStyle name="Hipervínculo" xfId="25814" builtinId="8" hidden="1"/>
    <cellStyle name="Hipervínculo" xfId="20754" builtinId="8" hidden="1"/>
    <cellStyle name="Hipervínculo" xfId="10321" builtinId="8" hidden="1"/>
    <cellStyle name="Hipervínculo" xfId="11517" builtinId="8" hidden="1"/>
    <cellStyle name="Hipervínculo" xfId="33933" builtinId="8" hidden="1"/>
    <cellStyle name="Hipervínculo" xfId="59331" builtinId="8" hidden="1"/>
    <cellStyle name="Hipervínculo" xfId="1100" builtinId="8" hidden="1"/>
    <cellStyle name="Hipervínculo" xfId="34439" builtinId="8" hidden="1"/>
    <cellStyle name="Hipervínculo" xfId="38434" builtinId="8" hidden="1"/>
    <cellStyle name="Hipervínculo" xfId="39191" builtinId="8" hidden="1"/>
    <cellStyle name="Hipervínculo" xfId="16102" builtinId="8" hidden="1"/>
    <cellStyle name="Hipervínculo" xfId="43704" builtinId="8" hidden="1"/>
    <cellStyle name="Hipervínculo" xfId="58634" builtinId="8" hidden="1"/>
    <cellStyle name="Hipervínculo" xfId="37248" builtinId="8" hidden="1"/>
    <cellStyle name="Hipervínculo" xfId="11959" builtinId="8" hidden="1"/>
    <cellStyle name="Hipervínculo" xfId="6910" builtinId="8" hidden="1"/>
    <cellStyle name="Hipervínculo" xfId="14779" builtinId="8" hidden="1"/>
    <cellStyle name="Hipervínculo" xfId="38805" builtinId="8" hidden="1"/>
    <cellStyle name="Hipervínculo" xfId="22733" builtinId="8" hidden="1"/>
    <cellStyle name="Hipervínculo" xfId="20770" builtinId="8" hidden="1"/>
    <cellStyle name="Hipervínculo" xfId="45209" builtinId="8" hidden="1"/>
    <cellStyle name="Hipervínculo" xfId="6774" builtinId="8" hidden="1"/>
    <cellStyle name="Hipervínculo" xfId="17413" builtinId="8" hidden="1"/>
    <cellStyle name="Hipervínculo" xfId="21581" builtinId="8" hidden="1"/>
    <cellStyle name="Hipervínculo" xfId="56300" builtinId="8" hidden="1"/>
    <cellStyle name="Hipervínculo" xfId="57045" builtinId="8" hidden="1"/>
    <cellStyle name="Hipervínculo" xfId="47678" builtinId="8" hidden="1"/>
    <cellStyle name="Hipervínculo" xfId="23646" builtinId="8" hidden="1"/>
    <cellStyle name="Hipervínculo" xfId="4561" builtinId="8" hidden="1"/>
    <cellStyle name="Hipervínculo" xfId="4431" builtinId="8" hidden="1"/>
    <cellStyle name="Hipervínculo" xfId="28378" builtinId="8" hidden="1"/>
    <cellStyle name="Hipervínculo" xfId="52410" builtinId="8" hidden="1"/>
    <cellStyle name="Hipervínculo" xfId="56500" builtinId="8" hidden="1"/>
    <cellStyle name="Hipervínculo" xfId="40879" builtinId="8" hidden="1"/>
    <cellStyle name="Hipervínculo" xfId="16851" builtinId="8" hidden="1"/>
    <cellStyle name="Hipervínculo" xfId="971" builtinId="8" hidden="1"/>
    <cellStyle name="Hipervínculo" xfId="28429" builtinId="8" hidden="1"/>
    <cellStyle name="Hipervínculo" xfId="28578" builtinId="8" hidden="1"/>
    <cellStyle name="Hipervínculo" xfId="2317" builtinId="8" hidden="1"/>
    <cellStyle name="Hipervínculo" xfId="14523" builtinId="8" hidden="1"/>
    <cellStyle name="Hipervínculo" xfId="34078" builtinId="8" hidden="1"/>
    <cellStyle name="Hipervínculo" xfId="10049" builtinId="8" hidden="1"/>
    <cellStyle name="Hipervínculo" xfId="2898" builtinId="8" hidden="1"/>
    <cellStyle name="Hipervínculo" xfId="16381" builtinId="8" hidden="1"/>
    <cellStyle name="Hipervínculo" xfId="41983" builtinId="8" hidden="1"/>
    <cellStyle name="Hipervínculo" xfId="54440" builtinId="8" hidden="1"/>
    <cellStyle name="Hipervínculo" xfId="49379" builtinId="8" hidden="1"/>
    <cellStyle name="Hipervínculo" xfId="27275" builtinId="8" hidden="1"/>
    <cellStyle name="Hipervínculo" xfId="2736" builtinId="8" hidden="1"/>
    <cellStyle name="Hipervínculo" xfId="9236" builtinId="8" hidden="1"/>
    <cellStyle name="Hipervínculo" xfId="23304" builtinId="8" hidden="1"/>
    <cellStyle name="Hipervínculo" xfId="48781" builtinId="8" hidden="1"/>
    <cellStyle name="Hipervínculo" xfId="50204" builtinId="8" hidden="1"/>
    <cellStyle name="Hipervínculo" xfId="42453" builtinId="8" hidden="1"/>
    <cellStyle name="Hipervínculo" xfId="51493" builtinId="8" hidden="1"/>
    <cellStyle name="Hipervínculo" xfId="3972" builtinId="8" hidden="1"/>
    <cellStyle name="Hipervínculo" xfId="50258" builtinId="8" hidden="1"/>
    <cellStyle name="Hipervínculo" xfId="30236" builtinId="8" hidden="1"/>
    <cellStyle name="Hipervínculo" xfId="55580" builtinId="8" hidden="1"/>
    <cellStyle name="Hipervínculo" xfId="40583" builtinId="8" hidden="1"/>
    <cellStyle name="Hipervínculo" xfId="35107" builtinId="8" hidden="1"/>
    <cellStyle name="Hipervínculo" xfId="13675" builtinId="8" hidden="1"/>
    <cellStyle name="Hipervínculo" xfId="10371" builtinId="8" hidden="1"/>
    <cellStyle name="Hipervínculo" xfId="18983" builtinId="8" hidden="1"/>
    <cellStyle name="Hipervínculo" xfId="37161" builtinId="8" hidden="1"/>
    <cellStyle name="Hipervínculo" xfId="31549" builtinId="8" hidden="1"/>
    <cellStyle name="Hipervínculo" xfId="7473" builtinId="8" hidden="1"/>
    <cellStyle name="Hipervínculo" xfId="634" builtinId="8" hidden="1"/>
    <cellStyle name="Hipervínculo" xfId="15027" builtinId="8" hidden="1"/>
    <cellStyle name="Hipervínculo" xfId="48375" builtinId="8" hidden="1"/>
    <cellStyle name="Hipervínculo" xfId="22360" builtinId="8" hidden="1"/>
    <cellStyle name="Hipervínculo" xfId="19391" builtinId="8" hidden="1"/>
    <cellStyle name="Hipervínculo" xfId="34041" builtinId="8" hidden="1"/>
    <cellStyle name="Hipervínculo" xfId="18870" builtinId="8" hidden="1"/>
    <cellStyle name="Hipervínculo" xfId="21666" builtinId="8" hidden="1"/>
    <cellStyle name="Hipervínculo" xfId="25860" builtinId="8" hidden="1"/>
    <cellStyle name="Hipervínculo" xfId="24226" builtinId="8" hidden="1"/>
    <cellStyle name="Hipervínculo" xfId="29284" builtinId="8" hidden="1"/>
    <cellStyle name="Hipervínculo" xfId="51021" builtinId="8" hidden="1"/>
    <cellStyle name="Hipervínculo" xfId="41533" builtinId="8" hidden="1"/>
    <cellStyle name="Hipervínculo" xfId="34843" builtinId="8" hidden="1"/>
    <cellStyle name="Hipervínculo" xfId="14738" builtinId="8" hidden="1"/>
    <cellStyle name="Hipervínculo" xfId="8197" builtinId="8" hidden="1"/>
    <cellStyle name="Hipervínculo" xfId="31157" builtinId="8" hidden="1"/>
    <cellStyle name="Hipervínculo" xfId="36216" builtinId="8" hidden="1"/>
    <cellStyle name="Hipervínculo" xfId="59090" builtinId="8" hidden="1"/>
    <cellStyle name="Hipervínculo" xfId="29909" builtinId="8" hidden="1"/>
    <cellStyle name="Hipervínculo" xfId="27922" builtinId="8" hidden="1"/>
    <cellStyle name="Hipervínculo" xfId="4686" builtinId="8" hidden="1"/>
    <cellStyle name="Hipervínculo" xfId="49837" builtinId="8" hidden="1"/>
    <cellStyle name="Hipervínculo" xfId="1086" builtinId="8" hidden="1"/>
    <cellStyle name="Hipervínculo" xfId="43145" builtinId="8" hidden="1"/>
    <cellStyle name="Hipervínculo" xfId="53564" builtinId="8" hidden="1"/>
    <cellStyle name="Hipervínculo" xfId="54386" builtinId="8" hidden="1"/>
    <cellStyle name="Hipervínculo" xfId="41268" builtinId="8" hidden="1"/>
    <cellStyle name="Hipervínculo" xfId="3676" builtinId="8" hidden="1"/>
    <cellStyle name="Hipervínculo" xfId="22494" builtinId="8" hidden="1"/>
    <cellStyle name="Hipervínculo" xfId="4555" builtinId="8" hidden="1"/>
    <cellStyle name="Hipervínculo" xfId="25729" builtinId="8" hidden="1"/>
    <cellStyle name="Hipervínculo" xfId="46765" builtinId="8" hidden="1"/>
    <cellStyle name="Hipervínculo" xfId="20745" builtinId="8" hidden="1"/>
    <cellStyle name="Hipervínculo" xfId="15351" builtinId="8" hidden="1"/>
    <cellStyle name="Hipervínculo" xfId="5267" builtinId="8" hidden="1"/>
    <cellStyle name="Hipervínculo" xfId="29290" builtinId="8" hidden="1"/>
    <cellStyle name="Hipervínculo" xfId="51941" builtinId="8" hidden="1"/>
    <cellStyle name="Hipervínculo" xfId="27529" builtinId="8" hidden="1"/>
    <cellStyle name="Hipervínculo" xfId="49247" builtinId="8" hidden="1"/>
    <cellStyle name="Hipervínculo" xfId="56304" builtinId="8" hidden="1"/>
    <cellStyle name="Hipervínculo" xfId="50049" builtinId="8" hidden="1"/>
    <cellStyle name="Hipervínculo" xfId="12064" builtinId="8" hidden="1"/>
    <cellStyle name="Hipervínculo" xfId="17441" builtinId="8" hidden="1"/>
    <cellStyle name="Hipervínculo" xfId="58630" builtinId="8" hidden="1"/>
    <cellStyle name="Hipervínculo" xfId="57189" builtinId="8" hidden="1"/>
    <cellStyle name="Hipervínculo" xfId="55853" builtinId="8" hidden="1"/>
    <cellStyle name="Hipervínculo" xfId="6916" builtinId="8" hidden="1"/>
    <cellStyle name="Hipervínculo" xfId="12196" builtinId="8" hidden="1"/>
    <cellStyle name="Hipervínculo" xfId="18866" builtinId="8" hidden="1"/>
    <cellStyle name="Hipervínculo" xfId="42893" builtinId="8" hidden="1"/>
    <cellStyle name="Hipervínculo" xfId="54484" builtinId="8" hidden="1"/>
    <cellStyle name="Hipervínculo" xfId="40509" builtinId="8" hidden="1"/>
    <cellStyle name="Hipervínculo" xfId="52101" builtinId="8" hidden="1"/>
    <cellStyle name="Hipervínculo" xfId="29929" builtinId="8" hidden="1"/>
    <cellStyle name="Hipervínculo" xfId="56836" builtinId="8" hidden="1"/>
    <cellStyle name="Hipervínculo" xfId="49295" builtinId="8" hidden="1"/>
    <cellStyle name="Hipervínculo" xfId="10259" builtinId="8" hidden="1"/>
    <cellStyle name="Hipervínculo" xfId="23628" builtinId="8" hidden="1"/>
    <cellStyle name="Hipervínculo" xfId="20831" builtinId="8" hidden="1"/>
    <cellStyle name="Hipervínculo" xfId="8857" builtinId="8" hidden="1"/>
    <cellStyle name="Hipervínculo" xfId="45333" builtinId="8" hidden="1"/>
    <cellStyle name="Hipervínculo" xfId="34722" builtinId="8" hidden="1"/>
    <cellStyle name="Hipervínculo" xfId="31890" builtinId="8" hidden="1"/>
    <cellStyle name="Hipervínculo" xfId="3484" builtinId="8" hidden="1"/>
    <cellStyle name="Hipervínculo" xfId="1178" builtinId="8" hidden="1"/>
    <cellStyle name="Hipervínculo" xfId="39267" builtinId="8" hidden="1"/>
    <cellStyle name="Hipervínculo" xfId="33072" builtinId="8" hidden="1"/>
    <cellStyle name="Hipervínculo" xfId="17119" builtinId="8" hidden="1"/>
    <cellStyle name="Hipervínculo" xfId="52640" builtinId="8" hidden="1"/>
    <cellStyle name="Hipervínculo" xfId="16998" builtinId="8" hidden="1"/>
    <cellStyle name="Hipervínculo" xfId="56296" builtinId="8" hidden="1"/>
    <cellStyle name="Hipervínculo" xfId="44227" builtinId="8" hidden="1"/>
    <cellStyle name="Hipervínculo" xfId="47056" builtinId="8" hidden="1"/>
    <cellStyle name="Hipervínculo" xfId="7497" builtinId="8" hidden="1"/>
    <cellStyle name="Hipervínculo" xfId="16389" builtinId="8" hidden="1"/>
    <cellStyle name="Hipervínculo" xfId="16473" builtinId="8" hidden="1"/>
    <cellStyle name="Hipervínculo" xfId="46064" builtinId="8" hidden="1"/>
    <cellStyle name="Hipervínculo" xfId="49371" builtinId="8" hidden="1"/>
    <cellStyle name="Hipervínculo" xfId="27283" builtinId="8" hidden="1"/>
    <cellStyle name="Hipervínculo" xfId="22578" builtinId="8" hidden="1"/>
    <cellStyle name="Hipervínculo" xfId="1472" builtinId="8" hidden="1"/>
    <cellStyle name="Hipervínculo" xfId="49111" builtinId="8" hidden="1"/>
    <cellStyle name="Hipervínculo" xfId="51354" builtinId="8" hidden="1"/>
    <cellStyle name="Hipervínculo" xfId="52863" builtinId="8" hidden="1"/>
    <cellStyle name="Hipervínculo" xfId="42445" builtinId="8" hidden="1"/>
    <cellStyle name="Hipervínculo" xfId="20484" builtinId="8" hidden="1"/>
    <cellStyle name="Hipervínculo" xfId="15651" builtinId="8" hidden="1"/>
    <cellStyle name="Hipervínculo" xfId="8513" builtinId="8" hidden="1"/>
    <cellStyle name="Hipervínculo" xfId="30244" builtinId="8" hidden="1"/>
    <cellStyle name="Hipervínculo" xfId="31579" builtinId="8" hidden="1"/>
    <cellStyle name="Hipervínculo" xfId="24975" builtinId="8" hidden="1"/>
    <cellStyle name="Hipervínculo" xfId="15061" builtinId="8" hidden="1"/>
    <cellStyle name="Hipervínculo" xfId="13683" builtinId="8" hidden="1"/>
    <cellStyle name="Hipervínculo" xfId="8723" builtinId="8" hidden="1"/>
    <cellStyle name="Hipervínculo" xfId="13777" builtinId="8" hidden="1"/>
    <cellStyle name="Hipervínculo" xfId="37169" builtinId="8" hidden="1"/>
    <cellStyle name="Hipervínculo" xfId="24086" builtinId="8" hidden="1"/>
    <cellStyle name="Hipervínculo" xfId="50360" builtinId="8" hidden="1"/>
    <cellStyle name="Hipervínculo" xfId="11703" builtinId="8" hidden="1"/>
    <cellStyle name="Hipervínculo" xfId="5560" builtinId="8" hidden="1"/>
    <cellStyle name="Hipervínculo" xfId="1364" builtinId="8" hidden="1"/>
    <cellStyle name="Hipervínculo" xfId="22368" builtinId="8" hidden="1"/>
    <cellStyle name="Hipervínculo" xfId="44099" builtinId="8" hidden="1"/>
    <cellStyle name="Hipervínculo" xfId="49159" builtinId="8" hidden="1"/>
    <cellStyle name="Hipervínculo" xfId="45851" builtinId="8" hidden="1"/>
    <cellStyle name="Hipervínculo" xfId="45656" builtinId="8" hidden="1"/>
    <cellStyle name="Hipervínculo" xfId="7925" builtinId="8" hidden="1"/>
    <cellStyle name="Hipervínculo" xfId="28706" builtinId="8" hidden="1"/>
    <cellStyle name="Hipervínculo" xfId="29292" builtinId="8" hidden="1"/>
    <cellStyle name="Hipervínculo" xfId="32980" builtinId="8" hidden="1"/>
    <cellStyle name="Hipervínculo" xfId="51639" builtinId="8" hidden="1"/>
    <cellStyle name="Hipervínculo" xfId="30065" builtinId="8" hidden="1"/>
    <cellStyle name="Hipervínculo" xfId="14730" builtinId="8" hidden="1"/>
    <cellStyle name="Hipervínculo" xfId="1460" builtinId="8" hidden="1"/>
    <cellStyle name="Hipervínculo" xfId="12976" builtinId="8" hidden="1"/>
    <cellStyle name="Hipervínculo" xfId="36224" builtinId="8" hidden="1"/>
    <cellStyle name="Hipervínculo" xfId="59086" builtinId="8" hidden="1"/>
    <cellStyle name="Hipervínculo" xfId="56278" builtinId="8" hidden="1"/>
    <cellStyle name="Hipervínculo" xfId="55766" builtinId="8" hidden="1"/>
    <cellStyle name="Hipervínculo" xfId="50292" builtinId="8" hidden="1"/>
    <cellStyle name="Hipervínculo" xfId="57331" builtinId="8" hidden="1"/>
    <cellStyle name="Hipervínculo" xfId="527" builtinId="8" hidden="1"/>
    <cellStyle name="Hipervínculo" xfId="34132" builtinId="8" hidden="1"/>
    <cellStyle name="Hipervínculo" xfId="54020" builtinId="8" hidden="1"/>
    <cellStyle name="Hipervínculo" xfId="11730" builtinId="8" hidden="1"/>
    <cellStyle name="Hipervínculo" xfId="25450" builtinId="8" hidden="1"/>
    <cellStyle name="Hipervínculo" xfId="1565" builtinId="8" hidden="1"/>
    <cellStyle name="Hipervínculo" xfId="8009" builtinId="8" hidden="1"/>
    <cellStyle name="Hipervínculo" xfId="406" builtinId="8" hidden="1"/>
    <cellStyle name="Hipervínculo" xfId="50077" builtinId="8" hidden="1"/>
    <cellStyle name="Hipervínculo" xfId="46773" builtinId="8" hidden="1"/>
    <cellStyle name="Hipervínculo" xfId="42683" builtinId="8" hidden="1"/>
    <cellStyle name="Hipervínculo" xfId="18655" builtinId="8" hidden="1"/>
    <cellStyle name="Hipervínculo" xfId="58022" builtinId="8" hidden="1"/>
    <cellStyle name="Hipervínculo" xfId="3994" builtinId="8" hidden="1"/>
    <cellStyle name="Hipervínculo" xfId="25370" builtinId="8" hidden="1"/>
    <cellStyle name="Hipervínculo" xfId="57005" builtinId="8" hidden="1"/>
    <cellStyle name="Hipervínculo" xfId="52189" builtinId="8" hidden="1"/>
    <cellStyle name="Hipervínculo" xfId="35880" builtinId="8" hidden="1"/>
    <cellStyle name="Hipervínculo" xfId="2716" builtinId="8" hidden="1"/>
    <cellStyle name="Hipervínculo" xfId="12056" builtinId="8" hidden="1"/>
    <cellStyle name="Hipervínculo" xfId="1536" builtinId="8" hidden="1"/>
    <cellStyle name="Hipervínculo" xfId="40179" builtinId="8" hidden="1"/>
    <cellStyle name="Hipervínculo" xfId="36266" builtinId="8" hidden="1"/>
    <cellStyle name="Hipervínculo" xfId="33175" builtinId="8" hidden="1"/>
    <cellStyle name="Hipervínculo" xfId="29080" builtinId="8" hidden="1"/>
    <cellStyle name="Hipervínculo" xfId="5054" builtinId="8" hidden="1"/>
    <cellStyle name="Hipervínculo" xfId="18858" builtinId="8" hidden="1"/>
    <cellStyle name="Hipervínculo" xfId="16073" builtinId="8" hidden="1"/>
    <cellStyle name="Hipervínculo" xfId="46976" builtinId="8" hidden="1"/>
    <cellStyle name="Hipervínculo" xfId="19409" builtinId="8" hidden="1"/>
    <cellStyle name="Hipervínculo" xfId="21034" builtinId="8" hidden="1"/>
    <cellStyle name="Hipervínculo" xfId="9425" builtinId="8" hidden="1"/>
    <cellStyle name="Hipervínculo" xfId="1928" builtinId="8" hidden="1"/>
    <cellStyle name="Hipervínculo" xfId="25655" builtinId="8" hidden="1"/>
    <cellStyle name="Hipervínculo" xfId="27521" builtinId="8" hidden="1"/>
    <cellStyle name="Hipervínculo" xfId="53778" builtinId="8" hidden="1"/>
    <cellStyle name="Hipervínculo" xfId="43354" builtinId="8" hidden="1"/>
    <cellStyle name="Hipervínculo" xfId="30141" builtinId="8" hidden="1"/>
    <cellStyle name="Hipervínculo" xfId="28626" builtinId="8" hidden="1"/>
    <cellStyle name="Hipervínculo" xfId="7184" builtinId="8" hidden="1"/>
    <cellStyle name="Hipervínculo" xfId="32457" builtinId="8" hidden="1"/>
    <cellStyle name="Hipervínculo" xfId="34389" builtinId="8" hidden="1"/>
    <cellStyle name="Hipervínculo" xfId="33743" builtinId="8" hidden="1"/>
    <cellStyle name="Hipervínculo" xfId="36427" builtinId="8" hidden="1"/>
    <cellStyle name="Hipervínculo" xfId="18462" builtinId="8" hidden="1"/>
    <cellStyle name="Hipervínculo" xfId="43935" builtinId="8" hidden="1"/>
    <cellStyle name="Hipervínculo" xfId="22422" builtinId="8" hidden="1"/>
    <cellStyle name="Hipervínculo" xfId="39259" builtinId="8" hidden="1"/>
    <cellStyle name="Hipervínculo" xfId="41318" builtinId="8" hidden="1"/>
    <cellStyle name="Hipervínculo" xfId="51231" builtinId="8" hidden="1"/>
    <cellStyle name="Hipervínculo" xfId="29497" builtinId="8" hidden="1"/>
    <cellStyle name="Hipervínculo" xfId="19193" builtinId="8" hidden="1"/>
    <cellStyle name="Hipervínculo" xfId="23632" builtinId="8" hidden="1"/>
    <cellStyle name="Hipervínculo" xfId="21456" builtinId="8" hidden="1"/>
    <cellStyle name="Hipervínculo" xfId="54452" builtinId="8" hidden="1"/>
    <cellStyle name="Hipervínculo" xfId="52658" builtinId="8" hidden="1"/>
    <cellStyle name="Hipervínculo" xfId="43264" builtinId="8" hidden="1"/>
    <cellStyle name="Hipervínculo" xfId="87" builtinId="8" hidden="1"/>
    <cellStyle name="Hipervínculo" xfId="37880" builtinId="8" hidden="1"/>
    <cellStyle name="Hipervínculo" xfId="53454" builtinId="8" hidden="1"/>
    <cellStyle name="Hipervínculo" xfId="5777" builtinId="8" hidden="1"/>
    <cellStyle name="Hipervínculo" xfId="23901" builtinId="8" hidden="1"/>
    <cellStyle name="Hipervínculo" xfId="58171" builtinId="8" hidden="1"/>
    <cellStyle name="Hipervínculo" xfId="39521" builtinId="8" hidden="1"/>
    <cellStyle name="Hipervínculo" xfId="7122" builtinId="8" hidden="1"/>
    <cellStyle name="Hipervínculo" xfId="11288" builtinId="8" hidden="1"/>
    <cellStyle name="Hipervínculo" xfId="13319" builtinId="8" hidden="1"/>
    <cellStyle name="Hipervínculo" xfId="38090" builtinId="8" hidden="1"/>
    <cellStyle name="Hipervínculo" xfId="59441" builtinId="8" hidden="1"/>
    <cellStyle name="Hipervínculo" xfId="55366" builtinId="8" hidden="1"/>
    <cellStyle name="Hipervínculo" xfId="30449" builtinId="8" hidden="1"/>
    <cellStyle name="Hipervínculo" xfId="25129" builtinId="8" hidden="1"/>
    <cellStyle name="Hipervínculo" xfId="9018" builtinId="8" hidden="1"/>
    <cellStyle name="Hipervínculo" xfId="17987" builtinId="8" hidden="1"/>
    <cellStyle name="Hipervínculo" xfId="42239" builtinId="8" hidden="1"/>
    <cellStyle name="Hipervínculo" xfId="24702" builtinId="8" hidden="1"/>
    <cellStyle name="Hipervínculo" xfId="48568" builtinId="8" hidden="1"/>
    <cellStyle name="Hipervínculo" xfId="23518" builtinId="8" hidden="1"/>
    <cellStyle name="Hipervínculo" xfId="1368" builtinId="8" hidden="1"/>
    <cellStyle name="Hipervínculo" xfId="12382" builtinId="8" hidden="1"/>
    <cellStyle name="Hipervínculo" xfId="27431" builtinId="8" hidden="1"/>
    <cellStyle name="Hipervínculo" xfId="49167" builtinId="8" hidden="1"/>
    <cellStyle name="Hipervínculo" xfId="45859" builtinId="8" hidden="1"/>
    <cellStyle name="Hipervínculo" xfId="41769" builtinId="8" hidden="1"/>
    <cellStyle name="Hipervínculo" xfId="16592" builtinId="8" hidden="1"/>
    <cellStyle name="Hipervínculo" xfId="1054" builtinId="8" hidden="1"/>
    <cellStyle name="Hipervínculo" xfId="39525" builtinId="8" hidden="1"/>
    <cellStyle name="Hipervínculo" xfId="34288" builtinId="8" hidden="1"/>
    <cellStyle name="Hipervínculo" xfId="26762" builtinId="8" hidden="1"/>
    <cellStyle name="Hipervínculo" xfId="53928" builtinId="8" hidden="1"/>
    <cellStyle name="Hipervínculo" xfId="40155" builtinId="8" hidden="1"/>
    <cellStyle name="Hipervínculo" xfId="47082" builtinId="8" hidden="1"/>
    <cellStyle name="Hipervínculo" xfId="12968" builtinId="8" hidden="1"/>
    <cellStyle name="Hipervínculo" xfId="25540" builtinId="8" hidden="1"/>
    <cellStyle name="Hipervínculo" xfId="41088" builtinId="8" hidden="1"/>
    <cellStyle name="Hipervínculo" xfId="56286" builtinId="8" hidden="1"/>
    <cellStyle name="Hipervínculo" xfId="32260" builtinId="8" hidden="1"/>
    <cellStyle name="Hipervínculo" xfId="28168" builtinId="8" hidden="1"/>
    <cellStyle name="Hipervínculo" xfId="8217" builtinId="8" hidden="1"/>
    <cellStyle name="Hipervínculo" xfId="19771" builtinId="8" hidden="1"/>
    <cellStyle name="Hipervínculo" xfId="28088" builtinId="8" hidden="1"/>
    <cellStyle name="Hipervínculo" xfId="47889" builtinId="8" hidden="1"/>
    <cellStyle name="Hipervínculo" xfId="49489" builtinId="8" hidden="1"/>
    <cellStyle name="Hipervínculo" xfId="25458" builtinId="8" hidden="1"/>
    <cellStyle name="Hipervínculo" xfId="21368" builtinId="8" hidden="1"/>
    <cellStyle name="Hipervínculo" xfId="24566" builtinId="8" hidden="1"/>
    <cellStyle name="Hipervínculo" xfId="34883" builtinId="8" hidden="1"/>
    <cellStyle name="Hipervínculo" xfId="48578" builtinId="8" hidden="1"/>
    <cellStyle name="Hipervínculo" xfId="54689" builtinId="8" hidden="1"/>
    <cellStyle name="Hipervínculo" xfId="18202" builtinId="8" hidden="1"/>
    <cellStyle name="Hipervínculo" xfId="18663" builtinId="8" hidden="1"/>
    <cellStyle name="Hipervínculo" xfId="14569" builtinId="8" hidden="1"/>
    <cellStyle name="Hipervínculo" xfId="9341" builtinId="8" hidden="1"/>
    <cellStyle name="Hipervínculo" xfId="17537" builtinId="8" hidden="1"/>
    <cellStyle name="Hipervínculo" xfId="55094" builtinId="8" hidden="1"/>
    <cellStyle name="Hipervínculo" xfId="3750" builtinId="8" hidden="1"/>
    <cellStyle name="Hipervínculo" xfId="35890" builtinId="8" hidden="1"/>
    <cellStyle name="Hipervínculo" xfId="11862" builtinId="8" hidden="1"/>
    <cellStyle name="Hipervínculo" xfId="36148" builtinId="8" hidden="1"/>
    <cellStyle name="Hipervínculo" xfId="13541" builtinId="8" hidden="1"/>
    <cellStyle name="Hipervínculo" xfId="7969" builtinId="8" hidden="1"/>
    <cellStyle name="Hipervínculo" xfId="50098" builtinId="8" hidden="1"/>
    <cellStyle name="Hipervínculo" xfId="16371" builtinId="8" hidden="1"/>
    <cellStyle name="Hipervínculo" xfId="29088" builtinId="8" hidden="1"/>
    <cellStyle name="Hipervínculo" xfId="53665" builtinId="8" hidden="1"/>
    <cellStyle name="Hipervínculo" xfId="452" builtinId="8" hidden="1"/>
    <cellStyle name="Hipervínculo" xfId="20602" builtinId="8" hidden="1"/>
    <cellStyle name="Hipervínculo" xfId="46968" builtinId="8" hidden="1"/>
    <cellStyle name="Hipervínculo" xfId="17809" builtinId="8" hidden="1"/>
    <cellStyle name="Hipervínculo" xfId="45217" builtinId="8" hidden="1"/>
    <cellStyle name="Hipervínculo" xfId="22288" builtinId="8" hidden="1"/>
    <cellStyle name="Hipervínculo" xfId="6565" builtinId="8" hidden="1"/>
    <cellStyle name="Hipervínculo" xfId="5741" builtinId="8" hidden="1"/>
    <cellStyle name="Hipervínculo" xfId="27515" builtinId="8" hidden="1"/>
    <cellStyle name="Hipervínculo" xfId="53770" builtinId="8" hidden="1"/>
    <cellStyle name="Hipervínculo" xfId="42915" builtinId="8" hidden="1"/>
    <cellStyle name="Hipervínculo" xfId="38284" builtinId="8" hidden="1"/>
    <cellStyle name="Hipervínculo" xfId="15489" builtinId="8" hidden="1"/>
    <cellStyle name="Hipervínculo" xfId="796" builtinId="8" hidden="1"/>
    <cellStyle name="Hipervínculo" xfId="34457" builtinId="8" hidden="1"/>
    <cellStyle name="Hipervínculo" xfId="34397" builtinId="8" hidden="1"/>
    <cellStyle name="Hipervínculo" xfId="41825" builtinId="8" hidden="1"/>
    <cellStyle name="Hipervínculo" xfId="45907" builtinId="8" hidden="1"/>
    <cellStyle name="Hipervínculo" xfId="55270" builtinId="8" hidden="1"/>
    <cellStyle name="Hipervínculo" xfId="8691" builtinId="8" hidden="1"/>
    <cellStyle name="Hipervínculo" xfId="1858" builtinId="8" hidden="1"/>
    <cellStyle name="Hipervínculo" xfId="19597" builtinId="8" hidden="1"/>
    <cellStyle name="Hipervínculo" xfId="41326" builtinId="8" hidden="1"/>
    <cellStyle name="Hipervínculo" xfId="51225" builtinId="8" hidden="1"/>
    <cellStyle name="Hipervínculo" xfId="46164" builtinId="8" hidden="1"/>
    <cellStyle name="Hipervínculo" xfId="20659" builtinId="8" hidden="1"/>
    <cellStyle name="Hipervínculo" xfId="28268" builtinId="8" hidden="1"/>
    <cellStyle name="Hipervínculo" xfId="9092" builtinId="8" hidden="1"/>
    <cellStyle name="Hipervínculo" xfId="26522" builtinId="8" hidden="1"/>
    <cellStyle name="Hipervínculo" xfId="39965" builtinId="8" hidden="1"/>
    <cellStyle name="Hipervínculo" xfId="58476" builtinId="8" hidden="1"/>
    <cellStyle name="Hipervínculo" xfId="21674" builtinId="8" hidden="1"/>
    <cellStyle name="Hipervínculo" xfId="17505" builtinId="8" hidden="1"/>
    <cellStyle name="Hipervínculo" xfId="15751" builtinId="8" hidden="1"/>
    <cellStyle name="Hipervínculo" xfId="11173" builtinId="8" hidden="1"/>
    <cellStyle name="Hipervínculo" xfId="33453" builtinId="8" hidden="1"/>
    <cellStyle name="Hipervínculo" xfId="55180" builtinId="8" hidden="1"/>
    <cellStyle name="Hipervínculo" xfId="58340" builtinId="8" hidden="1"/>
    <cellStyle name="Hipervínculo" xfId="57693" builtinId="8" hidden="1"/>
    <cellStyle name="Hipervínculo" xfId="46222" builtinId="8" hidden="1"/>
    <cellStyle name="Hipervínculo" xfId="34879" builtinId="8" hidden="1"/>
    <cellStyle name="Hipervínculo" xfId="12222" builtinId="8" hidden="1"/>
    <cellStyle name="Hipervínculo" xfId="10023" builtinId="8" hidden="1"/>
    <cellStyle name="Hipervínculo" xfId="16933" builtinId="8" hidden="1"/>
    <cellStyle name="Hipervínculo" xfId="15045" builtinId="8" hidden="1"/>
    <cellStyle name="Hipervínculo" xfId="44213" builtinId="8" hidden="1"/>
    <cellStyle name="Hipervínculo" xfId="44639" builtinId="8" hidden="1"/>
    <cellStyle name="Hipervínculo" xfId="32150" builtinId="8" hidden="1"/>
    <cellStyle name="Hipervínculo" xfId="42627" builtinId="8" hidden="1"/>
    <cellStyle name="Hipervínculo" xfId="11017" builtinId="8" hidden="1"/>
    <cellStyle name="Hipervínculo" xfId="6219" builtinId="8" hidden="1"/>
    <cellStyle name="Hipervínculo" xfId="870" builtinId="8" hidden="1"/>
    <cellStyle name="Hipervínculo" xfId="46735" builtinId="8" hidden="1"/>
    <cellStyle name="Hipervínculo" xfId="26500" builtinId="8" hidden="1"/>
    <cellStyle name="Hipervínculo" xfId="11474" builtinId="8" hidden="1"/>
    <cellStyle name="Hipervínculo" xfId="39209" builtinId="8" hidden="1"/>
    <cellStyle name="Hipervínculo" xfId="11519" builtinId="8" hidden="1"/>
    <cellStyle name="Hipervínculo" xfId="24046" builtinId="8" hidden="1"/>
    <cellStyle name="Hipervínculo" xfId="32280" builtinId="8" hidden="1"/>
    <cellStyle name="Hipervínculo" xfId="22584" builtinId="8" hidden="1"/>
    <cellStyle name="Hipervínculo" xfId="49853" builtinId="8" hidden="1"/>
    <cellStyle name="Hipervínculo" xfId="31213" builtinId="8" hidden="1"/>
    <cellStyle name="Hipervínculo" xfId="51757" builtinId="8" hidden="1"/>
    <cellStyle name="Hipervínculo" xfId="22905" builtinId="8" hidden="1"/>
    <cellStyle name="Hipervínculo" xfId="36377" builtinId="8" hidden="1"/>
    <cellStyle name="Hipervínculo" xfId="56906" builtinId="8" hidden="1"/>
    <cellStyle name="Hipervínculo" xfId="37364" builtinId="8" hidden="1"/>
    <cellStyle name="Hipervínculo" xfId="21972" builtinId="8" hidden="1"/>
    <cellStyle name="Hipervínculo" xfId="28491" builtinId="8" hidden="1"/>
    <cellStyle name="Hipervínculo" xfId="10577" builtinId="8" hidden="1"/>
    <cellStyle name="Hipervínculo" xfId="8427" builtinId="8" hidden="1"/>
    <cellStyle name="Hipervínculo" xfId="35826" builtinId="8" hidden="1"/>
    <cellStyle name="Hipervínculo" xfId="29440" builtinId="8" hidden="1"/>
    <cellStyle name="Hipervínculo" xfId="32215" builtinId="8" hidden="1"/>
    <cellStyle name="Hipervínculo" xfId="47566" builtinId="8" hidden="1"/>
    <cellStyle name="Hipervínculo" xfId="47881" builtinId="8" hidden="1"/>
    <cellStyle name="Hipervínculo" xfId="19719" builtinId="8" hidden="1"/>
    <cellStyle name="Hipervínculo" xfId="45407" builtinId="8" hidden="1"/>
    <cellStyle name="Hipervínculo" xfId="21376" builtinId="8" hidden="1"/>
    <cellStyle name="Hipervínculo" xfId="16518" builtinId="8" hidden="1"/>
    <cellStyle name="Hipervínculo" xfId="4826" builtinId="8" hidden="1"/>
    <cellStyle name="Hipervínculo" xfId="30653" builtinId="8" hidden="1"/>
    <cellStyle name="Hipervínculo" xfId="54681" builtinId="8" hidden="1"/>
    <cellStyle name="Hipervínculo" xfId="57954" builtinId="8" hidden="1"/>
    <cellStyle name="Hipervínculo" xfId="10623" builtinId="8" hidden="1"/>
    <cellStyle name="Hipervínculo" xfId="15089" builtinId="8" hidden="1"/>
    <cellStyle name="Hipervínculo" xfId="42701" builtinId="8" hidden="1"/>
    <cellStyle name="Hipervínculo" xfId="56782" builtinId="8" hidden="1"/>
    <cellStyle name="Hipervínculo" xfId="37452" builtinId="8" hidden="1"/>
    <cellStyle name="Hipervínculo" xfId="58532" builtinId="8" hidden="1"/>
    <cellStyle name="Hipervínculo" xfId="54002" builtinId="8" hidden="1"/>
    <cellStyle name="Hipervínculo" xfId="31806" builtinId="8" hidden="1"/>
    <cellStyle name="Hipervínculo" xfId="7777" builtinId="8" hidden="1"/>
    <cellStyle name="Hipervínculo" xfId="17159" builtinId="8" hidden="1"/>
    <cellStyle name="Hipervínculo" xfId="18685" builtinId="8" hidden="1"/>
    <cellStyle name="Hipervínculo" xfId="44253" builtinId="8" hidden="1"/>
    <cellStyle name="Hipervínculo" xfId="52137" builtinId="8" hidden="1"/>
    <cellStyle name="Hipervínculo" xfId="47076" builtinId="8" hidden="1"/>
    <cellStyle name="Hipervínculo" xfId="10943" builtinId="8" hidden="1"/>
    <cellStyle name="Hipervínculo" xfId="456" builtinId="8" hidden="1"/>
    <cellStyle name="Hipervínculo" xfId="41154" builtinId="8" hidden="1"/>
    <cellStyle name="Hipervínculo" xfId="41535" builtinId="8" hidden="1"/>
    <cellStyle name="Hipervínculo" xfId="43724" builtinId="8" hidden="1"/>
    <cellStyle name="Hipervínculo" xfId="25968" builtinId="8" hidden="1"/>
    <cellStyle name="Hipervínculo" xfId="40147" builtinId="8" hidden="1"/>
    <cellStyle name="Hipervínculo" xfId="18204" builtinId="8" hidden="1"/>
    <cellStyle name="Hipervínculo" xfId="5749" builtinId="8" hidden="1"/>
    <cellStyle name="Hipervínculo" xfId="28372" builtinId="8" hidden="1"/>
    <cellStyle name="Hipervínculo" xfId="32540" builtinId="8" hidden="1"/>
    <cellStyle name="Hipervínculo" xfId="57494" builtinId="8" hidden="1"/>
    <cellStyle name="Hipervínculo" xfId="38017" builtinId="8" hidden="1"/>
    <cellStyle name="Hipervínculo" xfId="54488" builtinId="8" hidden="1"/>
    <cellStyle name="Hipervínculo" xfId="11404" builtinId="8" hidden="1"/>
    <cellStyle name="Hipervínculo" xfId="3688" builtinId="8" hidden="1"/>
    <cellStyle name="Hipervínculo" xfId="18609" builtinId="8" hidden="1"/>
    <cellStyle name="Hipervínculo" xfId="34391" builtinId="8" hidden="1"/>
    <cellStyle name="Hipervínculo" xfId="41090" builtinId="8" hidden="1"/>
    <cellStyle name="Hipervínculo" xfId="14712" builtinId="8" hidden="1"/>
    <cellStyle name="Hipervínculo" xfId="495" builtinId="8" hidden="1"/>
    <cellStyle name="Hipervínculo" xfId="56078" builtinId="8" hidden="1"/>
    <cellStyle name="Hipervínculo" xfId="19535" builtinId="8" hidden="1"/>
    <cellStyle name="Hipervínculo" xfId="19129" builtinId="8" hidden="1"/>
    <cellStyle name="Hipervínculo" xfId="46396" builtinId="8" hidden="1"/>
    <cellStyle name="Hipervínculo" xfId="46156" builtinId="8" hidden="1"/>
    <cellStyle name="Hipervínculo" xfId="56165" builtinId="8" hidden="1"/>
    <cellStyle name="Hipervínculo" xfId="19363" builtinId="8" hidden="1"/>
    <cellStyle name="Hipervínculo" xfId="3295" builtinId="8" hidden="1"/>
    <cellStyle name="Hipervínculo" xfId="26528" builtinId="8" hidden="1"/>
    <cellStyle name="Hipervínculo" xfId="43298" builtinId="8" hidden="1"/>
    <cellStyle name="Hipervínculo" xfId="53324" builtinId="8" hidden="1"/>
    <cellStyle name="Hipervínculo" xfId="39229" builtinId="8" hidden="1"/>
    <cellStyle name="Hipervínculo" xfId="8781" builtinId="8" hidden="1"/>
    <cellStyle name="Hipervínculo" xfId="12435" builtinId="8" hidden="1"/>
    <cellStyle name="Hipervínculo" xfId="11165" builtinId="8" hidden="1"/>
    <cellStyle name="Hipervínculo" xfId="33461" builtinId="8" hidden="1"/>
    <cellStyle name="Hipervínculo" xfId="19969" builtinId="8" hidden="1"/>
    <cellStyle name="Hipervínculo" xfId="25544" builtinId="8" hidden="1"/>
    <cellStyle name="Hipervínculo" xfId="42471" builtinId="8" hidden="1"/>
    <cellStyle name="Hipervínculo" xfId="10569" builtinId="8" hidden="1"/>
    <cellStyle name="Hipervínculo" xfId="7886" builtinId="8" hidden="1"/>
    <cellStyle name="Hipervínculo" xfId="17967" builtinId="8" hidden="1"/>
    <cellStyle name="Hipervínculo" xfId="58784" builtinId="8" hidden="1"/>
    <cellStyle name="Hipervínculo" xfId="58860" builtinId="8" hidden="1"/>
    <cellStyle name="Hipervínculo" xfId="51294" builtinId="8" hidden="1"/>
    <cellStyle name="Hipervínculo" xfId="25368" builtinId="8" hidden="1"/>
    <cellStyle name="Hipervínculo" xfId="9607" builtinId="8" hidden="1"/>
    <cellStyle name="Hipervínculo" xfId="26670" builtinId="8" hidden="1"/>
    <cellStyle name="Hipervínculo" xfId="22867" builtinId="8" hidden="1"/>
    <cellStyle name="Hipervínculo" xfId="47314" builtinId="8" hidden="1"/>
    <cellStyle name="Hipervínculo" xfId="52376" builtinId="8" hidden="1"/>
    <cellStyle name="Hipervínculo" xfId="44494" builtinId="8" hidden="1"/>
    <cellStyle name="Hipervínculo" xfId="18442" builtinId="8" hidden="1"/>
    <cellStyle name="Hipervínculo" xfId="3716" builtinId="8" hidden="1"/>
    <cellStyle name="Hipervínculo" xfId="7539" builtinId="8" hidden="1"/>
    <cellStyle name="Hipervínculo" xfId="46878" builtinId="8" hidden="1"/>
    <cellStyle name="Hipervínculo" xfId="44105" builtinId="8" hidden="1"/>
    <cellStyle name="Hipervínculo" xfId="8003" builtinId="8" hidden="1"/>
    <cellStyle name="Hipervínculo" xfId="37690" builtinId="8" hidden="1"/>
    <cellStyle name="Hipervínculo" xfId="11513" builtinId="8" hidden="1"/>
    <cellStyle name="Hipervínculo" xfId="340" builtinId="8" hidden="1"/>
    <cellStyle name="Hipervínculo" xfId="14335" builtinId="8" hidden="1"/>
    <cellStyle name="Hipervínculo" xfId="12952" builtinId="8" hidden="1"/>
    <cellStyle name="Hipervínculo" xfId="10551" builtinId="8" hidden="1"/>
    <cellStyle name="Hipervínculo" xfId="54913" builtinId="8" hidden="1"/>
    <cellStyle name="Hipervínculo" xfId="30895" builtinId="8" hidden="1"/>
    <cellStyle name="Hipervínculo" xfId="4640" builtinId="8" hidden="1"/>
    <cellStyle name="Hipervínculo" xfId="4387" builtinId="8" hidden="1"/>
    <cellStyle name="Hipervínculo" xfId="21137" builtinId="8" hidden="1"/>
    <cellStyle name="Hipervínculo" xfId="45165" builtinId="8" hidden="1"/>
    <cellStyle name="Hipervínculo" xfId="13262" builtinId="8" hidden="1"/>
    <cellStyle name="Hipervínculo" xfId="47985" builtinId="8" hidden="1"/>
    <cellStyle name="Hipervínculo" xfId="54260" builtinId="8" hidden="1"/>
    <cellStyle name="Hipervínculo" xfId="44002" builtinId="8" hidden="1"/>
    <cellStyle name="Hipervínculo" xfId="4467" builtinId="8" hidden="1"/>
    <cellStyle name="Hipervínculo" xfId="23216" builtinId="8" hidden="1"/>
    <cellStyle name="Hipervínculo" xfId="39505" builtinId="8" hidden="1"/>
    <cellStyle name="Hipervínculo" xfId="6601" builtinId="8" hidden="1"/>
    <cellStyle name="Hipervínculo" xfId="4911" builtinId="8" hidden="1"/>
    <cellStyle name="Hipervínculo" xfId="53252" builtinId="8" hidden="1"/>
    <cellStyle name="Hipervínculo" xfId="57488" builtinId="8" hidden="1"/>
    <cellStyle name="Hipervínculo" xfId="6728" builtinId="8" hidden="1"/>
    <cellStyle name="Hipervínculo" xfId="42973" builtinId="8" hidden="1"/>
    <cellStyle name="Hipervínculo" xfId="57950" builtinId="8" hidden="1"/>
    <cellStyle name="Hipervínculo" xfId="55863" builtinId="8" hidden="1"/>
    <cellStyle name="Hipervínculo" xfId="360" builtinId="8" hidden="1"/>
    <cellStyle name="Hipervínculo" xfId="10495" builtinId="8" hidden="1"/>
    <cellStyle name="Hipervínculo" xfId="11764" builtinId="8" hidden="1"/>
    <cellStyle name="Hipervínculo" xfId="16825" builtinId="8" hidden="1"/>
    <cellStyle name="Hipervínculo" xfId="16623" builtinId="8" hidden="1"/>
    <cellStyle name="Hipervínculo" xfId="31211" builtinId="8" hidden="1"/>
    <cellStyle name="Hipervínculo" xfId="31814" builtinId="8" hidden="1"/>
    <cellStyle name="Hipervínculo" xfId="27201" builtinId="8" hidden="1"/>
    <cellStyle name="Hipervínculo" xfId="33515" builtinId="8" hidden="1"/>
    <cellStyle name="Hipervínculo" xfId="18693" builtinId="8" hidden="1"/>
    <cellStyle name="Hipervínculo" xfId="23750" builtinId="8" hidden="1"/>
    <cellStyle name="Hipervínculo" xfId="48335" builtinId="8" hidden="1"/>
    <cellStyle name="Hipervínculo" xfId="47068" builtinId="8" hidden="1"/>
    <cellStyle name="Hipervínculo" xfId="37609" builtinId="8" hidden="1"/>
    <cellStyle name="Hipervínculo" xfId="20277" builtinId="8" hidden="1"/>
    <cellStyle name="Hipervínculo" xfId="3752" builtinId="8" hidden="1"/>
    <cellStyle name="Hipervínculo" xfId="25616" builtinId="8" hidden="1"/>
    <cellStyle name="Hipervínculo" xfId="30679" builtinId="8" hidden="1"/>
    <cellStyle name="Hipervínculo" xfId="55133" builtinId="8" hidden="1"/>
    <cellStyle name="Hipervínculo" xfId="30073" builtinId="8" hidden="1"/>
    <cellStyle name="Hipervínculo" xfId="23286" builtinId="8" hidden="1"/>
    <cellStyle name="Hipervínculo" xfId="15757" builtinId="8" hidden="1"/>
    <cellStyle name="Hipervínculo" xfId="18936" builtinId="8" hidden="1"/>
    <cellStyle name="Hipervínculo" xfId="29330" builtinId="8" hidden="1"/>
    <cellStyle name="Hipervínculo" xfId="39247" builtinId="8" hidden="1"/>
    <cellStyle name="Hipervínculo" xfId="54961" builtinId="8" hidden="1"/>
    <cellStyle name="Hipervínculo" xfId="56682" builtinId="8" hidden="1"/>
    <cellStyle name="Hipervínculo" xfId="36661" builtinId="8" hidden="1"/>
    <cellStyle name="Hipervínculo" xfId="989" builtinId="8" hidden="1"/>
    <cellStyle name="Hipervínculo" xfId="17745" builtinId="8" hidden="1"/>
    <cellStyle name="Hipervínculo" xfId="58390" builtinId="8" hidden="1"/>
    <cellStyle name="Hipervínculo" xfId="44535" builtinId="8" hidden="1"/>
    <cellStyle name="Hipervínculo" xfId="48067" builtinId="8" hidden="1"/>
    <cellStyle name="Hipervínculo" xfId="26282" builtinId="8" hidden="1"/>
    <cellStyle name="Hipervínculo" xfId="13158" builtinId="8" hidden="1"/>
    <cellStyle name="Hipervínculo" xfId="794" builtinId="8" hidden="1"/>
    <cellStyle name="Hipervínculo" xfId="24670" builtinId="8" hidden="1"/>
    <cellStyle name="Hipervínculo" xfId="46404" builtinId="8" hidden="1"/>
    <cellStyle name="Hipervínculo" xfId="20884" builtinId="8" hidden="1"/>
    <cellStyle name="Hipervínculo" xfId="46480" builtinId="8" hidden="1"/>
    <cellStyle name="Hipervínculo" xfId="58526" builtinId="8" hidden="1"/>
    <cellStyle name="Hipervínculo" xfId="44133" builtinId="8" hidden="1"/>
    <cellStyle name="Hipervínculo" xfId="8451" builtinId="8" hidden="1"/>
    <cellStyle name="Hipervínculo" xfId="15836" builtinId="8" hidden="1"/>
    <cellStyle name="Hipervínculo" xfId="53332" builtinId="8" hidden="1"/>
    <cellStyle name="Hipervínculo" xfId="58868" builtinId="8" hidden="1"/>
    <cellStyle name="Hipervínculo" xfId="36778" builtinId="8" hidden="1"/>
    <cellStyle name="Hipervínculo" xfId="12427" builtinId="8" hidden="1"/>
    <cellStyle name="Hipervínculo" xfId="10711" builtinId="8" hidden="1"/>
    <cellStyle name="Hipervínculo" xfId="8889" builtinId="8" hidden="1"/>
    <cellStyle name="Hipervínculo" xfId="25669" builtinId="8" hidden="1"/>
    <cellStyle name="Hipervínculo" xfId="41537" builtinId="8" hidden="1"/>
    <cellStyle name="Hipervínculo" xfId="19334" builtinId="8" hidden="1"/>
    <cellStyle name="Hipervínculo" xfId="58354" builtinId="8" hidden="1"/>
    <cellStyle name="Hipervínculo" xfId="33341" builtinId="8" hidden="1"/>
    <cellStyle name="Hipervínculo" xfId="7360" builtinId="8" hidden="1"/>
    <cellStyle name="Hipervínculo" xfId="31449" builtinId="8" hidden="1"/>
    <cellStyle name="Hipervínculo" xfId="42575" builtinId="8" hidden="1"/>
    <cellStyle name="Hipervínculo" xfId="21780" builtinId="8" hidden="1"/>
    <cellStyle name="Hipervínculo" xfId="25448" builtinId="8" hidden="1"/>
    <cellStyle name="Hipervínculo" xfId="14949" builtinId="8" hidden="1"/>
    <cellStyle name="Hipervínculo" xfId="27902" builtinId="8" hidden="1"/>
    <cellStyle name="Hipervínculo" xfId="44611" builtinId="8" hidden="1"/>
    <cellStyle name="Hipervínculo" xfId="30113" builtinId="8" hidden="1"/>
    <cellStyle name="Hipervínculo" xfId="8443" builtinId="8" hidden="1"/>
    <cellStyle name="Hipervínculo" xfId="28740" builtinId="8" hidden="1"/>
    <cellStyle name="Hipervínculo" xfId="59371" builtinId="8" hidden="1"/>
    <cellStyle name="Hipervínculo" xfId="39497" builtinId="8" hidden="1"/>
    <cellStyle name="Hipervínculo" xfId="278" builtinId="8" hidden="1"/>
    <cellStyle name="Hipervínculo" xfId="13553" builtinId="8" hidden="1"/>
    <cellStyle name="Hipervínculo" xfId="51473" builtinId="8" hidden="1"/>
    <cellStyle name="Hipervínculo" xfId="838" builtinId="8" hidden="1"/>
    <cellStyle name="Hipervínculo" xfId="15307" builtinId="8" hidden="1"/>
    <cellStyle name="Hipervínculo" xfId="4738" builtinId="8" hidden="1"/>
    <cellStyle name="Hipervínculo" xfId="45564" builtinId="8" hidden="1"/>
    <cellStyle name="Hipervínculo" xfId="4329" builtinId="8" hidden="1"/>
    <cellStyle name="Hipervínculo" xfId="21214" builtinId="8" hidden="1"/>
    <cellStyle name="Hipervínculo" xfId="17849" builtinId="8" hidden="1"/>
    <cellStyle name="Hipervínculo" xfId="30017" builtinId="8" hidden="1"/>
    <cellStyle name="Hipervínculo" xfId="48063" builtinId="8" hidden="1"/>
    <cellStyle name="Hipervínculo" xfId="30091" builtinId="8" hidden="1"/>
    <cellStyle name="Hipervínculo" xfId="4678" builtinId="8" hidden="1"/>
    <cellStyle name="Hipervínculo" xfId="45105" builtinId="8" hidden="1"/>
    <cellStyle name="Hipervínculo" xfId="33074" builtinId="8" hidden="1"/>
    <cellStyle name="Hipervínculo" xfId="43968" builtinId="8" hidden="1"/>
    <cellStyle name="Hipervínculo" xfId="6411" builtinId="8" hidden="1"/>
    <cellStyle name="Hipervínculo" xfId="15141" builtinId="8" hidden="1"/>
    <cellStyle name="Hipervínculo" xfId="43508" builtinId="8" hidden="1"/>
    <cellStyle name="Hipervínculo" xfId="46372" builtinId="8" hidden="1"/>
    <cellStyle name="Hipervínculo" xfId="12320" builtinId="8" hidden="1"/>
    <cellStyle name="Hipervínculo" xfId="1076" builtinId="8" hidden="1"/>
    <cellStyle name="Hipervínculo" xfId="46072" builtinId="8" hidden="1"/>
    <cellStyle name="Hipervínculo" xfId="5169" builtinId="8" hidden="1"/>
    <cellStyle name="Hipervínculo" xfId="33785" builtinId="8" hidden="1"/>
    <cellStyle name="Hipervínculo" xfId="16481" builtinId="8" hidden="1"/>
    <cellStyle name="Hipervínculo" xfId="34978" builtinId="8" hidden="1"/>
    <cellStyle name="Hipervínculo" xfId="34401" builtinId="8" hidden="1"/>
    <cellStyle name="Hipervínculo" xfId="10829" builtinId="8" hidden="1"/>
    <cellStyle name="Hipervínculo" xfId="49048" builtinId="8" hidden="1"/>
    <cellStyle name="Hipervínculo" xfId="29605" builtinId="8" hidden="1"/>
    <cellStyle name="Hipervínculo" xfId="31261" builtinId="8" hidden="1"/>
    <cellStyle name="Hipervínculo" xfId="53183" builtinId="8" hidden="1"/>
    <cellStyle name="Hipervínculo" xfId="28493" builtinId="8" hidden="1"/>
    <cellStyle name="Hipervínculo" xfId="15627" builtinId="8" hidden="1"/>
    <cellStyle name="Hipervínculo" xfId="13786" builtinId="8" hidden="1"/>
    <cellStyle name="Hipervínculo" xfId="29154" builtinId="8" hidden="1"/>
    <cellStyle name="Hipervínculo" xfId="21790" builtinId="8" hidden="1"/>
    <cellStyle name="Hipervínculo" xfId="58420" builtinId="8" hidden="1"/>
    <cellStyle name="Hipervínculo" xfId="37730" builtinId="8" hidden="1"/>
    <cellStyle name="Hipervínculo" xfId="10043" builtinId="8" hidden="1"/>
    <cellStyle name="Hipervínculo" xfId="52514" builtinId="8" hidden="1"/>
    <cellStyle name="Hipervínculo" xfId="9082" builtinId="8" hidden="1"/>
    <cellStyle name="Hipervínculo" xfId="51789" builtinId="8" hidden="1"/>
    <cellStyle name="Hipervínculo" xfId="56804" builtinId="8" hidden="1"/>
    <cellStyle name="Hipervínculo" xfId="2002" builtinId="8" hidden="1"/>
    <cellStyle name="Hipervínculo" xfId="8761" builtinId="8" hidden="1"/>
    <cellStyle name="Hipervínculo" xfId="33997" builtinId="8" hidden="1"/>
    <cellStyle name="Hipervínculo" xfId="55481" builtinId="8" hidden="1"/>
    <cellStyle name="Hipervínculo" xfId="8159" builtinId="8" hidden="1"/>
    <cellStyle name="Hipervínculo" xfId="52767" builtinId="8" hidden="1"/>
    <cellStyle name="Hipervínculo" xfId="1760" builtinId="8" hidden="1"/>
    <cellStyle name="Hipervínculo" xfId="41531" builtinId="8" hidden="1"/>
    <cellStyle name="Hipervínculo" xfId="12802" builtinId="8" hidden="1"/>
    <cellStyle name="Hipervínculo" xfId="26706" builtinId="8" hidden="1"/>
    <cellStyle name="Hipervínculo" xfId="6409" builtinId="8" hidden="1"/>
    <cellStyle name="Hipervínculo" xfId="57982" builtinId="8" hidden="1"/>
    <cellStyle name="Hipervínculo" xfId="46642" builtinId="8" hidden="1"/>
    <cellStyle name="Hipervínculo" xfId="48853" builtinId="8" hidden="1"/>
    <cellStyle name="Hipervínculo" xfId="54809" builtinId="8" hidden="1"/>
    <cellStyle name="Hipervínculo" xfId="40393" builtinId="8" hidden="1"/>
    <cellStyle name="Hipervínculo" xfId="36725" builtinId="8" hidden="1"/>
    <cellStyle name="Hipervínculo" xfId="40033" builtinId="8" hidden="1"/>
    <cellStyle name="Hipervínculo" xfId="29416" builtinId="8" hidden="1"/>
    <cellStyle name="Hipervínculo" xfId="12272" builtinId="8" hidden="1"/>
    <cellStyle name="Hipervínculo" xfId="50937" builtinId="8" hidden="1"/>
    <cellStyle name="Hipervínculo" xfId="56874" builtinId="8" hidden="1"/>
    <cellStyle name="Hipervínculo" xfId="17303" builtinId="8" hidden="1"/>
    <cellStyle name="Hipervínculo" xfId="51267" builtinId="8" hidden="1"/>
    <cellStyle name="Hipervínculo" xfId="36232" builtinId="8" hidden="1"/>
    <cellStyle name="Hipervínculo" xfId="5999" builtinId="8" hidden="1"/>
    <cellStyle name="Hipervínculo" xfId="25117" builtinId="8" hidden="1"/>
    <cellStyle name="Hipervínculo" xfId="12188" builtinId="8" hidden="1"/>
    <cellStyle name="Hipervínculo" xfId="27926" builtinId="8" hidden="1"/>
    <cellStyle name="Hipervínculo" xfId="41629" builtinId="8" hidden="1"/>
    <cellStyle name="Hipervínculo" xfId="40311" builtinId="8" hidden="1"/>
    <cellStyle name="Hipervínculo" xfId="20009" builtinId="8" hidden="1"/>
    <cellStyle name="Hipervínculo" xfId="18800" builtinId="8" hidden="1"/>
    <cellStyle name="Hipervínculo" xfId="33042" builtinId="8" hidden="1"/>
    <cellStyle name="Hipervínculo" xfId="47977" builtinId="8" hidden="1"/>
    <cellStyle name="Hipervínculo" xfId="21583" builtinId="8" hidden="1"/>
    <cellStyle name="Hipervínculo" xfId="23248" builtinId="8" hidden="1"/>
    <cellStyle name="Hipervínculo" xfId="23984" builtinId="8" hidden="1"/>
    <cellStyle name="Hipervínculo" xfId="2642" builtinId="8" hidden="1"/>
    <cellStyle name="Hipervínculo" xfId="43017" builtinId="8" hidden="1"/>
    <cellStyle name="Hipervínculo" xfId="2501" builtinId="8" hidden="1"/>
    <cellStyle name="Hipervínculo" xfId="37336" builtinId="8" hidden="1"/>
    <cellStyle name="Hipervínculo" xfId="4995" builtinId="8" hidden="1"/>
    <cellStyle name="Hipervínculo" xfId="30903" builtinId="8" hidden="1"/>
    <cellStyle name="Hipervínculo" xfId="10603" builtinId="8" hidden="1"/>
    <cellStyle name="Hipervínculo" xfId="39563" builtinId="8" hidden="1"/>
    <cellStyle name="Hipervínculo" xfId="42451" builtinId="8" hidden="1"/>
    <cellStyle name="Hipervínculo" xfId="38719" builtinId="8" hidden="1"/>
    <cellStyle name="Hipervínculo" xfId="2853" builtinId="8" hidden="1"/>
    <cellStyle name="Hipervínculo" xfId="14327" builtinId="8" hidden="1"/>
    <cellStyle name="Hipervínculo" xfId="53992" builtinId="8" hidden="1"/>
    <cellStyle name="Hipervínculo" xfId="53910" builtinId="8" hidden="1"/>
    <cellStyle name="Hipervínculo" xfId="56282" builtinId="8" hidden="1"/>
    <cellStyle name="Hipervínculo" xfId="4945" builtinId="8" hidden="1"/>
    <cellStyle name="Hipervínculo" xfId="19443" builtinId="8" hidden="1"/>
    <cellStyle name="Hipervínculo" xfId="58406" builtinId="8" hidden="1"/>
    <cellStyle name="Hipervínculo" xfId="21492" builtinId="8" hidden="1"/>
    <cellStyle name="Hipervínculo" xfId="7467" builtinId="8" hidden="1"/>
    <cellStyle name="Hipervínculo" xfId="38926" builtinId="8" hidden="1"/>
    <cellStyle name="Hipervínculo" xfId="7213" builtinId="8" hidden="1"/>
    <cellStyle name="Hipervínculo" xfId="56614" builtinId="8" hidden="1"/>
    <cellStyle name="Hipervínculo" xfId="16383" builtinId="8" hidden="1"/>
    <cellStyle name="Hipervínculo" xfId="38190" builtinId="8" hidden="1"/>
    <cellStyle name="Hipervínculo" xfId="36557" builtinId="8" hidden="1"/>
    <cellStyle name="Hipervínculo" xfId="15077" builtinId="8" hidden="1"/>
    <cellStyle name="Hipervínculo" xfId="58792" builtinId="8" hidden="1"/>
    <cellStyle name="Hipervínculo" xfId="31527" builtinId="8" hidden="1"/>
    <cellStyle name="Hipervínculo" xfId="28846" builtinId="8" hidden="1"/>
    <cellStyle name="Hipervínculo" xfId="52321" builtinId="8" hidden="1"/>
    <cellStyle name="Hipervínculo" xfId="39390" builtinId="8" hidden="1"/>
    <cellStyle name="Hipervínculo" xfId="51207" builtinId="8" hidden="1"/>
    <cellStyle name="Hipervínculo" xfId="27359" builtinId="8" hidden="1"/>
    <cellStyle name="Hipervínculo" xfId="51364" builtinId="8" hidden="1"/>
    <cellStyle name="Hipervínculo" xfId="47210" builtinId="8" hidden="1"/>
    <cellStyle name="Hipervínculo" xfId="7445" builtinId="8" hidden="1"/>
    <cellStyle name="Hipervínculo" xfId="5843" builtinId="8" hidden="1"/>
    <cellStyle name="Hipervínculo" xfId="39122" builtinId="8" hidden="1"/>
    <cellStyle name="Hipervínculo" xfId="35092" builtinId="8" hidden="1"/>
    <cellStyle name="Hipervínculo" xfId="21324" builtinId="8" hidden="1"/>
    <cellStyle name="Hipervínculo" xfId="18027" builtinId="8" hidden="1"/>
    <cellStyle name="Hipervínculo" xfId="23604" builtinId="8" hidden="1"/>
    <cellStyle name="Hipervínculo" xfId="11286" builtinId="8" hidden="1"/>
    <cellStyle name="Hipervínculo" xfId="34102" builtinId="8" hidden="1"/>
    <cellStyle name="Hipervínculo" xfId="37316" builtinId="8" hidden="1"/>
    <cellStyle name="Hipervínculo" xfId="37087" builtinId="8" hidden="1"/>
    <cellStyle name="Hipervínculo" xfId="1648" builtinId="8" hidden="1"/>
    <cellStyle name="Hipervínculo" xfId="37800" builtinId="8" hidden="1"/>
    <cellStyle name="Hipervínculo" xfId="34951" builtinId="8" hidden="1"/>
    <cellStyle name="Hipervínculo" xfId="15247" builtinId="8" hidden="1"/>
    <cellStyle name="Hipervínculo" xfId="44075" builtinId="8" hidden="1"/>
    <cellStyle name="Hipervínculo" xfId="30989" builtinId="8" hidden="1"/>
    <cellStyle name="Hipervínculo" xfId="13737" builtinId="8" hidden="1"/>
    <cellStyle name="Hipervínculo" xfId="36509" builtinId="8" hidden="1"/>
    <cellStyle name="Hipervínculo" xfId="28208" builtinId="8" hidden="1"/>
    <cellStyle name="Hipervínculo" xfId="14119" builtinId="8" hidden="1"/>
    <cellStyle name="Hipervínculo" xfId="40599" builtinId="8" hidden="1"/>
    <cellStyle name="Hipervínculo" xfId="30220" builtinId="8" hidden="1"/>
    <cellStyle name="Hipervínculo" xfId="3980" builtinId="8" hidden="1"/>
    <cellStyle name="Hipervínculo" xfId="5058" builtinId="8" hidden="1"/>
    <cellStyle name="Hipervínculo" xfId="22498" builtinId="8" hidden="1"/>
    <cellStyle name="Hipervínculo" xfId="32629" builtinId="8" hidden="1"/>
    <cellStyle name="Hipervínculo" xfId="27259" builtinId="8" hidden="1"/>
    <cellStyle name="Hipervínculo" xfId="54454" builtinId="8" hidden="1"/>
    <cellStyle name="Hipervínculo" xfId="16365" builtinId="8" hidden="1"/>
    <cellStyle name="Hipervínculo" xfId="10035" builtinId="8" hidden="1"/>
    <cellStyle name="Hipervínculo" xfId="55419" builtinId="8" hidden="1"/>
    <cellStyle name="Hipervínculo" xfId="5695" builtinId="8" hidden="1"/>
    <cellStyle name="Hipervínculo" xfId="6251" builtinId="8" hidden="1"/>
    <cellStyle name="Hipervínculo" xfId="40863" builtinId="8" hidden="1"/>
    <cellStyle name="Hipervínculo" xfId="52426" builtinId="8" hidden="1"/>
    <cellStyle name="Hipervínculo" xfId="4439" builtinId="8" hidden="1"/>
    <cellStyle name="Hipervínculo" xfId="23630" builtinId="8" hidden="1"/>
    <cellStyle name="Hipervínculo" xfId="49717" builtinId="8" hidden="1"/>
    <cellStyle name="Hipervínculo" xfId="24294" builtinId="8" hidden="1"/>
    <cellStyle name="Hipervínculo" xfId="39335" builtinId="8" hidden="1"/>
    <cellStyle name="Hipervínculo" xfId="20584" builtinId="8" hidden="1"/>
    <cellStyle name="Hipervínculo" xfId="40763" builtinId="8" hidden="1"/>
    <cellStyle name="Hipervínculo" xfId="19965" builtinId="8" hidden="1"/>
    <cellStyle name="Hipervínculo" xfId="26872" builtinId="8" hidden="1"/>
    <cellStyle name="Hipervínculo" xfId="30089" builtinId="8" hidden="1"/>
    <cellStyle name="Hipervínculo" xfId="58756" builtinId="8" hidden="1"/>
    <cellStyle name="Hipervínculo" xfId="24746" builtinId="8" hidden="1"/>
    <cellStyle name="Hipervínculo" xfId="55728" builtinId="8" hidden="1"/>
    <cellStyle name="Hipervínculo" xfId="50747" builtinId="8" hidden="1"/>
    <cellStyle name="Hipervínculo" xfId="19089" builtinId="8" hidden="1"/>
    <cellStyle name="Hipervínculo" xfId="25438" builtinId="8" hidden="1"/>
    <cellStyle name="Hipervínculo" xfId="22518" builtinId="8" hidden="1"/>
    <cellStyle name="Hipervínculo" xfId="5967" builtinId="8" hidden="1"/>
    <cellStyle name="Hipervínculo" xfId="27569" builtinId="8" hidden="1"/>
    <cellStyle name="Hipervínculo" xfId="38058" builtinId="8" hidden="1"/>
    <cellStyle name="Hipervínculo" xfId="11268" builtinId="8" hidden="1"/>
    <cellStyle name="Hipervínculo" xfId="34626" builtinId="8" hidden="1"/>
    <cellStyle name="Hipervínculo" xfId="31427" builtinId="8" hidden="1"/>
    <cellStyle name="Hipervínculo" xfId="4941" builtinId="8" hidden="1"/>
    <cellStyle name="Hipervínculo" xfId="15699" builtinId="8" hidden="1"/>
    <cellStyle name="Hipervínculo" xfId="38974" builtinId="8" hidden="1"/>
    <cellStyle name="Hipervínculo" xfId="5165" builtinId="8" hidden="1"/>
    <cellStyle name="Hipervínculo" xfId="50757" builtinId="8" hidden="1"/>
    <cellStyle name="Hipervínculo" xfId="48481" builtinId="8" hidden="1"/>
    <cellStyle name="Hipervínculo" xfId="39006" builtinId="8" hidden="1"/>
    <cellStyle name="Hipervínculo" xfId="39140" builtinId="8" hidden="1"/>
    <cellStyle name="Hipervínculo" xfId="16939" builtinId="8" hidden="1"/>
    <cellStyle name="Hipervínculo" xfId="28640" builtinId="8" hidden="1"/>
    <cellStyle name="Hipervínculo" xfId="13882" builtinId="8" hidden="1"/>
    <cellStyle name="Hipervínculo" xfId="26230" builtinId="8" hidden="1"/>
    <cellStyle name="Hipervínculo" xfId="43964" builtinId="8" hidden="1"/>
    <cellStyle name="Hipervínculo" xfId="52177" builtinId="8" hidden="1"/>
    <cellStyle name="Hipervínculo" xfId="6591" builtinId="8" hidden="1"/>
    <cellStyle name="Hipervínculo" xfId="25685" builtinId="8" hidden="1"/>
    <cellStyle name="Hipervínculo" xfId="3237" builtinId="8" hidden="1"/>
    <cellStyle name="Hipervínculo" xfId="45572" builtinId="8" hidden="1"/>
    <cellStyle name="Hipervínculo" xfId="14049" builtinId="8" hidden="1"/>
    <cellStyle name="Hipervínculo" xfId="21204" builtinId="8" hidden="1"/>
    <cellStyle name="Hipervínculo" xfId="49447" builtinId="8" hidden="1"/>
    <cellStyle name="Hipervínculo" xfId="15691" builtinId="8" hidden="1"/>
    <cellStyle name="Hipervínculo" xfId="32245" builtinId="8" hidden="1"/>
    <cellStyle name="Hipervínculo" xfId="53444" builtinId="8" hidden="1"/>
    <cellStyle name="Hipervínculo" xfId="30923" builtinId="8" hidden="1"/>
    <cellStyle name="Hipervínculo" xfId="4493" builtinId="8" hidden="1"/>
    <cellStyle name="Hipervínculo" xfId="41660" builtinId="8" hidden="1"/>
    <cellStyle name="Hipervínculo" xfId="39671" builtinId="8" hidden="1"/>
    <cellStyle name="Hipervínculo" xfId="13826" builtinId="8" hidden="1"/>
    <cellStyle name="Hipervínculo" xfId="51851" builtinId="8" hidden="1"/>
    <cellStyle name="Hipervínculo" xfId="38424" builtinId="8" hidden="1"/>
    <cellStyle name="Hipervínculo" xfId="10903" builtinId="8" hidden="1"/>
    <cellStyle name="Hipervínculo" xfId="6447" builtinId="8" hidden="1"/>
    <cellStyle name="Hipervínculo" xfId="31029" builtinId="8" hidden="1"/>
    <cellStyle name="Hipervínculo" xfId="8960" builtinId="8" hidden="1"/>
    <cellStyle name="Hipervínculo" xfId="35230" builtinId="8" hidden="1"/>
    <cellStyle name="Hipervínculo" xfId="24208" builtinId="8" hidden="1"/>
    <cellStyle name="Hipervínculo" xfId="37123" builtinId="8" hidden="1"/>
    <cellStyle name="Hipervínculo" xfId="55604" builtinId="8" hidden="1"/>
    <cellStyle name="Hipervínculo" xfId="55258" builtinId="8" hidden="1"/>
    <cellStyle name="Hipervínculo" xfId="28019" builtinId="8" hidden="1"/>
    <cellStyle name="Hipervínculo" xfId="50554" builtinId="8" hidden="1"/>
    <cellStyle name="Hipervínculo" xfId="30371" builtinId="8" hidden="1"/>
    <cellStyle name="Hipervínculo" xfId="24764" builtinId="8" hidden="1"/>
    <cellStyle name="Hipervínculo" xfId="4108" builtinId="8" hidden="1"/>
    <cellStyle name="Hipervínculo" xfId="10349" builtinId="8" hidden="1"/>
    <cellStyle name="Hipervínculo" xfId="15655" builtinId="8" hidden="1"/>
    <cellStyle name="Hipervínculo" xfId="43805" builtinId="8" hidden="1"/>
    <cellStyle name="Hipervínculo" xfId="22130" builtinId="8" hidden="1"/>
    <cellStyle name="Hipervínculo" xfId="26131" builtinId="8" hidden="1"/>
    <cellStyle name="Hipervínculo" xfId="11091" builtinId="8" hidden="1"/>
    <cellStyle name="Hipervínculo" xfId="6309" builtinId="8" hidden="1"/>
    <cellStyle name="Hipervínculo" xfId="33681" builtinId="8" hidden="1"/>
    <cellStyle name="Hipervínculo" xfId="46196" builtinId="8" hidden="1"/>
    <cellStyle name="Hipervínculo" xfId="6271" builtinId="8" hidden="1"/>
    <cellStyle name="Hipervínculo" xfId="22502" builtinId="8" hidden="1"/>
    <cellStyle name="Hipervínculo" xfId="48257" builtinId="8" hidden="1"/>
    <cellStyle name="Hipervínculo" xfId="57449" builtinId="8" hidden="1"/>
    <cellStyle name="Hipervínculo" xfId="57844" builtinId="8" hidden="1"/>
    <cellStyle name="Hipervínculo" xfId="11979" builtinId="8" hidden="1"/>
    <cellStyle name="Hipervínculo" xfId="32028" builtinId="8" hidden="1"/>
    <cellStyle name="Hipervínculo" xfId="6734" builtinId="8" hidden="1"/>
    <cellStyle name="Hipervínculo" xfId="569" builtinId="8" hidden="1"/>
    <cellStyle name="Hipervínculo" xfId="56961" builtinId="8" hidden="1"/>
    <cellStyle name="Hipervínculo" xfId="33213" builtinId="8" hidden="1"/>
    <cellStyle name="Hipervínculo" xfId="35984" builtinId="8" hidden="1"/>
    <cellStyle name="Hipervínculo" xfId="3692" builtinId="8" hidden="1"/>
    <cellStyle name="Hipervínculo" xfId="52494" builtinId="8" hidden="1"/>
    <cellStyle name="Hipervínculo" xfId="20159" builtinId="8" hidden="1"/>
    <cellStyle name="Hipervínculo" xfId="28736" builtinId="8" hidden="1"/>
    <cellStyle name="Hipervínculo" xfId="13392" builtinId="8" hidden="1"/>
    <cellStyle name="Hipervínculo" xfId="33151" builtinId="8" hidden="1"/>
    <cellStyle name="Hipervínculo" xfId="44947" builtinId="8" hidden="1"/>
    <cellStyle name="Hipervínculo" xfId="57311" builtinId="8" hidden="1"/>
    <cellStyle name="Hipervínculo" xfId="13549" builtinId="8" hidden="1"/>
    <cellStyle name="Hipervínculo" xfId="58696" builtinId="8" hidden="1"/>
    <cellStyle name="Hipervínculo" xfId="10243" builtinId="8" hidden="1"/>
    <cellStyle name="Hipervínculo" xfId="43514" builtinId="8" hidden="1"/>
    <cellStyle name="Hipervínculo" xfId="42913" builtinId="8" hidden="1"/>
    <cellStyle name="Hipervínculo" xfId="5731" builtinId="8" hidden="1"/>
    <cellStyle name="Hipervínculo" xfId="53334" builtinId="8" hidden="1"/>
    <cellStyle name="Hipervínculo" xfId="11981" builtinId="8" hidden="1"/>
    <cellStyle name="Hipervínculo" xfId="21938" builtinId="8" hidden="1"/>
    <cellStyle name="Hipervínculo" xfId="48817" builtinId="8" hidden="1"/>
    <cellStyle name="Hipervínculo" xfId="6894" builtinId="8" hidden="1"/>
    <cellStyle name="Hipervínculo" xfId="5925" builtinId="8" hidden="1"/>
    <cellStyle name="Hipervínculo" xfId="57616" builtinId="8" hidden="1"/>
    <cellStyle name="Hipervínculo" xfId="8407" builtinId="8" hidden="1"/>
    <cellStyle name="Hipervínculo" xfId="12690" builtinId="8" hidden="1"/>
    <cellStyle name="Hipervínculo" xfId="58248" builtinId="8" hidden="1"/>
    <cellStyle name="Hipervínculo" xfId="7356" builtinId="8" hidden="1"/>
    <cellStyle name="Hipervínculo" xfId="36699" builtinId="8" hidden="1"/>
    <cellStyle name="Hipervínculo" xfId="40025" builtinId="8" hidden="1"/>
    <cellStyle name="Hipervínculo" xfId="44448" builtinId="8" hidden="1"/>
    <cellStyle name="Hipervínculo" xfId="55017" builtinId="8" hidden="1"/>
    <cellStyle name="Hipervínculo" xfId="16494" builtinId="8" hidden="1"/>
    <cellStyle name="Hipervínculo" xfId="30795" builtinId="8" hidden="1"/>
    <cellStyle name="Hipervínculo" xfId="40523" builtinId="8" hidden="1"/>
    <cellStyle name="Hipervínculo" xfId="26276" builtinId="8" hidden="1"/>
    <cellStyle name="Hipervínculo" xfId="39002" builtinId="8" hidden="1"/>
    <cellStyle name="Hipervínculo" xfId="5056" builtinId="8" hidden="1"/>
    <cellStyle name="Hipervínculo" xfId="25089" builtinId="8" hidden="1"/>
    <cellStyle name="Hipervínculo" xfId="46243" builtinId="8" hidden="1"/>
    <cellStyle name="Hipervínculo" xfId="13573" builtinId="8" hidden="1"/>
    <cellStyle name="Hipervínculo" xfId="14678" builtinId="8" hidden="1"/>
    <cellStyle name="Hipervínculo" xfId="10299" builtinId="8" hidden="1"/>
    <cellStyle name="Hipervínculo" xfId="6417" builtinId="8" hidden="1"/>
    <cellStyle name="Hipervínculo" xfId="57215" builtinId="8" hidden="1"/>
    <cellStyle name="Hipervínculo" xfId="12210" builtinId="8" hidden="1"/>
    <cellStyle name="Hipervínculo" xfId="21900" builtinId="8" hidden="1"/>
    <cellStyle name="Hipervínculo" xfId="34516" builtinId="8" hidden="1"/>
    <cellStyle name="Hipervínculo" xfId="33721" builtinId="8" hidden="1"/>
    <cellStyle name="Hipervínculo" xfId="59359" builtinId="8" hidden="1"/>
    <cellStyle name="Hipervínculo" xfId="9694" builtinId="8" hidden="1"/>
    <cellStyle name="Hipervínculo" xfId="20878" builtinId="8" hidden="1"/>
    <cellStyle name="Hipervínculo" xfId="23176" builtinId="8" hidden="1"/>
    <cellStyle name="Hipervínculo" xfId="46634" builtinId="8" hidden="1"/>
    <cellStyle name="Hipervínculo" xfId="6918" builtinId="8" hidden="1"/>
    <cellStyle name="Hipervínculo" xfId="50727" builtinId="8" hidden="1"/>
    <cellStyle name="Hipervínculo" xfId="166" builtinId="8" hidden="1"/>
    <cellStyle name="Hipervínculo" xfId="45930" builtinId="8" hidden="1"/>
    <cellStyle name="Hipervínculo" xfId="23622" builtinId="8" hidden="1"/>
    <cellStyle name="Hipervínculo" xfId="24198" builtinId="8" hidden="1"/>
    <cellStyle name="Hipervínculo" xfId="27713" builtinId="8" hidden="1"/>
    <cellStyle name="Hipervínculo" xfId="19141" builtinId="8" hidden="1"/>
    <cellStyle name="Hipervínculo" xfId="51745" builtinId="8" hidden="1"/>
    <cellStyle name="Hipervínculo" xfId="34070" builtinId="8" hidden="1"/>
    <cellStyle name="Hipervínculo" xfId="55784" builtinId="8" hidden="1"/>
    <cellStyle name="Hipervínculo" xfId="21591" builtinId="8" hidden="1"/>
    <cellStyle name="Hipervínculo" xfId="46620" builtinId="8" hidden="1"/>
    <cellStyle name="Hipervínculo" xfId="23606" builtinId="8" hidden="1"/>
    <cellStyle name="Hipervínculo" xfId="43025" builtinId="8" hidden="1"/>
    <cellStyle name="Hipervínculo" xfId="15087" builtinId="8" hidden="1"/>
    <cellStyle name="Hipervínculo" xfId="49703" builtinId="8" hidden="1"/>
    <cellStyle name="Hipervínculo" xfId="58185" builtinId="8" hidden="1"/>
    <cellStyle name="Hipervínculo" xfId="12900" builtinId="8" hidden="1"/>
    <cellStyle name="Hipervínculo" xfId="32068" builtinId="8" hidden="1"/>
    <cellStyle name="Hipervínculo" xfId="45568" builtinId="8" hidden="1"/>
    <cellStyle name="Hipervínculo" xfId="3018" builtinId="8" hidden="1"/>
    <cellStyle name="Hipervínculo" xfId="51413" builtinId="8" hidden="1"/>
    <cellStyle name="Hipervínculo" xfId="23086" builtinId="8" hidden="1"/>
    <cellStyle name="Hipervínculo" xfId="20017" builtinId="8" hidden="1"/>
    <cellStyle name="Hipervínculo" xfId="44677" builtinId="8" hidden="1"/>
    <cellStyle name="Hipervínculo" xfId="11587" builtinId="8" hidden="1"/>
    <cellStyle name="Hipervínculo" xfId="3305" builtinId="8" hidden="1"/>
    <cellStyle name="Hipervínculo" xfId="35652" builtinId="8" hidden="1"/>
    <cellStyle name="Hipervínculo" xfId="38358" builtinId="8" hidden="1"/>
    <cellStyle name="Hipervínculo" xfId="54975" builtinId="8" hidden="1"/>
    <cellStyle name="Hipervínculo" xfId="2990" builtinId="8" hidden="1"/>
    <cellStyle name="Hipervínculo" xfId="9463" builtinId="8" hidden="1"/>
    <cellStyle name="Hipervínculo" xfId="57932" builtinId="8" hidden="1"/>
    <cellStyle name="Hipervínculo" xfId="24312" builtinId="8" hidden="1"/>
    <cellStyle name="Hipervínculo" xfId="39311" builtinId="8" hidden="1"/>
    <cellStyle name="Hipervínculo" xfId="32765" builtinId="8" hidden="1"/>
    <cellStyle name="Hipervínculo" xfId="54995" builtinId="8" hidden="1"/>
    <cellStyle name="Hipervínculo" xfId="17893" builtinId="8" hidden="1"/>
    <cellStyle name="Hipervínculo" xfId="51913" builtinId="8" hidden="1"/>
    <cellStyle name="Hipervínculo" xfId="10811" builtinId="8" hidden="1"/>
    <cellStyle name="Hipervínculo" xfId="37226" builtinId="8" hidden="1"/>
    <cellStyle name="Hipervínculo" xfId="38825" builtinId="8" hidden="1"/>
    <cellStyle name="Hipervínculo" xfId="7923" builtinId="8" hidden="1"/>
    <cellStyle name="Hipervínculo" xfId="57213" builtinId="8" hidden="1"/>
    <cellStyle name="Hipervínculo" xfId="21962" builtinId="8" hidden="1"/>
    <cellStyle name="Hipervínculo" xfId="12512" builtinId="8" hidden="1"/>
    <cellStyle name="Hipervínculo" xfId="43626" builtinId="8" hidden="1"/>
    <cellStyle name="Hipervínculo" xfId="41332" builtinId="8" hidden="1"/>
    <cellStyle name="Hipervínculo" xfId="42105" builtinId="8" hidden="1"/>
    <cellStyle name="Hipervínculo" xfId="48178" builtinId="8" hidden="1"/>
    <cellStyle name="Hipervínculo" xfId="17855" builtinId="8" hidden="1"/>
    <cellStyle name="Hipervínculo" xfId="31011" builtinId="8" hidden="1"/>
    <cellStyle name="Hipervínculo" xfId="50160" builtinId="8" hidden="1"/>
    <cellStyle name="Hipervínculo" xfId="1246" builtinId="8" hidden="1"/>
    <cellStyle name="Hipervínculo" xfId="37954" builtinId="8" hidden="1"/>
    <cellStyle name="Hipervínculo" xfId="53700" builtinId="8" hidden="1"/>
    <cellStyle name="Hipervínculo" xfId="10231" builtinId="8" hidden="1"/>
    <cellStyle name="Hipervínculo" xfId="26169" builtinId="8" hidden="1"/>
    <cellStyle name="Hipervínculo" xfId="45051" builtinId="8" hidden="1"/>
    <cellStyle name="Hipervínculo" xfId="4812" builtinId="8" hidden="1"/>
    <cellStyle name="Hipervínculo" xfId="41997" builtinId="8" hidden="1"/>
    <cellStyle name="Hipervínculo" xfId="34732" builtinId="8" hidden="1"/>
    <cellStyle name="Hipervínculo" xfId="9327" builtinId="8" hidden="1"/>
    <cellStyle name="Hipervínculo" xfId="51515" builtinId="8" hidden="1"/>
    <cellStyle name="Hipervínculo" xfId="26568" builtinId="8" hidden="1"/>
    <cellStyle name="Hipervínculo" xfId="15860" builtinId="8" hidden="1"/>
    <cellStyle name="Hipervínculo" xfId="40417" builtinId="8" hidden="1"/>
    <cellStyle name="Hipervínculo" xfId="30692" builtinId="8" hidden="1"/>
    <cellStyle name="Hipervínculo" xfId="6742" builtinId="8" hidden="1"/>
    <cellStyle name="Hipervínculo" xfId="35032" builtinId="8" hidden="1"/>
    <cellStyle name="Hipervínculo" xfId="24544" builtinId="8" hidden="1"/>
    <cellStyle name="Hipervínculo" xfId="1756" builtinId="8" hidden="1"/>
    <cellStyle name="Hipervínculo" xfId="55939" builtinId="8" hidden="1"/>
    <cellStyle name="Hipervínculo" xfId="35642" builtinId="8" hidden="1"/>
    <cellStyle name="Hipervínculo" xfId="13336" builtinId="8" hidden="1"/>
    <cellStyle name="Hipervínculo" xfId="50892" builtinId="8" hidden="1"/>
    <cellStyle name="Hipervínculo" xfId="19435" builtinId="8" hidden="1"/>
    <cellStyle name="Hipervínculo" xfId="20683" builtinId="8" hidden="1"/>
    <cellStyle name="Hipervínculo" xfId="51967" builtinId="8" hidden="1"/>
    <cellStyle name="Hipervínculo" xfId="7884" builtinId="8" hidden="1"/>
    <cellStyle name="Hipervínculo" xfId="31910" builtinId="8" hidden="1"/>
    <cellStyle name="Hipervínculo" xfId="20494" builtinId="8" hidden="1"/>
    <cellStyle name="Hipervínculo" xfId="54693" builtinId="8" hidden="1"/>
    <cellStyle name="Hipervínculo" xfId="37192" builtinId="8" hidden="1"/>
    <cellStyle name="Hipervínculo" xfId="54074" builtinId="8" hidden="1"/>
    <cellStyle name="Hipervínculo" xfId="49661" builtinId="8" hidden="1"/>
    <cellStyle name="Hipervínculo" xfId="32697" builtinId="8" hidden="1"/>
    <cellStyle name="Hipervínculo" xfId="17285" builtinId="8" hidden="1"/>
    <cellStyle name="Hipervínculo" xfId="1590" builtinId="8" hidden="1"/>
    <cellStyle name="Hipervínculo" xfId="22232" builtinId="8" hidden="1"/>
    <cellStyle name="Hipervínculo" xfId="30325" builtinId="8" hidden="1"/>
    <cellStyle name="Hipervínculo" xfId="10027" builtinId="8" hidden="1"/>
    <cellStyle name="Hipervínculo" xfId="52634" builtinId="8" hidden="1"/>
    <cellStyle name="Hipervínculo" xfId="14557" builtinId="8" hidden="1"/>
    <cellStyle name="Hipervínculo" xfId="46138" builtinId="8" hidden="1"/>
    <cellStyle name="Hipervínculo" xfId="47504" builtinId="8" hidden="1"/>
    <cellStyle name="Hipervínculo" xfId="34728" builtinId="8" hidden="1"/>
    <cellStyle name="Hipervínculo" xfId="48713" builtinId="8" hidden="1"/>
    <cellStyle name="Hipervínculo" xfId="28399" builtinId="8" hidden="1"/>
    <cellStyle name="Hipervínculo" xfId="44951" builtinId="8" hidden="1"/>
    <cellStyle name="Hipervínculo" xfId="16831" builtinId="8" hidden="1"/>
    <cellStyle name="Hipervínculo" xfId="37782" builtinId="8" hidden="1"/>
    <cellStyle name="Hipervínculo" xfId="58183" builtinId="8" hidden="1"/>
    <cellStyle name="Hipervínculo" xfId="34057" builtinId="8" hidden="1"/>
    <cellStyle name="Hipervínculo" xfId="39059" builtinId="8" hidden="1"/>
    <cellStyle name="Hipervínculo" xfId="42003" builtinId="8" hidden="1"/>
    <cellStyle name="Hipervínculo" xfId="31351" builtinId="8" hidden="1"/>
    <cellStyle name="Hipervínculo" xfId="27317" builtinId="8" hidden="1"/>
    <cellStyle name="Hipervínculo" xfId="49469" builtinId="8" hidden="1"/>
    <cellStyle name="Hipervínculo" xfId="32036" builtinId="8" hidden="1"/>
    <cellStyle name="Hipervínculo" xfId="22420" builtinId="8" hidden="1"/>
    <cellStyle name="Hipervínculo" xfId="11810" builtinId="8" hidden="1"/>
    <cellStyle name="Hipervínculo" xfId="54330" builtinId="8" hidden="1"/>
    <cellStyle name="Hipervínculo" xfId="53127" builtinId="8" hidden="1"/>
    <cellStyle name="Hipervínculo" xfId="11585" builtinId="8" hidden="1"/>
    <cellStyle name="Hipervínculo" xfId="48606" builtinId="8" hidden="1"/>
    <cellStyle name="Hipervínculo" xfId="23180" builtinId="8" hidden="1"/>
    <cellStyle name="Hipervínculo" xfId="6856" builtinId="8" hidden="1"/>
    <cellStyle name="Hipervínculo" xfId="39010" builtinId="8" hidden="1"/>
    <cellStyle name="Hipervínculo" xfId="34514" builtinId="8" hidden="1"/>
    <cellStyle name="Hipervínculo" xfId="9078" builtinId="8" hidden="1"/>
    <cellStyle name="Hipervínculo" xfId="43921" builtinId="8" hidden="1"/>
    <cellStyle name="Hipervínculo" xfId="5017" builtinId="8" hidden="1"/>
    <cellStyle name="Hipervínculo" xfId="51525" builtinId="8" hidden="1"/>
    <cellStyle name="Hipervínculo" xfId="8914" builtinId="8" hidden="1"/>
    <cellStyle name="Hipervínculo" xfId="52865" builtinId="8" hidden="1"/>
    <cellStyle name="Hipervínculo" xfId="34622" builtinId="8" hidden="1"/>
    <cellStyle name="Hipervínculo" xfId="33787" builtinId="8" hidden="1"/>
    <cellStyle name="Hipervínculo" xfId="38062" builtinId="8" hidden="1"/>
    <cellStyle name="Hipervínculo" xfId="45512" builtinId="8" hidden="1"/>
    <cellStyle name="Hipervínculo" xfId="5963" builtinId="8" hidden="1"/>
    <cellStyle name="Hipervínculo" xfId="22514" builtinId="8" hidden="1"/>
    <cellStyle name="Hipervínculo" xfId="50838" builtinId="8" hidden="1"/>
    <cellStyle name="Hipervínculo" xfId="20766" builtinId="8" hidden="1"/>
    <cellStyle name="Hipervínculo" xfId="45678" builtinId="8" hidden="1"/>
    <cellStyle name="Hipervínculo" xfId="51921" builtinId="8" hidden="1"/>
    <cellStyle name="Hipervínculo" xfId="59295" builtinId="8" hidden="1"/>
    <cellStyle name="Hipervínculo" xfId="7995" builtinId="8" hidden="1"/>
    <cellStyle name="Hipervínculo" xfId="11808" builtinId="8" hidden="1"/>
    <cellStyle name="Hipervínculo" xfId="37234" builtinId="8" hidden="1"/>
    <cellStyle name="Hipervínculo" xfId="6902" builtinId="8" hidden="1"/>
    <cellStyle name="Hipervínculo" xfId="1714" builtinId="8" hidden="1"/>
    <cellStyle name="Hipervínculo" xfId="23017" builtinId="8" hidden="1"/>
    <cellStyle name="Hipervínculo" xfId="26344" builtinId="8" hidden="1"/>
    <cellStyle name="Hipervínculo" xfId="5861" builtinId="8" hidden="1"/>
    <cellStyle name="Hipervínculo" xfId="10045" builtinId="8" hidden="1"/>
    <cellStyle name="Hipervínculo" xfId="46646" builtinId="8" hidden="1"/>
    <cellStyle name="Hipervínculo" xfId="34423" builtinId="8" hidden="1"/>
    <cellStyle name="Hipervínculo" xfId="13208" builtinId="8" hidden="1"/>
    <cellStyle name="Hipervínculo" xfId="29565" builtinId="8" hidden="1"/>
    <cellStyle name="Hipervínculo" xfId="10421" builtinId="8" hidden="1"/>
    <cellStyle name="Hipervínculo" xfId="13270" builtinId="8" hidden="1"/>
    <cellStyle name="Hipervínculo" xfId="5576" builtinId="8" hidden="1"/>
    <cellStyle name="Hipervínculo" xfId="54206" builtinId="8" hidden="1"/>
    <cellStyle name="Hipervínculo" xfId="51691" builtinId="8" hidden="1"/>
    <cellStyle name="Hipervínculo" xfId="25215" builtinId="8" hidden="1"/>
    <cellStyle name="Hipervínculo" xfId="47094" builtinId="8" hidden="1"/>
    <cellStyle name="Hipervínculo" xfId="2962" builtinId="8" hidden="1"/>
    <cellStyle name="Hipervínculo" xfId="32082" builtinId="8" hidden="1"/>
    <cellStyle name="Hipervínculo" xfId="965" builtinId="8" hidden="1"/>
    <cellStyle name="Hipervínculo" xfId="23754" builtinId="8" hidden="1"/>
    <cellStyle name="Hipervínculo" xfId="2345" builtinId="8" hidden="1"/>
    <cellStyle name="Hipervínculo" xfId="48909" builtinId="8" hidden="1"/>
    <cellStyle name="Hipervínculo" xfId="55059" builtinId="8" hidden="1"/>
    <cellStyle name="Hipervínculo" xfId="32124" builtinId="8" hidden="1"/>
    <cellStyle name="Hipervínculo" xfId="19717" builtinId="8" hidden="1"/>
    <cellStyle name="Hipervínculo" xfId="20273" builtinId="8" hidden="1"/>
    <cellStyle name="Hipervínculo" xfId="59150" builtinId="8" hidden="1"/>
    <cellStyle name="Hipervínculo" xfId="46506" builtinId="8" hidden="1"/>
    <cellStyle name="Hipervínculo" xfId="4999" builtinId="8" hidden="1"/>
    <cellStyle name="Hipervínculo" xfId="13106" builtinId="8" hidden="1"/>
    <cellStyle name="Hipervínculo" xfId="37097" builtinId="8" hidden="1"/>
    <cellStyle name="Hipervínculo" xfId="55129" builtinId="8" hidden="1"/>
    <cellStyle name="Hipervínculo" xfId="17261" builtinId="8" hidden="1"/>
    <cellStyle name="Hipervínculo" xfId="13840" builtinId="8" hidden="1"/>
    <cellStyle name="Hipervínculo" xfId="35074" builtinId="8" hidden="1"/>
    <cellStyle name="Hipervínculo" xfId="37814" builtinId="8" hidden="1"/>
    <cellStyle name="Hipervínculo" xfId="31705" builtinId="8" hidden="1"/>
    <cellStyle name="Hipervínculo" xfId="10821" builtinId="8" hidden="1"/>
    <cellStyle name="Hipervínculo" xfId="48116" builtinId="8" hidden="1"/>
    <cellStyle name="Hipervínculo" xfId="39114" builtinId="8" hidden="1"/>
    <cellStyle name="Hipervínculo" xfId="6281" builtinId="8" hidden="1"/>
    <cellStyle name="Hipervínculo" xfId="7671" builtinId="8" hidden="1"/>
    <cellStyle name="Hipervínculo" xfId="43556" builtinId="8" hidden="1"/>
    <cellStyle name="Hipervínculo" xfId="32820" builtinId="8" hidden="1"/>
    <cellStyle name="Hipervínculo" xfId="19947" builtinId="8" hidden="1"/>
    <cellStyle name="Hipervínculo" xfId="33571" builtinId="8" hidden="1"/>
    <cellStyle name="Hipervínculo" xfId="10575" builtinId="8" hidden="1"/>
    <cellStyle name="Hipervínculo" xfId="43972" builtinId="8" hidden="1"/>
    <cellStyle name="Hipervínculo" xfId="57670" builtinId="8" hidden="1"/>
    <cellStyle name="Hipervínculo" xfId="10190" builtinId="8" hidden="1"/>
    <cellStyle name="Hipervínculo" xfId="56072" builtinId="8" hidden="1"/>
    <cellStyle name="Hipervínculo" xfId="37204" builtinId="8" hidden="1"/>
    <cellStyle name="Hipervínculo" xfId="26900" builtinId="8" hidden="1"/>
    <cellStyle name="Hipervínculo" xfId="28714" builtinId="8" hidden="1"/>
    <cellStyle name="Hipervínculo" xfId="39831" builtinId="8" hidden="1"/>
    <cellStyle name="Hipervínculo" xfId="47538" builtinId="8" hidden="1"/>
    <cellStyle name="Hipervínculo" xfId="58668" builtinId="8" hidden="1"/>
    <cellStyle name="Hipervínculo" xfId="45560" builtinId="8" hidden="1"/>
    <cellStyle name="Hipervínculo" xfId="24674" builtinId="8" hidden="1"/>
    <cellStyle name="Hipervínculo" xfId="15311" builtinId="8" hidden="1"/>
    <cellStyle name="Hipervínculo" xfId="25255" builtinId="8" hidden="1"/>
    <cellStyle name="Hipervínculo" xfId="51469" builtinId="8" hidden="1"/>
    <cellStyle name="Hipervínculo" xfId="35876" builtinId="8" hidden="1"/>
    <cellStyle name="Hipervínculo" xfId="280" builtinId="8" hidden="1"/>
    <cellStyle name="Hipervínculo" xfId="49191" builtinId="8" hidden="1"/>
    <cellStyle name="Hipervínculo" xfId="59373" builtinId="8" hidden="1"/>
    <cellStyle name="Hipervínculo" xfId="30337" builtinId="8" hidden="1"/>
    <cellStyle name="Hipervínculo" xfId="8447" builtinId="8" hidden="1"/>
    <cellStyle name="Hipervínculo" xfId="30117" builtinId="8" hidden="1"/>
    <cellStyle name="Hipervínculo" xfId="16114" builtinId="8" hidden="1"/>
    <cellStyle name="Hipervínculo" xfId="36563" builtinId="8" hidden="1"/>
    <cellStyle name="Hipervínculo" xfId="15778" builtinId="8" hidden="1"/>
    <cellStyle name="Hipervínculo" xfId="18907" builtinId="8" hidden="1"/>
    <cellStyle name="Hipervínculo" xfId="36782" builtinId="8" hidden="1"/>
    <cellStyle name="Hipervínculo" xfId="42571" builtinId="8" hidden="1"/>
    <cellStyle name="Hipervínculo" xfId="15325" builtinId="8" hidden="1"/>
    <cellStyle name="Hipervínculo" xfId="7364" builtinId="8" hidden="1"/>
    <cellStyle name="Hipervínculo" xfId="12060" builtinId="8" hidden="1"/>
    <cellStyle name="Hipervínculo" xfId="54616" builtinId="8" hidden="1"/>
    <cellStyle name="Hipervínculo" xfId="53794" builtinId="8" hidden="1"/>
    <cellStyle name="Hipervínculo" xfId="1534" builtinId="8" hidden="1"/>
    <cellStyle name="Hipervínculo" xfId="11462" builtinId="8" hidden="1"/>
    <cellStyle name="Hipervínculo" xfId="54012" builtinId="8" hidden="1"/>
    <cellStyle name="Hipervínculo" xfId="27154" builtinId="8" hidden="1"/>
    <cellStyle name="Hipervínculo" xfId="14224" builtinId="8" hidden="1"/>
    <cellStyle name="Hipervínculo" xfId="35722" builtinId="8" hidden="1"/>
    <cellStyle name="Hipervínculo" xfId="43238" builtinId="8" hidden="1"/>
    <cellStyle name="Hipervínculo" xfId="3572" builtinId="8" hidden="1"/>
    <cellStyle name="Hipervínculo" xfId="17627" builtinId="8" hidden="1"/>
    <cellStyle name="Hipervínculo" xfId="37846" builtinId="8" hidden="1"/>
    <cellStyle name="Hipervínculo" xfId="52546" builtinId="8" hidden="1"/>
    <cellStyle name="Hipervínculo" xfId="21726" builtinId="8" hidden="1"/>
    <cellStyle name="Hipervínculo" xfId="1064" builtinId="8" hidden="1"/>
    <cellStyle name="Hipervínculo" xfId="14033" builtinId="8" hidden="1"/>
    <cellStyle name="Hipervínculo" xfId="43905" builtinId="8" hidden="1"/>
    <cellStyle name="Hipervínculo" xfId="6057" builtinId="8" hidden="1"/>
    <cellStyle name="Hipervínculo" xfId="3826" builtinId="8" hidden="1"/>
    <cellStyle name="Hipervínculo" xfId="5526" builtinId="8" hidden="1"/>
    <cellStyle name="Hipervínculo" xfId="40569" builtinId="8" hidden="1"/>
    <cellStyle name="Hipervínculo" xfId="54771" builtinId="8" hidden="1"/>
    <cellStyle name="Hipervínculo" xfId="47406" builtinId="8" hidden="1"/>
    <cellStyle name="Hipervínculo" xfId="19911" builtinId="8" hidden="1"/>
    <cellStyle name="Hipervínculo" xfId="52458" builtinId="8" hidden="1"/>
    <cellStyle name="Hipervínculo" xfId="17151" builtinId="8" hidden="1"/>
    <cellStyle name="Hipervínculo" xfId="57089" builtinId="8" hidden="1"/>
    <cellStyle name="Hipervínculo" xfId="53185" builtinId="8" hidden="1"/>
    <cellStyle name="Hipervínculo" xfId="13693" builtinId="8" hidden="1"/>
    <cellStyle name="Hipervínculo" xfId="33703" builtinId="8" hidden="1"/>
    <cellStyle name="Hipervínculo" xfId="29140" builtinId="8" hidden="1"/>
    <cellStyle name="Hipervínculo" xfId="10489" builtinId="8" hidden="1"/>
    <cellStyle name="Hipervínculo" xfId="54404" builtinId="8" hidden="1"/>
    <cellStyle name="Hipervínculo" xfId="45700" builtinId="8" hidden="1"/>
    <cellStyle name="Hipervínculo" xfId="50492" builtinId="8" hidden="1"/>
    <cellStyle name="Hipervínculo" xfId="4032" builtinId="8" hidden="1"/>
    <cellStyle name="Hipervínculo" xfId="10225" builtinId="8" hidden="1"/>
    <cellStyle name="Hipervínculo" xfId="9585" builtinId="8" hidden="1"/>
    <cellStyle name="Hipervínculo" xfId="49821" builtinId="8" hidden="1"/>
    <cellStyle name="Hipervínculo" xfId="7874" builtinId="8" hidden="1"/>
    <cellStyle name="Hipervínculo" xfId="18416" builtinId="8" hidden="1"/>
    <cellStyle name="Hipervínculo" xfId="37332" builtinId="8" hidden="1"/>
    <cellStyle name="Hipervínculo" xfId="37794" builtinId="8" hidden="1"/>
    <cellStyle name="Hipervínculo" xfId="54901" builtinId="8" hidden="1"/>
    <cellStyle name="Hipervínculo" xfId="26234" builtinId="8" hidden="1"/>
    <cellStyle name="Hipervínculo" xfId="10039" builtinId="8" hidden="1"/>
    <cellStyle name="Hipervínculo" xfId="9176" builtinId="8" hidden="1"/>
    <cellStyle name="Hipervínculo" xfId="54358" builtinId="8" hidden="1"/>
    <cellStyle name="Hipervínculo" xfId="41424" builtinId="8" hidden="1"/>
    <cellStyle name="Hipervínculo" xfId="39048" builtinId="8" hidden="1"/>
    <cellStyle name="Hipervínculo" xfId="18995" builtinId="8" hidden="1"/>
    <cellStyle name="Hipervínculo" xfId="31924" builtinId="8" hidden="1"/>
    <cellStyle name="Hipervínculo" xfId="45758" builtinId="8" hidden="1"/>
    <cellStyle name="Hipervínculo" xfId="7018" builtinId="8" hidden="1"/>
    <cellStyle name="Hipervínculo" xfId="3016" builtinId="8" hidden="1"/>
    <cellStyle name="Hipervínculo" xfId="42917" builtinId="8" hidden="1"/>
    <cellStyle name="Hipervínculo" xfId="57749" builtinId="8" hidden="1"/>
    <cellStyle name="Hipervínculo" xfId="58956" builtinId="8" hidden="1"/>
    <cellStyle name="Hipervínculo" xfId="4206" builtinId="8" hidden="1"/>
    <cellStyle name="Hipervínculo" xfId="36222" builtinId="8" hidden="1"/>
    <cellStyle name="Hipervínculo" xfId="46956" builtinId="8" hidden="1"/>
    <cellStyle name="Hipervínculo" xfId="29796" builtinId="8" hidden="1"/>
    <cellStyle name="Hipervínculo" xfId="27812" builtinId="8" hidden="1"/>
    <cellStyle name="Hipervínculo" xfId="20163" builtinId="8" hidden="1"/>
    <cellStyle name="Hipervínculo" xfId="41046" builtinId="8" hidden="1"/>
    <cellStyle name="Hipervínculo" xfId="39837" builtinId="8" hidden="1"/>
    <cellStyle name="Hipervínculo" xfId="39844" builtinId="8" hidden="1"/>
    <cellStyle name="Hipervínculo" xfId="7287" builtinId="8" hidden="1"/>
    <cellStyle name="Hipervínculo" xfId="35408" builtinId="8" hidden="1"/>
    <cellStyle name="Hipervínculo" xfId="28216" builtinId="8" hidden="1"/>
    <cellStyle name="Hipervínculo" xfId="35592" builtinId="8" hidden="1"/>
    <cellStyle name="Hipervínculo" xfId="5395" builtinId="8" hidden="1"/>
    <cellStyle name="Hipervínculo" xfId="18294" builtinId="8" hidden="1"/>
    <cellStyle name="Hipervínculo" xfId="55848" builtinId="8" hidden="1"/>
    <cellStyle name="Hipervínculo" xfId="20874" builtinId="8" hidden="1"/>
    <cellStyle name="Hipervínculo" xfId="13040" builtinId="8" hidden="1"/>
    <cellStyle name="Hipervínculo" xfId="29058" builtinId="8" hidden="1"/>
    <cellStyle name="Hipervínculo" xfId="49943" builtinId="8" hidden="1"/>
    <cellStyle name="Hipervínculo" xfId="34851" builtinId="8" hidden="1"/>
    <cellStyle name="Hipervínculo" xfId="26742" builtinId="8" hidden="1"/>
    <cellStyle name="Hipervínculo" xfId="21682" builtinId="8" hidden="1"/>
    <cellStyle name="Hipervínculo" xfId="1023" builtinId="8" hidden="1"/>
    <cellStyle name="Hipervínculo" xfId="9370" builtinId="8" hidden="1"/>
    <cellStyle name="Hipervínculo" xfId="52117" builtinId="8" hidden="1"/>
    <cellStyle name="Hipervínculo" xfId="8403" builtinId="8" hidden="1"/>
    <cellStyle name="Hipervínculo" xfId="41549" builtinId="8" hidden="1"/>
    <cellStyle name="Hipervínculo" xfId="19817" builtinId="8" hidden="1"/>
    <cellStyle name="Hipervínculo" xfId="14754" builtinId="8" hidden="1"/>
    <cellStyle name="Hipervínculo" xfId="8910" builtinId="8" hidden="1"/>
    <cellStyle name="Hipervínculo" xfId="57673" builtinId="8" hidden="1"/>
    <cellStyle name="Hipervínculo" xfId="36200" builtinId="8" hidden="1"/>
    <cellStyle name="Hipervínculo" xfId="59098" builtinId="8" hidden="1"/>
    <cellStyle name="Hipervínculo" xfId="34618" builtinId="8" hidden="1"/>
    <cellStyle name="Hipervínculo" xfId="57207" builtinId="8" hidden="1"/>
    <cellStyle name="Hipervínculo" xfId="7828" builtinId="8" hidden="1"/>
    <cellStyle name="Hipervínculo" xfId="15709" builtinId="8" hidden="1"/>
    <cellStyle name="Hipervínculo" xfId="38066" builtinId="8" hidden="1"/>
    <cellStyle name="Hipervínculo" xfId="20782" builtinId="8" hidden="1"/>
    <cellStyle name="Hipervínculo" xfId="53548" builtinId="8" hidden="1"/>
    <cellStyle name="Hipervínculo" xfId="27687" builtinId="8" hidden="1"/>
    <cellStyle name="Hipervínculo" xfId="6169" builtinId="8" hidden="1"/>
    <cellStyle name="Hipervínculo" xfId="57093" builtinId="8" hidden="1"/>
    <cellStyle name="Hipervínculo" xfId="22510" builtinId="8" hidden="1"/>
    <cellStyle name="Hipervínculo" xfId="44995" builtinId="8" hidden="1"/>
    <cellStyle name="Hipervínculo" xfId="32018" builtinId="8" hidden="1"/>
    <cellStyle name="Hipervínculo" xfId="28054" builtinId="8" hidden="1"/>
    <cellStyle name="Hipervínculo" xfId="20762" builtinId="8" hidden="1"/>
    <cellStyle name="Hipervínculo" xfId="8601" builtinId="8" hidden="1"/>
    <cellStyle name="Hipervínculo" xfId="31059" builtinId="8" hidden="1"/>
    <cellStyle name="Hipervínculo" xfId="29306" builtinId="8" hidden="1"/>
    <cellStyle name="Hipervínculo" xfId="39231" builtinId="8" hidden="1"/>
    <cellStyle name="Hipervínculo" xfId="52213" builtinId="8" hidden="1"/>
    <cellStyle name="Hipervínculo" xfId="43730" builtinId="8" hidden="1"/>
    <cellStyle name="Hipervínculo" xfId="13832" builtinId="8" hidden="1"/>
    <cellStyle name="Hipervínculo" xfId="1218" builtinId="8" hidden="1"/>
    <cellStyle name="Hipervínculo" xfId="12082" builtinId="8" hidden="1"/>
    <cellStyle name="Hipervínculo" xfId="36110" builtinId="8" hidden="1"/>
    <cellStyle name="Hipervínculo" xfId="58638" builtinId="8" hidden="1"/>
    <cellStyle name="Hipervínculo" xfId="57173" builtinId="8" hidden="1"/>
    <cellStyle name="Hipervínculo" xfId="33531" builtinId="8" hidden="1"/>
    <cellStyle name="Hipervínculo" xfId="8667" builtinId="8" hidden="1"/>
    <cellStyle name="Hipervínculo" xfId="2636" builtinId="8" hidden="1"/>
    <cellStyle name="Hipervínculo" xfId="18882" builtinId="8" hidden="1"/>
    <cellStyle name="Hipervínculo" xfId="32833" builtinId="8" hidden="1"/>
    <cellStyle name="Hipervínculo" xfId="53446" builtinId="8" hidden="1"/>
    <cellStyle name="Hipervínculo" xfId="28112" builtinId="8" hidden="1"/>
    <cellStyle name="Hipervínculo" xfId="26348" builtinId="8" hidden="1"/>
    <cellStyle name="Hipervínculo" xfId="19369" builtinId="8" hidden="1"/>
    <cellStyle name="Hipervínculo" xfId="7416" builtinId="8" hidden="1"/>
    <cellStyle name="Hipervínculo" xfId="25679" builtinId="8" hidden="1"/>
    <cellStyle name="Hipervínculo" xfId="42033" builtinId="8" hidden="1"/>
    <cellStyle name="Hipervínculo" xfId="9551" builtinId="8" hidden="1"/>
    <cellStyle name="Hipervínculo" xfId="54332" builtinId="8" hidden="1"/>
    <cellStyle name="Hipervínculo" xfId="12576" builtinId="8" hidden="1"/>
    <cellStyle name="Hipervínculo" xfId="30010" builtinId="8" hidden="1"/>
    <cellStyle name="Hipervínculo" xfId="56440" builtinId="8" hidden="1"/>
    <cellStyle name="Hipervínculo" xfId="11888" builtinId="8" hidden="1"/>
    <cellStyle name="Hipervínculo" xfId="20426" builtinId="8" hidden="1"/>
    <cellStyle name="Hipervínculo" xfId="12389" builtinId="8" hidden="1"/>
    <cellStyle name="Hipervínculo" xfId="41450" builtinId="8" hidden="1"/>
    <cellStyle name="Hipervínculo" xfId="14187" builtinId="8" hidden="1"/>
    <cellStyle name="Hipervínculo" xfId="9443" builtinId="8" hidden="1"/>
    <cellStyle name="Hipervínculo" xfId="45097" builtinId="8" hidden="1"/>
    <cellStyle name="Hipervínculo" xfId="39283" builtinId="8" hidden="1"/>
    <cellStyle name="Hipervínculo" xfId="23042" builtinId="8" hidden="1"/>
    <cellStyle name="Hipervínculo" xfId="11941" builtinId="8" hidden="1"/>
    <cellStyle name="Hipervínculo" xfId="40139" builtinId="8" hidden="1"/>
    <cellStyle name="Hipervínculo" xfId="5949" builtinId="8" hidden="1"/>
    <cellStyle name="Hipervínculo" xfId="16373" builtinId="8" hidden="1"/>
    <cellStyle name="Hipervínculo" xfId="21432" builtinId="8" hidden="1"/>
    <cellStyle name="Hipervínculo" xfId="38362" builtinId="8" hidden="1"/>
    <cellStyle name="Hipervínculo" xfId="49387" builtinId="8" hidden="1"/>
    <cellStyle name="Hipervínculo" xfId="55344" builtinId="8" hidden="1"/>
    <cellStyle name="Hipervínculo" xfId="51433" builtinId="8" hidden="1"/>
    <cellStyle name="Hipervínculo" xfId="1480" builtinId="8" hidden="1"/>
    <cellStyle name="Hipervínculo" xfId="23298" builtinId="8" hidden="1"/>
    <cellStyle name="Hipervínculo" xfId="28356" builtinId="8" hidden="1"/>
    <cellStyle name="Hipervínculo" xfId="2847" builtinId="8" hidden="1"/>
    <cellStyle name="Hipervínculo" xfId="42461" builtinId="8" hidden="1"/>
    <cellStyle name="Hipervínculo" xfId="24020" builtinId="8" hidden="1"/>
    <cellStyle name="Hipervínculo" xfId="15667" builtinId="8" hidden="1"/>
    <cellStyle name="Hipervínculo" xfId="15577" builtinId="8" hidden="1"/>
    <cellStyle name="Hipervínculo" xfId="54476" builtinId="8" hidden="1"/>
    <cellStyle name="Hipervínculo" xfId="5102" builtinId="8" hidden="1"/>
    <cellStyle name="Hipervínculo" xfId="11728" builtinId="8" hidden="1"/>
    <cellStyle name="Hipervínculo" xfId="36316" builtinId="8" hidden="1"/>
    <cellStyle name="Hipervínculo" xfId="37633" builtinId="8" hidden="1"/>
    <cellStyle name="Hipervínculo" xfId="8739" builtinId="8" hidden="1"/>
    <cellStyle name="Hipervínculo" xfId="15421" builtinId="8" hidden="1"/>
    <cellStyle name="Hipervínculo" xfId="37153" builtinId="8" hidden="1"/>
    <cellStyle name="Hipervínculo" xfId="11638" builtinId="8" hidden="1"/>
    <cellStyle name="Hipervínculo" xfId="50394" builtinId="8" hidden="1"/>
    <cellStyle name="Hipervínculo" xfId="28602" builtinId="8" hidden="1"/>
    <cellStyle name="Hipervínculo" xfId="21508" builtinId="8" hidden="1"/>
    <cellStyle name="Hipervínculo" xfId="1097" builtinId="8" hidden="1"/>
    <cellStyle name="Hipervínculo" xfId="22352" builtinId="8" hidden="1"/>
    <cellStyle name="Hipervínculo" xfId="44083" builtinId="8" hidden="1"/>
    <cellStyle name="Hipervínculo" xfId="49141" builtinId="8" hidden="1"/>
    <cellStyle name="Hipervínculo" xfId="4959" builtinId="8" hidden="1"/>
    <cellStyle name="Hipervínculo" xfId="58199" builtinId="8" hidden="1"/>
    <cellStyle name="Hipervínculo" xfId="40271" builtinId="8" hidden="1"/>
    <cellStyle name="Hipervínculo" xfId="8037" builtinId="8" hidden="1"/>
    <cellStyle name="Hipervínculo" xfId="29278" builtinId="8" hidden="1"/>
    <cellStyle name="Hipervínculo" xfId="51013" builtinId="8" hidden="1"/>
    <cellStyle name="Hipervínculo" xfId="56070" builtinId="8" hidden="1"/>
    <cellStyle name="Hipervínculo" xfId="39036" builtinId="8" hidden="1"/>
    <cellStyle name="Hipervínculo" xfId="14746" builtinId="8" hidden="1"/>
    <cellStyle name="Hipervínculo" xfId="9720" builtinId="8" hidden="1"/>
    <cellStyle name="Hipervínculo" xfId="12992" builtinId="8" hidden="1"/>
    <cellStyle name="Hipervínculo" xfId="36208" builtinId="8" hidden="1"/>
    <cellStyle name="Hipervínculo" xfId="59094" builtinId="8" hidden="1"/>
    <cellStyle name="Hipervínculo" xfId="56264" builtinId="8" hidden="1"/>
    <cellStyle name="Hipervínculo" xfId="14670" builtinId="8" hidden="1"/>
    <cellStyle name="Hipervínculo" xfId="49983" builtinId="8" hidden="1"/>
    <cellStyle name="Hipervínculo" xfId="40609" builtinId="8" hidden="1"/>
    <cellStyle name="Hipervínculo" xfId="55746" builtinId="8" hidden="1"/>
    <cellStyle name="Hipervínculo" xfId="11505" builtinId="8" hidden="1"/>
    <cellStyle name="Hipervínculo" xfId="32546" builtinId="8" hidden="1"/>
    <cellStyle name="Hipervínculo" xfId="49465" builtinId="8" hidden="1"/>
    <cellStyle name="Hipervínculo" xfId="25434" builtinId="8" hidden="1"/>
    <cellStyle name="Hipervínculo" xfId="1818" builtinId="8" hidden="1"/>
    <cellStyle name="Hipervínculo" xfId="11975" builtinId="8" hidden="1"/>
    <cellStyle name="Hipervínculo" xfId="26592" builtinId="8" hidden="1"/>
    <cellStyle name="Hipervínculo" xfId="50061" builtinId="8" hidden="1"/>
    <cellStyle name="Hipervínculo" xfId="46757" builtinId="8" hidden="1"/>
    <cellStyle name="Hipervínculo" xfId="58900" builtinId="8" hidden="1"/>
    <cellStyle name="Hipervínculo" xfId="18639" builtinId="8" hidden="1"/>
    <cellStyle name="Hipervínculo" xfId="1630" builtinId="8" hidden="1"/>
    <cellStyle name="Hipervínculo" xfId="40039" builtinId="8" hidden="1"/>
    <cellStyle name="Hipervínculo" xfId="56192" builtinId="8" hidden="1"/>
    <cellStyle name="Hipervínculo" xfId="16747" builtinId="8" hidden="1"/>
    <cellStyle name="Hipervínculo" xfId="39957" builtinId="8" hidden="1"/>
    <cellStyle name="Hipervínculo" xfId="35864" builtinId="8" hidden="1"/>
    <cellStyle name="Hipervínculo" xfId="51647" builtinId="8" hidden="1"/>
    <cellStyle name="Hipervínculo" xfId="25067" builtinId="8" hidden="1"/>
    <cellStyle name="Hipervínculo" xfId="26115" builtinId="8" hidden="1"/>
    <cellStyle name="Hipervínculo" xfId="40195" builtinId="8" hidden="1"/>
    <cellStyle name="Hipervínculo" xfId="57181" builtinId="8" hidden="1"/>
    <cellStyle name="Hipervínculo" xfId="55131" builtinId="8" hidden="1"/>
    <cellStyle name="Hipervínculo" xfId="29064" builtinId="8" hidden="1"/>
    <cellStyle name="Hipervínculo" xfId="5037" builtinId="8" hidden="1"/>
    <cellStyle name="Hipervínculo" xfId="18874" builtinId="8" hidden="1"/>
    <cellStyle name="Hipervínculo" xfId="38632" builtinId="8" hidden="1"/>
    <cellStyle name="Hipervínculo" xfId="46992" builtinId="8" hidden="1"/>
    <cellStyle name="Hipervínculo" xfId="50296" builtinId="8" hidden="1"/>
    <cellStyle name="Hipervínculo" xfId="58478" builtinId="8" hidden="1"/>
    <cellStyle name="Hipervínculo" xfId="1572" builtinId="8" hidden="1"/>
    <cellStyle name="Hipervínculo" xfId="1936" builtinId="8" hidden="1"/>
    <cellStyle name="Hipervínculo" xfId="25671" builtinId="8" hidden="1"/>
    <cellStyle name="Hipervínculo" xfId="11661" builtinId="8" hidden="1"/>
    <cellStyle name="Hipervínculo" xfId="31844" builtinId="8" hidden="1"/>
    <cellStyle name="Hipervínculo" xfId="38849" builtinId="8" hidden="1"/>
    <cellStyle name="Hipervínculo" xfId="19557" builtinId="8" hidden="1"/>
    <cellStyle name="Hipervínculo" xfId="24636" builtinId="8" hidden="1"/>
    <cellStyle name="Hipervínculo" xfId="7585" builtinId="8" hidden="1"/>
    <cellStyle name="Hipervínculo" xfId="56336" builtinId="8" hidden="1"/>
    <cellStyle name="Hipervínculo" xfId="53028" builtinId="8" hidden="1"/>
    <cellStyle name="Hipervínculo" xfId="6103" builtinId="8" hidden="1"/>
    <cellStyle name="Hipervínculo" xfId="24108" builtinId="8" hidden="1"/>
    <cellStyle name="Hipervínculo" xfId="53950" builtinId="8" hidden="1"/>
    <cellStyle name="Hipervínculo" xfId="38982" builtinId="8" hidden="1"/>
    <cellStyle name="Hipervínculo" xfId="50904" builtinId="8" hidden="1"/>
    <cellStyle name="Hipervínculo" xfId="1138" builtinId="8" hidden="1"/>
    <cellStyle name="Hipervínculo" xfId="37456" builtinId="8" hidden="1"/>
    <cellStyle name="Hipervínculo" xfId="19917" builtinId="8" hidden="1"/>
    <cellStyle name="Hipervínculo" xfId="27122" builtinId="8" hidden="1"/>
    <cellStyle name="Hipervínculo" xfId="15151" builtinId="8" hidden="1"/>
    <cellStyle name="Hipervínculo" xfId="13398" builtinId="8" hidden="1"/>
    <cellStyle name="Hipervínculo" xfId="32301" builtinId="8" hidden="1"/>
    <cellStyle name="Hipervínculo" xfId="16514" builtinId="8" hidden="1"/>
    <cellStyle name="Hipervínculo" xfId="22394" builtinId="8" hidden="1"/>
    <cellStyle name="Hipervínculo" xfId="29474" builtinId="8" hidden="1"/>
    <cellStyle name="Hipervínculo" xfId="23021" builtinId="8" hidden="1"/>
    <cellStyle name="Hipervínculo" xfId="36338" builtinId="8" hidden="1"/>
    <cellStyle name="Hipervínculo" xfId="49269" builtinId="8" hidden="1"/>
    <cellStyle name="Hipervínculo" xfId="3188" builtinId="8" hidden="1"/>
    <cellStyle name="Hipervínculo" xfId="12886" builtinId="8" hidden="1"/>
    <cellStyle name="Hipervínculo" xfId="4871" builtinId="8" hidden="1"/>
    <cellStyle name="Hipervínculo" xfId="33111" builtinId="8" hidden="1"/>
    <cellStyle name="Hipervínculo" xfId="30155" builtinId="8" hidden="1"/>
    <cellStyle name="Hipervínculo" xfId="24552" builtinId="8" hidden="1"/>
    <cellStyle name="Hipervínculo" xfId="25001" builtinId="8" hidden="1"/>
    <cellStyle name="Hipervínculo" xfId="57880" builtinId="8" hidden="1"/>
    <cellStyle name="Hipervínculo" xfId="49899" builtinId="8" hidden="1"/>
    <cellStyle name="Hipervínculo" xfId="3946" builtinId="8" hidden="1"/>
    <cellStyle name="Hipervínculo" xfId="49405" builtinId="8" hidden="1"/>
    <cellStyle name="Hipervínculo" xfId="25756" builtinId="8" hidden="1"/>
    <cellStyle name="Hipervínculo" xfId="27981" builtinId="8" hidden="1"/>
    <cellStyle name="Hipervínculo" xfId="38817" builtinId="8" hidden="1"/>
    <cellStyle name="Hipervínculo" xfId="51279" builtinId="8" hidden="1"/>
    <cellStyle name="Hipervínculo" xfId="47943" builtinId="8" hidden="1"/>
    <cellStyle name="Hipervínculo" xfId="54238" builtinId="8" hidden="1"/>
    <cellStyle name="Hipervínculo" xfId="33741" builtinId="8" hidden="1"/>
    <cellStyle name="Hipervínculo" xfId="10061" builtinId="8" hidden="1"/>
    <cellStyle name="Hipervínculo" xfId="2688" builtinId="8" hidden="1"/>
    <cellStyle name="Hipervínculo" xfId="27415" builtinId="8" hidden="1"/>
    <cellStyle name="Hipervínculo" xfId="49151" builtinId="8" hidden="1"/>
    <cellStyle name="Hipervínculo" xfId="58155" builtinId="8" hidden="1"/>
    <cellStyle name="Hipervínculo" xfId="17533" builtinId="8" hidden="1"/>
    <cellStyle name="Hipervínculo" xfId="16607" builtinId="8" hidden="1"/>
    <cellStyle name="Hipervínculo" xfId="6187" builtinId="8" hidden="1"/>
    <cellStyle name="Hipervínculo" xfId="3690" builtinId="8" hidden="1"/>
    <cellStyle name="Hipervínculo" xfId="14093" builtinId="8" hidden="1"/>
    <cellStyle name="Hipervínculo" xfId="23538" builtinId="8" hidden="1"/>
    <cellStyle name="Hipervínculo" xfId="39044" builtinId="8" hidden="1"/>
    <cellStyle name="Hipervínculo" xfId="31563" builtinId="8" hidden="1"/>
    <cellStyle name="Hipervínculo" xfId="36196" builtinId="8" hidden="1"/>
    <cellStyle name="Hipervínculo" xfId="12984" builtinId="8" hidden="1"/>
    <cellStyle name="Hipervínculo" xfId="17077" builtinId="8" hidden="1"/>
    <cellStyle name="Hipervínculo" xfId="41104" builtinId="8" hidden="1"/>
    <cellStyle name="Hipervínculo" xfId="56270" builtinId="8" hidden="1"/>
    <cellStyle name="Hipervínculo" xfId="31357" builtinId="8" hidden="1"/>
    <cellStyle name="Hipervínculo" xfId="28152" builtinId="8" hidden="1"/>
    <cellStyle name="Hipervínculo" xfId="4318" builtinId="8" hidden="1"/>
    <cellStyle name="Hipervínculo" xfId="19787" builtinId="8" hidden="1"/>
    <cellStyle name="Hipervínculo" xfId="23875" builtinId="8" hidden="1"/>
    <cellStyle name="Hipervínculo" xfId="47903" builtinId="8" hidden="1"/>
    <cellStyle name="Hipervínculo" xfId="38374" builtinId="8" hidden="1"/>
    <cellStyle name="Hipervínculo" xfId="20502" builtinId="8" hidden="1"/>
    <cellStyle name="Hipervínculo" xfId="31041" builtinId="8" hidden="1"/>
    <cellStyle name="Hipervínculo" xfId="55051" builtinId="8" hidden="1"/>
    <cellStyle name="Hipervínculo" xfId="25201" builtinId="8" hidden="1"/>
    <cellStyle name="Hipervínculo" xfId="30677" builtinId="8" hidden="1"/>
    <cellStyle name="Hipervínculo" xfId="54705" builtinId="8" hidden="1"/>
    <cellStyle name="Hipervínculo" xfId="57317" builtinId="8" hidden="1"/>
    <cellStyle name="Hipervínculo" xfId="47382" builtinId="8" hidden="1"/>
    <cellStyle name="Hipervínculo" xfId="4393" builtinId="8" hidden="1"/>
    <cellStyle name="Hipervínculo" xfId="9357" builtinId="8" hidden="1"/>
    <cellStyle name="Hipervínculo" xfId="52954" builtinId="8" hidden="1"/>
    <cellStyle name="Hipervínculo" xfId="37476" builtinId="8" hidden="1"/>
    <cellStyle name="Hipervínculo" xfId="58520" builtinId="8" hidden="1"/>
    <cellStyle name="Hipervínculo" xfId="35872" builtinId="8" hidden="1"/>
    <cellStyle name="Hipervínculo" xfId="29715" builtinId="8" hidden="1"/>
    <cellStyle name="Hipervínculo" xfId="7755" builtinId="8" hidden="1"/>
    <cellStyle name="Hipervínculo" xfId="50390" builtinId="8" hidden="1"/>
    <cellStyle name="Hipervínculo" xfId="17443" builtinId="8" hidden="1"/>
    <cellStyle name="Hipervínculo" xfId="23869" builtinId="8" hidden="1"/>
    <cellStyle name="Hipervínculo" xfId="54955" builtinId="8" hidden="1"/>
    <cellStyle name="Hipervínculo" xfId="41102" builtinId="8" hidden="1"/>
    <cellStyle name="Hipervínculo" xfId="40131" builtinId="8" hidden="1"/>
    <cellStyle name="Hipervínculo" xfId="444" builtinId="8" hidden="1"/>
    <cellStyle name="Hipervínculo" xfId="9662" builtinId="8" hidden="1"/>
    <cellStyle name="Hipervínculo" xfId="46984" builtinId="8" hidden="1"/>
    <cellStyle name="Hipervínculo" xfId="51077" builtinId="8" hidden="1"/>
    <cellStyle name="Hipervínculo" xfId="45233" builtinId="8" hidden="1"/>
    <cellStyle name="Hipervínculo" xfId="22272" builtinId="8" hidden="1"/>
    <cellStyle name="Hipervínculo" xfId="13781" builtinId="8" hidden="1"/>
    <cellStyle name="Hipervínculo" xfId="5725" builtinId="8" hidden="1"/>
    <cellStyle name="Hipervínculo" xfId="27511" builtinId="8" hidden="1"/>
    <cellStyle name="Hipervínculo" xfId="53786" builtinId="8" hidden="1"/>
    <cellStyle name="Hipervínculo" xfId="57506" builtinId="8" hidden="1"/>
    <cellStyle name="Hipervínculo" xfId="57568" builtinId="8" hidden="1"/>
    <cellStyle name="Hipervínculo" xfId="15705" builtinId="8" hidden="1"/>
    <cellStyle name="Hipervínculo" xfId="56118" builtinId="8" hidden="1"/>
    <cellStyle name="Hipervínculo" xfId="53597" builtinId="8" hidden="1"/>
    <cellStyle name="Hipervínculo" xfId="57427" builtinId="8" hidden="1"/>
    <cellStyle name="Hipervínculo" xfId="58980" builtinId="8" hidden="1"/>
    <cellStyle name="Hipervínculo" xfId="53107" builtinId="8" hidden="1"/>
    <cellStyle name="Hipervínculo" xfId="31377" builtinId="8" hidden="1"/>
    <cellStyle name="Hipervínculo" xfId="58932" builtinId="8" hidden="1"/>
    <cellStyle name="Hipervínculo" xfId="15954" builtinId="8" hidden="1"/>
    <cellStyle name="Hipervínculo" xfId="19581" builtinId="8" hidden="1"/>
    <cellStyle name="Hipervínculo" xfId="41310" builtinId="8" hidden="1"/>
    <cellStyle name="Hipervínculo" xfId="19945" builtinId="8" hidden="1"/>
    <cellStyle name="Hipervínculo" xfId="46180" builtinId="8" hidden="1"/>
    <cellStyle name="Hipervínculo" xfId="24446" builtinId="8" hidden="1"/>
    <cellStyle name="Hipervínculo" xfId="27100" builtinId="8" hidden="1"/>
    <cellStyle name="Hipervínculo" xfId="23504" builtinId="8" hidden="1"/>
    <cellStyle name="Hipervínculo" xfId="26506" builtinId="8" hidden="1"/>
    <cellStyle name="Hipervínculo" xfId="48237" builtinId="8" hidden="1"/>
    <cellStyle name="Hipervínculo" xfId="21032" builtinId="8" hidden="1"/>
    <cellStyle name="Hipervínculo" xfId="47740" builtinId="8" hidden="1"/>
    <cellStyle name="Hipervínculo" xfId="26004" builtinId="8" hidden="1"/>
    <cellStyle name="Hipervínculo" xfId="6644" builtinId="8" hidden="1"/>
    <cellStyle name="Hipervínculo" xfId="57725" builtinId="8" hidden="1"/>
    <cellStyle name="Hipervínculo" xfId="33435" builtinId="8" hidden="1"/>
    <cellStyle name="Hipervínculo" xfId="55163" builtinId="8" hidden="1"/>
    <cellStyle name="Hipervínculo" xfId="37380" builtinId="8" hidden="1"/>
    <cellStyle name="Hipervínculo" xfId="32323" builtinId="8" hidden="1"/>
    <cellStyle name="Hipervínculo" xfId="10593" builtinId="8" hidden="1"/>
    <cellStyle name="Hipervínculo" xfId="43988" builtinId="8" hidden="1"/>
    <cellStyle name="Hipervínculo" xfId="52796" builtinId="8" hidden="1"/>
    <cellStyle name="Hipervínculo" xfId="41457" builtinId="8" hidden="1"/>
    <cellStyle name="Hipervínculo" xfId="55358" builtinId="8" hidden="1"/>
    <cellStyle name="Hipervínculo" xfId="30457" builtinId="8" hidden="1"/>
    <cellStyle name="Hipervínculo" xfId="25391" builtinId="8" hidden="1"/>
    <cellStyle name="Hipervínculo" xfId="3864" builtinId="8" hidden="1"/>
    <cellStyle name="Hipervínculo" xfId="20498" builtinId="8" hidden="1"/>
    <cellStyle name="Hipervínculo" xfId="11256" builtinId="8" hidden="1"/>
    <cellStyle name="Hipervínculo" xfId="9613" builtinId="8" hidden="1"/>
    <cellStyle name="Hipervínculo" xfId="48560" builtinId="8" hidden="1"/>
    <cellStyle name="Hipervínculo" xfId="23526" builtinId="8" hidden="1"/>
    <cellStyle name="Hipervínculo" xfId="27539" builtinId="8" hidden="1"/>
    <cellStyle name="Hipervínculo" xfId="36934" builtinId="8" hidden="1"/>
    <cellStyle name="Hipervínculo" xfId="40419" builtinId="8" hidden="1"/>
    <cellStyle name="Hipervínculo" xfId="25175" builtinId="8" hidden="1"/>
    <cellStyle name="Hipervínculo" xfId="47262" builtinId="8" hidden="1"/>
    <cellStyle name="Hipervínculo" xfId="14309" builtinId="8" hidden="1"/>
    <cellStyle name="Hipervínculo" xfId="7471" builtinId="8" hidden="1"/>
    <cellStyle name="Hipervínculo" xfId="14107" builtinId="8" hidden="1"/>
    <cellStyle name="Hipervínculo" xfId="46576" builtinId="8" hidden="1"/>
    <cellStyle name="Hipervínculo" xfId="23326" builtinId="8" hidden="1"/>
    <cellStyle name="Hipervínculo" xfId="38388" builtinId="8" hidden="1"/>
    <cellStyle name="Hipervínculo" xfId="58064" builtinId="8" hidden="1"/>
    <cellStyle name="Hipervínculo" xfId="47378" builtinId="8" hidden="1"/>
    <cellStyle name="Hipervínculo" xfId="9672" builtinId="8" hidden="1"/>
    <cellStyle name="Hipervínculo" xfId="7303" builtinId="8" hidden="1"/>
    <cellStyle name="Hipervínculo" xfId="17069" builtinId="8" hidden="1"/>
    <cellStyle name="Hipervínculo" xfId="28594" builtinId="8" hidden="1"/>
    <cellStyle name="Hipervínculo" xfId="59148" builtinId="8" hidden="1"/>
    <cellStyle name="Hipervínculo" xfId="41134" builtinId="8" hidden="1"/>
    <cellStyle name="Hipervínculo" xfId="28160" builtinId="8" hidden="1"/>
    <cellStyle name="Hipervínculo" xfId="4435" builtinId="8" hidden="1"/>
    <cellStyle name="Hipervínculo" xfId="37" builtinId="8" hidden="1"/>
    <cellStyle name="Hipervínculo" xfId="23867" builtinId="8" hidden="1"/>
    <cellStyle name="Hipervínculo" xfId="47897" builtinId="8" hidden="1"/>
    <cellStyle name="Hipervínculo" xfId="51991" builtinId="8" hidden="1"/>
    <cellStyle name="Hipervínculo" xfId="45391" builtinId="8" hidden="1"/>
    <cellStyle name="Hipervínculo" xfId="21360" builtinId="8" hidden="1"/>
    <cellStyle name="Hipervínculo" xfId="18887" builtinId="8" hidden="1"/>
    <cellStyle name="Hipervínculo" xfId="4810" builtinId="8" hidden="1"/>
    <cellStyle name="Hipervínculo" xfId="30669" builtinId="8" hidden="1"/>
    <cellStyle name="Hipervínculo" xfId="44745" builtinId="8" hidden="1"/>
    <cellStyle name="Hipervínculo" xfId="48407" builtinId="8" hidden="1"/>
    <cellStyle name="Hipervínculo" xfId="38588" builtinId="8" hidden="1"/>
    <cellStyle name="Hipervínculo" xfId="14561" builtinId="8" hidden="1"/>
    <cellStyle name="Hipervínculo" xfId="52885" builtinId="8" hidden="1"/>
    <cellStyle name="Hipervínculo" xfId="35742" builtinId="8" hidden="1"/>
    <cellStyle name="Hipervínculo" xfId="37468" builtinId="8" hidden="1"/>
    <cellStyle name="Hipervínculo" xfId="58524" builtinId="8" hidden="1"/>
    <cellStyle name="Hipervínculo" xfId="54018" builtinId="8" hidden="1"/>
    <cellStyle name="Hipervínculo" xfId="31790" builtinId="8" hidden="1"/>
    <cellStyle name="Hipervínculo" xfId="7761" builtinId="8" hidden="1"/>
    <cellStyle name="Hipervínculo" xfId="3490" builtinId="8" hidden="1"/>
    <cellStyle name="Hipervínculo" xfId="18669" builtinId="8" hidden="1"/>
    <cellStyle name="Hipervínculo" xfId="44271" builtinId="8" hidden="1"/>
    <cellStyle name="Hipervínculo" xfId="41222" builtinId="8" hidden="1"/>
    <cellStyle name="Hipervínculo" xfId="47092" builtinId="8" hidden="1"/>
    <cellStyle name="Hipervínculo" xfId="19963" builtinId="8" hidden="1"/>
    <cellStyle name="Hipervínculo" xfId="448" builtinId="8" hidden="1"/>
    <cellStyle name="Hipervínculo" xfId="7709" builtinId="8" hidden="1"/>
    <cellStyle name="Hipervínculo" xfId="25592" builtinId="8" hidden="1"/>
    <cellStyle name="Hipervínculo" xfId="49417" builtinId="8" hidden="1"/>
    <cellStyle name="Hipervínculo" xfId="45225" builtinId="8" hidden="1"/>
    <cellStyle name="Hipervínculo" xfId="40165" builtinId="8" hidden="1"/>
    <cellStyle name="Hipervínculo" xfId="18188" builtinId="8" hidden="1"/>
    <cellStyle name="Hipervínculo" xfId="5733" builtinId="8" hidden="1"/>
    <cellStyle name="Hipervínculo" xfId="10793" builtinId="8" hidden="1"/>
    <cellStyle name="Hipervínculo" xfId="32524" builtinId="8" hidden="1"/>
    <cellStyle name="Hipervínculo" xfId="2982" builtinId="8" hidden="1"/>
    <cellStyle name="Hipervínculo" xfId="56438" builtinId="8" hidden="1"/>
    <cellStyle name="Hipervínculo" xfId="17677" builtinId="8" hidden="1"/>
    <cellStyle name="Hipervínculo" xfId="11388" builtinId="8" hidden="1"/>
    <cellStyle name="Hipervínculo" xfId="12658" builtinId="8" hidden="1"/>
    <cellStyle name="Hipervínculo" xfId="17719" builtinId="8" hidden="1"/>
    <cellStyle name="Hipervínculo" xfId="39420" builtinId="8" hidden="1"/>
    <cellStyle name="Hipervínculo" xfId="33699" builtinId="8" hidden="1"/>
    <cellStyle name="Hipervínculo" xfId="21480" builtinId="8" hidden="1"/>
    <cellStyle name="Hipervínculo" xfId="32691" builtinId="8" hidden="1"/>
    <cellStyle name="Hipervínculo" xfId="3894" builtinId="8" hidden="1"/>
    <cellStyle name="Hipervínculo" xfId="19589" builtinId="8" hidden="1"/>
    <cellStyle name="Hipervínculo" xfId="24646" builtinId="8" hidden="1"/>
    <cellStyle name="Hipervínculo" xfId="46378" builtinId="8" hidden="1"/>
    <cellStyle name="Hipervínculo" xfId="46172" builtinId="8" hidden="1"/>
    <cellStyle name="Hipervínculo" xfId="29368" builtinId="8" hidden="1"/>
    <cellStyle name="Hipervínculo" xfId="19379" builtinId="8" hidden="1"/>
    <cellStyle name="Hipervínculo" xfId="4355" builtinId="8" hidden="1"/>
    <cellStyle name="Hipervínculo" xfId="26514" builtinId="8" hidden="1"/>
    <cellStyle name="Hipervínculo" xfId="31575" builtinId="8" hidden="1"/>
    <cellStyle name="Hipervínculo" xfId="53308" builtinId="8" hidden="1"/>
    <cellStyle name="Hipervínculo" xfId="39245" builtinId="8" hidden="1"/>
    <cellStyle name="Hipervínculo" xfId="23893" builtinId="8" hidden="1"/>
    <cellStyle name="Hipervínculo" xfId="21172" builtinId="8" hidden="1"/>
    <cellStyle name="Hipervínculo" xfId="11181" builtinId="8" hidden="1"/>
    <cellStyle name="Hipervínculo" xfId="44313" builtinId="8" hidden="1"/>
    <cellStyle name="Hipervínculo" xfId="32564" builtinId="8" hidden="1"/>
    <cellStyle name="Hipervínculo" xfId="9541" builtinId="8" hidden="1"/>
    <cellStyle name="Hipervínculo" xfId="32315" builtinId="8" hidden="1"/>
    <cellStyle name="Hipervínculo" xfId="37141" builtinId="8" hidden="1"/>
    <cellStyle name="Hipervínculo" xfId="3104" builtinId="8" hidden="1"/>
    <cellStyle name="Hipervínculo" xfId="19001" builtinId="8" hidden="1"/>
    <cellStyle name="Hipervínculo" xfId="40373" builtinId="8" hidden="1"/>
    <cellStyle name="Hipervínculo" xfId="45433" builtinId="8" hidden="1"/>
    <cellStyle name="Hipervínculo" xfId="51277" builtinId="8" hidden="1"/>
    <cellStyle name="Hipervínculo" xfId="25383" builtinId="8" hidden="1"/>
    <cellStyle name="Hipervínculo" xfId="17833" builtinId="8" hidden="1"/>
    <cellStyle name="Hipervínculo" xfId="346" builtinId="8" hidden="1"/>
    <cellStyle name="Hipervínculo" xfId="21236" builtinId="8" hidden="1"/>
    <cellStyle name="Hipervínculo" xfId="42093" builtinId="8" hidden="1"/>
    <cellStyle name="Hipervínculo" xfId="52359" builtinId="8" hidden="1"/>
    <cellStyle name="Hipervínculo" xfId="44478" builtinId="8" hidden="1"/>
    <cellStyle name="Hipervínculo" xfId="49115" builtinId="8" hidden="1"/>
    <cellStyle name="Hipervínculo" xfId="8273" builtinId="8" hidden="1"/>
    <cellStyle name="Hipervínculo" xfId="7565" builtinId="8" hidden="1"/>
    <cellStyle name="Hipervínculo" xfId="31581" builtinId="8" hidden="1"/>
    <cellStyle name="Hipervínculo" xfId="55980" builtinId="8" hidden="1"/>
    <cellStyle name="Hipervínculo" xfId="58418" builtinId="8" hidden="1"/>
    <cellStyle name="Hipervínculo" xfId="37674" builtinId="8" hidden="1"/>
    <cellStyle name="Hipervínculo" xfId="11529" builtinId="8" hidden="1"/>
    <cellStyle name="Hipervínculo" xfId="11190" builtinId="8" hidden="1"/>
    <cellStyle name="Hipervínculo" xfId="14351" builtinId="8" hidden="1"/>
    <cellStyle name="Hipervínculo" xfId="38380" builtinId="8" hidden="1"/>
    <cellStyle name="Hipervínculo" xfId="35682" builtinId="8" hidden="1"/>
    <cellStyle name="Hipervínculo" xfId="54903" builtinId="8" hidden="1"/>
    <cellStyle name="Hipervínculo" xfId="30879" builtinId="8" hidden="1"/>
    <cellStyle name="Hipervínculo" xfId="23980" builtinId="8" hidden="1"/>
    <cellStyle name="Hipervínculo" xfId="34756" builtinId="8" hidden="1"/>
    <cellStyle name="Hipervínculo" xfId="19579" builtinId="8" hidden="1"/>
    <cellStyle name="Hipervínculo" xfId="57566" builtinId="8" hidden="1"/>
    <cellStyle name="Hipervínculo" xfId="47240" builtinId="8" hidden="1"/>
    <cellStyle name="Hipervínculo" xfId="42897" builtinId="8" hidden="1"/>
    <cellStyle name="Hipervínculo" xfId="31419" builtinId="8" hidden="1"/>
    <cellStyle name="Hipervínculo" xfId="14935" builtinId="8" hidden="1"/>
    <cellStyle name="Hipervínculo" xfId="30369" builtinId="8" hidden="1"/>
    <cellStyle name="Hipervínculo" xfId="42983" builtinId="8" hidden="1"/>
    <cellStyle name="Hipervínculo" xfId="5064" builtinId="8" hidden="1"/>
    <cellStyle name="Hipervínculo" xfId="48799" builtinId="8" hidden="1"/>
    <cellStyle name="Hipervínculo" xfId="36278" builtinId="8" hidden="1"/>
    <cellStyle name="Hipervínculo" xfId="42065" builtinId="8" hidden="1"/>
    <cellStyle name="Hipervínculo" xfId="16048" builtinId="8" hidden="1"/>
    <cellStyle name="Hipervínculo" xfId="52045" builtinId="8" hidden="1"/>
    <cellStyle name="Hipervínculo" xfId="50896" builtinId="8" hidden="1"/>
    <cellStyle name="Hipervínculo" xfId="13046" builtinId="8" hidden="1"/>
    <cellStyle name="Hipervínculo" xfId="59449" builtinId="8" hidden="1"/>
    <cellStyle name="Hipervínculo" xfId="36020" builtinId="8" hidden="1"/>
    <cellStyle name="Hipervínculo" xfId="33087" builtinId="8" hidden="1"/>
    <cellStyle name="Hipervínculo" xfId="13593" builtinId="8" hidden="1"/>
    <cellStyle name="Hipervínculo" xfId="7902" builtinId="8" hidden="1"/>
    <cellStyle name="Hipervínculo" xfId="41555" builtinId="8" hidden="1"/>
    <cellStyle name="Hipervínculo" xfId="7131" builtinId="8" hidden="1"/>
    <cellStyle name="Hipervínculo" xfId="31798" builtinId="8" hidden="1"/>
    <cellStyle name="Hipervínculo" xfId="27217" builtinId="8" hidden="1"/>
    <cellStyle name="Hipervínculo" xfId="2952" builtinId="8" hidden="1"/>
    <cellStyle name="Hipervínculo" xfId="28948" builtinId="8" hidden="1"/>
    <cellStyle name="Hipervínculo" xfId="59084" builtinId="8" hidden="1"/>
    <cellStyle name="Hipervínculo" xfId="10661" builtinId="8" hidden="1"/>
    <cellStyle name="Hipervínculo" xfId="47084" builtinId="8" hidden="1"/>
    <cellStyle name="Hipervínculo" xfId="24995" builtinId="8" hidden="1"/>
    <cellStyle name="Hipervínculo" xfId="20291" builtinId="8" hidden="1"/>
    <cellStyle name="Hipervínculo" xfId="3760" builtinId="8" hidden="1"/>
    <cellStyle name="Hipervínculo" xfId="56912" builtinId="8" hidden="1"/>
    <cellStyle name="Hipervínculo" xfId="30663" builtinId="8" hidden="1"/>
    <cellStyle name="Hipervínculo" xfId="55149" builtinId="8" hidden="1"/>
    <cellStyle name="Hipervínculo" xfId="40157" builtinId="8" hidden="1"/>
    <cellStyle name="Hipervínculo" xfId="59257" builtinId="8" hidden="1"/>
    <cellStyle name="Hipervínculo" xfId="13364" builtinId="8" hidden="1"/>
    <cellStyle name="Hipervínculo" xfId="10801" builtinId="8" hidden="1"/>
    <cellStyle name="Hipervínculo" xfId="38394" builtinId="8" hidden="1"/>
    <cellStyle name="Hipervínculo" xfId="2626" builtinId="8" hidden="1"/>
    <cellStyle name="Hipervínculo" xfId="54949" builtinId="8" hidden="1"/>
    <cellStyle name="Hipervínculo" xfId="33229" builtinId="8" hidden="1"/>
    <cellStyle name="Hipervínculo" xfId="11396" builtinId="8" hidden="1"/>
    <cellStyle name="Hipervínculo" xfId="58534" builtinId="8" hidden="1"/>
    <cellStyle name="Hipervínculo" xfId="17727" builtinId="8" hidden="1"/>
    <cellStyle name="Hipervínculo" xfId="39460" builtinId="8" hidden="1"/>
    <cellStyle name="Hipervínculo" xfId="44415" builtinId="8" hidden="1"/>
    <cellStyle name="Hipervínculo" xfId="48071" builtinId="8" hidden="1"/>
    <cellStyle name="Hipervínculo" xfId="26298" builtinId="8" hidden="1"/>
    <cellStyle name="Hipervínculo" xfId="8934" builtinId="8" hidden="1"/>
    <cellStyle name="Hipervínculo" xfId="29248" builtinId="8" hidden="1"/>
    <cellStyle name="Hipervínculo" xfId="24654" builtinId="8" hidden="1"/>
    <cellStyle name="Hipervínculo" xfId="48433" builtinId="8" hidden="1"/>
    <cellStyle name="Hipervínculo" xfId="54408" builtinId="8" hidden="1"/>
    <cellStyle name="Hipervínculo" xfId="39697" builtinId="8" hidden="1"/>
    <cellStyle name="Hipervínculo" xfId="19371" builtinId="8" hidden="1"/>
    <cellStyle name="Hipervínculo" xfId="1796" builtinId="8" hidden="1"/>
    <cellStyle name="Hipervínculo" xfId="8467" builtinId="8" hidden="1"/>
    <cellStyle name="Hipervínculo" xfId="31583" builtinId="8" hidden="1"/>
    <cellStyle name="Hipervínculo" xfId="53316" builtinId="8" hidden="1"/>
    <cellStyle name="Hipervínculo" xfId="58874" builtinId="8" hidden="1"/>
    <cellStyle name="Hipervínculo" xfId="36761" builtinId="8" hidden="1"/>
    <cellStyle name="Hipervínculo" xfId="12443" builtinId="8" hidden="1"/>
    <cellStyle name="Hipervínculo" xfId="610" builtinId="8" hidden="1"/>
    <cellStyle name="Hipervínculo" xfId="15263" builtinId="8" hidden="1"/>
    <cellStyle name="Hipervínculo" xfId="31345" builtinId="8" hidden="1"/>
    <cellStyle name="Hipervínculo" xfId="48081" builtinId="8" hidden="1"/>
    <cellStyle name="Hipervínculo" xfId="7410" builtinId="8" hidden="1"/>
    <cellStyle name="Hipervínculo" xfId="17817" builtinId="8" hidden="1"/>
    <cellStyle name="Hipervínculo" xfId="38256" builtinId="8" hidden="1"/>
    <cellStyle name="Hipervínculo" xfId="27042" builtinId="8" hidden="1"/>
    <cellStyle name="Hipervínculo" xfId="12820" builtinId="8" hidden="1"/>
    <cellStyle name="Hipervínculo" xfId="45441" builtinId="8" hidden="1"/>
    <cellStyle name="Hipervínculo" xfId="51286" builtinId="8" hidden="1"/>
    <cellStyle name="Hipervínculo" xfId="47194" builtinId="8" hidden="1"/>
    <cellStyle name="Hipervínculo" xfId="23162" builtinId="8" hidden="1"/>
    <cellStyle name="Hipervínculo" xfId="342" builtinId="8" hidden="1"/>
    <cellStyle name="Hipervínculo" xfId="7255" builtinId="8" hidden="1"/>
    <cellStyle name="Hipervínculo" xfId="13242" builtinId="8" hidden="1"/>
    <cellStyle name="Hipervínculo" xfId="52367" builtinId="8" hidden="1"/>
    <cellStyle name="Hipervínculo" xfId="22280" builtinId="8" hidden="1"/>
    <cellStyle name="Hipervínculo" xfId="40395" builtinId="8" hidden="1"/>
    <cellStyle name="Hipervínculo" xfId="17279" builtinId="8" hidden="1"/>
    <cellStyle name="Hipervínculo" xfId="7547" builtinId="8" hidden="1"/>
    <cellStyle name="Hipervínculo" xfId="473" builtinId="8" hidden="1"/>
    <cellStyle name="Hipervínculo" xfId="35666" builtinId="8" hidden="1"/>
    <cellStyle name="Hipervínculo" xfId="21238" builtinId="8" hidden="1"/>
    <cellStyle name="Hipervínculo" xfId="13767" builtinId="8" hidden="1"/>
    <cellStyle name="Hipervínculo" xfId="42909" builtinId="8" hidden="1"/>
    <cellStyle name="Hipervínculo" xfId="9567" builtinId="8" hidden="1"/>
    <cellStyle name="Hipervínculo" xfId="14343" builtinId="8" hidden="1"/>
    <cellStyle name="Hipervínculo" xfId="18436" builtinId="8" hidden="1"/>
    <cellStyle name="Hipervínculo" xfId="42467" builtinId="8" hidden="1"/>
    <cellStyle name="Hipervínculo" xfId="54911" builtinId="8" hidden="1"/>
    <cellStyle name="Hipervínculo" xfId="50715" builtinId="8" hidden="1"/>
    <cellStyle name="Hipervínculo" xfId="45497" builtinId="8" hidden="1"/>
    <cellStyle name="Hipervínculo" xfId="2494" builtinId="8" hidden="1"/>
    <cellStyle name="Hipervínculo" xfId="21145" builtinId="8" hidden="1"/>
    <cellStyle name="Hipervínculo" xfId="18361" builtinId="8" hidden="1"/>
    <cellStyle name="Hipervínculo" xfId="54052" builtinId="8" hidden="1"/>
    <cellStyle name="Hipervínculo" xfId="58386" builtinId="8" hidden="1"/>
    <cellStyle name="Hipervínculo" xfId="20835" builtinId="8" hidden="1"/>
    <cellStyle name="Hipervínculo" xfId="19993" builtinId="8" hidden="1"/>
    <cellStyle name="Hipervínculo" xfId="18272" builtinId="8" hidden="1"/>
    <cellStyle name="Hipervínculo" xfId="44289" builtinId="8" hidden="1"/>
    <cellStyle name="Hipervínculo" xfId="8958" builtinId="8" hidden="1"/>
    <cellStyle name="Hipervínculo" xfId="56064" builtinId="8" hidden="1"/>
    <cellStyle name="Hipervínculo" xfId="40889" builtinId="8" hidden="1"/>
    <cellStyle name="Hipervínculo" xfId="49377" builtinId="8" hidden="1"/>
    <cellStyle name="Hipervínculo" xfId="13194" builtinId="8" hidden="1"/>
    <cellStyle name="Hipervínculo" xfId="9472" builtinId="8" hidden="1"/>
    <cellStyle name="Hipervínculo" xfId="34744" builtinId="8" hidden="1"/>
    <cellStyle name="Hipervínculo" xfId="10409" builtinId="8" hidden="1"/>
    <cellStyle name="Hipervínculo" xfId="55869" builtinId="8" hidden="1"/>
    <cellStyle name="Hipervínculo" xfId="10182" builtinId="8" hidden="1"/>
    <cellStyle name="Hipervínculo" xfId="28469" builtinId="8" hidden="1"/>
    <cellStyle name="Hipervínculo" xfId="6395" builtinId="8" hidden="1"/>
    <cellStyle name="Hipervínculo" xfId="16817" builtinId="8" hidden="1"/>
    <cellStyle name="Hipervínculo" xfId="41547" builtinId="8" hidden="1"/>
    <cellStyle name="Hipervínculo" xfId="43606" builtinId="8" hidden="1"/>
    <cellStyle name="Hipervínculo" xfId="1664" builtinId="8" hidden="1"/>
    <cellStyle name="Hipervínculo" xfId="58736" builtinId="8" hidden="1"/>
    <cellStyle name="Hipervínculo" xfId="48977" builtinId="8" hidden="1"/>
    <cellStyle name="Hipervínculo" xfId="6549" builtinId="8" hidden="1"/>
    <cellStyle name="Hipervínculo" xfId="23742" builtinId="8" hidden="1"/>
    <cellStyle name="Hipervínculo" xfId="41905" builtinId="8" hidden="1"/>
    <cellStyle name="Hipervínculo" xfId="27808" builtinId="8" hidden="1"/>
    <cellStyle name="Hipervínculo" xfId="36062" builtinId="8" hidden="1"/>
    <cellStyle name="Hipervínculo" xfId="50100" builtinId="8" hidden="1"/>
    <cellStyle name="Hipervínculo" xfId="46448" builtinId="8" hidden="1"/>
    <cellStyle name="Hipervínculo" xfId="50274" builtinId="8" hidden="1"/>
    <cellStyle name="Hipervínculo" xfId="57974" builtinId="8" hidden="1"/>
    <cellStyle name="Hipervínculo" xfId="21530" builtinId="8" hidden="1"/>
    <cellStyle name="Hipervínculo" xfId="38721" builtinId="8" hidden="1"/>
    <cellStyle name="Hipervínculo" xfId="11260" builtinId="8" hidden="1"/>
    <cellStyle name="Hipervínculo" xfId="13356" builtinId="8" hidden="1"/>
    <cellStyle name="Hipervínculo" xfId="49155" builtinId="8" hidden="1"/>
    <cellStyle name="Hipervínculo" xfId="700" builtinId="8" hidden="1"/>
    <cellStyle name="Hipervínculo" xfId="48221" builtinId="8" hidden="1"/>
    <cellStyle name="Hipervínculo" xfId="33165" builtinId="8" hidden="1"/>
    <cellStyle name="Hipervínculo" xfId="53080" builtinId="8" hidden="1"/>
    <cellStyle name="Hipervínculo" xfId="28158" builtinId="8" hidden="1"/>
    <cellStyle name="Hipervínculo" xfId="6427" builtinId="8" hidden="1"/>
    <cellStyle name="Hipervínculo" xfId="14165" builtinId="8" hidden="1"/>
    <cellStyle name="Hipervínculo" xfId="22793" builtinId="8" hidden="1"/>
    <cellStyle name="Hipervínculo" xfId="48247" builtinId="8" hidden="1"/>
    <cellStyle name="Hipervínculo" xfId="48061" builtinId="8" hidden="1"/>
    <cellStyle name="Hipervínculo" xfId="57265" builtinId="8" hidden="1"/>
    <cellStyle name="Hipervínculo" xfId="21232" builtinId="8" hidden="1"/>
    <cellStyle name="Hipervínculo" xfId="4381" builtinId="8" hidden="1"/>
    <cellStyle name="Hipervínculo" xfId="42421" builtinId="8" hidden="1"/>
    <cellStyle name="Hipervínculo" xfId="53105" builtinId="8" hidden="1"/>
    <cellStyle name="Hipervínculo" xfId="46368" builtinId="8" hidden="1"/>
    <cellStyle name="Hipervínculo" xfId="43572" builtinId="8" hidden="1"/>
    <cellStyle name="Hipervínculo" xfId="39481" builtinId="8" hidden="1"/>
    <cellStyle name="Hipervínculo" xfId="48811" builtinId="8" hidden="1"/>
    <cellStyle name="Hipervínculo" xfId="27084" builtinId="8" hidden="1"/>
    <cellStyle name="Hipervínculo" xfId="29298" builtinId="8" hidden="1"/>
    <cellStyle name="Hipervínculo" xfId="36575" builtinId="8" hidden="1"/>
    <cellStyle name="Hipervínculo" xfId="21870" builtinId="8" hidden="1"/>
    <cellStyle name="Hipervínculo" xfId="36950" builtinId="8" hidden="1"/>
    <cellStyle name="Hipervínculo" xfId="32683" builtinId="8" hidden="1"/>
    <cellStyle name="Hipervínculo" xfId="7376" builtinId="8" hidden="1"/>
    <cellStyle name="Hipervínculo" xfId="15255" builtinId="8" hidden="1"/>
    <cellStyle name="Hipervínculo" xfId="35866" builtinId="8" hidden="1"/>
    <cellStyle name="Hipervínculo" xfId="43376" builtinId="8" hidden="1"/>
    <cellStyle name="Hipervínculo" xfId="54000" builtinId="8" hidden="1"/>
    <cellStyle name="Hipervínculo" xfId="29972" builtinId="8" hidden="1"/>
    <cellStyle name="Hipervínculo" xfId="25880" builtinId="8" hidden="1"/>
    <cellStyle name="Hipervínculo" xfId="2039" builtinId="8" hidden="1"/>
    <cellStyle name="Hipervínculo" xfId="22058" builtinId="8" hidden="1"/>
    <cellStyle name="Hipervínculo" xfId="11708" builtinId="8" hidden="1"/>
    <cellStyle name="Hipervínculo" xfId="33587" builtinId="8" hidden="1"/>
    <cellStyle name="Hipervínculo" xfId="36182" builtinId="8" hidden="1"/>
    <cellStyle name="Hipervínculo" xfId="23170" builtinId="8" hidden="1"/>
    <cellStyle name="Hipervínculo" xfId="46003" builtinId="8" hidden="1"/>
    <cellStyle name="Hipervínculo" xfId="4828" builtinId="8" hidden="1"/>
    <cellStyle name="Hipervínculo" xfId="53762" builtinId="8" hidden="1"/>
    <cellStyle name="Hipervínculo" xfId="51669" builtinId="8" hidden="1"/>
    <cellStyle name="Hipervínculo" xfId="56975" builtinId="8" hidden="1"/>
    <cellStyle name="Hipervínculo" xfId="40403" builtinId="8" hidden="1"/>
    <cellStyle name="Hipervínculo" xfId="20516" builtinId="8" hidden="1"/>
    <cellStyle name="Hipervínculo" xfId="12282" builtinId="8" hidden="1"/>
    <cellStyle name="Hipervínculo" xfId="11628" builtinId="8" hidden="1"/>
    <cellStyle name="Hipervínculo" xfId="35658" builtinId="8" hidden="1"/>
    <cellStyle name="Hipervínculo" xfId="39751" builtinId="8" hidden="1"/>
    <cellStyle name="Hipervínculo" xfId="56780" builtinId="8" hidden="1"/>
    <cellStyle name="Hipervínculo" xfId="33603" builtinId="8" hidden="1"/>
    <cellStyle name="Hipervínculo" xfId="6696" builtinId="8" hidden="1"/>
    <cellStyle name="Hipervínculo" xfId="32333" builtinId="8" hidden="1"/>
    <cellStyle name="Hipervínculo" xfId="37151" builtinId="8" hidden="1"/>
    <cellStyle name="Hipervínculo" xfId="41501" builtinId="8" hidden="1"/>
    <cellStyle name="Hipervínculo" xfId="19903" builtinId="8" hidden="1"/>
    <cellStyle name="Hipervínculo" xfId="49855" builtinId="8" hidden="1"/>
    <cellStyle name="Hipervínculo" xfId="26800" builtinId="8" hidden="1"/>
    <cellStyle name="Hipervínculo" xfId="8169" builtinId="8" hidden="1"/>
    <cellStyle name="Hipervínculo" xfId="1712" builtinId="8" hidden="1"/>
    <cellStyle name="Hipervínculo" xfId="22889" builtinId="8" hidden="1"/>
    <cellStyle name="Hipervínculo" xfId="49255" builtinId="8" hidden="1"/>
    <cellStyle name="Hipervínculo" xfId="53350" builtinId="8" hidden="1"/>
    <cellStyle name="Hipervínculo" xfId="42929" builtinId="8" hidden="1"/>
    <cellStyle name="Hipervínculo" xfId="20001" builtinId="8" hidden="1"/>
    <cellStyle name="Hipervínculo" xfId="2313" builtinId="8" hidden="1"/>
    <cellStyle name="Hipervínculo" xfId="8029" builtinId="8" hidden="1"/>
    <cellStyle name="Hipervínculo" xfId="29806" builtinId="8" hidden="1"/>
    <cellStyle name="Hipervínculo" xfId="39134" builtinId="8" hidden="1"/>
    <cellStyle name="Hipervínculo" xfId="49637" builtinId="8" hidden="1"/>
    <cellStyle name="Hipervínculo" xfId="58772" builtinId="8" hidden="1"/>
    <cellStyle name="Hipervínculo" xfId="13202" builtinId="8" hidden="1"/>
    <cellStyle name="Hipervínculo" xfId="59361" builtinId="8" hidden="1"/>
    <cellStyle name="Hipervínculo" xfId="14953" builtinId="8" hidden="1"/>
    <cellStyle name="Hipervínculo" xfId="36683" builtinId="8" hidden="1"/>
    <cellStyle name="Hipervínculo" xfId="55861" builtinId="8" hidden="1"/>
    <cellStyle name="Hipervínculo" xfId="29334" builtinId="8" hidden="1"/>
    <cellStyle name="Hipervínculo" xfId="16544" builtinId="8" hidden="1"/>
    <cellStyle name="Hipervínculo" xfId="43129" builtinId="8" hidden="1"/>
    <cellStyle name="Hipervínculo" xfId="16735" builtinId="8" hidden="1"/>
    <cellStyle name="Hipervínculo" xfId="692" builtinId="8" hidden="1"/>
    <cellStyle name="Hipervínculo" xfId="55108" builtinId="8" hidden="1"/>
    <cellStyle name="Hipervínculo" xfId="41152" builtinId="8" hidden="1"/>
    <cellStyle name="Hipervínculo" xfId="30260" builtinId="8" hidden="1"/>
    <cellStyle name="Hipervínculo" xfId="40469" builtinId="8" hidden="1"/>
    <cellStyle name="Hipervínculo" xfId="56456" builtinId="8" hidden="1"/>
    <cellStyle name="Hipervínculo" xfId="35018" builtinId="8" hidden="1"/>
    <cellStyle name="Hipervínculo" xfId="5429" builtinId="8" hidden="1"/>
    <cellStyle name="Hipervínculo" xfId="51387" builtinId="8" hidden="1"/>
    <cellStyle name="Hipervínculo" xfId="12922" builtinId="8" hidden="1"/>
    <cellStyle name="Hipervínculo" xfId="32219" builtinId="8" hidden="1"/>
    <cellStyle name="Hipervínculo" xfId="47562" builtinId="8" hidden="1"/>
    <cellStyle name="Hipervínculo" xfId="41040" builtinId="8" hidden="1"/>
    <cellStyle name="Hipervínculo" xfId="38596" builtinId="8" hidden="1"/>
    <cellStyle name="Hipervínculo" xfId="45724" builtinId="8" hidden="1"/>
    <cellStyle name="Hipervínculo" xfId="17571" builtinId="8" hidden="1"/>
    <cellStyle name="Hipervínculo" xfId="3309" builtinId="8" hidden="1"/>
    <cellStyle name="Hipervínculo" xfId="25884" builtinId="8" hidden="1"/>
    <cellStyle name="Hipervínculo" xfId="56896" builtinId="8" hidden="1"/>
    <cellStyle name="Hipervínculo" xfId="50172" builtinId="8" hidden="1"/>
    <cellStyle name="Hipervínculo" xfId="43115" builtinId="8" hidden="1"/>
    <cellStyle name="Hipervínculo" xfId="3666" builtinId="8" hidden="1"/>
    <cellStyle name="Hipervínculo" xfId="44787" builtinId="8" hidden="1"/>
    <cellStyle name="Hipervínculo" xfId="30149" builtinId="8" hidden="1"/>
    <cellStyle name="Hipervínculo" xfId="40189" builtinId="8" hidden="1"/>
    <cellStyle name="Hipervínculo" xfId="6193" builtinId="8" hidden="1"/>
    <cellStyle name="Hipervínculo" xfId="38540" builtinId="8" hidden="1"/>
    <cellStyle name="Hipervínculo" xfId="51791" builtinId="8" hidden="1"/>
    <cellStyle name="Hipervínculo" xfId="30975" builtinId="8" hidden="1"/>
    <cellStyle name="Hipervínculo" xfId="41849" builtinId="8" hidden="1"/>
    <cellStyle name="Hipervínculo" xfId="54262" builtinId="8" hidden="1"/>
    <cellStyle name="Hipervínculo" xfId="3820" builtinId="8" hidden="1"/>
    <cellStyle name="Hipervínculo" xfId="25651" builtinId="8" hidden="1"/>
    <cellStyle name="Hipervínculo" xfId="40891" builtinId="8" hidden="1"/>
    <cellStyle name="Hipervínculo" xfId="22200" builtinId="8" hidden="1"/>
    <cellStyle name="Hipervínculo" xfId="36276" builtinId="8" hidden="1"/>
    <cellStyle name="Hipervínculo" xfId="3776" builtinId="8" hidden="1"/>
    <cellStyle name="Hipervínculo" xfId="58153" builtinId="8" hidden="1"/>
    <cellStyle name="Hipervínculo" xfId="22548" builtinId="8" hidden="1"/>
    <cellStyle name="Hipervínculo" xfId="29665" builtinId="8" hidden="1"/>
    <cellStyle name="Hipervínculo" xfId="5247" builtinId="8" hidden="1"/>
    <cellStyle name="Hipervínculo" xfId="7521" builtinId="8" hidden="1"/>
    <cellStyle name="Hipervínculo" xfId="48475" builtinId="8" hidden="1"/>
    <cellStyle name="Hipervínculo" xfId="12162" builtinId="8" hidden="1"/>
    <cellStyle name="Hipervínculo" xfId="58434" builtinId="8" hidden="1"/>
    <cellStyle name="Hipervínculo" xfId="41216" builtinId="8" hidden="1"/>
    <cellStyle name="Hipervínculo" xfId="37430" builtinId="8" hidden="1"/>
    <cellStyle name="Hipervínculo" xfId="46797" builtinId="8" hidden="1"/>
    <cellStyle name="Hipervínculo" xfId="45045" builtinId="8" hidden="1"/>
    <cellStyle name="Hipervínculo" xfId="45155" builtinId="8" hidden="1"/>
    <cellStyle name="Hipervínculo" xfId="47959" builtinId="8" hidden="1"/>
    <cellStyle name="Hipervínculo" xfId="43175" builtinId="8" hidden="1"/>
    <cellStyle name="Hipervínculo" xfId="15661" builtinId="8" hidden="1"/>
    <cellStyle name="Hipervínculo" xfId="14063" builtinId="8" hidden="1"/>
    <cellStyle name="Hipervínculo" xfId="42259" builtinId="8" hidden="1"/>
    <cellStyle name="Hipervínculo" xfId="22588" builtinId="8" hidden="1"/>
    <cellStyle name="Hipervínculo" xfId="43815" builtinId="8" hidden="1"/>
    <cellStyle name="Hipervínculo" xfId="16347" builtinId="8" hidden="1"/>
    <cellStyle name="Hipervínculo" xfId="49975" builtinId="8" hidden="1"/>
    <cellStyle name="Hipervínculo" xfId="24772" builtinId="8" hidden="1"/>
    <cellStyle name="Hipervínculo" xfId="36058" builtinId="8" hidden="1"/>
    <cellStyle name="Hipervínculo" xfId="20841" builtinId="8" hidden="1"/>
    <cellStyle name="Hipervínculo" xfId="8853" builtinId="8" hidden="1"/>
    <cellStyle name="Hipervínculo" xfId="11880" builtinId="8" hidden="1"/>
    <cellStyle name="Hipervínculo" xfId="35726" builtinId="8" hidden="1"/>
    <cellStyle name="Hipervínculo" xfId="36998" builtinId="8" hidden="1"/>
    <cellStyle name="Hipervínculo" xfId="46142" builtinId="8" hidden="1"/>
    <cellStyle name="Hipervínculo" xfId="51845" builtinId="8" hidden="1"/>
    <cellStyle name="Hipervínculo" xfId="35600" builtinId="8" hidden="1"/>
    <cellStyle name="Hipervínculo" xfId="33351" builtinId="8" hidden="1"/>
    <cellStyle name="Hipervínculo" xfId="39870" builtinId="8" hidden="1"/>
    <cellStyle name="Hipervínculo" xfId="6279" builtinId="8" hidden="1"/>
    <cellStyle name="Hipervínculo" xfId="30955" builtinId="8" hidden="1"/>
    <cellStyle name="Hipervínculo" xfId="20972" builtinId="8" hidden="1"/>
    <cellStyle name="Hipervínculo" xfId="46540" builtinId="8" hidden="1"/>
    <cellStyle name="Hipervínculo" xfId="13665" builtinId="8" hidden="1"/>
    <cellStyle name="Hipervínculo" xfId="36637" builtinId="8" hidden="1"/>
    <cellStyle name="Hipervínculo" xfId="24196" builtinId="8" hidden="1"/>
    <cellStyle name="Hipervínculo" xfId="1708" builtinId="8" hidden="1"/>
    <cellStyle name="Hipervínculo" xfId="24354" builtinId="8" hidden="1"/>
    <cellStyle name="Hipervínculo" xfId="27896" builtinId="8" hidden="1"/>
    <cellStyle name="Hipervínculo" xfId="53342" builtinId="8" hidden="1"/>
    <cellStyle name="Hipervínculo" xfId="42921" builtinId="8" hidden="1"/>
    <cellStyle name="Hipervínculo" xfId="37856" builtinId="8" hidden="1"/>
    <cellStyle name="Hipervínculo" xfId="15914" builtinId="8" hidden="1"/>
    <cellStyle name="Hipervínculo" xfId="41732" builtinId="8" hidden="1"/>
    <cellStyle name="Hipervínculo" xfId="38162" builtinId="8" hidden="1"/>
    <cellStyle name="Hipervínculo" xfId="34827" builtinId="8" hidden="1"/>
    <cellStyle name="Hipervínculo" xfId="59200" builtinId="8" hidden="1"/>
    <cellStyle name="Hipervínculo" xfId="35731" builtinId="8" hidden="1"/>
    <cellStyle name="Hipervínculo" xfId="30933" builtinId="8" hidden="1"/>
    <cellStyle name="Hipervínculo" xfId="9116" builtinId="8" hidden="1"/>
    <cellStyle name="Hipervínculo" xfId="42441" builtinId="8" hidden="1"/>
    <cellStyle name="Hipervínculo" xfId="43254" builtinId="8" hidden="1"/>
    <cellStyle name="Hipervínculo" xfId="33211" builtinId="8" hidden="1"/>
    <cellStyle name="Hipervínculo" xfId="28648" builtinId="8" hidden="1"/>
    <cellStyle name="Hipervínculo" xfId="3014" builtinId="8" hidden="1"/>
    <cellStyle name="Hipervínculo" xfId="24002" builtinId="8" hidden="1"/>
    <cellStyle name="Hipervínculo" xfId="5679" builtinId="8" hidden="1"/>
    <cellStyle name="Hipervínculo" xfId="21892" builtinId="8" hidden="1"/>
    <cellStyle name="Hipervínculo" xfId="27695" builtinId="8" hidden="1"/>
    <cellStyle name="Hipervínculo" xfId="48683" builtinId="8" hidden="1"/>
    <cellStyle name="Hipervínculo" xfId="533" builtinId="8" hidden="1"/>
    <cellStyle name="Hipervínculo" xfId="22134" builtinId="8" hidden="1"/>
    <cellStyle name="Hipervínculo" xfId="17075" builtinId="8" hidden="1"/>
    <cellStyle name="Hipervínculo" xfId="6654" builtinId="8" hidden="1"/>
    <cellStyle name="Hipervínculo" xfId="28816" builtinId="8" hidden="1"/>
    <cellStyle name="Hipervínculo" xfId="33879" builtinId="8" hidden="1"/>
    <cellStyle name="Hipervínculo" xfId="55610" builtinId="8" hidden="1"/>
    <cellStyle name="Hipervínculo" xfId="21234" builtinId="8" hidden="1"/>
    <cellStyle name="Hipervínculo" xfId="15207" builtinId="8" hidden="1"/>
    <cellStyle name="Hipervínculo" xfId="16086" builtinId="8" hidden="1"/>
    <cellStyle name="Hipervínculo" xfId="13452" builtinId="8" hidden="1"/>
    <cellStyle name="Hipervínculo" xfId="28600" builtinId="8" hidden="1"/>
    <cellStyle name="Hipervínculo" xfId="55023" builtinId="8" hidden="1"/>
    <cellStyle name="Hipervínculo" xfId="42625" builtinId="8" hidden="1"/>
    <cellStyle name="Hipervínculo" xfId="30011" builtinId="8" hidden="1"/>
    <cellStyle name="Hipervínculo" xfId="4529" builtinId="8" hidden="1"/>
    <cellStyle name="Hipervínculo" xfId="4086" builtinId="8" hidden="1"/>
    <cellStyle name="Hipervínculo" xfId="20255" builtinId="8" hidden="1"/>
    <cellStyle name="Hipervínculo" xfId="42677" builtinId="8" hidden="1"/>
    <cellStyle name="Hipervínculo" xfId="47736" builtinId="8" hidden="1"/>
    <cellStyle name="Hipervínculo" xfId="49004" builtinId="8" hidden="1"/>
    <cellStyle name="Hipervínculo" xfId="23080" builtinId="8" hidden="1"/>
    <cellStyle name="Hipervínculo" xfId="2065" builtinId="8" hidden="1"/>
    <cellStyle name="Hipervínculo" xfId="5205" builtinId="8" hidden="1"/>
    <cellStyle name="Hipervínculo" xfId="27052" builtinId="8" hidden="1"/>
    <cellStyle name="Hipervínculo" xfId="49601" builtinId="8" hidden="1"/>
    <cellStyle name="Hipervínculo" xfId="51177" builtinId="8" hidden="1"/>
    <cellStyle name="Hipervínculo" xfId="42206" builtinId="8" hidden="1"/>
    <cellStyle name="Hipervínculo" xfId="16154" builtinId="8" hidden="1"/>
    <cellStyle name="Hipervínculo" xfId="2835" builtinId="8" hidden="1"/>
    <cellStyle name="Hipervínculo" xfId="13458" builtinId="8" hidden="1"/>
    <cellStyle name="Hipervínculo" xfId="33855" builtinId="8" hidden="1"/>
    <cellStyle name="Hipervínculo" xfId="56530" builtinId="8" hidden="1"/>
    <cellStyle name="Hipervínculo" xfId="58284" builtinId="8" hidden="1"/>
    <cellStyle name="Hipervínculo" xfId="35404" builtinId="8" hidden="1"/>
    <cellStyle name="Hipervínculo" xfId="9226" builtinId="8" hidden="1"/>
    <cellStyle name="Hipervínculo" xfId="1035" builtinId="8" hidden="1"/>
    <cellStyle name="Hipervínculo" xfId="33761" builtinId="8" hidden="1"/>
    <cellStyle name="Hipervínculo" xfId="40655" builtinId="8" hidden="1"/>
    <cellStyle name="Hipervínculo" xfId="43534" builtinId="8" hidden="1"/>
    <cellStyle name="Hipervínculo" xfId="43909" builtinId="8" hidden="1"/>
    <cellStyle name="Hipervínculo" xfId="23576" builtinId="8" hidden="1"/>
    <cellStyle name="Hipervínculo" xfId="4543" builtinId="8" hidden="1"/>
    <cellStyle name="Hipervínculo" xfId="10477" builtinId="8" hidden="1"/>
    <cellStyle name="Hipervínculo" xfId="23423" builtinId="8" hidden="1"/>
    <cellStyle name="Hipervínculo" xfId="25890" builtinId="8" hidden="1"/>
    <cellStyle name="Hipervínculo" xfId="49923" builtinId="8" hidden="1"/>
    <cellStyle name="Hipervínculo" xfId="45698" builtinId="8" hidden="1"/>
    <cellStyle name="Hipervínculo" xfId="43394" builtinId="8" hidden="1"/>
    <cellStyle name="Hipervínculo" xfId="6587" builtinId="8" hidden="1"/>
    <cellStyle name="Hipervínculo" xfId="14447" builtinId="8" hidden="1"/>
    <cellStyle name="Hipervínculo" xfId="34893" builtinId="8" hidden="1"/>
    <cellStyle name="Hipervínculo" xfId="31511" builtinId="8" hidden="1"/>
    <cellStyle name="Hipervínculo" xfId="19631" builtinId="8" hidden="1"/>
    <cellStyle name="Hipervínculo" xfId="57339" builtinId="8" hidden="1"/>
    <cellStyle name="Hipervínculo" xfId="47346" builtinId="8" hidden="1"/>
    <cellStyle name="Hipervínculo" xfId="15816" builtinId="8" hidden="1"/>
    <cellStyle name="Hipervínculo" xfId="52470" builtinId="8" hidden="1"/>
    <cellStyle name="Hipervínculo" xfId="37024" builtinId="8" hidden="1"/>
    <cellStyle name="Hipervínculo" xfId="58744" builtinId="8" hidden="1"/>
    <cellStyle name="Hipervínculo" xfId="41168" builtinId="8" hidden="1"/>
    <cellStyle name="Hipervínculo" xfId="40938" builtinId="8" hidden="1"/>
    <cellStyle name="Hipervínculo" xfId="8207" builtinId="8" hidden="1"/>
    <cellStyle name="Hipervínculo" xfId="14051" builtinId="8" hidden="1"/>
    <cellStyle name="Hipervínculo" xfId="19113" builtinId="8" hidden="1"/>
    <cellStyle name="Hipervínculo" xfId="43827" builtinId="8" hidden="1"/>
    <cellStyle name="Hipervínculo" xfId="51707" builtinId="8" hidden="1"/>
    <cellStyle name="Hipervínculo" xfId="13214" builtinId="8" hidden="1"/>
    <cellStyle name="Hipervínculo" xfId="38076" builtinId="8" hidden="1"/>
    <cellStyle name="Hipervínculo" xfId="555" builtinId="8" hidden="1"/>
    <cellStyle name="Hipervínculo" xfId="20980" builtinId="8" hidden="1"/>
    <cellStyle name="Hipervínculo" xfId="26038" builtinId="8" hidden="1"/>
    <cellStyle name="Hipervínculo" xfId="50625" builtinId="8" hidden="1"/>
    <cellStyle name="Hipervínculo" xfId="44781" builtinId="8" hidden="1"/>
    <cellStyle name="Hipervínculo" xfId="22504" builtinId="8" hidden="1"/>
    <cellStyle name="Hipervínculo" xfId="13577" builtinId="8" hidden="1"/>
    <cellStyle name="Hipervínculo" xfId="6177" builtinId="8" hidden="1"/>
    <cellStyle name="Hipervínculo" xfId="43364" builtinId="8" hidden="1"/>
    <cellStyle name="Hipervínculo" xfId="43322" builtinId="8" hidden="1"/>
    <cellStyle name="Hipervínculo" xfId="3028" builtinId="8" hidden="1"/>
    <cellStyle name="Hipervínculo" xfId="37848" builtinId="8" hidden="1"/>
    <cellStyle name="Hipervínculo" xfId="34952" builtinId="8" hidden="1"/>
    <cellStyle name="Hipervínculo" xfId="38867" builtinId="8" hidden="1"/>
    <cellStyle name="Hipervínculo" xfId="25336" builtinId="8" hidden="1"/>
    <cellStyle name="Hipervínculo" xfId="34835" builtinId="8" hidden="1"/>
    <cellStyle name="Hipervínculo" xfId="39896" builtinId="8" hidden="1"/>
    <cellStyle name="Hipervínculo" xfId="52674" builtinId="8" hidden="1"/>
    <cellStyle name="Hipervínculo" xfId="30925" builtinId="8" hidden="1"/>
    <cellStyle name="Hipervínculo" xfId="26020" builtinId="8" hidden="1"/>
    <cellStyle name="Hipervínculo" xfId="3630" builtinId="8" hidden="1"/>
    <cellStyle name="Hipervínculo" xfId="26574" builtinId="8" hidden="1"/>
    <cellStyle name="Hipervínculo" xfId="41659" builtinId="8" hidden="1"/>
    <cellStyle name="Hipervínculo" xfId="46822" builtinId="8" hidden="1"/>
    <cellStyle name="Hipervínculo" xfId="45780" builtinId="8" hidden="1"/>
    <cellStyle name="Hipervínculo" xfId="55774" builtinId="8" hidden="1"/>
    <cellStyle name="Hipervínculo" xfId="12506" builtinId="8" hidden="1"/>
    <cellStyle name="Hipervínculo" xfId="4794" builtinId="8" hidden="1"/>
    <cellStyle name="Hipervínculo" xfId="26958" builtinId="8" hidden="1"/>
    <cellStyle name="Hipervínculo" xfId="16124" builtinId="8" hidden="1"/>
    <cellStyle name="Hipervínculo" xfId="53752" builtinId="8" hidden="1"/>
    <cellStyle name="Hipervínculo" xfId="41292" builtinId="8" hidden="1"/>
    <cellStyle name="Hipervínculo" xfId="17067" builtinId="8" hidden="1"/>
    <cellStyle name="Hipervínculo" xfId="13062" builtinId="8" hidden="1"/>
    <cellStyle name="Hipervínculo" xfId="10739" builtinId="8" hidden="1"/>
    <cellStyle name="Hipervínculo" xfId="33887" builtinId="8" hidden="1"/>
    <cellStyle name="Hipervínculo" xfId="55618" builtinId="8" hidden="1"/>
    <cellStyle name="Hipervínculo" xfId="57830" builtinId="8" hidden="1"/>
    <cellStyle name="Hipervínculo" xfId="34492" builtinId="8" hidden="1"/>
    <cellStyle name="Hipervínculo" xfId="30577" builtinId="8" hidden="1"/>
    <cellStyle name="Hipervínculo" xfId="32180" builtinId="8" hidden="1"/>
    <cellStyle name="Hipervínculo" xfId="16363" builtinId="8" hidden="1"/>
    <cellStyle name="Hipervínculo" xfId="26540" builtinId="8" hidden="1"/>
    <cellStyle name="Hipervínculo" xfId="53472" builtinId="8" hidden="1"/>
    <cellStyle name="Hipervínculo" xfId="39679" builtinId="8" hidden="1"/>
    <cellStyle name="Hipervínculo" xfId="39955" builtinId="8" hidden="1"/>
    <cellStyle name="Hipervínculo" xfId="21064" builtinId="8" hidden="1"/>
    <cellStyle name="Hipervínculo" xfId="15796" builtinId="8" hidden="1"/>
    <cellStyle name="Hipervínculo" xfId="24336" builtinId="8" hidden="1"/>
    <cellStyle name="Hipervínculo" xfId="47483" builtinId="8" hidden="1"/>
    <cellStyle name="Hipervínculo" xfId="49012" builtinId="8" hidden="1"/>
    <cellStyle name="Hipervínculo" xfId="44923" builtinId="8" hidden="1"/>
    <cellStyle name="Hipervínculo" xfId="32391" builtinId="8" hidden="1"/>
    <cellStyle name="Hipervínculo" xfId="2622" builtinId="8" hidden="1"/>
    <cellStyle name="Hipervínculo" xfId="42393" builtinId="8" hidden="1"/>
    <cellStyle name="Hipervínculo" xfId="31137" builtinId="8" hidden="1"/>
    <cellStyle name="Hipervínculo" xfId="30286" builtinId="8" hidden="1"/>
    <cellStyle name="Hipervínculo" xfId="42214" builtinId="8" hidden="1"/>
    <cellStyle name="Hipervínculo" xfId="38120" builtinId="8" hidden="1"/>
    <cellStyle name="Hipervínculo" xfId="29986" builtinId="8" hidden="1"/>
    <cellStyle name="Hipervínculo" xfId="25992" builtinId="8" hidden="1"/>
    <cellStyle name="Hipervínculo" xfId="53538" builtinId="8" hidden="1"/>
    <cellStyle name="Hipervínculo" xfId="37936" builtinId="8" hidden="1"/>
    <cellStyle name="Hipervínculo" xfId="7088" builtinId="8" hidden="1"/>
    <cellStyle name="Hipervínculo" xfId="35412" builtinId="8" hidden="1"/>
    <cellStyle name="Hipervínculo" xfId="31323" builtinId="8" hidden="1"/>
    <cellStyle name="Hipervínculo" xfId="7293" builtinId="8" hidden="1"/>
    <cellStyle name="Hipervínculo" xfId="6652" builtinId="8" hidden="1"/>
    <cellStyle name="Hipervínculo" xfId="51511" builtinId="8" hidden="1"/>
    <cellStyle name="Hipervínculo" xfId="12916" builtinId="8" hidden="1"/>
    <cellStyle name="Hipervínculo" xfId="52618" builtinId="8" hidden="1"/>
    <cellStyle name="Hipervínculo" xfId="28612" builtinId="8" hidden="1"/>
    <cellStyle name="Hipervínculo" xfId="24520" builtinId="8" hidden="1"/>
    <cellStyle name="Hipervínculo" xfId="213" builtinId="8" hidden="1"/>
    <cellStyle name="Hipervínculo" xfId="29012" builtinId="8" hidden="1"/>
    <cellStyle name="Hipervínculo" xfId="810" builtinId="8" hidden="1"/>
    <cellStyle name="Hipervínculo" xfId="51539" builtinId="8" hidden="1"/>
    <cellStyle name="Hipervínculo" xfId="45690" builtinId="8" hidden="1"/>
    <cellStyle name="Hipervínculo" xfId="56412" builtinId="8" hidden="1"/>
    <cellStyle name="Hipervínculo" xfId="17721" builtinId="8" hidden="1"/>
    <cellStyle name="Hipervínculo" xfId="5265" builtinId="8" hidden="1"/>
    <cellStyle name="Hipervínculo" xfId="30217" builtinId="8" hidden="1"/>
    <cellStyle name="Hipervínculo" xfId="26044" builtinId="8" hidden="1"/>
    <cellStyle name="Hipervínculo" xfId="57737" builtinId="8" hidden="1"/>
    <cellStyle name="Hipervínculo" xfId="38759" builtinId="8" hidden="1"/>
    <cellStyle name="Hipervínculo" xfId="15013" builtinId="8" hidden="1"/>
    <cellStyle name="Hipervínculo" xfId="57634" builtinId="8" hidden="1"/>
    <cellStyle name="Hipervínculo" xfId="12190" builtinId="8" hidden="1"/>
    <cellStyle name="Hipervínculo" xfId="37016" builtinId="8" hidden="1"/>
    <cellStyle name="Hipervínculo" xfId="48249" builtinId="8" hidden="1"/>
    <cellStyle name="Hipervínculo" xfId="53567" builtinId="8" hidden="1"/>
    <cellStyle name="Hipervínculo" xfId="31836" builtinId="8" hidden="1"/>
    <cellStyle name="Hipervínculo" xfId="5767" builtinId="8" hidden="1"/>
    <cellStyle name="Hipervínculo" xfId="27437" builtinId="8" hidden="1"/>
    <cellStyle name="Hipervínculo" xfId="19121" builtinId="8" hidden="1"/>
    <cellStyle name="Hipervínculo" xfId="27060" builtinId="8" hidden="1"/>
    <cellStyle name="Hipervínculo" xfId="40487" builtinId="8" hidden="1"/>
    <cellStyle name="Hipervínculo" xfId="19599" builtinId="8" hidden="1"/>
    <cellStyle name="Hipervínculo" xfId="58810" builtinId="8" hidden="1"/>
    <cellStyle name="Hipervínculo" xfId="19407" builtinId="8" hidden="1"/>
    <cellStyle name="Hipervínculo" xfId="29569" builtinId="8" hidden="1"/>
    <cellStyle name="Hipervínculo" xfId="56362" builtinId="8" hidden="1"/>
    <cellStyle name="Hipervínculo" xfId="41981" builtinId="8" hidden="1"/>
    <cellStyle name="Hipervínculo" xfId="26938" builtinId="8" hidden="1"/>
    <cellStyle name="Hipervínculo" xfId="14861" builtinId="8" hidden="1"/>
    <cellStyle name="Hipervínculo" xfId="11476" builtinId="8" hidden="1"/>
    <cellStyle name="Hipervínculo" xfId="40948" builtinId="8" hidden="1"/>
    <cellStyle name="Hipervínculo" xfId="37524" builtinId="8" hidden="1"/>
    <cellStyle name="Hipervínculo" xfId="21014" builtinId="8" hidden="1"/>
    <cellStyle name="Hipervínculo" xfId="26682" builtinId="8" hidden="1"/>
    <cellStyle name="Hipervínculo" xfId="5719" builtinId="8" hidden="1"/>
    <cellStyle name="Hipervínculo" xfId="2263" builtinId="8" hidden="1"/>
    <cellStyle name="Hipervínculo" xfId="14493" builtinId="8" hidden="1"/>
    <cellStyle name="Hipervínculo" xfId="31319" builtinId="8" hidden="1"/>
    <cellStyle name="Hipervínculo" xfId="25695" builtinId="8" hidden="1"/>
    <cellStyle name="Hipervínculo" xfId="39904" builtinId="8" hidden="1"/>
    <cellStyle name="Hipervínculo" xfId="52678" builtinId="8" hidden="1"/>
    <cellStyle name="Hipervínculo" xfId="50809" builtinId="8" hidden="1"/>
    <cellStyle name="Hipervínculo" xfId="25854" builtinId="8" hidden="1"/>
    <cellStyle name="Hipervínculo" xfId="4361" builtinId="8" hidden="1"/>
    <cellStyle name="Hipervínculo" xfId="18330" builtinId="8" hidden="1"/>
    <cellStyle name="Hipervínculo" xfId="15968" builtinId="8" hidden="1"/>
    <cellStyle name="Hipervínculo" xfId="46830" builtinId="8" hidden="1"/>
    <cellStyle name="Hipervínculo" xfId="12419" builtinId="8" hidden="1"/>
    <cellStyle name="Hipervínculo" xfId="44010" builtinId="8" hidden="1"/>
    <cellStyle name="Hipervínculo" xfId="20574" builtinId="8" hidden="1"/>
    <cellStyle name="Hipervínculo" xfId="3078" builtinId="8" hidden="1"/>
    <cellStyle name="Hipervínculo" xfId="17993" builtinId="8" hidden="1"/>
    <cellStyle name="Hipervínculo" xfId="32026" builtinId="8" hidden="1"/>
    <cellStyle name="Hipervínculo" xfId="16951" builtinId="8" hidden="1"/>
    <cellStyle name="Hipervínculo" xfId="15381" builtinId="8" hidden="1"/>
    <cellStyle name="Hipervínculo" xfId="47666" builtinId="8" hidden="1"/>
    <cellStyle name="Hipervínculo" xfId="11999" builtinId="8" hidden="1"/>
    <cellStyle name="Hipervínculo" xfId="10731" builtinId="8" hidden="1"/>
    <cellStyle name="Hipervínculo" xfId="48278" builtinId="8" hidden="1"/>
    <cellStyle name="Hipervínculo" xfId="11718" builtinId="8" hidden="1"/>
    <cellStyle name="Hipervínculo" xfId="57834" builtinId="8" hidden="1"/>
    <cellStyle name="Hipervínculo" xfId="53864" builtinId="8" hidden="1"/>
    <cellStyle name="Hipervínculo" xfId="28744" builtinId="8" hidden="1"/>
    <cellStyle name="Hipervínculo" xfId="5072" builtinId="8" hidden="1"/>
    <cellStyle name="Hipervínculo" xfId="17531" builtinId="8" hidden="1"/>
    <cellStyle name="Hipervínculo" xfId="21621" builtinId="8" hidden="1"/>
    <cellStyle name="Hipervínculo" xfId="133" builtinId="8" hidden="1"/>
    <cellStyle name="Hipervínculo" xfId="51729" builtinId="8" hidden="1"/>
    <cellStyle name="Hipervínculo" xfId="16649" builtinId="8" hidden="1"/>
    <cellStyle name="Hipervínculo" xfId="23608" builtinId="8" hidden="1"/>
    <cellStyle name="Hipervínculo" xfId="20083" builtinId="8" hidden="1"/>
    <cellStyle name="Hipervínculo" xfId="37724" builtinId="8" hidden="1"/>
    <cellStyle name="Hipervínculo" xfId="10767" builtinId="8" hidden="1"/>
    <cellStyle name="Hipervínculo" xfId="52450" builtinId="8" hidden="1"/>
    <cellStyle name="Hipervínculo" xfId="15035" builtinId="8" hidden="1"/>
    <cellStyle name="Hipervínculo" xfId="47312" builtinId="8" hidden="1"/>
    <cellStyle name="Hipervínculo" xfId="16811" builtinId="8" hidden="1"/>
    <cellStyle name="Hipervínculo" xfId="7100" builtinId="8" hidden="1"/>
    <cellStyle name="Hipervínculo" xfId="31129" builtinId="8" hidden="1"/>
    <cellStyle name="Hipervínculo" xfId="4804" builtinId="8" hidden="1"/>
    <cellStyle name="Hipervínculo" xfId="58193" builtinId="8" hidden="1"/>
    <cellStyle name="Hipervínculo" xfId="38126" builtinId="8" hidden="1"/>
    <cellStyle name="Hipervínculo" xfId="25894" builtinId="8" hidden="1"/>
    <cellStyle name="Hipervínculo" xfId="10011" builtinId="8" hidden="1"/>
    <cellStyle name="Hipervínculo" xfId="13899" builtinId="8" hidden="1"/>
    <cellStyle name="Hipervínculo" xfId="37928" builtinId="8" hidden="1"/>
    <cellStyle name="Hipervínculo" xfId="42023" builtinId="8" hidden="1"/>
    <cellStyle name="Hipervínculo" xfId="2435" builtinId="8" hidden="1"/>
    <cellStyle name="Hipervínculo" xfId="22074" builtinId="8" hidden="1"/>
    <cellStyle name="Hipervínculo" xfId="1732" builtinId="8" hidden="1"/>
    <cellStyle name="Hipervínculo" xfId="23035" builtinId="8" hidden="1"/>
    <cellStyle name="Hipervínculo" xfId="26111" builtinId="8" hidden="1"/>
    <cellStyle name="Hipervínculo" xfId="44731" builtinId="8" hidden="1"/>
    <cellStyle name="Hipervínculo" xfId="48819" builtinId="8" hidden="1"/>
    <cellStyle name="Hipervínculo" xfId="47552" builtinId="8" hidden="1"/>
    <cellStyle name="Hipervínculo" xfId="24528" builtinId="8" hidden="1"/>
    <cellStyle name="Hipervínculo" xfId="15669" builtinId="8" hidden="1"/>
    <cellStyle name="Hipervínculo" xfId="3992" builtinId="8" hidden="1"/>
    <cellStyle name="Hipervínculo" xfId="25187" builtinId="8" hidden="1"/>
    <cellStyle name="Hipervínculo" xfId="51531" builtinId="8" hidden="1"/>
    <cellStyle name="Hipervínculo" xfId="55620" builtinId="8" hidden="1"/>
    <cellStyle name="Hipervínculo" xfId="21262" builtinId="8" hidden="1"/>
    <cellStyle name="Hipervínculo" xfId="17729" builtinId="8" hidden="1"/>
    <cellStyle name="Hipervínculo" xfId="46132" builtinId="8" hidden="1"/>
    <cellStyle name="Hipervínculo" xfId="34300" builtinId="8" hidden="1"/>
    <cellStyle name="Hipervínculo" xfId="53006" builtinId="8" hidden="1"/>
    <cellStyle name="Hipervínculo" xfId="37054" builtinId="8" hidden="1"/>
    <cellStyle name="Hipervínculo" xfId="55425" builtinId="8" hidden="1"/>
    <cellStyle name="Hipervínculo" xfId="33697" builtinId="8" hidden="1"/>
    <cellStyle name="Hipervínculo" xfId="10931" builtinId="8" hidden="1"/>
    <cellStyle name="Hipervínculo" xfId="13156" builtinId="8" hidden="1"/>
    <cellStyle name="Hipervínculo" xfId="17259" builtinId="8" hidden="1"/>
    <cellStyle name="Hipervínculo" xfId="38990" builtinId="8" hidden="1"/>
    <cellStyle name="Hipervínculo" xfId="53558" builtinId="8" hidden="1"/>
    <cellStyle name="Hipervínculo" xfId="53496" builtinId="8" hidden="1"/>
    <cellStyle name="Hipervínculo" xfId="26766" builtinId="8" hidden="1"/>
    <cellStyle name="Hipervínculo" xfId="7465" builtinId="8" hidden="1"/>
    <cellStyle name="Hipervínculo" xfId="33143" builtinId="8" hidden="1"/>
    <cellStyle name="Hipervínculo" xfId="41248" builtinId="8" hidden="1"/>
    <cellStyle name="Hipervínculo" xfId="5167" builtinId="8" hidden="1"/>
    <cellStyle name="Hipervínculo" xfId="25914" builtinId="8" hidden="1"/>
    <cellStyle name="Hipervínculo" xfId="41573" builtinId="8" hidden="1"/>
    <cellStyle name="Hipervínculo" xfId="45979" builtinId="8" hidden="1"/>
    <cellStyle name="Hipervínculo" xfId="30702" builtinId="8" hidden="1"/>
    <cellStyle name="Hipervínculo" xfId="25634" builtinId="8" hidden="1"/>
    <cellStyle name="Hipervínculo" xfId="31115" builtinId="8" hidden="1"/>
    <cellStyle name="Hipervínculo" xfId="52845" builtinId="8" hidden="1"/>
    <cellStyle name="Hipervínculo" xfId="53647" builtinId="8" hidden="1"/>
    <cellStyle name="Hipervínculo" xfId="34644" builtinId="8" hidden="1"/>
    <cellStyle name="Hipervínculo" xfId="12912" builtinId="8" hidden="1"/>
    <cellStyle name="Hipervínculo" xfId="11252" builtinId="8" hidden="1"/>
    <cellStyle name="Hipervínculo" xfId="33099" builtinId="8" hidden="1"/>
    <cellStyle name="Hipervínculo" xfId="38042" builtinId="8" hidden="1"/>
    <cellStyle name="Hipervínculo" xfId="57376" builtinId="8" hidden="1"/>
    <cellStyle name="Hipervínculo" xfId="24058" builtinId="8" hidden="1"/>
    <cellStyle name="Hipervínculo" xfId="27711" builtinId="8" hidden="1"/>
    <cellStyle name="Hipervínculo" xfId="5983" builtinId="8" hidden="1"/>
    <cellStyle name="Hipervínculo" xfId="18178" builtinId="8" hidden="1"/>
    <cellStyle name="Hipervínculo" xfId="9901" builtinId="8" hidden="1"/>
    <cellStyle name="Hipervínculo" xfId="34352" builtinId="8" hidden="1"/>
    <cellStyle name="Hipervínculo" xfId="33191" builtinId="8" hidden="1"/>
    <cellStyle name="Hipervínculo" xfId="25846" builtinId="8" hidden="1"/>
    <cellStyle name="Hipervínculo" xfId="40992" builtinId="8" hidden="1"/>
    <cellStyle name="Hipervínculo" xfId="575" builtinId="8" hidden="1"/>
    <cellStyle name="Hipervínculo" xfId="51443" builtinId="8" hidden="1"/>
    <cellStyle name="Hipervínculo" xfId="11336" builtinId="8" hidden="1"/>
    <cellStyle name="Hipervínculo" xfId="58510" builtinId="8" hidden="1"/>
    <cellStyle name="Hipervínculo" xfId="12980" builtinId="8" hidden="1"/>
    <cellStyle name="Hipervínculo" xfId="40603" builtinId="8" hidden="1"/>
    <cellStyle name="Hipervínculo" xfId="7106" builtinId="8" hidden="1"/>
    <cellStyle name="Hipervínculo" xfId="22775" builtinId="8" hidden="1"/>
    <cellStyle name="Hipervínculo" xfId="50977" builtinId="8" hidden="1"/>
    <cellStyle name="Hipervínculo" xfId="54582" builtinId="8" hidden="1"/>
    <cellStyle name="Hipervínculo" xfId="53372" builtinId="8" hidden="1"/>
    <cellStyle name="Hipervínculo" xfId="21518" builtinId="8" hidden="1"/>
    <cellStyle name="Hipervínculo" xfId="11991" builtinId="8" hidden="1"/>
    <cellStyle name="Hipervínculo" xfId="6890" builtinId="8" hidden="1"/>
    <cellStyle name="Hipervínculo" xfId="53440" builtinId="8" hidden="1"/>
    <cellStyle name="Hipervínculo" xfId="38837" builtinId="8" hidden="1"/>
    <cellStyle name="Hipervínculo" xfId="37490" builtinId="8" hidden="1"/>
    <cellStyle name="Hipervínculo" xfId="54446" builtinId="8" hidden="1"/>
    <cellStyle name="Hipervínculo" xfId="30419" builtinId="8" hidden="1"/>
    <cellStyle name="Hipervínculo" xfId="6758" builtinId="8" hidden="1"/>
    <cellStyle name="Hipervínculo" xfId="2259" builtinId="8" hidden="1"/>
    <cellStyle name="Hipervínculo" xfId="21750" builtinId="8" hidden="1"/>
    <cellStyle name="Hipervínculo" xfId="12038" builtinId="8" hidden="1"/>
    <cellStyle name="Hipervínculo" xfId="49731" builtinId="8" hidden="1"/>
    <cellStyle name="Hipervínculo" xfId="47646" builtinId="8" hidden="1"/>
    <cellStyle name="Hipervínculo" xfId="23614" builtinId="8" hidden="1"/>
    <cellStyle name="Hipervínculo" xfId="4579" builtinId="8" hidden="1"/>
    <cellStyle name="Hipervínculo" xfId="4447" builtinId="8" hidden="1"/>
    <cellStyle name="Hipervínculo" xfId="28411" builtinId="8" hidden="1"/>
    <cellStyle name="Hipervínculo" xfId="53629" builtinId="8" hidden="1"/>
    <cellStyle name="Hipervínculo" xfId="52408" builtinId="8" hidden="1"/>
    <cellStyle name="Hipervínculo" xfId="55812" builtinId="8" hidden="1"/>
    <cellStyle name="Hipervínculo" xfId="16819" builtinId="8" hidden="1"/>
    <cellStyle name="Hipervínculo" xfId="56200" builtinId="8" hidden="1"/>
    <cellStyle name="Hipervínculo" xfId="9419" builtinId="8" hidden="1"/>
    <cellStyle name="Hipervínculo" xfId="35212" builtinId="8" hidden="1"/>
    <cellStyle name="Hipervínculo" xfId="54252" builtinId="8" hidden="1"/>
    <cellStyle name="Hipervínculo" xfId="34833" builtinId="8" hidden="1"/>
    <cellStyle name="Hipervínculo" xfId="34045" builtinId="8" hidden="1"/>
    <cellStyle name="Hipervínculo" xfId="10019" builtinId="8" hidden="1"/>
    <cellStyle name="Hipervínculo" xfId="4694" builtinId="8" hidden="1"/>
    <cellStyle name="Hipervínculo" xfId="16349" builtinId="8" hidden="1"/>
    <cellStyle name="Hipervínculo" xfId="42015" builtinId="8" hidden="1"/>
    <cellStyle name="Hipervínculo" xfId="52867" builtinId="8" hidden="1"/>
    <cellStyle name="Hipervínculo" xfId="23294" builtinId="8" hidden="1"/>
    <cellStyle name="Hipervínculo" xfId="27243" builtinId="8" hidden="1"/>
    <cellStyle name="Hipervínculo" xfId="2720" builtinId="8" hidden="1"/>
    <cellStyle name="Hipervínculo" xfId="6880" builtinId="8" hidden="1"/>
    <cellStyle name="Hipervínculo" xfId="10479" builtinId="8" hidden="1"/>
    <cellStyle name="Hipervínculo" xfId="20123" builtinId="8" hidden="1"/>
    <cellStyle name="Hipervínculo" xfId="47544" builtinId="8" hidden="1"/>
    <cellStyle name="Hipervínculo" xfId="42485" builtinId="8" hidden="1"/>
    <cellStyle name="Hipervínculo" xfId="38212" builtinId="8" hidden="1"/>
    <cellStyle name="Hipervínculo" xfId="3988" builtinId="8" hidden="1"/>
    <cellStyle name="Hipervínculo" xfId="4676" builtinId="8" hidden="1"/>
    <cellStyle name="Hipervínculo" xfId="30203" builtinId="8" hidden="1"/>
    <cellStyle name="Hipervínculo" xfId="55612" builtinId="8" hidden="1"/>
    <cellStyle name="Hipervínculo" xfId="11053" builtinId="8" hidden="1"/>
    <cellStyle name="Hipervínculo" xfId="35554" builtinId="8" hidden="1"/>
    <cellStyle name="Hipervínculo" xfId="13643" builtinId="8" hidden="1"/>
    <cellStyle name="Hipervínculo" xfId="10341" builtinId="8" hidden="1"/>
    <cellStyle name="Hipervínculo" xfId="15138" builtinId="8" hidden="1"/>
    <cellStyle name="Hipervínculo" xfId="37129" builtinId="8" hidden="1"/>
    <cellStyle name="Hipervínculo" xfId="44853" builtinId="8" hidden="1"/>
    <cellStyle name="Hipervínculo" xfId="33689" builtinId="8" hidden="1"/>
    <cellStyle name="Hipervínculo" xfId="17623" builtinId="8" hidden="1"/>
    <cellStyle name="Hipervínculo" xfId="24128" builtinId="8" hidden="1"/>
    <cellStyle name="Hipervínculo" xfId="36940" builtinId="8" hidden="1"/>
    <cellStyle name="Hipervínculo" xfId="21416" builtinId="8" hidden="1"/>
    <cellStyle name="Hipervínculo" xfId="46464" builtinId="8" hidden="1"/>
    <cellStyle name="Hipervínculo" xfId="51905" builtinId="8" hidden="1"/>
    <cellStyle name="Hipervínculo" xfId="57135" builtinId="8" hidden="1"/>
    <cellStyle name="Hipervínculo" xfId="10579" builtinId="8" hidden="1"/>
    <cellStyle name="Hipervínculo" xfId="1031" builtinId="8" hidden="1"/>
    <cellStyle name="Hipervínculo" xfId="47044" builtinId="8" hidden="1"/>
    <cellStyle name="Hipervínculo" xfId="29254" builtinId="8" hidden="1"/>
    <cellStyle name="Hipervínculo" xfId="50989" builtinId="8" hidden="1"/>
    <cellStyle name="Hipervínculo" xfId="41565" builtinId="8" hidden="1"/>
    <cellStyle name="Hipervínculo" xfId="23411" builtinId="8" hidden="1"/>
    <cellStyle name="Hipervínculo" xfId="14770" builtinId="8" hidden="1"/>
    <cellStyle name="Hipervínculo" xfId="8926" builtinId="8" hidden="1"/>
    <cellStyle name="Hipervínculo" xfId="31123" builtinId="8" hidden="1"/>
    <cellStyle name="Hipervínculo" xfId="29094" builtinId="8" hidden="1"/>
    <cellStyle name="Hipervínculo" xfId="38476" builtinId="8" hidden="1"/>
    <cellStyle name="Hipervínculo" xfId="53380" builtinId="8" hidden="1"/>
    <cellStyle name="Hipervínculo" xfId="38258" builtinId="8" hidden="1"/>
    <cellStyle name="Hipervínculo" xfId="7844" builtinId="8" hidden="1"/>
    <cellStyle name="Hipervínculo" xfId="3872" builtinId="8" hidden="1"/>
    <cellStyle name="Hipervínculo" xfId="38050" builtinId="8" hidden="1"/>
    <cellStyle name="Hipervínculo" xfId="43113" builtinId="8" hidden="1"/>
    <cellStyle name="Hipervínculo" xfId="53532" builtinId="8" hidden="1"/>
    <cellStyle name="Hipervínculo" xfId="27703" builtinId="8" hidden="1"/>
    <cellStyle name="Hipervínculo" xfId="22472" builtinId="8" hidden="1"/>
    <cellStyle name="Hipervínculo" xfId="1806" builtinId="8" hidden="1"/>
    <cellStyle name="Hipervínculo" xfId="22526" builtinId="8" hidden="1"/>
    <cellStyle name="Hipervínculo" xfId="44981" builtinId="8" hidden="1"/>
    <cellStyle name="Hipervínculo" xfId="26700" builtinId="8" hidden="1"/>
    <cellStyle name="Hipervínculo" xfId="58690" builtinId="8" hidden="1"/>
    <cellStyle name="Hipervínculo" xfId="43456" builtinId="8" hidden="1"/>
    <cellStyle name="Hipervínculo" xfId="59401" builtinId="8" hidden="1"/>
    <cellStyle name="Hipervínculo" xfId="49981" builtinId="8" hidden="1"/>
    <cellStyle name="Hipervínculo" xfId="44601" builtinId="8" hidden="1"/>
    <cellStyle name="Hipervínculo" xfId="51909" builtinId="8" hidden="1"/>
    <cellStyle name="Hipervínculo" xfId="56965" builtinId="8" hidden="1"/>
    <cellStyle name="Hipervínculo" xfId="39934" builtinId="8" hidden="1"/>
    <cellStyle name="Hipervínculo" xfId="57061" builtinId="8" hidden="1"/>
    <cellStyle name="Hipervínculo" xfId="10168" builtinId="8" hidden="1"/>
    <cellStyle name="Hipervínculo" xfId="12098" builtinId="8" hidden="1"/>
    <cellStyle name="Hipervínculo" xfId="36126" builtinId="8" hidden="1"/>
    <cellStyle name="Hipervínculo" xfId="26726" builtinId="8" hidden="1"/>
    <cellStyle name="Hipervínculo" xfId="29472" builtinId="8" hidden="1"/>
    <cellStyle name="Hipervínculo" xfId="6059" builtinId="8" hidden="1"/>
    <cellStyle name="Hipervínculo" xfId="8289" builtinId="8" hidden="1"/>
    <cellStyle name="Hipervínculo" xfId="7235" builtinId="8" hidden="1"/>
    <cellStyle name="Hipervínculo" xfId="9182" builtinId="8" hidden="1"/>
    <cellStyle name="Hipervínculo" xfId="29639" builtinId="8" hidden="1"/>
    <cellStyle name="Hipervínculo" xfId="49008" builtinId="8" hidden="1"/>
    <cellStyle name="Hipervínculo" xfId="58292" builtinId="8" hidden="1"/>
    <cellStyle name="Hipervínculo" xfId="51173" builtinId="8" hidden="1"/>
    <cellStyle name="Hipervínculo" xfId="29860" builtinId="8" hidden="1"/>
    <cellStyle name="Hipervínculo" xfId="50393" builtinId="8" hidden="1"/>
    <cellStyle name="Hipervínculo" xfId="54897" builtinId="8" hidden="1"/>
    <cellStyle name="Hipervínculo" xfId="4539" builtinId="8" hidden="1"/>
    <cellStyle name="Hipervínculo" xfId="53536" builtinId="8" hidden="1"/>
    <cellStyle name="Hipervínculo" xfId="5769" builtinId="8" hidden="1"/>
    <cellStyle name="Hipervínculo" xfId="39581" builtinId="8" hidden="1"/>
    <cellStyle name="Hipervínculo" xfId="52834" builtinId="8" hidden="1"/>
    <cellStyle name="Hipervínculo" xfId="16645" builtinId="8" hidden="1"/>
    <cellStyle name="Hipervínculo" xfId="29890" builtinId="8" hidden="1"/>
    <cellStyle name="Hipervínculo" xfId="4624" builtinId="8" hidden="1"/>
    <cellStyle name="Hipervínculo" xfId="4636" builtinId="8" hidden="1"/>
    <cellStyle name="Hipervínculo" xfId="52203" builtinId="8" hidden="1"/>
    <cellStyle name="Hipervínculo" xfId="5485" builtinId="8" hidden="1"/>
    <cellStyle name="Hipervínculo" xfId="4397" builtinId="8" hidden="1"/>
    <cellStyle name="Hipervínculo" xfId="59008" builtinId="8" hidden="1"/>
    <cellStyle name="Hipervínculo" xfId="38560" builtinId="8" hidden="1"/>
    <cellStyle name="Hipervínculo" xfId="8605" builtinId="8" hidden="1"/>
    <cellStyle name="Hipervínculo" xfId="41395" builtinId="8" hidden="1"/>
    <cellStyle name="Hipervínculo" xfId="27096" builtinId="8" hidden="1"/>
    <cellStyle name="Hipervínculo" xfId="874" builtinId="8" hidden="1"/>
    <cellStyle name="Hipervínculo" xfId="3446" builtinId="8" hidden="1"/>
    <cellStyle name="Hipervínculo" xfId="20839" builtinId="8" hidden="1"/>
    <cellStyle name="Hipervínculo" xfId="38498" builtinId="8" hidden="1"/>
    <cellStyle name="Hipervínculo" xfId="17785" builtinId="8" hidden="1"/>
    <cellStyle name="Hipervínculo" xfId="48959" builtinId="8" hidden="1"/>
    <cellStyle name="Hipervínculo" xfId="53982" builtinId="8" hidden="1"/>
    <cellStyle name="Hipervínculo" xfId="43191" builtinId="8" hidden="1"/>
    <cellStyle name="Hipervínculo" xfId="23282" builtinId="8" hidden="1"/>
    <cellStyle name="Hipervínculo" xfId="17671" builtinId="8" hidden="1"/>
    <cellStyle name="Hipervínculo" xfId="52896" builtinId="8" hidden="1"/>
    <cellStyle name="Hipervínculo" xfId="43195" builtinId="8" hidden="1"/>
    <cellStyle name="Hipervínculo" xfId="20452" builtinId="8" hidden="1"/>
    <cellStyle name="Hipervínculo" xfId="34998" builtinId="8" hidden="1"/>
    <cellStyle name="Hipervínculo" xfId="8481" builtinId="8" hidden="1"/>
    <cellStyle name="Hipervínculo" xfId="26151" builtinId="8" hidden="1"/>
    <cellStyle name="Hipervínculo" xfId="53667" builtinId="8" hidden="1"/>
    <cellStyle name="Hipervínculo" xfId="43857" builtinId="8" hidden="1"/>
    <cellStyle name="Hipervínculo" xfId="38044" builtinId="8" hidden="1"/>
    <cellStyle name="Hipervínculo" xfId="36124" builtinId="8" hidden="1"/>
    <cellStyle name="Hipervínculo" xfId="8757" builtinId="8" hidden="1"/>
    <cellStyle name="Hipervínculo" xfId="15405" builtinId="8" hidden="1"/>
    <cellStyle name="Hipervínculo" xfId="37137" builtinId="8" hidden="1"/>
    <cellStyle name="Hipervínculo" xfId="42200" builtinId="8" hidden="1"/>
    <cellStyle name="Hipervínculo" xfId="50398" builtinId="8" hidden="1"/>
    <cellStyle name="Hipervínculo" xfId="28618" builtinId="8" hidden="1"/>
    <cellStyle name="Hipervínculo" xfId="24420" builtinId="8" hidden="1"/>
    <cellStyle name="Hipervínculo" xfId="1350" builtinId="8" hidden="1"/>
    <cellStyle name="Hipervínculo" xfId="22336" builtinId="8" hidden="1"/>
    <cellStyle name="Hipervínculo" xfId="44067" builtinId="8" hidden="1"/>
    <cellStyle name="Hipervínculo" xfId="53944" builtinId="8" hidden="1"/>
    <cellStyle name="Hipervínculo" xfId="43482" builtinId="8" hidden="1"/>
    <cellStyle name="Hipervínculo" xfId="21692" builtinId="8" hidden="1"/>
    <cellStyle name="Hipervínculo" xfId="7862" builtinId="8" hidden="1"/>
    <cellStyle name="Hipervínculo" xfId="12926" builtinId="8" hidden="1"/>
    <cellStyle name="Hipervínculo" xfId="29262" builtinId="8" hidden="1"/>
    <cellStyle name="Hipervínculo" xfId="50997" builtinId="8" hidden="1"/>
    <cellStyle name="Hipervínculo" xfId="56054" builtinId="8" hidden="1"/>
    <cellStyle name="Hipervínculo" xfId="39020" builtinId="8" hidden="1"/>
    <cellStyle name="Hipervínculo" xfId="14762" builtinId="8" hidden="1"/>
    <cellStyle name="Hipervínculo" xfId="1468" builtinId="8" hidden="1"/>
    <cellStyle name="Hipervínculo" xfId="13010" builtinId="8" hidden="1"/>
    <cellStyle name="Hipervínculo" xfId="36190" builtinId="8" hidden="1"/>
    <cellStyle name="Hipervínculo" xfId="45784" builtinId="8" hidden="1"/>
    <cellStyle name="Hipervínculo" xfId="47062" builtinId="8" hidden="1"/>
    <cellStyle name="Hipervínculo" xfId="36853" builtinId="8" hidden="1"/>
    <cellStyle name="Hipervínculo" xfId="7836" builtinId="8" hidden="1"/>
    <cellStyle name="Hipervínculo" xfId="27616" builtinId="8" hidden="1"/>
    <cellStyle name="Hipervínculo" xfId="37258" builtinId="8" hidden="1"/>
    <cellStyle name="Hipervínculo" xfId="25701" builtinId="8" hidden="1"/>
    <cellStyle name="Hipervínculo" xfId="28122" builtinId="8" hidden="1"/>
    <cellStyle name="Hipervínculo" xfId="31970" builtinId="8" hidden="1"/>
    <cellStyle name="Hipervínculo" xfId="25417" builtinId="8" hidden="1"/>
    <cellStyle name="Hipervínculo" xfId="1810" builtinId="8" hidden="1"/>
    <cellStyle name="Hipervínculo" xfId="8041" builtinId="8" hidden="1"/>
    <cellStyle name="Hipervínculo" xfId="26608" builtinId="8" hidden="1"/>
    <cellStyle name="Hipervínculo" xfId="1506" builtinId="8" hidden="1"/>
    <cellStyle name="Hipervínculo" xfId="57868" builtinId="8" hidden="1"/>
    <cellStyle name="Hipervínculo" xfId="22957" builtinId="8" hidden="1"/>
    <cellStyle name="Hipervínculo" xfId="18621" builtinId="8" hidden="1"/>
    <cellStyle name="Hipervínculo" xfId="5291" builtinId="8" hidden="1"/>
    <cellStyle name="Hipervínculo" xfId="3986" builtinId="8" hidden="1"/>
    <cellStyle name="Hipervínculo" xfId="33409" builtinId="8" hidden="1"/>
    <cellStyle name="Hipervínculo" xfId="56973" builtinId="8" hidden="1"/>
    <cellStyle name="Hipervínculo" xfId="39773" builtinId="8" hidden="1"/>
    <cellStyle name="Hipervínculo" xfId="43187" builtinId="8" hidden="1"/>
    <cellStyle name="Hipervínculo" xfId="11822" builtinId="8" hidden="1"/>
    <cellStyle name="Hipervínculo" xfId="12090" builtinId="8" hidden="1"/>
    <cellStyle name="Hipervínculo" xfId="16181" builtinId="8" hidden="1"/>
    <cellStyle name="Hipervínculo" xfId="40211" builtinId="8" hidden="1"/>
    <cellStyle name="Hipervínculo" xfId="57165" builtinId="8" hidden="1"/>
    <cellStyle name="Hipervínculo" xfId="34138" builtinId="8" hidden="1"/>
    <cellStyle name="Hipervínculo" xfId="29048" builtinId="8" hidden="1"/>
    <cellStyle name="Hipervínculo" xfId="9284" builtinId="8" hidden="1"/>
    <cellStyle name="Hipervínculo" xfId="18889" builtinId="8" hidden="1"/>
    <cellStyle name="Hipervínculo" xfId="22977" builtinId="8" hidden="1"/>
    <cellStyle name="Hipervínculo" xfId="47008" builtinId="8" hidden="1"/>
    <cellStyle name="Hipervínculo" xfId="50312" builtinId="8" hidden="1"/>
    <cellStyle name="Hipervínculo" xfId="1578" builtinId="8" hidden="1"/>
    <cellStyle name="Hipervínculo" xfId="29862" builtinId="8" hidden="1"/>
    <cellStyle name="Hipervínculo" xfId="59066" builtinId="8" hidden="1"/>
    <cellStyle name="Hipervínculo" xfId="39509" builtinId="8" hidden="1"/>
    <cellStyle name="Hipervínculo" xfId="50552" builtinId="8" hidden="1"/>
    <cellStyle name="Hipervínculo" xfId="5570" builtinId="8" hidden="1"/>
    <cellStyle name="Hipervínculo" xfId="43386" builtinId="8" hidden="1"/>
    <cellStyle name="Hipervínculo" xfId="46936" builtinId="8" hidden="1"/>
    <cellStyle name="Hipervínculo" xfId="20462" builtinId="8" hidden="1"/>
    <cellStyle name="Hipervínculo" xfId="23090" builtinId="8" hidden="1"/>
    <cellStyle name="Hipervínculo" xfId="32489" builtinId="8" hidden="1"/>
    <cellStyle name="Hipervínculo" xfId="34364" builtinId="8" hidden="1"/>
    <cellStyle name="Hipervínculo" xfId="58968" builtinId="8" hidden="1"/>
    <cellStyle name="Hipervínculo" xfId="36199" builtinId="8" hidden="1"/>
    <cellStyle name="Hipervínculo" xfId="29170" builtinId="8" hidden="1"/>
    <cellStyle name="Hipervínculo" xfId="8651" builtinId="8" hidden="1"/>
    <cellStyle name="Hipervínculo" xfId="30135" builtinId="8" hidden="1"/>
    <cellStyle name="Hipervínculo" xfId="39291" builtinId="8" hidden="1"/>
    <cellStyle name="Hipervínculo" xfId="41286" builtinId="8" hidden="1"/>
    <cellStyle name="Hipervínculo" xfId="51263" builtinId="8" hidden="1"/>
    <cellStyle name="Hipervínculo" xfId="54298" builtinId="8" hidden="1"/>
    <cellStyle name="Hipervínculo" xfId="9739" builtinId="8" hidden="1"/>
    <cellStyle name="Hipervínculo" xfId="3656" builtinId="8" hidden="1"/>
    <cellStyle name="Hipervínculo" xfId="21424" builtinId="8" hidden="1"/>
    <cellStyle name="Hipervínculo" xfId="50446" builtinId="8" hidden="1"/>
    <cellStyle name="Hipervínculo" xfId="48213" builtinId="8" hidden="1"/>
    <cellStyle name="Hipervínculo" xfId="44337" builtinId="8" hidden="1"/>
    <cellStyle name="Hipervínculo" xfId="44131" builtinId="8" hidden="1"/>
    <cellStyle name="Hipervínculo" xfId="26189" builtinId="8" hidden="1"/>
    <cellStyle name="Hipervínculo" xfId="21980" builtinId="8" hidden="1"/>
    <cellStyle name="Hipervínculo" xfId="31775" builtinId="8" hidden="1"/>
    <cellStyle name="Hipervínculo" xfId="32959" builtinId="8" hidden="1"/>
    <cellStyle name="Hipervínculo" xfId="38544" builtinId="8" hidden="1"/>
    <cellStyle name="Hipervínculo" xfId="14081" builtinId="8" hidden="1"/>
    <cellStyle name="Hipervínculo" xfId="13372" builtinId="8" hidden="1"/>
    <cellStyle name="Hipervínculo" xfId="24534" builtinId="8" hidden="1"/>
    <cellStyle name="Hipervínculo" xfId="16148" builtinId="8" hidden="1"/>
    <cellStyle name="Hipervínculo" xfId="12202" builtinId="8" hidden="1"/>
    <cellStyle name="Hipervínculo" xfId="7404" builtinId="8" hidden="1"/>
    <cellStyle name="Hipervínculo" xfId="52388" builtinId="8" hidden="1"/>
    <cellStyle name="Hipervínculo" xfId="30064" builtinId="8" hidden="1"/>
    <cellStyle name="Hipervínculo" xfId="8749" builtinId="8" hidden="1"/>
    <cellStyle name="Hipervínculo" xfId="12806" builtinId="8" hidden="1"/>
    <cellStyle name="Hipervínculo" xfId="20474" builtinId="8" hidden="1"/>
    <cellStyle name="Hipervínculo" xfId="42208" builtinId="8" hidden="1"/>
    <cellStyle name="Hipervínculo" xfId="50404" builtinId="8" hidden="1"/>
    <cellStyle name="Hipervínculo" xfId="44605" builtinId="8" hidden="1"/>
    <cellStyle name="Hipervínculo" xfId="1762" builtinId="8" hidden="1"/>
    <cellStyle name="Hipervínculo" xfId="1354" builtinId="8" hidden="1"/>
    <cellStyle name="Hipervínculo" xfId="40203" builtinId="8" hidden="1"/>
    <cellStyle name="Hipervínculo" xfId="27399" builtinId="8" hidden="1"/>
    <cellStyle name="Hipervínculo" xfId="25436" builtinId="8" hidden="1"/>
    <cellStyle name="Hipervínculo" xfId="38953" builtinId="8" hidden="1"/>
    <cellStyle name="Hipervínculo" xfId="41738" builtinId="8" hidden="1"/>
    <cellStyle name="Hipervínculo" xfId="35530" builtinId="8" hidden="1"/>
    <cellStyle name="Hipervínculo" xfId="23158" builtinId="8" hidden="1"/>
    <cellStyle name="Hipervínculo" xfId="54184" builtinId="8" hidden="1"/>
    <cellStyle name="Hipervínculo" xfId="34320" builtinId="8" hidden="1"/>
    <cellStyle name="Hipervínculo" xfId="2849" builtinId="8" hidden="1"/>
    <cellStyle name="Hipervínculo" xfId="39028" builtinId="8" hidden="1"/>
    <cellStyle name="Hipervínculo" xfId="34936" builtinId="8" hidden="1"/>
    <cellStyle name="Hipervínculo" xfId="18402" builtinId="8" hidden="1"/>
    <cellStyle name="Hipervínculo" xfId="38286" builtinId="8" hidden="1"/>
    <cellStyle name="Hipervínculo" xfId="36294" builtinId="8" hidden="1"/>
    <cellStyle name="Hipervínculo" xfId="15171" builtinId="8" hidden="1"/>
    <cellStyle name="Hipervínculo" xfId="56256" builtinId="8" hidden="1"/>
    <cellStyle name="Hipervínculo" xfId="32229" builtinId="8" hidden="1"/>
    <cellStyle name="Hipervínculo" xfId="28136" builtinId="8" hidden="1"/>
    <cellStyle name="Hipervínculo" xfId="4310" builtinId="8" hidden="1"/>
    <cellStyle name="Hipervínculo" xfId="58714" builtinId="8" hidden="1"/>
    <cellStyle name="Hipervínculo" xfId="20966" builtinId="8" hidden="1"/>
    <cellStyle name="Hipervínculo" xfId="47919" builtinId="8" hidden="1"/>
    <cellStyle name="Hipervínculo" xfId="49455" builtinId="8" hidden="1"/>
    <cellStyle name="Hipervínculo" xfId="54606" builtinId="8" hidden="1"/>
    <cellStyle name="Hipervínculo" xfId="21336" builtinId="8" hidden="1"/>
    <cellStyle name="Hipervínculo" xfId="2397" builtinId="8" hidden="1"/>
    <cellStyle name="Hipervínculo" xfId="26600" builtinId="8" hidden="1"/>
    <cellStyle name="Hipervínculo" xfId="22332" builtinId="8" hidden="1"/>
    <cellStyle name="Hipervínculo" xfId="54721" builtinId="8" hidden="1"/>
    <cellStyle name="Hipervínculo" xfId="42659" builtinId="8" hidden="1"/>
    <cellStyle name="Hipervínculo" xfId="18631" builtinId="8" hidden="1"/>
    <cellStyle name="Hipervínculo" xfId="52757" builtinId="8" hidden="1"/>
    <cellStyle name="Hipervínculo" xfId="9372" builtinId="8" hidden="1"/>
    <cellStyle name="Hipervínculo" xfId="33401" builtinId="8" hidden="1"/>
    <cellStyle name="Hipervínculo" xfId="37492" builtinId="8" hidden="1"/>
    <cellStyle name="Hipervínculo" xfId="58512" builtinId="8" hidden="1"/>
    <cellStyle name="Hipervínculo" xfId="35856" builtinId="8" hidden="1"/>
    <cellStyle name="Hipervínculo" xfId="11830" builtinId="8" hidden="1"/>
    <cellStyle name="Hipervínculo" xfId="21948" builtinId="8" hidden="1"/>
    <cellStyle name="Hipervínculo" xfId="16172" builtinId="8" hidden="1"/>
    <cellStyle name="Hipervínculo" xfId="53810" builtinId="8" hidden="1"/>
    <cellStyle name="Hipervínculo" xfId="13258" builtinId="8" hidden="1"/>
    <cellStyle name="Hipervínculo" xfId="54480" builtinId="8" hidden="1"/>
    <cellStyle name="Hipervínculo" xfId="19149" builtinId="8" hidden="1"/>
    <cellStyle name="Hipervínculo" xfId="2700" builtinId="8" hidden="1"/>
    <cellStyle name="Hipervínculo" xfId="436" builtinId="8" hidden="1"/>
    <cellStyle name="Hipervínculo" xfId="22969" builtinId="8" hidden="1"/>
    <cellStyle name="Hipervínculo" xfId="47000" builtinId="8" hidden="1"/>
    <cellStyle name="Hipervínculo" xfId="51093" builtinId="8" hidden="1"/>
    <cellStyle name="Hipervínculo" xfId="45249" builtinId="8" hidden="1"/>
    <cellStyle name="Hipervínculo" xfId="22258" builtinId="8" hidden="1"/>
    <cellStyle name="Hipervínculo" xfId="6503" builtinId="8" hidden="1"/>
    <cellStyle name="Hipervínculo" xfId="5709" builtinId="8" hidden="1"/>
    <cellStyle name="Hipervínculo" xfId="26300" builtinId="8" hidden="1"/>
    <cellStyle name="Hipervínculo" xfId="45319" builtinId="8" hidden="1"/>
    <cellStyle name="Hipervínculo" xfId="6706" builtinId="8" hidden="1"/>
    <cellStyle name="Hipervínculo" xfId="38316" builtinId="8" hidden="1"/>
    <cellStyle name="Hipervínculo" xfId="43111" builtinId="8" hidden="1"/>
    <cellStyle name="Hipervínculo" xfId="804" builtinId="8" hidden="1"/>
    <cellStyle name="Hipervínculo" xfId="12636" builtinId="8" hidden="1"/>
    <cellStyle name="Hipervínculo" xfId="34358" builtinId="8" hidden="1"/>
    <cellStyle name="Hipervínculo" xfId="58972" builtinId="8" hidden="1"/>
    <cellStyle name="Hipervínculo" xfId="53123" builtinId="8" hidden="1"/>
    <cellStyle name="Hipervínculo" xfId="31393" builtinId="8" hidden="1"/>
    <cellStyle name="Hipervínculo" xfId="8659" builtinId="8" hidden="1"/>
    <cellStyle name="Hipervínculo" xfId="1850" builtinId="8" hidden="1"/>
    <cellStyle name="Hipervínculo" xfId="17205" builtinId="8" hidden="1"/>
    <cellStyle name="Hipervínculo" xfId="41294" builtinId="8" hidden="1"/>
    <cellStyle name="Hipervínculo" xfId="5530" builtinId="8" hidden="1"/>
    <cellStyle name="Hipervínculo" xfId="46194" builtinId="8" hidden="1"/>
    <cellStyle name="Hipervínculo" xfId="22064" builtinId="8" hidden="1"/>
    <cellStyle name="Hipervínculo" xfId="6740" builtinId="8" hidden="1"/>
    <cellStyle name="Hipervínculo" xfId="50828" builtinId="8" hidden="1"/>
    <cellStyle name="Hipervínculo" xfId="25123" builtinId="8" hidden="1"/>
    <cellStyle name="Hipervínculo" xfId="14181" builtinId="8" hidden="1"/>
    <cellStyle name="Hipervínculo" xfId="17511" builtinId="8" hidden="1"/>
    <cellStyle name="Hipervínculo" xfId="49473" builtinId="8" hidden="1"/>
    <cellStyle name="Hipervínculo" xfId="17535" builtinId="8" hidden="1"/>
    <cellStyle name="Hipervínculo" xfId="6628" builtinId="8" hidden="1"/>
    <cellStyle name="Hipervínculo" xfId="11206" builtinId="8" hidden="1"/>
    <cellStyle name="Hipervínculo" xfId="33419" builtinId="8" hidden="1"/>
    <cellStyle name="Hipervínculo" xfId="55147" builtinId="8" hidden="1"/>
    <cellStyle name="Hipervínculo" xfId="57077" builtinId="8" hidden="1"/>
    <cellStyle name="Hipervínculo" xfId="11993" builtinId="8" hidden="1"/>
    <cellStyle name="Hipervínculo" xfId="10609" builtinId="8" hidden="1"/>
    <cellStyle name="Hipervínculo" xfId="13555" builtinId="8" hidden="1"/>
    <cellStyle name="Hipervínculo" xfId="18005" builtinId="8" hidden="1"/>
    <cellStyle name="Hipervínculo" xfId="18828" builtinId="8" hidden="1"/>
    <cellStyle name="Hipervínculo" xfId="55342" builtinId="8" hidden="1"/>
    <cellStyle name="Hipervínculo" xfId="30473" builtinId="8" hidden="1"/>
    <cellStyle name="Hipervínculo" xfId="25407" builtinId="8" hidden="1"/>
    <cellStyle name="Hipervínculo" xfId="21890" builtinId="8" hidden="1"/>
    <cellStyle name="Hipervínculo" xfId="29004" builtinId="8" hidden="1"/>
    <cellStyle name="Hipervínculo" xfId="4917" builtinId="8" hidden="1"/>
    <cellStyle name="Hipervínculo" xfId="24999" builtinId="8" hidden="1"/>
    <cellStyle name="Hipervínculo" xfId="28524" builtinId="8" hidden="1"/>
    <cellStyle name="Hipervínculo" xfId="3512" builtinId="8" hidden="1"/>
    <cellStyle name="Hipervínculo" xfId="52141" builtinId="8" hidden="1"/>
    <cellStyle name="Hipervínculo" xfId="8765" builtinId="8" hidden="1"/>
    <cellStyle name="Hipervínculo" xfId="55320" builtinId="8" hidden="1"/>
    <cellStyle name="Hipervínculo" xfId="35868" builtinId="8" hidden="1"/>
    <cellStyle name="Hipervínculo" xfId="4881" builtinId="8" hidden="1"/>
    <cellStyle name="Hipervínculo" xfId="18577" builtinId="8" hidden="1"/>
    <cellStyle name="Hipervínculo" xfId="31489" builtinId="8" hidden="1"/>
    <cellStyle name="Hipervínculo" xfId="45251" builtinId="8" hidden="1"/>
    <cellStyle name="Hipervínculo" xfId="15493" builtinId="8" hidden="1"/>
    <cellStyle name="Hipervínculo" xfId="45307" builtinId="8" hidden="1"/>
    <cellStyle name="Hipervínculo" xfId="16262" builtinId="8" hidden="1"/>
    <cellStyle name="Hipervínculo" xfId="25317" builtinId="8" hidden="1"/>
    <cellStyle name="Hipervínculo" xfId="31293" builtinId="8" hidden="1"/>
    <cellStyle name="Hipervínculo" xfId="29026" builtinId="8" hidden="1"/>
    <cellStyle name="Hipervínculo" xfId="53442" builtinId="8" hidden="1"/>
    <cellStyle name="Hipervínculo" xfId="17085" builtinId="8" hidden="1"/>
    <cellStyle name="Hipervínculo" xfId="41112" builtinId="8" hidden="1"/>
    <cellStyle name="Hipervínculo" xfId="45207" builtinId="8" hidden="1"/>
    <cellStyle name="Hipervínculo" xfId="52173" builtinId="8" hidden="1"/>
    <cellStyle name="Hipervínculo" xfId="28144" builtinId="8" hidden="1"/>
    <cellStyle name="Hipervínculo" xfId="46727" builtinId="8" hidden="1"/>
    <cellStyle name="Hipervínculo" xfId="678" builtinId="8" hidden="1"/>
    <cellStyle name="Hipervínculo" xfId="23883" builtinId="8" hidden="1"/>
    <cellStyle name="Hipervínculo" xfId="47911" builtinId="8" hidden="1"/>
    <cellStyle name="Hipervínculo" xfId="52007" builtinId="8" hidden="1"/>
    <cellStyle name="Hipervínculo" xfId="24604" builtinId="8" hidden="1"/>
    <cellStyle name="Hipervínculo" xfId="21344" builtinId="8" hidden="1"/>
    <cellStyle name="Hipervínculo" xfId="46007" builtinId="8" hidden="1"/>
    <cellStyle name="Hipervínculo" xfId="2458" builtinId="8" hidden="1"/>
    <cellStyle name="Hipervínculo" xfId="55834" builtinId="8" hidden="1"/>
    <cellStyle name="Hipervínculo" xfId="36649" builtinId="8" hidden="1"/>
    <cellStyle name="Hipervínculo" xfId="57970" builtinId="8" hidden="1"/>
    <cellStyle name="Hipervínculo" xfId="38572" builtinId="8" hidden="1"/>
    <cellStyle name="Hipervínculo" xfId="14545" builtinId="8" hidden="1"/>
    <cellStyle name="Hipervínculo" xfId="11095" builtinId="8" hidden="1"/>
    <cellStyle name="Hipervínculo" xfId="33905" builtinId="8" hidden="1"/>
    <cellStyle name="Hipervínculo" xfId="10561" builtinId="8" hidden="1"/>
    <cellStyle name="Hipervínculo" xfId="58516" builtinId="8" hidden="1"/>
    <cellStyle name="Hipervínculo" xfId="51753" builtinId="8" hidden="1"/>
    <cellStyle name="Hipervínculo" xfId="31773" builtinId="8" hidden="1"/>
    <cellStyle name="Hipervínculo" xfId="10553" builtinId="8" hidden="1"/>
    <cellStyle name="Hipervínculo" xfId="35206" builtinId="8" hidden="1"/>
    <cellStyle name="Hipervínculo" xfId="50797" builtinId="8" hidden="1"/>
    <cellStyle name="Hipervínculo" xfId="42755" builtinId="8" hidden="1"/>
    <cellStyle name="Hipervínculo" xfId="52167" builtinId="8" hidden="1"/>
    <cellStyle name="Hipervínculo" xfId="47108" builtinId="8" hidden="1"/>
    <cellStyle name="Hipervínculo" xfId="42284" builtinId="8" hidden="1"/>
    <cellStyle name="Hipervínculo" xfId="32510" builtinId="8" hidden="1"/>
    <cellStyle name="Hipervínculo" xfId="18214" builtinId="8" hidden="1"/>
    <cellStyle name="Hipervínculo" xfId="25578" builtinId="8" hidden="1"/>
    <cellStyle name="Hipervínculo" xfId="51085" builtinId="8" hidden="1"/>
    <cellStyle name="Hipervínculo" xfId="11559" builtinId="8" hidden="1"/>
    <cellStyle name="Hipervínculo" xfId="40181" builtinId="8" hidden="1"/>
    <cellStyle name="Hipervínculo" xfId="18172" builtinId="8" hidden="1"/>
    <cellStyle name="Hipervínculo" xfId="5717" builtinId="8" hidden="1"/>
    <cellStyle name="Hipervínculo" xfId="39953" builtinId="8" hidden="1"/>
    <cellStyle name="Hipervínculo" xfId="32508" builtinId="8" hidden="1"/>
    <cellStyle name="Hipervínculo" xfId="57510" builtinId="8" hidden="1"/>
    <cellStyle name="Hipervínculo" xfId="38308" builtinId="8" hidden="1"/>
    <cellStyle name="Hipervínculo" xfId="33251" builtinId="8" hidden="1"/>
    <cellStyle name="Hipervínculo" xfId="11372" builtinId="8" hidden="1"/>
    <cellStyle name="Hipervínculo" xfId="12227" builtinId="8" hidden="1"/>
    <cellStyle name="Hipervínculo" xfId="6285" builtinId="8" hidden="1"/>
    <cellStyle name="Hipervínculo" xfId="39466" builtinId="8" hidden="1"/>
    <cellStyle name="Hipervínculo" xfId="58205" builtinId="8" hidden="1"/>
    <cellStyle name="Hipervínculo" xfId="39623" builtinId="8" hidden="1"/>
    <cellStyle name="Hipervínculo" xfId="13824" builtinId="8" hidden="1"/>
    <cellStyle name="Hipervínculo" xfId="30455" builtinId="8" hidden="1"/>
    <cellStyle name="Hipervínculo" xfId="9682" builtinId="8" hidden="1"/>
    <cellStyle name="Hipervínculo" xfId="58187" builtinId="8" hidden="1"/>
    <cellStyle name="Hipervínculo" xfId="46362" builtinId="8" hidden="1"/>
    <cellStyle name="Hipervínculo" xfId="46186" builtinId="8" hidden="1"/>
    <cellStyle name="Hipervínculo" xfId="23652" builtinId="8" hidden="1"/>
    <cellStyle name="Hipervínculo" xfId="19395" builtinId="8" hidden="1"/>
    <cellStyle name="Hipervínculo" xfId="3311" builtinId="8" hidden="1"/>
    <cellStyle name="Hipervínculo" xfId="26498" builtinId="8" hidden="1"/>
    <cellStyle name="Hipervínculo" xfId="31561" builtinId="8" hidden="1"/>
    <cellStyle name="Hipervínculo" xfId="53292" builtinId="8" hidden="1"/>
    <cellStyle name="Hipervínculo" xfId="39261" builtinId="8" hidden="1"/>
    <cellStyle name="Hipervínculo" xfId="17529" builtinId="8" hidden="1"/>
    <cellStyle name="Hipervínculo" xfId="12467" builtinId="8" hidden="1"/>
    <cellStyle name="Hipervínculo" xfId="8319" builtinId="8" hidden="1"/>
    <cellStyle name="Hipervínculo" xfId="33427" builtinId="8" hidden="1"/>
    <cellStyle name="Hipervínculo" xfId="35234" builtinId="8" hidden="1"/>
    <cellStyle name="Hipervínculo" xfId="57600" builtinId="8" hidden="1"/>
    <cellStyle name="Hipervínculo" xfId="32331" builtinId="8" hidden="1"/>
    <cellStyle name="Hipervínculo" xfId="10601" builtinId="8" hidden="1"/>
    <cellStyle name="Hipervínculo" xfId="5540" builtinId="8" hidden="1"/>
    <cellStyle name="Hipervínculo" xfId="17999" builtinId="8" hidden="1"/>
    <cellStyle name="Hipervínculo" xfId="40357" builtinId="8" hidden="1"/>
    <cellStyle name="Hipervínculo" xfId="45417" builtinId="8" hidden="1"/>
    <cellStyle name="Hipervínculo" xfId="51261" builtinId="8" hidden="1"/>
    <cellStyle name="Hipervínculo" xfId="25399" builtinId="8" hidden="1"/>
    <cellStyle name="Hipervínculo" xfId="8343" builtinId="8" hidden="1"/>
    <cellStyle name="Hipervínculo" xfId="354" builtinId="8" hidden="1"/>
    <cellStyle name="Hipervínculo" xfId="42739" builtinId="8" hidden="1"/>
    <cellStyle name="Hipervínculo" xfId="1490" builtinId="8" hidden="1"/>
    <cellStyle name="Hipervínculo" xfId="7683" builtinId="8" hidden="1"/>
    <cellStyle name="Hipervínculo" xfId="52889" builtinId="8" hidden="1"/>
    <cellStyle name="Hipervínculo" xfId="18475" builtinId="8" hidden="1"/>
    <cellStyle name="Hipervínculo" xfId="54394" builtinId="8" hidden="1"/>
    <cellStyle name="Hipervínculo" xfId="7571" builtinId="8" hidden="1"/>
    <cellStyle name="Hipervínculo" xfId="31597" builtinId="8" hidden="1"/>
    <cellStyle name="Hipervínculo" xfId="54212" builtinId="8" hidden="1"/>
    <cellStyle name="Hipervínculo" xfId="58426" builtinId="8" hidden="1"/>
    <cellStyle name="Hipervínculo" xfId="37658" builtinId="8" hidden="1"/>
    <cellStyle name="Hipervínculo" xfId="11545" builtinId="8" hidden="1"/>
    <cellStyle name="Hipervínculo" xfId="7799" builtinId="8" hidden="1"/>
    <cellStyle name="Hipervínculo" xfId="14369" builtinId="8" hidden="1"/>
    <cellStyle name="Hipervínculo" xfId="38396" builtinId="8" hidden="1"/>
    <cellStyle name="Hipervínculo" xfId="48743" builtinId="8" hidden="1"/>
    <cellStyle name="Hipervínculo" xfId="22296" builtinId="8" hidden="1"/>
    <cellStyle name="Hipervínculo" xfId="30863" builtinId="8" hidden="1"/>
    <cellStyle name="Hipervínculo" xfId="4618" builtinId="8" hidden="1"/>
    <cellStyle name="Hipervínculo" xfId="4419" builtinId="8" hidden="1"/>
    <cellStyle name="Hipervínculo" xfId="6860" builtinId="8" hidden="1"/>
    <cellStyle name="Hipervínculo" xfId="17291" builtinId="8" hidden="1"/>
    <cellStyle name="Hipervínculo" xfId="52181" builtinId="8" hidden="1"/>
    <cellStyle name="Hipervínculo" xfId="48017" builtinId="8" hidden="1"/>
    <cellStyle name="Hipervínculo" xfId="15956" builtinId="8" hidden="1"/>
    <cellStyle name="Hipervínculo" xfId="29" builtinId="8" hidden="1"/>
    <cellStyle name="Hipervínculo" xfId="7846" builtinId="8" hidden="1"/>
    <cellStyle name="Hipervínculo" xfId="52934" builtinId="8" hidden="1"/>
    <cellStyle name="Hipervínculo" xfId="6648" builtinId="8" hidden="1"/>
    <cellStyle name="Hipervínculo" xfId="45117" builtinId="8" hidden="1"/>
    <cellStyle name="Hipervínculo" xfId="33899" builtinId="8" hidden="1"/>
    <cellStyle name="Hipervínculo" xfId="4739" builtinId="8" hidden="1"/>
    <cellStyle name="Hipervínculo" xfId="18593" builtinId="8" hidden="1"/>
    <cellStyle name="Hipervínculo" xfId="26790" builtinId="8" hidden="1"/>
    <cellStyle name="Hipervínculo" xfId="20864" builtinId="8" hidden="1"/>
    <cellStyle name="Hipervínculo" xfId="14863" builtinId="8" hidden="1"/>
    <cellStyle name="Hipervínculo" xfId="790" builtinId="8" hidden="1"/>
    <cellStyle name="Hipervínculo" xfId="57019" builtinId="8" hidden="1"/>
    <cellStyle name="Hipervínculo" xfId="54815" builtinId="8" hidden="1"/>
    <cellStyle name="Hipervínculo" xfId="17633" builtinId="8" hidden="1"/>
    <cellStyle name="Hipervínculo" xfId="16791" builtinId="8" hidden="1"/>
    <cellStyle name="Hipervínculo" xfId="41571" builtinId="8" hidden="1"/>
    <cellStyle name="Hipervínculo" xfId="50266" builtinId="8" hidden="1"/>
    <cellStyle name="Hipervínculo" xfId="51290" builtinId="8" hidden="1"/>
    <cellStyle name="Hipervínculo" xfId="13673" builtinId="8" hidden="1"/>
    <cellStyle name="Hipervínculo" xfId="2944" builtinId="8" hidden="1"/>
    <cellStyle name="Hipervínculo" xfId="45011" builtinId="8" hidden="1"/>
    <cellStyle name="Hipervínculo" xfId="41108" builtinId="8" hidden="1"/>
    <cellStyle name="Hipervínculo" xfId="48369" builtinId="8" hidden="1"/>
    <cellStyle name="Hipervínculo" xfId="47100" builtinId="8" hidden="1"/>
    <cellStyle name="Hipervínculo" xfId="18649" builtinId="8" hidden="1"/>
    <cellStyle name="Hipervínculo" xfId="20307" builtinId="8" hidden="1"/>
    <cellStyle name="Hipervínculo" xfId="3768" builtinId="8" hidden="1"/>
    <cellStyle name="Hipervínculo" xfId="25586" builtinId="8" hidden="1"/>
    <cellStyle name="Hipervínculo" xfId="48544" builtinId="8" hidden="1"/>
    <cellStyle name="Hipervínculo" xfId="35710" builtinId="8" hidden="1"/>
    <cellStyle name="Hipervínculo" xfId="52343" builtinId="8" hidden="1"/>
    <cellStyle name="Hipervínculo" xfId="24850" builtinId="8" hidden="1"/>
    <cellStyle name="Hipervínculo" xfId="13380" builtinId="8" hidden="1"/>
    <cellStyle name="Hipervínculo" xfId="1184" builtinId="8" hidden="1"/>
    <cellStyle name="Hipervínculo" xfId="32516" builtinId="8" hidden="1"/>
    <cellStyle name="Hipervínculo" xfId="32104" builtinId="8" hidden="1"/>
    <cellStyle name="Hipervínculo" xfId="58582" builtinId="8" hidden="1"/>
    <cellStyle name="Hipervínculo" xfId="33243" builtinId="8" hidden="1"/>
    <cellStyle name="Hipervínculo" xfId="27892" builtinId="8" hidden="1"/>
    <cellStyle name="Hipervínculo" xfId="6451" builtinId="8" hidden="1"/>
    <cellStyle name="Hipervínculo" xfId="17711" builtinId="8" hidden="1"/>
    <cellStyle name="Hipervínculo" xfId="39444" builtinId="8" hidden="1"/>
    <cellStyle name="Hipervínculo" xfId="44504" builtinId="8" hidden="1"/>
    <cellStyle name="Hipervínculo" xfId="22899" builtinId="8" hidden="1"/>
    <cellStyle name="Hipervínculo" xfId="20600" builtinId="8" hidden="1"/>
    <cellStyle name="Hipervínculo" xfId="58028" builtinId="8" hidden="1"/>
    <cellStyle name="Hipervínculo" xfId="47148" builtinId="8" hidden="1"/>
    <cellStyle name="Hipervínculo" xfId="37412" builtinId="8" hidden="1"/>
    <cellStyle name="Hipervínculo" xfId="46370" builtinId="8" hidden="1"/>
    <cellStyle name="Hipervínculo" xfId="51431" builtinId="8" hidden="1"/>
    <cellStyle name="Hipervínculo" xfId="10723" builtinId="8" hidden="1"/>
    <cellStyle name="Hipervínculo" xfId="51881" builtinId="8" hidden="1"/>
    <cellStyle name="Hipervínculo" xfId="40079" builtinId="8" hidden="1"/>
    <cellStyle name="Hipervínculo" xfId="55634" builtinId="8" hidden="1"/>
    <cellStyle name="Hipervínculo" xfId="40976" builtinId="8" hidden="1"/>
    <cellStyle name="Hipervínculo" xfId="8245" builtinId="8" hidden="1"/>
    <cellStyle name="Hipervínculo" xfId="34508" builtinId="8" hidden="1"/>
    <cellStyle name="Hipervínculo" xfId="13256" builtinId="8" hidden="1"/>
    <cellStyle name="Hipervínculo" xfId="7882" builtinId="8" hidden="1"/>
    <cellStyle name="Hipervínculo" xfId="2018" builtinId="8" hidden="1"/>
    <cellStyle name="Hipervínculo" xfId="34654" builtinId="8" hidden="1"/>
    <cellStyle name="Hipervínculo" xfId="3924" builtinId="8" hidden="1"/>
    <cellStyle name="Hipervínculo" xfId="15043" builtinId="8" hidden="1"/>
    <cellStyle name="Hipervínculo" xfId="56308" builtinId="8" hidden="1"/>
    <cellStyle name="Hipervínculo" xfId="18340" builtinId="8" hidden="1"/>
    <cellStyle name="Hipervínculo" xfId="798" builtinId="8" hidden="1"/>
    <cellStyle name="Hipervínculo" xfId="57620" builtinId="8" hidden="1"/>
    <cellStyle name="Hipervínculo" xfId="10089" builtinId="8" hidden="1"/>
    <cellStyle name="Hipervínculo" xfId="4098" builtinId="8" hidden="1"/>
    <cellStyle name="Hipervínculo" xfId="44113" builtinId="8" hidden="1"/>
    <cellStyle name="Hipervínculo" xfId="49381" builtinId="8" hidden="1"/>
    <cellStyle name="Hipervínculo" xfId="24320" builtinId="8" hidden="1"/>
    <cellStyle name="Hipervínculo" xfId="53912" builtinId="8" hidden="1"/>
    <cellStyle name="Hipervínculo" xfId="32415" builtinId="8" hidden="1"/>
    <cellStyle name="Hipervínculo" xfId="49028" builtinId="8" hidden="1"/>
    <cellStyle name="Hipervínculo" xfId="44143" builtinId="8" hidden="1"/>
    <cellStyle name="Hipervínculo" xfId="2425" builtinId="8" hidden="1"/>
    <cellStyle name="Hipervínculo" xfId="20908" builtinId="8" hidden="1"/>
    <cellStyle name="Hipervínculo" xfId="14549" builtinId="8" hidden="1"/>
    <cellStyle name="Hipervínculo" xfId="43312" builtinId="8" hidden="1"/>
    <cellStyle name="Hipervínculo" xfId="12374" builtinId="8" hidden="1"/>
    <cellStyle name="Hipervínculo" xfId="48251" builtinId="8" hidden="1"/>
    <cellStyle name="Hipervínculo" xfId="49641" builtinId="8" hidden="1"/>
    <cellStyle name="Hipervínculo" xfId="54687" builtinId="8" hidden="1"/>
    <cellStyle name="Hipervínculo" xfId="41923" builtinId="8" hidden="1"/>
    <cellStyle name="Hipervínculo" xfId="14220" builtinId="8" hidden="1"/>
    <cellStyle name="Hipervínculo" xfId="2724" builtinId="8" hidden="1"/>
    <cellStyle name="Hipervínculo" xfId="768" builtinId="8" hidden="1"/>
    <cellStyle name="Hipervínculo" xfId="26414" builtinId="8" hidden="1"/>
    <cellStyle name="Hipervínculo" xfId="59391" builtinId="8" hidden="1"/>
    <cellStyle name="Hipervínculo" xfId="38420" builtinId="8" hidden="1"/>
    <cellStyle name="Hipervínculo" xfId="15741" builtinId="8" hidden="1"/>
    <cellStyle name="Hipervínculo" xfId="42537" builtinId="8" hidden="1"/>
    <cellStyle name="Hipervínculo" xfId="28282" builtinId="8" hidden="1"/>
    <cellStyle name="Hipervínculo" xfId="1516" builtinId="8" hidden="1"/>
    <cellStyle name="Hipervínculo" xfId="46422" builtinId="8" hidden="1"/>
    <cellStyle name="Hipervínculo" xfId="39515" builtinId="8" hidden="1"/>
    <cellStyle name="Hipervínculo" xfId="45133" builtinId="8" hidden="1"/>
    <cellStyle name="Hipervínculo" xfId="18130" builtinId="8" hidden="1"/>
    <cellStyle name="Hipervínculo" xfId="56390" builtinId="8" hidden="1"/>
    <cellStyle name="Hipervínculo" xfId="9162" builtinId="8" hidden="1"/>
    <cellStyle name="Hipervínculo" xfId="37188" builtinId="8" hidden="1"/>
    <cellStyle name="Hipervínculo" xfId="26201" builtinId="8" hidden="1"/>
    <cellStyle name="Hipervínculo" xfId="24262" builtinId="8" hidden="1"/>
    <cellStyle name="Hipervínculo" xfId="515" builtinId="8" hidden="1"/>
    <cellStyle name="Hipervínculo" xfId="21099" builtinId="8" hidden="1"/>
    <cellStyle name="Hipervínculo" xfId="21418" builtinId="8" hidden="1"/>
    <cellStyle name="Hipervínculo" xfId="670" builtinId="8" hidden="1"/>
    <cellStyle name="Hipervínculo" xfId="28405" builtinId="8" hidden="1"/>
    <cellStyle name="Hipervínculo" xfId="46484" builtinId="8" hidden="1"/>
    <cellStyle name="Hipervínculo" xfId="479" builtinId="8" hidden="1"/>
    <cellStyle name="Hipervínculo" xfId="40387" builtinId="8" hidden="1"/>
    <cellStyle name="Hipervínculo" xfId="22843" builtinId="8" hidden="1"/>
    <cellStyle name="Hipervínculo" xfId="38777" builtinId="8" hidden="1"/>
    <cellStyle name="Hipervínculo" xfId="46074" builtinId="8" hidden="1"/>
    <cellStyle name="Hipervínculo" xfId="7333" builtinId="8" hidden="1"/>
    <cellStyle name="Hipervínculo" xfId="7735" builtinId="8" hidden="1"/>
    <cellStyle name="Hipervínculo" xfId="2281" builtinId="8" hidden="1"/>
    <cellStyle name="Hipervínculo" xfId="3796" builtinId="8" hidden="1"/>
    <cellStyle name="Hipervínculo" xfId="23810" builtinId="8" hidden="1"/>
    <cellStyle name="Hipervínculo" xfId="37666" builtinId="8" hidden="1"/>
    <cellStyle name="Hipervínculo" xfId="4913" builtinId="8" hidden="1"/>
    <cellStyle name="Hipervínculo" xfId="10785" builtinId="8" hidden="1"/>
    <cellStyle name="Hipervínculo" xfId="12354" builtinId="8" hidden="1"/>
    <cellStyle name="Hipervínculo" xfId="19941" builtinId="8" hidden="1"/>
    <cellStyle name="Hipervínculo" xfId="52544" builtinId="8" hidden="1"/>
    <cellStyle name="Hipervínculo" xfId="5933" builtinId="8" hidden="1"/>
    <cellStyle name="Hipervínculo" xfId="33649" builtinId="8" hidden="1"/>
    <cellStyle name="Hipervínculo" xfId="23312" builtinId="8" hidden="1"/>
    <cellStyle name="Hipervínculo" xfId="4351" builtinId="8" hidden="1"/>
    <cellStyle name="Hipervínculo" xfId="41371" builtinId="8" hidden="1"/>
    <cellStyle name="Hipervínculo" xfId="27768" builtinId="8" hidden="1"/>
    <cellStyle name="Hipervínculo" xfId="46880" builtinId="8" hidden="1"/>
    <cellStyle name="Hipervínculo" xfId="33331" builtinId="8" hidden="1"/>
    <cellStyle name="Hipervínculo" xfId="47186" builtinId="8" hidden="1"/>
    <cellStyle name="Hipervínculo" xfId="58750" builtinId="8" hidden="1"/>
    <cellStyle name="Hipervínculo" xfId="54588" builtinId="8" hidden="1"/>
    <cellStyle name="Hipervínculo" xfId="31423" builtinId="8" hidden="1"/>
    <cellStyle name="Hipervínculo" xfId="32558" builtinId="8" hidden="1"/>
    <cellStyle name="Hipervínculo" xfId="12672" builtinId="8" hidden="1"/>
    <cellStyle name="Hipervínculo" xfId="54727" builtinId="8" hidden="1"/>
    <cellStyle name="Hipervínculo" xfId="22995" builtinId="8" hidden="1"/>
    <cellStyle name="Hipervínculo" xfId="1322" builtinId="8" hidden="1"/>
    <cellStyle name="Hipervínculo" xfId="24830" builtinId="8" hidden="1"/>
    <cellStyle name="Hipervínculo" xfId="16351" builtinId="8" hidden="1"/>
    <cellStyle name="Hipervínculo" xfId="59138" builtinId="8" hidden="1"/>
    <cellStyle name="Hipervínculo" xfId="20862" builtinId="8" hidden="1"/>
    <cellStyle name="Hipervínculo" xfId="33895" builtinId="8" hidden="1"/>
    <cellStyle name="Hipervínculo" xfId="812" builtinId="8" hidden="1"/>
    <cellStyle name="Hipervínculo" xfId="40485" builtinId="8" hidden="1"/>
    <cellStyle name="Hipervínculo" xfId="54805" builtinId="8" hidden="1"/>
    <cellStyle name="Hipervínculo" xfId="58422" builtinId="8" hidden="1"/>
    <cellStyle name="Hipervínculo" xfId="52351" builtinId="8" hidden="1"/>
    <cellStyle name="Hipervínculo" xfId="42935" builtinId="8" hidden="1"/>
    <cellStyle name="Hipervínculo" xfId="23146" builtinId="8" hidden="1"/>
    <cellStyle name="Hipervínculo" xfId="51269" builtinId="8" hidden="1"/>
    <cellStyle name="Hipervínculo" xfId="20510" builtinId="8" hidden="1"/>
    <cellStyle name="Hipervínculo" xfId="11374" builtinId="8" hidden="1"/>
    <cellStyle name="Hipervínculo" xfId="21388" builtinId="8" hidden="1"/>
    <cellStyle name="Hipervínculo" xfId="38494" builtinId="8" hidden="1"/>
    <cellStyle name="Hipervínculo" xfId="29210" builtinId="8" hidden="1"/>
    <cellStyle name="Hipervínculo" xfId="36745" builtinId="8" hidden="1"/>
    <cellStyle name="Hipervínculo" xfId="28483" builtinId="8" hidden="1"/>
    <cellStyle name="Hipervínculo" xfId="8483" builtinId="8" hidden="1"/>
    <cellStyle name="Hipervínculo" xfId="57864" builtinId="8" hidden="1"/>
    <cellStyle name="Hipervínculo" xfId="30569" builtinId="8" hidden="1"/>
    <cellStyle name="Hipervínculo" xfId="16761" builtinId="8" hidden="1"/>
    <cellStyle name="Hipervínculo" xfId="34606" builtinId="8" hidden="1"/>
    <cellStyle name="Hipervínculo" xfId="33793" builtinId="8" hidden="1"/>
    <cellStyle name="Hipervínculo" xfId="13812" builtinId="8" hidden="1"/>
    <cellStyle name="Hipervínculo" xfId="39470" builtinId="8" hidden="1"/>
    <cellStyle name="Hipervínculo" xfId="57780" builtinId="8" hidden="1"/>
    <cellStyle name="Hipervínculo" xfId="34459" builtinId="8" hidden="1"/>
    <cellStyle name="Hipervínculo" xfId="51445" builtinId="8" hidden="1"/>
    <cellStyle name="Hipervínculo" xfId="10235" builtinId="8" hidden="1"/>
    <cellStyle name="Hipervínculo" xfId="46922" builtinId="8" hidden="1"/>
    <cellStyle name="Hipervínculo" xfId="5763" builtinId="8" hidden="1"/>
    <cellStyle name="Hipervínculo" xfId="17635" builtinId="8" hidden="1"/>
    <cellStyle name="Hipervínculo" xfId="52538" builtinId="8" hidden="1"/>
    <cellStyle name="Hipervínculo" xfId="21244" builtinId="8" hidden="1"/>
    <cellStyle name="Hipervínculo" xfId="55716" builtinId="8" hidden="1"/>
    <cellStyle name="Hipervínculo" xfId="24856" builtinId="8" hidden="1"/>
    <cellStyle name="Hipervínculo" xfId="56466" builtinId="8" hidden="1"/>
    <cellStyle name="Hipervínculo" xfId="13517" builtinId="8" hidden="1"/>
    <cellStyle name="Hipervínculo" xfId="38725" builtinId="8" hidden="1"/>
    <cellStyle name="Hipervínculo" xfId="22781" builtinId="8" hidden="1"/>
    <cellStyle name="Hipervínculo" xfId="46988" builtinId="8" hidden="1"/>
    <cellStyle name="Hipervínculo" xfId="11663" builtinId="8" hidden="1"/>
    <cellStyle name="Hipervínculo" xfId="19161" builtinId="8" hidden="1"/>
    <cellStyle name="Hipervínculo" xfId="4753" builtinId="8" hidden="1"/>
    <cellStyle name="Hipervínculo" xfId="48445" builtinId="8" hidden="1"/>
    <cellStyle name="Hipervínculo" xfId="52741" builtinId="8" hidden="1"/>
    <cellStyle name="Hipervínculo" xfId="1140" builtinId="8" hidden="1"/>
    <cellStyle name="Hipervínculo" xfId="58552" builtinId="8" hidden="1"/>
    <cellStyle name="Hipervínculo" xfId="37585" builtinId="8" hidden="1"/>
    <cellStyle name="Hipervínculo" xfId="2670" builtinId="8" hidden="1"/>
    <cellStyle name="Hipervínculo" xfId="33323" builtinId="8" hidden="1"/>
    <cellStyle name="Hipervínculo" xfId="8309" builtinId="8" hidden="1"/>
    <cellStyle name="Hipervínculo" xfId="31235" builtinId="8" hidden="1"/>
    <cellStyle name="Hipervínculo" xfId="14617" builtinId="8" hidden="1"/>
    <cellStyle name="Hipervínculo" xfId="44217" builtinId="8" hidden="1"/>
    <cellStyle name="Hipervínculo" xfId="42117" builtinId="8" hidden="1"/>
    <cellStyle name="Hipervínculo" xfId="42737" builtinId="8" hidden="1"/>
    <cellStyle name="Hipervínculo" xfId="35560" builtinId="8" hidden="1"/>
    <cellStyle name="Hipervínculo" xfId="13186" builtinId="8" hidden="1"/>
    <cellStyle name="Hipervínculo" xfId="9623" builtinId="8" hidden="1"/>
    <cellStyle name="Hipervínculo" xfId="14937" builtinId="8" hidden="1"/>
    <cellStyle name="Hipervínculo" xfId="36635" builtinId="8" hidden="1"/>
    <cellStyle name="Hipervínculo" xfId="55877" builtinId="8" hidden="1"/>
    <cellStyle name="Hipervínculo" xfId="50820" builtinId="8" hidden="1"/>
    <cellStyle name="Hipervínculo" xfId="49139" builtinId="8" hidden="1"/>
    <cellStyle name="Hipervínculo" xfId="6387" builtinId="8" hidden="1"/>
    <cellStyle name="Hipervínculo" xfId="47288" builtinId="8" hidden="1"/>
    <cellStyle name="Hipervínculo" xfId="21868" builtinId="8" hidden="1"/>
    <cellStyle name="Hipervínculo" xfId="24206" builtinId="8" hidden="1"/>
    <cellStyle name="Hipervínculo" xfId="48949" builtinId="8" hidden="1"/>
    <cellStyle name="Hipervínculo" xfId="42559" builtinId="8" hidden="1"/>
    <cellStyle name="Hipervínculo" xfId="54468" builtinId="8" hidden="1"/>
    <cellStyle name="Hipervínculo" xfId="27279" builtinId="8" hidden="1"/>
    <cellStyle name="Hipervínculo" xfId="50212" builtinId="8" hidden="1"/>
    <cellStyle name="Hipervínculo" xfId="28794" builtinId="8" hidden="1"/>
    <cellStyle name="Hipervínculo" xfId="802" builtinId="8" hidden="1"/>
    <cellStyle name="Hipervínculo" xfId="42025" builtinId="8" hidden="1"/>
    <cellStyle name="Hipervínculo" xfId="36962" builtinId="8" hidden="1"/>
    <cellStyle name="Hipervínculo" xfId="15231" builtinId="8" hidden="1"/>
    <cellStyle name="Hipervínculo" xfId="362" builtinId="8" hidden="1"/>
    <cellStyle name="Hipervínculo" xfId="38675" builtinId="8" hidden="1"/>
    <cellStyle name="Hipervínculo" xfId="17429" builtinId="8" hidden="1"/>
    <cellStyle name="Hipervínculo" xfId="59335" builtinId="8" hidden="1"/>
    <cellStyle name="Hipervínculo" xfId="35094" builtinId="8" hidden="1"/>
    <cellStyle name="Hipervínculo" xfId="30035" builtinId="8" hidden="1"/>
    <cellStyle name="Hipervínculo" xfId="8305" builtinId="8" hidden="1"/>
    <cellStyle name="Hipervínculo" xfId="29689" builtinId="8" hidden="1"/>
    <cellStyle name="Hipervínculo" xfId="24148" builtinId="8" hidden="1"/>
    <cellStyle name="Hipervínculo" xfId="42653" builtinId="8" hidden="1"/>
    <cellStyle name="Hipervínculo" xfId="53072" builtinId="8" hidden="1"/>
    <cellStyle name="Hipervínculo" xfId="52464" builtinId="8" hidden="1"/>
    <cellStyle name="Hipervínculo" xfId="23103" builtinId="8" hidden="1"/>
    <cellStyle name="Hipervínculo" xfId="1576" builtinId="8" hidden="1"/>
    <cellStyle name="Hipervínculo" xfId="22785" builtinId="8" hidden="1"/>
    <cellStyle name="Hipervínculo" xfId="29130" builtinId="8" hidden="1"/>
    <cellStyle name="Hipervínculo" xfId="49577" builtinId="8" hidden="1"/>
    <cellStyle name="Hipervínculo" xfId="46273" builtinId="8" hidden="1"/>
    <cellStyle name="Hipervínculo" xfId="10192" builtinId="8" hidden="1"/>
    <cellStyle name="Hipervínculo" xfId="59190" builtinId="8" hidden="1"/>
    <cellStyle name="Hipervínculo" xfId="52792" builtinId="8" hidden="1"/>
    <cellStyle name="Hipervínculo" xfId="31079" builtinId="8" hidden="1"/>
    <cellStyle name="Hipervínculo" xfId="56602" builtinId="8" hidden="1"/>
    <cellStyle name="Hipervínculo" xfId="5681" builtinId="8" hidden="1"/>
    <cellStyle name="Hipervínculo" xfId="34455" builtinId="8" hidden="1"/>
    <cellStyle name="Hipervínculo" xfId="16421" builtinId="8" hidden="1"/>
    <cellStyle name="Hipervínculo" xfId="49973" builtinId="8" hidden="1"/>
    <cellStyle name="Hipervínculo" xfId="22881" builtinId="8" hidden="1"/>
    <cellStyle name="Hipervínculo" xfId="24448" builtinId="8" hidden="1"/>
    <cellStyle name="Hipervínculo" xfId="55664" builtinId="8" hidden="1"/>
    <cellStyle name="Hipervínculo" xfId="13172" builtinId="8" hidden="1"/>
    <cellStyle name="Hipervínculo" xfId="32675" builtinId="8" hidden="1"/>
    <cellStyle name="Hipervínculo" xfId="4236" builtinId="8" hidden="1"/>
    <cellStyle name="Hipervínculo" xfId="4531" builtinId="8" hidden="1"/>
    <cellStyle name="Hipervínculo" xfId="19357" builtinId="8" hidden="1"/>
    <cellStyle name="Hipervínculo" xfId="43384" builtinId="8" hidden="1"/>
    <cellStyle name="Hipervínculo" xfId="47476" builtinId="8" hidden="1"/>
    <cellStyle name="Hipervínculo" xfId="39331" builtinId="8" hidden="1"/>
    <cellStyle name="Hipervínculo" xfId="13856" builtinId="8" hidden="1"/>
    <cellStyle name="Hipervínculo" xfId="7545" builtinId="8" hidden="1"/>
    <cellStyle name="Hipervínculo" xfId="2175" builtinId="8" hidden="1"/>
    <cellStyle name="Hipervínculo" xfId="23212" builtinId="8" hidden="1"/>
    <cellStyle name="Hipervínculo" xfId="50184" builtinId="8" hidden="1"/>
    <cellStyle name="Hipervínculo" xfId="2460" builtinId="8" hidden="1"/>
    <cellStyle name="Hipervínculo" xfId="43103" builtinId="8" hidden="1"/>
    <cellStyle name="Hipervínculo" xfId="26034" builtinId="8" hidden="1"/>
    <cellStyle name="Hipervínculo" xfId="2578" builtinId="8" hidden="1"/>
    <cellStyle name="Hipervínculo" xfId="7098" builtinId="8" hidden="1"/>
    <cellStyle name="Hipervínculo" xfId="32957" builtinId="8" hidden="1"/>
    <cellStyle name="Hipervínculo" xfId="56983" builtinId="8" hidden="1"/>
    <cellStyle name="Hipervínculo" xfId="58732" builtinId="8" hidden="1"/>
    <cellStyle name="Hipervínculo" xfId="36302" builtinId="8" hidden="1"/>
    <cellStyle name="Hipervínculo" xfId="17823" builtinId="8" hidden="1"/>
    <cellStyle name="Hipervínculo" xfId="12391" builtinId="8" hidden="1"/>
    <cellStyle name="Hipervínculo" xfId="18434" builtinId="8" hidden="1"/>
    <cellStyle name="Hipervínculo" xfId="39759" builtinId="8" hidden="1"/>
    <cellStyle name="Hipervínculo" xfId="3048" builtinId="8" hidden="1"/>
    <cellStyle name="Hipervínculo" xfId="44486" builtinId="8" hidden="1"/>
    <cellStyle name="Hipervínculo" xfId="23550" builtinId="8" hidden="1"/>
    <cellStyle name="Hipervínculo" xfId="5473" builtinId="8" hidden="1"/>
    <cellStyle name="Hipervínculo" xfId="29044" builtinId="8" hidden="1"/>
    <cellStyle name="Hipervínculo" xfId="20956" builtinId="8" hidden="1"/>
    <cellStyle name="Hipervínculo" xfId="11454" builtinId="8" hidden="1"/>
    <cellStyle name="Hipervínculo" xfId="22598" builtinId="8" hidden="1"/>
    <cellStyle name="Hipervínculo" xfId="51282" builtinId="8" hidden="1"/>
    <cellStyle name="Hipervínculo" xfId="22701" builtinId="8" hidden="1"/>
    <cellStyle name="Hipervínculo" xfId="1716" builtinId="8" hidden="1"/>
    <cellStyle name="Hipervínculo" xfId="6041" builtinId="8" hidden="1"/>
    <cellStyle name="Hipervínculo" xfId="20594" builtinId="8" hidden="1"/>
    <cellStyle name="Hipervínculo" xfId="53358" builtinId="8" hidden="1"/>
    <cellStyle name="Hipervínculo" xfId="58686" builtinId="8" hidden="1"/>
    <cellStyle name="Hipervínculo" xfId="4575" builtinId="8" hidden="1"/>
    <cellStyle name="Hipervínculo" xfId="15898" builtinId="8" hidden="1"/>
    <cellStyle name="Hipervínculo" xfId="8021" builtinId="8" hidden="1"/>
    <cellStyle name="Hipervínculo" xfId="13080" builtinId="8" hidden="1"/>
    <cellStyle name="Hipervínculo" xfId="2533" builtinId="8" hidden="1"/>
    <cellStyle name="Hipervínculo" xfId="59192" builtinId="8" hidden="1"/>
    <cellStyle name="Hipervínculo" xfId="36006" builtinId="8" hidden="1"/>
    <cellStyle name="Hipervínculo" xfId="30532" builtinId="8" hidden="1"/>
    <cellStyle name="Hipervínculo" xfId="23696" builtinId="8" hidden="1"/>
    <cellStyle name="Hipervínculo" xfId="20974" builtinId="8" hidden="1"/>
    <cellStyle name="Hipervínculo" xfId="53346" builtinId="8" hidden="1"/>
    <cellStyle name="Hipervínculo" xfId="10154" builtinId="8" hidden="1"/>
    <cellStyle name="Hipervínculo" xfId="25598" builtinId="8" hidden="1"/>
    <cellStyle name="Hipervínculo" xfId="50136" builtinId="8" hidden="1"/>
    <cellStyle name="Hipervínculo" xfId="47827" builtinId="8" hidden="1"/>
    <cellStyle name="Hipervínculo" xfId="1120" builtinId="8" hidden="1"/>
    <cellStyle name="Hipervínculo" xfId="21876" builtinId="8" hidden="1"/>
    <cellStyle name="Hipervínculo" xfId="8297" builtinId="8" hidden="1"/>
    <cellStyle name="Hipervínculo" xfId="48665" builtinId="8" hidden="1"/>
    <cellStyle name="Hipervínculo" xfId="43885" builtinId="8" hidden="1"/>
    <cellStyle name="Hipervínculo" xfId="22693" builtinId="8" hidden="1"/>
    <cellStyle name="Hipervínculo" xfId="17091" builtinId="8" hidden="1"/>
    <cellStyle name="Hipervínculo" xfId="6670" builtinId="8" hidden="1"/>
    <cellStyle name="Hipervínculo" xfId="28802" builtinId="8" hidden="1"/>
    <cellStyle name="Hipervínculo" xfId="33863" builtinId="8" hidden="1"/>
    <cellStyle name="Hipervínculo" xfId="5441" builtinId="8" hidden="1"/>
    <cellStyle name="Hipervínculo" xfId="51372" builtinId="8" hidden="1"/>
    <cellStyle name="Hipervínculo" xfId="32590" builtinId="8" hidden="1"/>
    <cellStyle name="Hipervínculo" xfId="2215" builtinId="8" hidden="1"/>
    <cellStyle name="Hipervínculo" xfId="13468" builtinId="8" hidden="1"/>
    <cellStyle name="Hipervínculo" xfId="35732" builtinId="8" hidden="1"/>
    <cellStyle name="Hipervínculo" xfId="40793" builtinId="8" hidden="1"/>
    <cellStyle name="Hipervínculo" xfId="55788" builtinId="8" hidden="1"/>
    <cellStyle name="Hipervínculo" xfId="30027" builtinId="8" hidden="1"/>
    <cellStyle name="Hipervínculo" xfId="27110" builtinId="8" hidden="1"/>
    <cellStyle name="Hipervínculo" xfId="4078" builtinId="8" hidden="1"/>
    <cellStyle name="Hipervínculo" xfId="20271" builtinId="8" hidden="1"/>
    <cellStyle name="Hipervínculo" xfId="42661" builtinId="8" hidden="1"/>
    <cellStyle name="Hipervínculo" xfId="47720" builtinId="8" hidden="1"/>
    <cellStyle name="Hipervínculo" xfId="27229" builtinId="8" hidden="1"/>
    <cellStyle name="Hipervínculo" xfId="23095" builtinId="8" hidden="1"/>
    <cellStyle name="Hipervínculo" xfId="26854" builtinId="8" hidden="1"/>
    <cellStyle name="Hipervínculo" xfId="24188" builtinId="8" hidden="1"/>
    <cellStyle name="Hipervínculo" xfId="49797" builtinId="8" hidden="1"/>
    <cellStyle name="Hipervínculo" xfId="42721" builtinId="8" hidden="1"/>
    <cellStyle name="Hipervínculo" xfId="54646" builtinId="8" hidden="1"/>
    <cellStyle name="Hipervínculo" xfId="42190" builtinId="8" hidden="1"/>
    <cellStyle name="Hipervínculo" xfId="16170" builtinId="8" hidden="1"/>
    <cellStyle name="Hipervínculo" xfId="12582" builtinId="8" hidden="1"/>
    <cellStyle name="Hipervínculo" xfId="9843" builtinId="8" hidden="1"/>
    <cellStyle name="Hipervínculo" xfId="33869" builtinId="8" hidden="1"/>
    <cellStyle name="Hipervínculo" xfId="56514" builtinId="8" hidden="1"/>
    <cellStyle name="Hipervínculo" xfId="50164" builtinId="8" hidden="1"/>
    <cellStyle name="Hipervínculo" xfId="35388" builtinId="8" hidden="1"/>
    <cellStyle name="Hipervínculo" xfId="13697" builtinId="8" hidden="1"/>
    <cellStyle name="Hipervínculo" xfId="30887" builtinId="8" hidden="1"/>
    <cellStyle name="Hipervínculo" xfId="43390" builtinId="8" hidden="1"/>
    <cellStyle name="Hipervínculo" xfId="10293" builtinId="8" hidden="1"/>
    <cellStyle name="Hipervínculo" xfId="56708" builtinId="8" hidden="1"/>
    <cellStyle name="Hipervínculo" xfId="52616" builtinId="8" hidden="1"/>
    <cellStyle name="Hipervínculo" xfId="40801" builtinId="8" hidden="1"/>
    <cellStyle name="Hipervínculo" xfId="32094" builtinId="8" hidden="1"/>
    <cellStyle name="Hipervínculo" xfId="15733" builtinId="8" hidden="1"/>
    <cellStyle name="Hipervínculo" xfId="40255" builtinId="8" hidden="1"/>
    <cellStyle name="Hipervínculo" xfId="55692" builtinId="8" hidden="1"/>
    <cellStyle name="Hipervínculo" xfId="55405" builtinId="8" hidden="1"/>
    <cellStyle name="Hipervínculo" xfId="52229" builtinId="8" hidden="1"/>
    <cellStyle name="Hipervínculo" xfId="34567" builtinId="8" hidden="1"/>
    <cellStyle name="Hipervínculo" xfId="350" builtinId="8" hidden="1"/>
    <cellStyle name="Hipervínculo" xfId="53879" builtinId="8" hidden="1"/>
    <cellStyle name="Hipervínculo" xfId="22713" builtinId="8" hidden="1"/>
    <cellStyle name="Hipervínculo" xfId="44163" builtinId="8" hidden="1"/>
    <cellStyle name="Hipervínculo" xfId="18737" builtinId="8" hidden="1"/>
    <cellStyle name="Hipervínculo" xfId="33549" builtinId="8" hidden="1"/>
    <cellStyle name="Hipervínculo" xfId="10150" builtinId="8" hidden="1"/>
    <cellStyle name="Hipervínculo" xfId="46608" builtinId="8" hidden="1"/>
    <cellStyle name="Hipervínculo" xfId="49843" builtinId="8" hidden="1"/>
    <cellStyle name="Hipervínculo" xfId="42325" builtinId="8" hidden="1"/>
    <cellStyle name="Hipervínculo" xfId="12730" builtinId="8" hidden="1"/>
    <cellStyle name="Hipervínculo" xfId="56396" builtinId="8" hidden="1"/>
    <cellStyle name="Hipervínculo" xfId="23125" builtinId="8" hidden="1"/>
    <cellStyle name="Hipervínculo" xfId="34248" builtinId="8" hidden="1"/>
    <cellStyle name="Hipervínculo" xfId="22208" builtinId="8" hidden="1"/>
    <cellStyle name="Hipervínculo" xfId="48679" builtinId="8" hidden="1"/>
    <cellStyle name="Hipervínculo" xfId="43843" builtinId="8" hidden="1"/>
    <cellStyle name="Hipervínculo" xfId="51723" builtinId="8" hidden="1"/>
    <cellStyle name="Hipervínculo" xfId="27746" builtinId="8" hidden="1"/>
    <cellStyle name="Hipervínculo" xfId="57719" builtinId="8" hidden="1"/>
    <cellStyle name="Hipervínculo" xfId="33437" builtinId="8" hidden="1"/>
    <cellStyle name="Hipervínculo" xfId="20964" builtinId="8" hidden="1"/>
    <cellStyle name="Hipervínculo" xfId="18388" builtinId="8" hidden="1"/>
    <cellStyle name="Hipervínculo" xfId="50641" builtinId="8" hidden="1"/>
    <cellStyle name="Hipervínculo" xfId="44797" builtinId="8" hidden="1"/>
    <cellStyle name="Hipervínculo" xfId="22709" builtinId="8" hidden="1"/>
    <cellStyle name="Hipervínculo" xfId="18003" builtinId="8" hidden="1"/>
    <cellStyle name="Hipervínculo" xfId="58574" builtinId="8" hidden="1"/>
    <cellStyle name="Hipervínculo" xfId="27888" builtinId="8" hidden="1"/>
    <cellStyle name="Hipervínculo" xfId="33107" builtinId="8" hidden="1"/>
    <cellStyle name="Hipervínculo" xfId="57287" builtinId="8" hidden="1"/>
    <cellStyle name="Hipervínculo" xfId="37866" builtinId="8" hidden="1"/>
    <cellStyle name="Hipervínculo" xfId="15906" builtinId="8" hidden="1"/>
    <cellStyle name="Hipervínculo" xfId="11077" builtinId="8" hidden="1"/>
    <cellStyle name="Hipervínculo" xfId="33319" builtinId="8" hidden="1"/>
    <cellStyle name="Hipervínculo" xfId="47869" builtinId="8" hidden="1"/>
    <cellStyle name="Hipervínculo" xfId="39880" builtinId="8" hidden="1"/>
    <cellStyle name="Hipervínculo" xfId="52662" builtinId="8" hidden="1"/>
    <cellStyle name="Hipervínculo" xfId="30941" builtinId="8" hidden="1"/>
    <cellStyle name="Hipervínculo" xfId="5173" builtinId="8" hidden="1"/>
    <cellStyle name="Hipervínculo" xfId="3622" builtinId="8" hidden="1"/>
    <cellStyle name="Hipervínculo" xfId="20015" builtinId="8" hidden="1"/>
    <cellStyle name="Hipervínculo" xfId="59106" builtinId="8" hidden="1"/>
    <cellStyle name="Hipervínculo" xfId="55254" builtinId="8" hidden="1"/>
    <cellStyle name="Hipervínculo" xfId="52327" builtinId="8" hidden="1"/>
    <cellStyle name="Hipervínculo" xfId="24010" builtinId="8" hidden="1"/>
    <cellStyle name="Hipervínculo" xfId="52584" builtinId="8" hidden="1"/>
    <cellStyle name="Hipervínculo" xfId="3090" builtinId="8" hidden="1"/>
    <cellStyle name="Hipervínculo" xfId="26942" builtinId="8" hidden="1"/>
    <cellStyle name="Hipervínculo" xfId="48673" builtinId="8" hidden="1"/>
    <cellStyle name="Hipervínculo" xfId="5150" builtinId="8" hidden="1"/>
    <cellStyle name="Hipervínculo" xfId="41276" builtinId="8" hidden="1"/>
    <cellStyle name="Hipervínculo" xfId="17083" builtinId="8" hidden="1"/>
    <cellStyle name="Hipervínculo" xfId="7193" builtinId="8" hidden="1"/>
    <cellStyle name="Hipervínculo" xfId="10755" builtinId="8" hidden="1"/>
    <cellStyle name="Hipervínculo" xfId="33871" builtinId="8" hidden="1"/>
    <cellStyle name="Hipervínculo" xfId="47318" builtinId="8" hidden="1"/>
    <cellStyle name="Hipervínculo" xfId="34284" builtinId="8" hidden="1"/>
    <cellStyle name="Hipervínculo" xfId="34475" builtinId="8" hidden="1"/>
    <cellStyle name="Hipervínculo" xfId="10156" builtinId="8" hidden="1"/>
    <cellStyle name="Hipervínculo" xfId="2083" builtinId="8" hidden="1"/>
    <cellStyle name="Hipervínculo" xfId="3640" builtinId="8" hidden="1"/>
    <cellStyle name="Hipervínculo" xfId="14457" builtinId="8" hidden="1"/>
    <cellStyle name="Hipervínculo" xfId="50162" builtinId="8" hidden="1"/>
    <cellStyle name="Hipervínculo" xfId="59273" builtinId="8" hidden="1"/>
    <cellStyle name="Hipervínculo" xfId="45197" builtinId="8" hidden="1"/>
    <cellStyle name="Hipervínculo" xfId="25953" builtinId="8" hidden="1"/>
    <cellStyle name="Hipervínculo" xfId="9801" builtinId="8" hidden="1"/>
    <cellStyle name="Hipervínculo" xfId="24352" builtinId="8" hidden="1"/>
    <cellStyle name="Hipervínculo" xfId="47728" builtinId="8" hidden="1"/>
    <cellStyle name="Hipervínculo" xfId="15561" builtinId="8" hidden="1"/>
    <cellStyle name="Hipervínculo" xfId="44907" builtinId="8" hidden="1"/>
    <cellStyle name="Hipervínculo" xfId="20876" builtinId="8" hidden="1"/>
    <cellStyle name="Hipervínculo" xfId="2630" builtinId="8" hidden="1"/>
    <cellStyle name="Hipervínculo" xfId="6487" builtinId="8" hidden="1"/>
    <cellStyle name="Hipervínculo" xfId="31153" builtinId="8" hidden="1"/>
    <cellStyle name="Hipervínculo" xfId="48469" builtinId="8" hidden="1"/>
    <cellStyle name="Hipervínculo" xfId="42198" builtinId="8" hidden="1"/>
    <cellStyle name="Hipervínculo" xfId="52654" builtinId="8" hidden="1"/>
    <cellStyle name="Hipervínculo" xfId="50961" builtinId="8" hidden="1"/>
    <cellStyle name="Hipervínculo" xfId="29828" builtinId="8" hidden="1"/>
    <cellStyle name="Hipervínculo" xfId="13923" builtinId="8" hidden="1"/>
    <cellStyle name="Hipervínculo" xfId="37952" builtinId="8" hidden="1"/>
    <cellStyle name="Hipervínculo" xfId="46926" builtinId="8" hidden="1"/>
    <cellStyle name="Hipervínculo" xfId="54506" builtinId="8" hidden="1"/>
    <cellStyle name="Hipervínculo" xfId="15163" builtinId="8" hidden="1"/>
    <cellStyle name="Hipervínculo" xfId="7279" builtinId="8" hidden="1"/>
    <cellStyle name="Hipervínculo" xfId="42889" builtinId="8" hidden="1"/>
    <cellStyle name="Hipervínculo" xfId="20723" builtinId="8" hidden="1"/>
    <cellStyle name="Hipervínculo" xfId="44755" builtinId="8" hidden="1"/>
    <cellStyle name="Hipervínculo" xfId="52624" builtinId="8" hidden="1"/>
    <cellStyle name="Hipervínculo" xfId="17255" builtinId="8" hidden="1"/>
    <cellStyle name="Hipervínculo" xfId="24504" builtinId="8" hidden="1"/>
    <cellStyle name="Hipervínculo" xfId="206" builtinId="8" hidden="1"/>
    <cellStyle name="Hipervínculo" xfId="274" builtinId="8" hidden="1"/>
    <cellStyle name="Hipervínculo" xfId="14244" builtinId="8" hidden="1"/>
    <cellStyle name="Hipervínculo" xfId="29647" builtinId="8" hidden="1"/>
    <cellStyle name="Hipervínculo" xfId="49573" builtinId="8" hidden="1"/>
    <cellStyle name="Hipervínculo" xfId="26978" builtinId="8" hidden="1"/>
    <cellStyle name="Hipervínculo" xfId="17705" builtinId="8" hidden="1"/>
    <cellStyle name="Hipervínculo" xfId="1512" builtinId="8" hidden="1"/>
    <cellStyle name="Hipervínculo" xfId="30234" builtinId="8" hidden="1"/>
    <cellStyle name="Hipervínculo" xfId="32100" builtinId="8" hidden="1"/>
    <cellStyle name="Hipervínculo" xfId="57745" builtinId="8" hidden="1"/>
    <cellStyle name="Hipervínculo" xfId="38775" builtinId="8" hidden="1"/>
    <cellStyle name="Hipervínculo" xfId="26502" builtinId="8" hidden="1"/>
    <cellStyle name="Hipervínculo" xfId="10907" builtinId="8" hidden="1"/>
    <cellStyle name="Hipervínculo" xfId="11759" builtinId="8" hidden="1"/>
    <cellStyle name="Hipervínculo" xfId="37030" builtinId="8" hidden="1"/>
    <cellStyle name="Hipervínculo" xfId="38966" builtinId="8" hidden="1"/>
    <cellStyle name="Hipervínculo" xfId="49917" builtinId="8" hidden="1"/>
    <cellStyle name="Hipervínculo" xfId="31852" builtinId="8" hidden="1"/>
    <cellStyle name="Hipervínculo" xfId="57105" builtinId="8" hidden="1"/>
    <cellStyle name="Hipervínculo" xfId="45341" builtinId="8" hidden="1"/>
    <cellStyle name="Hipervínculo" xfId="29316" builtinId="8" hidden="1"/>
    <cellStyle name="Hipervínculo" xfId="43835" builtinId="8" hidden="1"/>
    <cellStyle name="Hipervínculo" xfId="45893" builtinId="8" hidden="1"/>
    <cellStyle name="Hipervínculo" xfId="46654" builtinId="8" hidden="1"/>
    <cellStyle name="Hipervínculo" xfId="51813" builtinId="8" hidden="1"/>
    <cellStyle name="Hipervínculo" xfId="15157" builtinId="8" hidden="1"/>
    <cellStyle name="Hipervínculo" xfId="3546" builtinId="8" hidden="1"/>
    <cellStyle name="Hipervínculo" xfId="45493" builtinId="8" hidden="1"/>
    <cellStyle name="Hipervínculo" xfId="27365" builtinId="8" hidden="1"/>
    <cellStyle name="Hipervínculo" xfId="54156" builtinId="8" hidden="1"/>
    <cellStyle name="Hipervínculo" xfId="29258" builtinId="8" hidden="1"/>
    <cellStyle name="Hipervínculo" xfId="47388" builtinId="8" hidden="1"/>
    <cellStyle name="Hipervínculo" xfId="25374" builtinId="8" hidden="1"/>
    <cellStyle name="Hipervínculo" xfId="35822" builtinId="8" hidden="1"/>
    <cellStyle name="Hipervínculo" xfId="12734" builtinId="8" hidden="1"/>
    <cellStyle name="Hipervínculo" xfId="33485" builtinId="8" hidden="1"/>
    <cellStyle name="Hipervínculo" xfId="32008" builtinId="8" hidden="1"/>
    <cellStyle name="Hipervínculo" xfId="15079" builtinId="8" hidden="1"/>
    <cellStyle name="Hipervínculo" xfId="11069" builtinId="8" hidden="1"/>
    <cellStyle name="Hipervínculo" xfId="32439" builtinId="8" hidden="1"/>
    <cellStyle name="Hipervínculo" xfId="17896" builtinId="8" hidden="1"/>
    <cellStyle name="Hipervínculo" xfId="39888" builtinId="8" hidden="1"/>
    <cellStyle name="Hipervínculo" xfId="52668" builtinId="8" hidden="1"/>
    <cellStyle name="Hipervínculo" xfId="50793" builtinId="8" hidden="1"/>
    <cellStyle name="Hipervínculo" xfId="25870" builtinId="8" hidden="1"/>
    <cellStyle name="Hipervínculo" xfId="35476" builtinId="8" hidden="1"/>
    <cellStyle name="Hipervínculo" xfId="45566" builtinId="8" hidden="1"/>
    <cellStyle name="Hipervínculo" xfId="49707" builtinId="8" hidden="1"/>
    <cellStyle name="Hipervínculo" xfId="46814" builtinId="8" hidden="1"/>
    <cellStyle name="Hipervínculo" xfId="45774" builtinId="8" hidden="1"/>
    <cellStyle name="Hipervínculo" xfId="43994" builtinId="8" hidden="1"/>
    <cellStyle name="Hipervínculo" xfId="18945" builtinId="8" hidden="1"/>
    <cellStyle name="Hipervínculo" xfId="3086" builtinId="8" hidden="1"/>
    <cellStyle name="Hipervínculo" xfId="12455" builtinId="8" hidden="1"/>
    <cellStyle name="Hipervínculo" xfId="17489" builtinId="8" hidden="1"/>
    <cellStyle name="Hipervínculo" xfId="53744" builtinId="8" hidden="1"/>
    <cellStyle name="Hipervínculo" xfId="41284" builtinId="8" hidden="1"/>
    <cellStyle name="Hipervínculo" xfId="37190" builtinId="8" hidden="1"/>
    <cellStyle name="Hipervínculo" xfId="2976" builtinId="8" hidden="1"/>
    <cellStyle name="Hipervínculo" xfId="10747" builtinId="8" hidden="1"/>
    <cellStyle name="Hipervínculo" xfId="33881" builtinId="8" hidden="1"/>
    <cellStyle name="Hipervínculo" xfId="17437" builtinId="8" hidden="1"/>
    <cellStyle name="Hipervínculo" xfId="35918" builtinId="8" hidden="1"/>
    <cellStyle name="Hipervínculo" xfId="34484" builtinId="8" hidden="1"/>
    <cellStyle name="Hipervínculo" xfId="30395" builtinId="8" hidden="1"/>
    <cellStyle name="Hipervínculo" xfId="5088" builtinId="8" hidden="1"/>
    <cellStyle name="Hipervínculo" xfId="17545" builtinId="8" hidden="1"/>
    <cellStyle name="Hipervínculo" xfId="21768" builtinId="8" hidden="1"/>
    <cellStyle name="Hipervínculo" xfId="45664" builtinId="8" hidden="1"/>
    <cellStyle name="Hipervínculo" xfId="37656" builtinId="8" hidden="1"/>
    <cellStyle name="Hipervínculo" xfId="27681" builtinId="8" hidden="1"/>
    <cellStyle name="Hipervínculo" xfId="52355" builtinId="8" hidden="1"/>
    <cellStyle name="Hipervínculo" xfId="153" builtinId="8" hidden="1"/>
    <cellStyle name="Hipervínculo" xfId="28214" builtinId="8" hidden="1"/>
    <cellStyle name="Hipervínculo" xfId="54442" builtinId="8" hidden="1"/>
    <cellStyle name="Hipervínculo" xfId="51565" builtinId="8" hidden="1"/>
    <cellStyle name="Hipervínculo" xfId="44915" builtinId="8" hidden="1"/>
    <cellStyle name="Hipervínculo" xfId="12274" builtinId="8" hidden="1"/>
    <cellStyle name="Hipervínculo" xfId="16793" builtinId="8" hidden="1"/>
    <cellStyle name="Hipervínculo" xfId="7116" builtinId="8" hidden="1"/>
    <cellStyle name="Hipervínculo" xfId="31145" builtinId="8" hidden="1"/>
    <cellStyle name="Hipervínculo" xfId="35236" builtinId="8" hidden="1"/>
    <cellStyle name="Hipervínculo" xfId="58201" builtinId="8" hidden="1"/>
    <cellStyle name="Hipervínculo" xfId="38112" builtinId="8" hidden="1"/>
    <cellStyle name="Hipervínculo" xfId="29539" builtinId="8" hidden="1"/>
    <cellStyle name="Hipervínculo" xfId="9995" builtinId="8" hidden="1"/>
    <cellStyle name="Hipervínculo" xfId="13915" builtinId="8" hidden="1"/>
    <cellStyle name="Hipervínculo" xfId="37944" builtinId="8" hidden="1"/>
    <cellStyle name="Hipervínculo" xfId="58324" builtinId="8" hidden="1"/>
    <cellStyle name="Hipervínculo" xfId="54494" builtinId="8" hidden="1"/>
    <cellStyle name="Hipervínculo" xfId="34465" builtinId="8" hidden="1"/>
    <cellStyle name="Hipervínculo" xfId="54204" builtinId="8" hidden="1"/>
    <cellStyle name="Hipervínculo" xfId="17753" builtinId="8" hidden="1"/>
    <cellStyle name="Hipervínculo" xfId="43807" builtinId="8" hidden="1"/>
    <cellStyle name="Hipervínculo" xfId="6618" builtinId="8" hidden="1"/>
    <cellStyle name="Hipervínculo" xfId="48837" builtinId="8" hidden="1"/>
    <cellStyle name="Hipervínculo" xfId="47568" builtinId="8" hidden="1"/>
    <cellStyle name="Hipervínculo" xfId="24512" builtinId="8" hidden="1"/>
    <cellStyle name="Hipervínculo" xfId="10919" builtinId="8" hidden="1"/>
    <cellStyle name="Hipervínculo" xfId="4000" builtinId="8" hidden="1"/>
    <cellStyle name="Hipervínculo" xfId="25177" builtinId="8" hidden="1"/>
    <cellStyle name="Hipervínculo" xfId="52974" builtinId="8" hidden="1"/>
    <cellStyle name="Hipervínculo" xfId="51833" builtinId="8" hidden="1"/>
    <cellStyle name="Hipervínculo" xfId="34407" builtinId="8" hidden="1"/>
    <cellStyle name="Hipervínculo" xfId="17713" builtinId="8" hidden="1"/>
    <cellStyle name="Hipervínculo" xfId="16733" builtinId="8" hidden="1"/>
    <cellStyle name="Hipervínculo" xfId="10317" builtinId="8" hidden="1"/>
    <cellStyle name="Hipervínculo" xfId="14131" builtinId="8" hidden="1"/>
    <cellStyle name="Hipervínculo" xfId="57741" builtinId="8" hidden="1"/>
    <cellStyle name="Hipervínculo" xfId="55441" builtinId="8" hidden="1"/>
    <cellStyle name="Hipervínculo" xfId="33711" builtinId="8" hidden="1"/>
    <cellStyle name="Hipervínculo" xfId="10915" builtinId="8" hidden="1"/>
    <cellStyle name="Hipervínculo" xfId="3148" builtinId="8" hidden="1"/>
    <cellStyle name="Hipervínculo" xfId="17243" builtinId="8" hidden="1"/>
    <cellStyle name="Hipervínculo" xfId="6029" builtinId="8" hidden="1"/>
    <cellStyle name="Hipervínculo" xfId="50745" builtinId="8" hidden="1"/>
    <cellStyle name="Hipervínculo" xfId="29264" builtinId="8" hidden="1"/>
    <cellStyle name="Hipervínculo" xfId="26782" builtinId="8" hidden="1"/>
    <cellStyle name="Hipervínculo" xfId="3170" builtinId="8" hidden="1"/>
    <cellStyle name="Hipervínculo" xfId="9815" builtinId="8" hidden="1"/>
    <cellStyle name="Hipervínculo" xfId="24170" builtinId="8" hidden="1"/>
    <cellStyle name="Hipervínculo" xfId="35301" builtinId="8" hidden="1"/>
    <cellStyle name="Hipervínculo" xfId="27790" builtinId="8" hidden="1"/>
    <cellStyle name="Hipervínculo" xfId="58712" builtinId="8" hidden="1"/>
    <cellStyle name="Hipervínculo" xfId="19855" builtinId="8" hidden="1"/>
    <cellStyle name="Hipervínculo" xfId="3542" builtinId="8" hidden="1"/>
    <cellStyle name="Hipervínculo" xfId="5271" builtinId="8" hidden="1"/>
    <cellStyle name="Hipervínculo" xfId="31101" builtinId="8" hidden="1"/>
    <cellStyle name="Hipervínculo" xfId="52830" builtinId="8" hidden="1"/>
    <cellStyle name="Hipervínculo" xfId="38895" builtinId="8" hidden="1"/>
    <cellStyle name="Hipervínculo" xfId="34660" builtinId="8" hidden="1"/>
    <cellStyle name="Hipervínculo" xfId="16375" builtinId="8" hidden="1"/>
    <cellStyle name="Hipervínculo" xfId="11236" builtinId="8" hidden="1"/>
    <cellStyle name="Hipervínculo" xfId="15747" builtinId="8" hidden="1"/>
    <cellStyle name="Hipervínculo" xfId="36751" builtinId="8" hidden="1"/>
    <cellStyle name="Hipervínculo" xfId="57183" builtinId="8" hidden="1"/>
    <cellStyle name="Hipervínculo" xfId="46488" builtinId="8" hidden="1"/>
    <cellStyle name="Hipervínculo" xfId="14722" builtinId="8" hidden="1"/>
    <cellStyle name="Hipervínculo" xfId="36288" builtinId="8" hidden="1"/>
    <cellStyle name="Hipervínculo" xfId="55378" builtinId="8" hidden="1"/>
    <cellStyle name="Hipervínculo" xfId="5289" builtinId="8" hidden="1"/>
    <cellStyle name="Hipervínculo" xfId="10095" builtinId="8" hidden="1"/>
    <cellStyle name="Hipervínculo" xfId="5357" builtinId="8" hidden="1"/>
    <cellStyle name="Hipervínculo" xfId="58976" builtinId="8" hidden="1"/>
    <cellStyle name="Hipervínculo" xfId="17175" builtinId="8" hidden="1"/>
    <cellStyle name="Hipervínculo" xfId="24142" builtinId="8" hidden="1"/>
    <cellStyle name="Hipervínculo" xfId="37645" builtinId="8" hidden="1"/>
    <cellStyle name="Hipervínculo" xfId="10981" builtinId="8" hidden="1"/>
    <cellStyle name="Hipervínculo" xfId="41523" builtinId="8" hidden="1"/>
    <cellStyle name="Hipervínculo" xfId="7329" builtinId="8" hidden="1"/>
    <cellStyle name="Hipervínculo" xfId="58114" builtinId="8" hidden="1"/>
    <cellStyle name="Hipervínculo" xfId="10063" builtinId="8" hidden="1"/>
    <cellStyle name="Hipervínculo" xfId="38306" builtinId="8" hidden="1"/>
    <cellStyle name="Hipervínculo" xfId="11426" builtinId="8" hidden="1"/>
    <cellStyle name="Hipervínculo" xfId="5751" builtinId="8" hidden="1"/>
    <cellStyle name="Hipervínculo" xfId="17247" builtinId="8" hidden="1"/>
    <cellStyle name="Hipervínculo" xfId="38562" builtinId="8" hidden="1"/>
    <cellStyle name="Hipervínculo" xfId="27664" builtinId="8" hidden="1"/>
    <cellStyle name="Hipervínculo" xfId="51821" builtinId="8" hidden="1"/>
    <cellStyle name="Hipervínculo" xfId="3488" builtinId="8" hidden="1"/>
    <cellStyle name="Hipervínculo" xfId="44149" builtinId="8" hidden="1"/>
    <cellStyle name="Hipervínculo" xfId="30529" builtinId="8" hidden="1"/>
    <cellStyle name="Hipervínculo" xfId="41690" builtinId="8" hidden="1"/>
    <cellStyle name="Hipervínculo" xfId="22923" builtinId="8" hidden="1"/>
    <cellStyle name="Hipervínculo" xfId="41881" builtinId="8" hidden="1"/>
    <cellStyle name="Hipervínculo" xfId="44393" builtinId="8" hidden="1"/>
    <cellStyle name="Hipervínculo" xfId="33135" builtinId="8" hidden="1"/>
    <cellStyle name="Hipervínculo" xfId="14826" builtinId="8" hidden="1"/>
    <cellStyle name="Hipervínculo" xfId="44375" builtinId="8" hidden="1"/>
    <cellStyle name="Hipervínculo" xfId="27671" builtinId="8" hidden="1"/>
    <cellStyle name="Hipervínculo" xfId="13334" builtinId="8" hidden="1"/>
    <cellStyle name="Hipervínculo" xfId="23598" builtinId="8" hidden="1"/>
    <cellStyle name="Hipervínculo" xfId="9128" builtinId="8" hidden="1"/>
    <cellStyle name="Hipervínculo" xfId="8715" builtinId="8" hidden="1"/>
    <cellStyle name="Hipervínculo" xfId="23324" builtinId="8" hidden="1"/>
    <cellStyle name="Hipervínculo" xfId="41314" builtinId="8" hidden="1"/>
    <cellStyle name="Hipervínculo" xfId="40831" builtinId="8" hidden="1"/>
    <cellStyle name="Hipervínculo" xfId="16801" builtinId="8" hidden="1"/>
    <cellStyle name="Hipervínculo" xfId="10649" builtinId="8" hidden="1"/>
    <cellStyle name="Hipervínculo" xfId="9402" builtinId="8" hidden="1"/>
    <cellStyle name="Hipervínculo" xfId="35228" builtinId="8" hidden="1"/>
    <cellStyle name="Hipervínculo" xfId="58197" builtinId="8" hidden="1"/>
    <cellStyle name="Hipervínculo" xfId="29834" builtinId="8" hidden="1"/>
    <cellStyle name="Hipervínculo" xfId="37038" builtinId="8" hidden="1"/>
    <cellStyle name="Hipervínculo" xfId="10003" builtinId="8" hidden="1"/>
    <cellStyle name="Hipervínculo" xfId="48967" builtinId="8" hidden="1"/>
    <cellStyle name="Hipervínculo" xfId="16331" builtinId="8" hidden="1"/>
    <cellStyle name="Hipervínculo" xfId="22719" builtinId="8" hidden="1"/>
    <cellStyle name="Hipervínculo" xfId="54486" builtinId="8" hidden="1"/>
    <cellStyle name="Hipervínculo" xfId="49425" builtinId="8" hidden="1"/>
    <cellStyle name="Hipervínculo" xfId="41066" builtinId="8" hidden="1"/>
    <cellStyle name="Hipervínculo" xfId="17859" builtinId="8" hidden="1"/>
    <cellStyle name="Hipervínculo" xfId="38164" builtinId="8" hidden="1"/>
    <cellStyle name="Hipervínculo" xfId="23258" builtinId="8" hidden="1"/>
    <cellStyle name="Hipervínculo" xfId="1126" builtinId="8" hidden="1"/>
    <cellStyle name="Hipervínculo" xfId="47560" builtinId="8" hidden="1"/>
    <cellStyle name="Hipervínculo" xfId="42501" builtinId="8" hidden="1"/>
    <cellStyle name="Hipervínculo" xfId="20430" builtinId="8" hidden="1"/>
    <cellStyle name="Hipervínculo" xfId="18056" builtinId="8" hidden="1"/>
    <cellStyle name="Hipervínculo" xfId="41060" builtinId="8" hidden="1"/>
    <cellStyle name="Hipervínculo" xfId="19173" builtinId="8" hidden="1"/>
    <cellStyle name="Hipervínculo" xfId="55628" builtinId="8" hidden="1"/>
    <cellStyle name="Hipervínculo" xfId="40633" builtinId="8" hidden="1"/>
    <cellStyle name="Hipervínculo" xfId="35570" builtinId="8" hidden="1"/>
    <cellStyle name="Hipervínculo" xfId="13627" builtinId="8" hidden="1"/>
    <cellStyle name="Hipervínculo" xfId="53159" builtinId="8" hidden="1"/>
    <cellStyle name="Hipervínculo" xfId="27329" builtinId="8" hidden="1"/>
    <cellStyle name="Hipervínculo" xfId="37113" builtinId="8" hidden="1"/>
    <cellStyle name="Hipervínculo" xfId="55433" builtinId="8" hidden="1"/>
    <cellStyle name="Hipervínculo" xfId="49695" builtinId="8" hidden="1"/>
    <cellStyle name="Hipervínculo" xfId="28642" builtinId="8" hidden="1"/>
    <cellStyle name="Hipervínculo" xfId="3301" builtinId="8" hidden="1"/>
    <cellStyle name="Hipervínculo" xfId="18808" builtinId="8" hidden="1"/>
    <cellStyle name="Hipervínculo" xfId="53068" builtinId="8" hidden="1"/>
    <cellStyle name="Hipervínculo" xfId="9923" builtinId="8" hidden="1"/>
    <cellStyle name="Hipervínculo" xfId="21615" builtinId="8" hidden="1"/>
    <cellStyle name="Hipervínculo" xfId="26774" builtinId="8" hidden="1"/>
    <cellStyle name="Hipervínculo" xfId="49783" builtinId="8" hidden="1"/>
    <cellStyle name="Hipervínculo" xfId="1039" builtinId="8" hidden="1"/>
    <cellStyle name="Hipervínculo" xfId="24178" builtinId="8" hidden="1"/>
    <cellStyle name="Hipervínculo" xfId="18244" builtinId="8" hidden="1"/>
    <cellStyle name="Hipervínculo" xfId="50973" builtinId="8" hidden="1"/>
    <cellStyle name="Hipervínculo" xfId="41581" builtinId="8" hidden="1"/>
    <cellStyle name="Hipervínculo" xfId="19847" builtinId="8" hidden="1"/>
    <cellStyle name="Hipervínculo" xfId="16413" builtinId="8" hidden="1"/>
    <cellStyle name="Hipervínculo" xfId="8942" builtinId="8" hidden="1"/>
    <cellStyle name="Hipervínculo" xfId="26254" builtinId="8" hidden="1"/>
    <cellStyle name="Hipervínculo" xfId="54244" builtinId="8" hidden="1"/>
    <cellStyle name="Hipervínculo" xfId="24412" builtinId="8" hidden="1"/>
    <cellStyle name="Hipervínculo" xfId="34652" builtinId="8" hidden="1"/>
    <cellStyle name="Hipervínculo" xfId="12920" builtinId="8" hidden="1"/>
    <cellStyle name="Hipervínculo" xfId="7860" builtinId="8" hidden="1"/>
    <cellStyle name="Hipervínculo" xfId="15739" builtinId="8" hidden="1"/>
    <cellStyle name="Hipervínculo" xfId="38034" builtinId="8" hidden="1"/>
    <cellStyle name="Hipervínculo" xfId="43097" builtinId="8" hidden="1"/>
    <cellStyle name="Hipervínculo" xfId="53516" builtinId="8" hidden="1"/>
    <cellStyle name="Hipervínculo" xfId="27720" builtinId="8" hidden="1"/>
    <cellStyle name="Hipervínculo" xfId="6135" builtinId="8" hidden="1"/>
    <cellStyle name="Hipervínculo" xfId="1798" builtinId="8" hidden="1"/>
    <cellStyle name="Hipervínculo" xfId="18624" builtinId="8" hidden="1"/>
    <cellStyle name="Hipervínculo" xfId="44965" builtinId="8" hidden="1"/>
    <cellStyle name="Hipervínculo" xfId="10675" builtinId="8" hidden="1"/>
    <cellStyle name="Hipervínculo" xfId="30254" builtinId="8" hidden="1"/>
    <cellStyle name="Hipervínculo" xfId="46148" builtinId="8" hidden="1"/>
    <cellStyle name="Hipervínculo" xfId="42781" builtinId="8" hidden="1"/>
    <cellStyle name="Hipervínculo" xfId="5313" builtinId="8" hidden="1"/>
    <cellStyle name="Hipervínculo" xfId="29340" builtinId="8" hidden="1"/>
    <cellStyle name="Hipervínculo" xfId="51891" builtinId="8" hidden="1"/>
    <cellStyle name="Hipervínculo" xfId="56949" builtinId="8" hidden="1"/>
    <cellStyle name="Hipervínculo" xfId="39918" builtinId="8" hidden="1"/>
    <cellStyle name="Hipervínculo" xfId="13864" builtinId="8" hidden="1"/>
    <cellStyle name="Hipervínculo" xfId="1226" builtinId="8" hidden="1"/>
    <cellStyle name="Hipervínculo" xfId="23302" builtinId="8" hidden="1"/>
    <cellStyle name="Hipervínculo" xfId="36142" builtinId="8" hidden="1"/>
    <cellStyle name="Hipervínculo" xfId="9501" builtinId="8" hidden="1"/>
    <cellStyle name="Hipervínculo" xfId="47702" builtinId="8" hidden="1"/>
    <cellStyle name="Hipervínculo" xfId="27852" builtinId="8" hidden="1"/>
    <cellStyle name="Hipervínculo" xfId="6938" builtinId="8" hidden="1"/>
    <cellStyle name="Hipervínculo" xfId="8393" builtinId="8" hidden="1"/>
    <cellStyle name="Hipervínculo" xfId="18913" builtinId="8" hidden="1"/>
    <cellStyle name="Hipervínculo" xfId="10695" builtinId="8" hidden="1"/>
    <cellStyle name="Hipervínculo" xfId="26084" builtinId="8" hidden="1"/>
    <cellStyle name="Hipervínculo" xfId="52676" builtinId="8" hidden="1"/>
    <cellStyle name="Hipervínculo" xfId="26316" builtinId="8" hidden="1"/>
    <cellStyle name="Hipervínculo" xfId="2255" builtinId="8" hidden="1"/>
    <cellStyle name="Hipervínculo" xfId="7432" builtinId="8" hidden="1"/>
    <cellStyle name="Hipervínculo" xfId="25711" builtinId="8" hidden="1"/>
    <cellStyle name="Hipervínculo" xfId="49739" builtinId="8" hidden="1"/>
    <cellStyle name="Hipervínculo" xfId="57580" builtinId="8" hidden="1"/>
    <cellStyle name="Hipervínculo" xfId="22586" builtinId="8" hidden="1"/>
    <cellStyle name="Hipervínculo" xfId="27391" builtinId="8" hidden="1"/>
    <cellStyle name="Hipervínculo" xfId="54314" builtinId="8" hidden="1"/>
    <cellStyle name="Hipervínculo" xfId="49753" builtinId="8" hidden="1"/>
    <cellStyle name="Hipervínculo" xfId="31629" builtinId="8" hidden="1"/>
    <cellStyle name="Hipervínculo" xfId="22933" builtinId="8" hidden="1"/>
    <cellStyle name="Hipervínculo" xfId="36044" builtinId="8" hidden="1"/>
    <cellStyle name="Hipervínculo" xfId="22230" builtinId="8" hidden="1"/>
    <cellStyle name="Hipervínculo" xfId="55917" builtinId="8" hidden="1"/>
    <cellStyle name="Hipervínculo" xfId="53230" builtinId="8" hidden="1"/>
    <cellStyle name="Hipervínculo" xfId="16337" builtinId="8" hidden="1"/>
    <cellStyle name="Hipervínculo" xfId="39315" builtinId="8" hidden="1"/>
    <cellStyle name="Hipervínculo" xfId="27750" builtinId="8" hidden="1"/>
    <cellStyle name="Hipervínculo" xfId="41120" builtinId="8" hidden="1"/>
    <cellStyle name="Hipervínculo" xfId="29553" builtinId="8" hidden="1"/>
    <cellStyle name="Hipervínculo" xfId="5919" builtinId="8" hidden="1"/>
    <cellStyle name="Hipervínculo" xfId="16341" builtinId="8" hidden="1"/>
    <cellStyle name="Hipervínculo" xfId="10311" builtinId="8" hidden="1"/>
    <cellStyle name="Hipervínculo" xfId="46114" builtinId="8" hidden="1"/>
    <cellStyle name="Hipervínculo" xfId="1580" builtinId="8" hidden="1"/>
    <cellStyle name="Hipervínculo" xfId="19509" builtinId="8" hidden="1"/>
    <cellStyle name="Hipervínculo" xfId="22627" builtinId="8" hidden="1"/>
    <cellStyle name="Hipervínculo" xfId="1496" builtinId="8" hidden="1"/>
    <cellStyle name="Hipervínculo" xfId="23266" builtinId="8" hidden="1"/>
    <cellStyle name="Hipervínculo" xfId="28326" builtinId="8" hidden="1"/>
    <cellStyle name="Hipervínculo" xfId="8209" builtinId="8" hidden="1"/>
    <cellStyle name="Hipervínculo" xfId="48602" builtinId="8" hidden="1"/>
    <cellStyle name="Hipervínculo" xfId="55558" builtinId="8" hidden="1"/>
    <cellStyle name="Hipervínculo" xfId="5427" builtinId="8" hidden="1"/>
    <cellStyle name="Hipervínculo" xfId="8465" builtinId="8" hidden="1"/>
    <cellStyle name="Hipervínculo" xfId="30195" builtinId="8" hidden="1"/>
    <cellStyle name="Hipervínculo" xfId="35254" builtinId="8" hidden="1"/>
    <cellStyle name="Hipervínculo" xfId="59413" builtinId="8" hidden="1"/>
    <cellStyle name="Hipervínculo" xfId="35562" builtinId="8" hidden="1"/>
    <cellStyle name="Hipervínculo" xfId="46614" builtinId="8" hidden="1"/>
    <cellStyle name="Hipervínculo" xfId="23642" builtinId="8" hidden="1"/>
    <cellStyle name="Hipervínculo" xfId="15391" builtinId="8" hidden="1"/>
    <cellStyle name="Hipervínculo" xfId="37121" builtinId="8" hidden="1"/>
    <cellStyle name="Hipervínculo" xfId="42184" builtinId="8" hidden="1"/>
    <cellStyle name="Hipervínculo" xfId="28718" builtinId="8" hidden="1"/>
    <cellStyle name="Hipervínculo" xfId="28634" builtinId="8" hidden="1"/>
    <cellStyle name="Hipervínculo" xfId="39107" builtinId="8" hidden="1"/>
    <cellStyle name="Hipervínculo" xfId="8679" builtinId="8" hidden="1"/>
    <cellStyle name="Hipervínculo" xfId="59032" builtinId="8" hidden="1"/>
    <cellStyle name="Hipervínculo" xfId="44957" builtinId="8" hidden="1"/>
    <cellStyle name="Hipervínculo" xfId="49109" builtinId="8" hidden="1"/>
    <cellStyle name="Hipervínculo" xfId="43492" builtinId="8" hidden="1"/>
    <cellStyle name="Hipervínculo" xfId="21708" builtinId="8" hidden="1"/>
    <cellStyle name="Hipervínculo" xfId="14669" builtinId="8" hidden="1"/>
    <cellStyle name="Hipervínculo" xfId="6227" builtinId="8" hidden="1"/>
    <cellStyle name="Hipervínculo" xfId="53432" builtinId="8" hidden="1"/>
    <cellStyle name="Hipervínculo" xfId="50981" builtinId="8" hidden="1"/>
    <cellStyle name="Hipervínculo" xfId="46820" builtinId="8" hidden="1"/>
    <cellStyle name="Hipervínculo" xfId="39004" builtinId="8" hidden="1"/>
    <cellStyle name="Hipervínculo" xfId="15059" builtinId="8" hidden="1"/>
    <cellStyle name="Hipervínculo" xfId="31719" builtinId="8" hidden="1"/>
    <cellStyle name="Hipervínculo" xfId="32319" builtinId="8" hidden="1"/>
    <cellStyle name="Hipervínculo" xfId="38665" builtinId="8" hidden="1"/>
    <cellStyle name="Hipervínculo" xfId="59110" builtinId="8" hidden="1"/>
    <cellStyle name="Hipervínculo" xfId="56232" builtinId="8" hidden="1"/>
    <cellStyle name="Hipervínculo" xfId="38745" builtinId="8" hidden="1"/>
    <cellStyle name="Hipervínculo" xfId="34815" builtinId="8" hidden="1"/>
    <cellStyle name="Hipervínculo" xfId="11683" builtinId="8" hidden="1"/>
    <cellStyle name="Hipervínculo" xfId="19280" builtinId="8" hidden="1"/>
    <cellStyle name="Hipervínculo" xfId="58660" builtinId="8" hidden="1"/>
    <cellStyle name="Hipervínculo" xfId="4058" builtinId="8" hidden="1"/>
    <cellStyle name="Hipervínculo" xfId="30673" builtinId="8" hidden="1"/>
    <cellStyle name="Hipervínculo" xfId="39410" builtinId="8" hidden="1"/>
    <cellStyle name="Hipervínculo" xfId="1802" builtinId="8" hidden="1"/>
    <cellStyle name="Hipervínculo" xfId="44081" builtinId="8" hidden="1"/>
    <cellStyle name="Hipervínculo" xfId="26624" builtinId="8" hidden="1"/>
    <cellStyle name="Hipervínculo" xfId="49770" builtinId="8" hidden="1"/>
    <cellStyle name="Hipervínculo" xfId="46725" builtinId="8" hidden="1"/>
    <cellStyle name="Hipervínculo" xfId="42635" builtinId="8" hidden="1"/>
    <cellStyle name="Hipervínculo" xfId="18605" builtinId="8" hidden="1"/>
    <cellStyle name="Hipervínculo" xfId="5307" builtinId="8" hidden="1"/>
    <cellStyle name="Hipervínculo" xfId="1304" builtinId="8" hidden="1"/>
    <cellStyle name="Hipervínculo" xfId="45381" builtinId="8" hidden="1"/>
    <cellStyle name="Hipervínculo" xfId="25715" builtinId="8" hidden="1"/>
    <cellStyle name="Hipervínculo" xfId="39926" builtinId="8" hidden="1"/>
    <cellStyle name="Hipervínculo" xfId="54310" builtinId="8" hidden="1"/>
    <cellStyle name="Hipervínculo" xfId="11806" builtinId="8" hidden="1"/>
    <cellStyle name="Hipervínculo" xfId="14043" builtinId="8" hidden="1"/>
    <cellStyle name="Hipervínculo" xfId="36423" builtinId="8" hidden="1"/>
    <cellStyle name="Hipervínculo" xfId="40227" builtinId="8" hidden="1"/>
    <cellStyle name="Hipervínculo" xfId="57149" builtinId="8" hidden="1"/>
    <cellStyle name="Hipervínculo" xfId="31095" builtinId="8" hidden="1"/>
    <cellStyle name="Hipervínculo" xfId="29032" builtinId="8" hidden="1"/>
    <cellStyle name="Hipervínculo" xfId="5005" builtinId="8" hidden="1"/>
    <cellStyle name="Hipervínculo" xfId="18905" builtinId="8" hidden="1"/>
    <cellStyle name="Hipervínculo" xfId="21573" builtinId="8" hidden="1"/>
    <cellStyle name="Hipervínculo" xfId="47026" builtinId="8" hidden="1"/>
    <cellStyle name="Hipervínculo" xfId="50328" builtinId="8" hidden="1"/>
    <cellStyle name="Hipervínculo" xfId="26324" builtinId="8" hidden="1"/>
    <cellStyle name="Hipervínculo" xfId="39085" builtinId="8" hidden="1"/>
    <cellStyle name="Hipervínculo" xfId="13298" builtinId="8" hidden="1"/>
    <cellStyle name="Hipervínculo" xfId="11983" builtinId="8" hidden="1"/>
    <cellStyle name="Hipervínculo" xfId="30853" builtinId="8" hidden="1"/>
    <cellStyle name="Hipervínculo" xfId="53826" builtinId="8" hidden="1"/>
    <cellStyle name="Hipervínculo" xfId="43402" builtinId="8" hidden="1"/>
    <cellStyle name="Hipervínculo" xfId="19525" builtinId="8" hidden="1"/>
    <cellStyle name="Hipervínculo" xfId="15431" builtinId="8" hidden="1"/>
    <cellStyle name="Hipervínculo" xfId="7553" builtinId="8" hidden="1"/>
    <cellStyle name="Hipervínculo" xfId="32505" builtinId="8" hidden="1"/>
    <cellStyle name="Hipervínculo" xfId="34374" builtinId="8" hidden="1"/>
    <cellStyle name="Hipervínculo" xfId="58960" builtinId="8" hidden="1"/>
    <cellStyle name="Hipervínculo" xfId="36473" builtinId="8" hidden="1"/>
    <cellStyle name="Hipervínculo" xfId="12726" builtinId="8" hidden="1"/>
    <cellStyle name="Hipervínculo" xfId="8635" builtinId="8" hidden="1"/>
    <cellStyle name="Hipervínculo" xfId="14477" builtinId="8" hidden="1"/>
    <cellStyle name="Hipervínculo" xfId="23853" builtinId="8" hidden="1"/>
    <cellStyle name="Hipervínculo" xfId="59228" builtinId="8" hidden="1"/>
    <cellStyle name="Hipervínculo" xfId="49559" builtinId="8" hidden="1"/>
    <cellStyle name="Hipervínculo" xfId="29545" builtinId="8" hidden="1"/>
    <cellStyle name="Hipervínculo" xfId="47138" builtinId="8" hidden="1"/>
    <cellStyle name="Hipervínculo" xfId="886" builtinId="8" hidden="1"/>
    <cellStyle name="Hipervínculo" xfId="43710" builtinId="8" hidden="1"/>
    <cellStyle name="Hipervínculo" xfId="4602" builtinId="8" hidden="1"/>
    <cellStyle name="Hipervínculo" xfId="25055" builtinId="8" hidden="1"/>
    <cellStyle name="Hipervínculo" xfId="47795" builtinId="8" hidden="1"/>
    <cellStyle name="Hipervínculo" xfId="5639" builtinId="8" hidden="1"/>
    <cellStyle name="Hipervínculo" xfId="28822" builtinId="8" hidden="1"/>
    <cellStyle name="Hipervínculo" xfId="34148" builtinId="8" hidden="1"/>
    <cellStyle name="Hipervínculo" xfId="9296" builtinId="8" hidden="1"/>
    <cellStyle name="Hipervínculo" xfId="6762" builtinId="8" hidden="1"/>
    <cellStyle name="Hipervínculo" xfId="35912" builtinId="8" hidden="1"/>
    <cellStyle name="Hipervínculo" xfId="58026" builtinId="8" hidden="1"/>
    <cellStyle name="Hipervínculo" xfId="57594" builtinId="8" hidden="1"/>
    <cellStyle name="Hipervínculo" xfId="1342" builtinId="8" hidden="1"/>
    <cellStyle name="Hipervínculo" xfId="55844" builtinId="8" hidden="1"/>
    <cellStyle name="Hipervínculo" xfId="50226" builtinId="8" hidden="1"/>
    <cellStyle name="Hipervínculo" xfId="28652" builtinId="8" hidden="1"/>
    <cellStyle name="Hipervínculo" xfId="35744" builtinId="8" hidden="1"/>
    <cellStyle name="Hipervínculo" xfId="7832" builtinId="8" hidden="1"/>
    <cellStyle name="Hipervínculo" xfId="15703" builtinId="8" hidden="1"/>
    <cellStyle name="Hipervínculo" xfId="2107" builtinId="8" hidden="1"/>
    <cellStyle name="Hipervínculo" xfId="20458" builtinId="8" hidden="1"/>
    <cellStyle name="Hipervínculo" xfId="42192" builtinId="8" hidden="1"/>
    <cellStyle name="Hipervínculo" xfId="18288" builtinId="8" hidden="1"/>
    <cellStyle name="Hipervínculo" xfId="48519" builtinId="8" hidden="1"/>
    <cellStyle name="Hipervínculo" xfId="23472" builtinId="8" hidden="1"/>
    <cellStyle name="Hipervínculo" xfId="1346" builtinId="8" hidden="1"/>
    <cellStyle name="Hipervínculo" xfId="8649" builtinId="8" hidden="1"/>
    <cellStyle name="Hipervínculo" xfId="27383" builtinId="8" hidden="1"/>
    <cellStyle name="Hipervínculo" xfId="50888" builtinId="8" hidden="1"/>
    <cellStyle name="Hipervínculo" xfId="43488" builtinId="8" hidden="1"/>
    <cellStyle name="Hipervínculo" xfId="47632" builtinId="8" hidden="1"/>
    <cellStyle name="Hipervínculo" xfId="48126" builtinId="8" hidden="1"/>
    <cellStyle name="Hipervínculo" xfId="22604" builtinId="8" hidden="1"/>
    <cellStyle name="Hipervínculo" xfId="3674" builtinId="8" hidden="1"/>
    <cellStyle name="Hipervínculo" xfId="34314" builtinId="8" hidden="1"/>
    <cellStyle name="Hipervínculo" xfId="43839" builtinId="8" hidden="1"/>
    <cellStyle name="Hipervínculo" xfId="56752" builtinId="8" hidden="1"/>
    <cellStyle name="Hipervínculo" xfId="16524" builtinId="8" hidden="1"/>
    <cellStyle name="Hipervínculo" xfId="9712" builtinId="8" hidden="1"/>
    <cellStyle name="Hipervínculo" xfId="39874" builtinId="8" hidden="1"/>
    <cellStyle name="Hipervínculo" xfId="19350" builtinId="8" hidden="1"/>
    <cellStyle name="Hipervínculo" xfId="41136" builtinId="8" hidden="1"/>
    <cellStyle name="Hipervínculo" xfId="56240" builtinId="8" hidden="1"/>
    <cellStyle name="Hipervínculo" xfId="32213" builtinId="8" hidden="1"/>
    <cellStyle name="Hipervínculo" xfId="28120" builtinId="8" hidden="1"/>
    <cellStyle name="Hipervínculo" xfId="4302" builtinId="8" hidden="1"/>
    <cellStyle name="Hipervínculo" xfId="19819" builtinId="8" hidden="1"/>
    <cellStyle name="Hipervínculo" xfId="14714" builtinId="8" hidden="1"/>
    <cellStyle name="Hipervínculo" xfId="31201" builtinId="8" hidden="1"/>
    <cellStyle name="Hipervínculo" xfId="46702" builtinId="8" hidden="1"/>
    <cellStyle name="Hipervínculo" xfId="29106" builtinId="8" hidden="1"/>
    <cellStyle name="Hipervínculo" xfId="21322" builtinId="8" hidden="1"/>
    <cellStyle name="Hipervínculo" xfId="4200" builtinId="8" hidden="1"/>
    <cellStyle name="Hipervínculo" xfId="26616" builtinId="8" hidden="1"/>
    <cellStyle name="Hipervínculo" xfId="30710" builtinId="8" hidden="1"/>
    <cellStyle name="Hipervínculo" xfId="38861" builtinId="8" hidden="1"/>
    <cellStyle name="Hipervínculo" xfId="42643" builtinId="8" hidden="1"/>
    <cellStyle name="Hipervínculo" xfId="25075" builtinId="8" hidden="1"/>
    <cellStyle name="Hipervínculo" xfId="14521" builtinId="8" hidden="1"/>
    <cellStyle name="Hipervínculo" xfId="9388" builtinId="8" hidden="1"/>
    <cellStyle name="Hipervínculo" xfId="33417" builtinId="8" hidden="1"/>
    <cellStyle name="Hipervínculo" xfId="37506" builtinId="8" hidden="1"/>
    <cellStyle name="Hipervínculo" xfId="21597" builtinId="8" hidden="1"/>
    <cellStyle name="Hipervínculo" xfId="35840" builtinId="8" hidden="1"/>
    <cellStyle name="Hipervínculo" xfId="54536" builtinId="8" hidden="1"/>
    <cellStyle name="Hipervínculo" xfId="43422" builtinId="8" hidden="1"/>
    <cellStyle name="Hipervínculo" xfId="13783" builtinId="8" hidden="1"/>
    <cellStyle name="Hipervínculo" xfId="40219" builtinId="8" hidden="1"/>
    <cellStyle name="Hipervínculo" xfId="37167" builtinId="8" hidden="1"/>
    <cellStyle name="Hipervínculo" xfId="46017" builtinId="8" hidden="1"/>
    <cellStyle name="Hipervínculo" xfId="58227" builtinId="8" hidden="1"/>
    <cellStyle name="Hipervínculo" xfId="13557" builtinId="8" hidden="1"/>
    <cellStyle name="Hipervínculo" xfId="56947" builtinId="8" hidden="1"/>
    <cellStyle name="Hipervínculo" xfId="22985" builtinId="8" hidden="1"/>
    <cellStyle name="Hipervínculo" xfId="33993" builtinId="8" hidden="1"/>
    <cellStyle name="Hipervínculo" xfId="51109" builtinId="8" hidden="1"/>
    <cellStyle name="Hipervínculo" xfId="45265" builtinId="8" hidden="1"/>
    <cellStyle name="Hipervínculo" xfId="30981" builtinId="8" hidden="1"/>
    <cellStyle name="Hipervínculo" xfId="32112" builtinId="8" hidden="1"/>
    <cellStyle name="Hipervínculo" xfId="5693" builtinId="8" hidden="1"/>
    <cellStyle name="Hipervínculo" xfId="27475" builtinId="8" hidden="1"/>
    <cellStyle name="Hipervínculo" xfId="19324" builtinId="8" hidden="1"/>
    <cellStyle name="Hipervínculo" xfId="6107" builtinId="8" hidden="1"/>
    <cellStyle name="Hipervínculo" xfId="13110" builtinId="8" hidden="1"/>
    <cellStyle name="Hipervínculo" xfId="15439" builtinId="8" hidden="1"/>
    <cellStyle name="Hipervínculo" xfId="33227" builtinId="8" hidden="1"/>
    <cellStyle name="Hipervínculo" xfId="12620" builtinId="8" hidden="1"/>
    <cellStyle name="Hipervínculo" xfId="34370" builtinId="8" hidden="1"/>
    <cellStyle name="Hipervínculo" xfId="58964" builtinId="8" hidden="1"/>
    <cellStyle name="Hipervínculo" xfId="53139" builtinId="8" hidden="1"/>
    <cellStyle name="Hipervínculo" xfId="31409" builtinId="8" hidden="1"/>
    <cellStyle name="Hipervínculo" xfId="33221" builtinId="8" hidden="1"/>
    <cellStyle name="Hipervínculo" xfId="35716" builtinId="8" hidden="1"/>
    <cellStyle name="Hipervínculo" xfId="16076" builtinId="8" hidden="1"/>
    <cellStyle name="Hipervínculo" xfId="41278" builtinId="8" hidden="1"/>
    <cellStyle name="Hipervínculo" xfId="51271" builtinId="8" hidden="1"/>
    <cellStyle name="Hipervínculo" xfId="46210" builtinId="8" hidden="1"/>
    <cellStyle name="Hipervínculo" xfId="24478" builtinId="8" hidden="1"/>
    <cellStyle name="Hipervínculo" xfId="629" builtinId="8" hidden="1"/>
    <cellStyle name="Hipervínculo" xfId="46912" builtinId="8" hidden="1"/>
    <cellStyle name="Hipervínculo" xfId="40653" builtinId="8" hidden="1"/>
    <cellStyle name="Hipervínculo" xfId="10969" builtinId="8" hidden="1"/>
    <cellStyle name="Hipervínculo" xfId="44345" builtinId="8" hidden="1"/>
    <cellStyle name="Hipervínculo" xfId="39285" builtinId="8" hidden="1"/>
    <cellStyle name="Hipervínculo" xfId="6672" builtinId="8" hidden="1"/>
    <cellStyle name="Hipervínculo" xfId="6612" builtinId="8" hidden="1"/>
    <cellStyle name="Hipervínculo" xfId="41220" builtinId="8" hidden="1"/>
    <cellStyle name="Hipervínculo" xfId="33403" builtinId="8" hidden="1"/>
    <cellStyle name="Hipervínculo" xfId="14537" builtinId="8" hidden="1"/>
    <cellStyle name="Hipervínculo" xfId="37414" builtinId="8" hidden="1"/>
    <cellStyle name="Hipervínculo" xfId="32357" builtinId="8" hidden="1"/>
    <cellStyle name="Hipervínculo" xfId="10625" builtinId="8" hidden="1"/>
    <cellStyle name="Hipervínculo" xfId="13539" builtinId="8" hidden="1"/>
    <cellStyle name="Hipervínculo" xfId="23156" builtinId="8" hidden="1"/>
    <cellStyle name="Hipervínculo" xfId="40333" builtinId="8" hidden="1"/>
    <cellStyle name="Hipervínculo" xfId="33167" builtinId="8" hidden="1"/>
    <cellStyle name="Hipervínculo" xfId="30487" builtinId="8" hidden="1"/>
    <cellStyle name="Hipervínculo" xfId="36152" builtinId="8" hidden="1"/>
    <cellStyle name="Hipervínculo" xfId="3846" builtinId="8" hidden="1"/>
    <cellStyle name="Hipervínculo" xfId="44841" builtinId="8" hidden="1"/>
    <cellStyle name="Hipervínculo" xfId="57289" builtinId="8" hidden="1"/>
    <cellStyle name="Hipervínculo" xfId="54907" builtinId="8" hidden="1"/>
    <cellStyle name="Hipervínculo" xfId="48528" builtinId="8" hidden="1"/>
    <cellStyle name="Hipervínculo" xfId="23558" builtinId="8" hidden="1"/>
    <cellStyle name="Hipervínculo" xfId="18499" builtinId="8" hidden="1"/>
    <cellStyle name="Hipervínculo" xfId="2863" builtinId="8" hidden="1"/>
    <cellStyle name="Hipervínculo" xfId="11778" builtinId="8" hidden="1"/>
    <cellStyle name="Hipervínculo" xfId="10923" builtinId="8" hidden="1"/>
    <cellStyle name="Hipervínculo" xfId="52952" builtinId="8" hidden="1"/>
    <cellStyle name="Hipervínculo" xfId="35748" builtinId="8" hidden="1"/>
    <cellStyle name="Hipervínculo" xfId="56930" builtinId="8" hidden="1"/>
    <cellStyle name="Hipervínculo" xfId="14847" builtinId="8" hidden="1"/>
    <cellStyle name="Hipervínculo" xfId="34680" builtinId="8" hidden="1"/>
    <cellStyle name="Hipervínculo" xfId="45085" builtinId="8" hidden="1"/>
    <cellStyle name="Hipervínculo" xfId="28459" builtinId="8" hidden="1"/>
    <cellStyle name="Hipervínculo" xfId="7368" builtinId="8" hidden="1"/>
    <cellStyle name="Hipervínculo" xfId="34928" builtinId="8" hidden="1"/>
    <cellStyle name="Hipervínculo" xfId="9704" builtinId="8" hidden="1"/>
    <cellStyle name="Hipervínculo" xfId="23202" builtinId="8" hidden="1"/>
    <cellStyle name="Hipervínculo" xfId="17101" builtinId="8" hidden="1"/>
    <cellStyle name="Hipervínculo" xfId="41128" builtinId="8" hidden="1"/>
    <cellStyle name="Hipervínculo" xfId="45223" builtinId="8" hidden="1"/>
    <cellStyle name="Hipervínculo" xfId="52159" builtinId="8" hidden="1"/>
    <cellStyle name="Hipervínculo" xfId="28128" builtinId="8" hidden="1"/>
    <cellStyle name="Hipervínculo" xfId="7751" builtinId="8" hidden="1"/>
    <cellStyle name="Hipervínculo" xfId="42125" builtinId="8" hidden="1"/>
    <cellStyle name="Hipervínculo" xfId="23899" builtinId="8" hidden="1"/>
    <cellStyle name="Hipervínculo" xfId="55292" builtinId="8" hidden="1"/>
    <cellStyle name="Hipervínculo" xfId="53256" builtinId="8" hidden="1"/>
    <cellStyle name="Hipervínculo" xfId="29752" builtinId="8" hidden="1"/>
    <cellStyle name="Hipervínculo" xfId="21328" builtinId="8" hidden="1"/>
    <cellStyle name="Hipervínculo" xfId="19501" builtinId="8" hidden="1"/>
    <cellStyle name="Hipervínculo" xfId="4779" builtinId="8" hidden="1"/>
    <cellStyle name="Hipervínculo" xfId="19513" builtinId="8" hidden="1"/>
    <cellStyle name="Hipervínculo" xfId="54729" builtinId="8" hidden="1"/>
    <cellStyle name="Hipervínculo" xfId="57978" builtinId="8" hidden="1"/>
    <cellStyle name="Hipervínculo" xfId="38556" builtinId="8" hidden="1"/>
    <cellStyle name="Hipervínculo" xfId="14529" builtinId="8" hidden="1"/>
    <cellStyle name="Hipervínculo" xfId="290" builtinId="8" hidden="1"/>
    <cellStyle name="Hipervínculo" xfId="11706" builtinId="8" hidden="1"/>
    <cellStyle name="Hipervínculo" xfId="18096" builtinId="8" hidden="1"/>
    <cellStyle name="Hipervínculo" xfId="21386" builtinId="8" hidden="1"/>
    <cellStyle name="Hipervínculo" xfId="19037" builtinId="8" hidden="1"/>
    <cellStyle name="Hipervínculo" xfId="31757" builtinId="8" hidden="1"/>
    <cellStyle name="Hipervínculo" xfId="7731" builtinId="8" hidden="1"/>
    <cellStyle name="Hipervínculo" xfId="3522" builtinId="8" hidden="1"/>
    <cellStyle name="Hipervínculo" xfId="18637" builtinId="8" hidden="1"/>
    <cellStyle name="Hipervínculo" xfId="44303" builtinId="8" hidden="1"/>
    <cellStyle name="Hipervínculo" xfId="48401" builtinId="8" hidden="1"/>
    <cellStyle name="Hipervínculo" xfId="51003" builtinId="8" hidden="1"/>
    <cellStyle name="Hipervínculo" xfId="24955" builtinId="8" hidden="1"/>
    <cellStyle name="Hipervínculo" xfId="432" builtinId="8" hidden="1"/>
    <cellStyle name="Hipervínculo" xfId="8455" builtinId="8" hidden="1"/>
    <cellStyle name="Hipervínculo" xfId="25562" builtinId="8" hidden="1"/>
    <cellStyle name="Hipervínculo" xfId="51101" builtinId="8" hidden="1"/>
    <cellStyle name="Hipervínculo" xfId="3966" builtinId="8" hidden="1"/>
    <cellStyle name="Hipervínculo" xfId="21326" builtinId="8" hidden="1"/>
    <cellStyle name="Hipervínculo" xfId="24454" builtinId="8" hidden="1"/>
    <cellStyle name="Hipervínculo" xfId="5701" builtinId="8" hidden="1"/>
    <cellStyle name="Hipervínculo" xfId="10761" builtinId="8" hidden="1"/>
    <cellStyle name="Hipervínculo" xfId="32491" builtinId="8" hidden="1"/>
    <cellStyle name="Hipervínculo" xfId="57520" builtinId="8" hidden="1"/>
    <cellStyle name="Hipervínculo" xfId="38324" builtinId="8" hidden="1"/>
    <cellStyle name="Hipervínculo" xfId="4284" builtinId="8" hidden="1"/>
    <cellStyle name="Hipervínculo" xfId="11356" builtinId="8" hidden="1"/>
    <cellStyle name="Hipervínculo" xfId="31800" builtinId="8" hidden="1"/>
    <cellStyle name="Hipervínculo" xfId="44583" builtinId="8" hidden="1"/>
    <cellStyle name="Hipervínculo" xfId="27656" builtinId="8" hidden="1"/>
    <cellStyle name="Hipervínculo" xfId="53131" builtinId="8" hidden="1"/>
    <cellStyle name="Hipervínculo" xfId="54709" builtinId="8" hidden="1"/>
    <cellStyle name="Hipervínculo" xfId="42273" builtinId="8" hidden="1"/>
    <cellStyle name="Hipervínculo" xfId="12622" builtinId="8" hidden="1"/>
    <cellStyle name="Hipervínculo" xfId="10515" builtinId="8" hidden="1"/>
    <cellStyle name="Hipervínculo" xfId="25653" builtinId="8" hidden="1"/>
    <cellStyle name="Hipervínculo" xfId="46346" builtinId="8" hidden="1"/>
    <cellStyle name="Hipervínculo" xfId="46202" builtinId="8" hidden="1"/>
    <cellStyle name="Hipervínculo" xfId="19256" builtinId="8" hidden="1"/>
    <cellStyle name="Hipervínculo" xfId="19413" builtinId="8" hidden="1"/>
    <cellStyle name="Hipervínculo" xfId="11738" builtinId="8" hidden="1"/>
    <cellStyle name="Hipervínculo" xfId="26482" builtinId="8" hidden="1"/>
    <cellStyle name="Hipervínculo" xfId="31545" builtinId="8" hidden="1"/>
    <cellStyle name="Hipervínculo" xfId="53276" builtinId="8" hidden="1"/>
    <cellStyle name="Hipervínculo" xfId="27945" builtinId="8" hidden="1"/>
    <cellStyle name="Hipervínculo" xfId="18763" builtinId="8" hidden="1"/>
    <cellStyle name="Hipervínculo" xfId="4413" builtinId="8" hidden="1"/>
    <cellStyle name="Hipervínculo" xfId="11214" builtinId="8" hidden="1"/>
    <cellStyle name="Hipervínculo" xfId="8893" builtinId="8" hidden="1"/>
    <cellStyle name="Hipervínculo" xfId="38468" builtinId="8" hidden="1"/>
    <cellStyle name="Hipervínculo" xfId="57592" builtinId="8" hidden="1"/>
    <cellStyle name="Hipervínculo" xfId="32347" builtinId="8" hidden="1"/>
    <cellStyle name="Hipervínculo" xfId="28396" builtinId="8" hidden="1"/>
    <cellStyle name="Hipervínculo" xfId="5556" builtinId="8" hidden="1"/>
    <cellStyle name="Hipervínculo" xfId="18013" builtinId="8" hidden="1"/>
    <cellStyle name="Hipervínculo" xfId="8475" builtinId="8" hidden="1"/>
    <cellStyle name="Hipervínculo" xfId="44209" builtinId="8" hidden="1"/>
    <cellStyle name="Hipervínculo" xfId="12100" builtinId="8" hidden="1"/>
    <cellStyle name="Hipervínculo" xfId="36591" builtinId="8" hidden="1"/>
    <cellStyle name="Hipervínculo" xfId="30252" builtinId="8" hidden="1"/>
    <cellStyle name="Hipervínculo" xfId="38944" builtinId="8" hidden="1"/>
    <cellStyle name="Hipervínculo" xfId="51793" builtinId="8" hidden="1"/>
    <cellStyle name="Hipervínculo" xfId="25155" builtinId="8" hidden="1"/>
    <cellStyle name="Hipervínculo" xfId="53540" builtinId="8" hidden="1"/>
    <cellStyle name="Hipervínculo" xfId="5142" builtinId="8" hidden="1"/>
    <cellStyle name="Hipervínculo" xfId="1874" builtinId="8" hidden="1"/>
    <cellStyle name="Hipervínculo" xfId="3128" builtinId="8" hidden="1"/>
    <cellStyle name="Hipervínculo" xfId="19365" builtinId="8" hidden="1"/>
    <cellStyle name="Hipervínculo" xfId="31295" builtinId="8" hidden="1"/>
    <cellStyle name="Hipervínculo" xfId="34336" builtinId="8" hidden="1"/>
    <cellStyle name="Hipervínculo" xfId="53984" builtinId="8" hidden="1"/>
    <cellStyle name="Hipervínculo" xfId="50023" builtinId="8" hidden="1"/>
    <cellStyle name="Hipervínculo" xfId="46731" builtinId="8" hidden="1"/>
    <cellStyle name="Hipervínculo" xfId="8357" builtinId="8" hidden="1"/>
    <cellStyle name="Hipervínculo" xfId="12732" builtinId="8" hidden="1"/>
    <cellStyle name="Hipervínculo" xfId="23602" builtinId="8" hidden="1"/>
    <cellStyle name="Hipervínculo" xfId="22290" builtinId="8" hidden="1"/>
    <cellStyle name="Hipervínculo" xfId="49082" builtinId="8" hidden="1"/>
    <cellStyle name="Hipervínculo" xfId="53742" builtinId="8" hidden="1"/>
    <cellStyle name="Hipervínculo" xfId="7275" builtinId="8" hidden="1"/>
    <cellStyle name="Hipervínculo" xfId="22376" builtinId="8" hidden="1"/>
    <cellStyle name="Hipervínculo" xfId="50043" builtinId="8" hidden="1"/>
    <cellStyle name="Hipervínculo" xfId="58072" builtinId="8" hidden="1"/>
    <cellStyle name="Hipervínculo" xfId="56314" builtinId="8" hidden="1"/>
    <cellStyle name="Hipervínculo" xfId="17701" builtinId="8" hidden="1"/>
    <cellStyle name="Hipervínculo" xfId="33451" builtinId="8" hidden="1"/>
    <cellStyle name="Hipervínculo" xfId="52394" builtinId="8" hidden="1"/>
    <cellStyle name="Hipervínculo" xfId="12986" builtinId="8" hidden="1"/>
    <cellStyle name="Hipervínculo" xfId="23977" builtinId="8" hidden="1"/>
    <cellStyle name="Hipervínculo" xfId="37836" builtinId="8" hidden="1"/>
    <cellStyle name="Hipervínculo" xfId="51441" builtinId="8" hidden="1"/>
    <cellStyle name="Hipervínculo" xfId="27313" builtinId="8" hidden="1"/>
    <cellStyle name="Hipervínculo" xfId="35740" builtinId="8" hidden="1"/>
    <cellStyle name="Hipervínculo" xfId="37068" builtinId="8" hidden="1"/>
    <cellStyle name="Hipervínculo" xfId="34244" builtinId="8" hidden="1"/>
    <cellStyle name="Hipervínculo" xfId="46456" builtinId="8" hidden="1"/>
    <cellStyle name="Hipervínculo" xfId="27030" builtinId="8" hidden="1"/>
    <cellStyle name="Hipervínculo" xfId="13178" builtinId="8" hidden="1"/>
    <cellStyle name="Hipervínculo" xfId="57733" builtinId="8" hidden="1"/>
    <cellStyle name="Hipervínculo" xfId="3060" builtinId="8" hidden="1"/>
    <cellStyle name="Hipervínculo" xfId="9124" builtinId="8" hidden="1"/>
    <cellStyle name="Hipervínculo" xfId="21844" builtinId="8" hidden="1"/>
    <cellStyle name="Hipervínculo" xfId="25606" builtinId="8" hidden="1"/>
    <cellStyle name="Hipervínculo" xfId="56957" builtinId="8" hidden="1"/>
    <cellStyle name="Hipervínculo" xfId="29260" builtinId="8" hidden="1"/>
    <cellStyle name="Hipervínculo" xfId="32514" builtinId="8" hidden="1"/>
    <cellStyle name="Hipervínculo" xfId="20281" builtinId="8" hidden="1"/>
    <cellStyle name="Hipervínculo" xfId="2549" builtinId="8" hidden="1"/>
    <cellStyle name="Hipervínculo" xfId="170" builtinId="8" hidden="1"/>
    <cellStyle name="Hipervínculo" xfId="42355" builtinId="8" hidden="1"/>
    <cellStyle name="Hipervínculo" xfId="14232" builtinId="8" hidden="1"/>
    <cellStyle name="Hipervínculo" xfId="33705" builtinId="8" hidden="1"/>
    <cellStyle name="Hipervínculo" xfId="53669" builtinId="8" hidden="1"/>
    <cellStyle name="Hipervínculo" xfId="27503" builtinId="8" hidden="1"/>
    <cellStyle name="Hipervínculo" xfId="39932" builtinId="8" hidden="1"/>
    <cellStyle name="Hipervínculo" xfId="53577" builtinId="8" hidden="1"/>
    <cellStyle name="Hipervínculo" xfId="20293" builtinId="8" hidden="1"/>
    <cellStyle name="Hipervínculo" xfId="52251" builtinId="8" hidden="1"/>
    <cellStyle name="Hipervínculo" xfId="38094" builtinId="8" hidden="1"/>
    <cellStyle name="Hipervínculo" xfId="4718" builtinId="8" hidden="1"/>
    <cellStyle name="Hipervínculo" xfId="3646" builtinId="8" hidden="1"/>
    <cellStyle name="Hipervínculo" xfId="7110" builtinId="8" hidden="1"/>
    <cellStyle name="Hipervínculo" xfId="31741" builtinId="8" hidden="1"/>
    <cellStyle name="Hipervínculo" xfId="52808" builtinId="8" hidden="1"/>
    <cellStyle name="Hipervínculo" xfId="59487" builtinId="8" hidden="1"/>
    <cellStyle name="Hipervínculo" xfId="44837" builtinId="8" hidden="1"/>
    <cellStyle name="Hipervínculo" xfId="19789" builtinId="8" hidden="1"/>
    <cellStyle name="Hipervínculo" xfId="50910" builtinId="8" hidden="1"/>
    <cellStyle name="Hipervínculo" xfId="11689" builtinId="8" hidden="1"/>
    <cellStyle name="Hipervínculo" xfId="18899" builtinId="8" hidden="1"/>
    <cellStyle name="Hipervínculo" xfId="14290" builtinId="8" hidden="1"/>
    <cellStyle name="Hipervínculo" xfId="14511" builtinId="8" hidden="1"/>
    <cellStyle name="Hipervínculo" xfId="8966" builtinId="8" hidden="1"/>
    <cellStyle name="Hipervínculo" xfId="818" builtinId="8" hidden="1"/>
    <cellStyle name="Hipervínculo" xfId="24622" builtinId="8" hidden="1"/>
    <cellStyle name="Hipervínculo" xfId="46354" builtinId="8" hidden="1"/>
    <cellStyle name="Hipervínculo" xfId="51415" builtinId="8" hidden="1"/>
    <cellStyle name="Hipervínculo" xfId="41194" builtinId="8" hidden="1"/>
    <cellStyle name="Hipervínculo" xfId="20962" builtinId="8" hidden="1"/>
    <cellStyle name="Hipervínculo" xfId="4148" builtinId="8" hidden="1"/>
    <cellStyle name="Hipervínculo" xfId="26648" builtinId="8" hidden="1"/>
    <cellStyle name="Hipervínculo" xfId="31553" builtinId="8" hidden="1"/>
    <cellStyle name="Hipervínculo" xfId="20570" builtinId="8" hidden="1"/>
    <cellStyle name="Hipervínculo" xfId="49831" builtinId="8" hidden="1"/>
    <cellStyle name="Hipervínculo" xfId="30943" builtinId="8" hidden="1"/>
    <cellStyle name="Hipervínculo" xfId="12475" builtinId="8" hidden="1"/>
    <cellStyle name="Hipervínculo" xfId="9168" builtinId="8" hidden="1"/>
    <cellStyle name="Hipervínculo" xfId="15297" builtinId="8" hidden="1"/>
    <cellStyle name="Hipervínculo" xfId="4411" builtinId="8" hidden="1"/>
    <cellStyle name="Hipervínculo" xfId="29587" builtinId="8" hidden="1"/>
    <cellStyle name="Hipervínculo" xfId="55417" builtinId="8" hidden="1"/>
    <cellStyle name="Hipervínculo" xfId="29933" builtinId="8" hidden="1"/>
    <cellStyle name="Hipervínculo" xfId="50584" builtinId="8" hidden="1"/>
    <cellStyle name="Hipervínculo" xfId="53978" builtinId="8" hidden="1"/>
    <cellStyle name="Hipervínculo" xfId="11194" builtinId="8" hidden="1"/>
    <cellStyle name="Hipervínculo" xfId="27626" builtinId="8" hidden="1"/>
    <cellStyle name="Hipervínculo" xfId="31453" builtinId="8" hidden="1"/>
    <cellStyle name="Hipervínculo" xfId="28350" builtinId="8" hidden="1"/>
    <cellStyle name="Hipervínculo" xfId="23129" builtinId="8" hidden="1"/>
    <cellStyle name="Hipervínculo" xfId="358" builtinId="8" hidden="1"/>
    <cellStyle name="Hipervínculo" xfId="7239" builtinId="8" hidden="1"/>
    <cellStyle name="Hipervínculo" xfId="9020" builtinId="8" hidden="1"/>
    <cellStyle name="Hipervínculo" xfId="52335" builtinId="8" hidden="1"/>
    <cellStyle name="Hipervínculo" xfId="44454" builtinId="8" hidden="1"/>
    <cellStyle name="Hipervínculo" xfId="40363" builtinId="8" hidden="1"/>
    <cellStyle name="Hipervínculo" xfId="28090" builtinId="8" hidden="1"/>
    <cellStyle name="Hipervínculo" xfId="4367" builtinId="8" hidden="1"/>
    <cellStyle name="Hipervínculo" xfId="21854" builtinId="8" hidden="1"/>
    <cellStyle name="Hipervínculo" xfId="35696" builtinId="8" hidden="1"/>
    <cellStyle name="Hipervínculo" xfId="25546" builtinId="8" hidden="1"/>
    <cellStyle name="Hipervínculo" xfId="58538" builtinId="8" hidden="1"/>
    <cellStyle name="Hipervínculo" xfId="33561" builtinId="8" hidden="1"/>
    <cellStyle name="Hipervínculo" xfId="9535" builtinId="8" hidden="1"/>
    <cellStyle name="Hipervínculo" xfId="14377" builtinId="8" hidden="1"/>
    <cellStyle name="Hipervínculo" xfId="4068" builtinId="8" hidden="1"/>
    <cellStyle name="Hipervínculo" xfId="42499" builtinId="8" hidden="1"/>
    <cellStyle name="Hipervínculo" xfId="54879" builtinId="8" hidden="1"/>
    <cellStyle name="Hipervínculo" xfId="30855" builtinId="8" hidden="1"/>
    <cellStyle name="Hipervínculo" xfId="26760" builtinId="8" hidden="1"/>
    <cellStyle name="Hipervínculo" xfId="2478" builtinId="8" hidden="1"/>
    <cellStyle name="Hipervínculo" xfId="21176" builtinId="8" hidden="1"/>
    <cellStyle name="Hipervínculo" xfId="25265" builtinId="8" hidden="1"/>
    <cellStyle name="Hipervínculo" xfId="11675" builtinId="8" hidden="1"/>
    <cellStyle name="Hipervínculo" xfId="27014" builtinId="8" hidden="1"/>
    <cellStyle name="Hipervínculo" xfId="25946" builtinId="8" hidden="1"/>
    <cellStyle name="Hipervínculo" xfId="40035" builtinId="8" hidden="1"/>
    <cellStyle name="Hipervínculo" xfId="4232" builtinId="8" hidden="1"/>
    <cellStyle name="Hipervínculo" xfId="27975" builtinId="8" hidden="1"/>
    <cellStyle name="Hipervínculo" xfId="29758" builtinId="8" hidden="1"/>
    <cellStyle name="Hipervínculo" xfId="56096" builtinId="8" hidden="1"/>
    <cellStyle name="Hipervínculo" xfId="41098" builtinId="8" hidden="1"/>
    <cellStyle name="Hipervínculo" xfId="25409" builtinId="8" hidden="1"/>
    <cellStyle name="Hipervínculo" xfId="13160" builtinId="8" hidden="1"/>
    <cellStyle name="Hipervínculo" xfId="9857" builtinId="8" hidden="1"/>
    <cellStyle name="Hipervínculo" xfId="34776" builtinId="8" hidden="1"/>
    <cellStyle name="Hipervínculo" xfId="36651" builtinId="8" hidden="1"/>
    <cellStyle name="Hipervínculo" xfId="29951" builtinId="8" hidden="1"/>
    <cellStyle name="Hipervínculo" xfId="33912" builtinId="8" hidden="1"/>
    <cellStyle name="Hipervínculo" xfId="41619" builtinId="8" hidden="1"/>
    <cellStyle name="Hipervínculo" xfId="23278" builtinId="8" hidden="1"/>
    <cellStyle name="Hipervínculo" xfId="55290" builtinId="8" hidden="1"/>
    <cellStyle name="Hipervínculo" xfId="47724" builtinId="8" hidden="1"/>
    <cellStyle name="Hipervínculo" xfId="43574" builtinId="8" hidden="1"/>
    <cellStyle name="Hipervínculo" xfId="48973" builtinId="8" hidden="1"/>
    <cellStyle name="Hipervínculo" xfId="27241" builtinId="8" hidden="1"/>
    <cellStyle name="Hipervínculo" xfId="12616" builtinId="8" hidden="1"/>
    <cellStyle name="Hipervínculo" xfId="1274" builtinId="8" hidden="1"/>
    <cellStyle name="Hipervínculo" xfId="23710" builtinId="8" hidden="1"/>
    <cellStyle name="Hipervínculo" xfId="48377" builtinId="8" hidden="1"/>
    <cellStyle name="Hipervínculo" xfId="43990" builtinId="8" hidden="1"/>
    <cellStyle name="Hipervínculo" xfId="51129" builtinId="8" hidden="1"/>
    <cellStyle name="Hipervínculo" xfId="12888" builtinId="8" hidden="1"/>
    <cellStyle name="Hipervínculo" xfId="18677" builtinId="8" hidden="1"/>
    <cellStyle name="Hipervínculo" xfId="39761" builtinId="8" hidden="1"/>
    <cellStyle name="Hipervínculo" xfId="45909" builtinId="8" hidden="1"/>
    <cellStyle name="Hipervínculo" xfId="25918" builtinId="8" hidden="1"/>
    <cellStyle name="Hipervínculo" xfId="56850" builtinId="8" hidden="1"/>
    <cellStyle name="Hipervínculo" xfId="9234" builtinId="8" hidden="1"/>
    <cellStyle name="Hipervínculo" xfId="26580" builtinId="8" hidden="1"/>
    <cellStyle name="Hipervínculo" xfId="11192" builtinId="8" hidden="1"/>
    <cellStyle name="Hipervínculo" xfId="15834" builtinId="8" hidden="1"/>
    <cellStyle name="Hipervínculo" xfId="37565" builtinId="8" hidden="1"/>
    <cellStyle name="Hipervínculo" xfId="46668" builtinId="8" hidden="1"/>
    <cellStyle name="Hipervínculo" xfId="53048" builtinId="8" hidden="1"/>
    <cellStyle name="Hipervínculo" xfId="27773" builtinId="8" hidden="1"/>
    <cellStyle name="Hipervínculo" xfId="6461" builtinId="8" hidden="1"/>
    <cellStyle name="Hipervínculo" xfId="49913" builtinId="8" hidden="1"/>
    <cellStyle name="Hipervínculo" xfId="22761" builtinId="8" hidden="1"/>
    <cellStyle name="Hipervínculo" xfId="44496" builtinId="8" hidden="1"/>
    <cellStyle name="Hipervínculo" xfId="24826" builtinId="8" hidden="1"/>
    <cellStyle name="Hipervínculo" xfId="46249" builtinId="8" hidden="1"/>
    <cellStyle name="Hipervínculo" xfId="21264" builtinId="8" hidden="1"/>
    <cellStyle name="Hipervínculo" xfId="814" builtinId="8" hidden="1"/>
    <cellStyle name="Hipervínculo" xfId="2672" builtinId="8" hidden="1"/>
    <cellStyle name="Hipervínculo" xfId="47122" builtinId="8" hidden="1"/>
    <cellStyle name="Hipervínculo" xfId="23907" builtinId="8" hidden="1"/>
    <cellStyle name="Hipervínculo" xfId="38899" builtinId="8" hidden="1"/>
    <cellStyle name="Hipervínculo" xfId="46512" builtinId="8" hidden="1"/>
    <cellStyle name="Hipervínculo" xfId="14333" builtinId="8" hidden="1"/>
    <cellStyle name="Hipervínculo" xfId="6812" builtinId="8" hidden="1"/>
    <cellStyle name="Hipervínculo" xfId="38612" builtinId="8" hidden="1"/>
    <cellStyle name="Hipervínculo" xfId="36607" builtinId="8" hidden="1"/>
    <cellStyle name="Hipervínculo" xfId="58886" builtinId="8" hidden="1"/>
    <cellStyle name="Hipervínculo" xfId="33927" builtinId="8" hidden="1"/>
    <cellStyle name="Hipervínculo" xfId="36876" builtinId="8" hidden="1"/>
    <cellStyle name="Hipervínculo" xfId="23972" builtinId="8" hidden="1"/>
    <cellStyle name="Hipervínculo" xfId="15287" builtinId="8" hidden="1"/>
    <cellStyle name="Hipervínculo" xfId="24754" builtinId="8" hidden="1"/>
    <cellStyle name="Hipervínculo" xfId="43408" builtinId="8" hidden="1"/>
    <cellStyle name="Hipervínculo" xfId="53970" builtinId="8" hidden="1"/>
    <cellStyle name="Hipervínculo" xfId="29941" builtinId="8" hidden="1"/>
    <cellStyle name="Hipervínculo" xfId="25848" builtinId="8" hidden="1"/>
    <cellStyle name="Hipervínculo" xfId="56634" builtinId="8" hidden="1"/>
    <cellStyle name="Hipervínculo" xfId="22090" builtinId="8" hidden="1"/>
    <cellStyle name="Hipervínculo" xfId="28722" builtinId="8" hidden="1"/>
    <cellStyle name="Hipervínculo" xfId="50206" builtinId="8" hidden="1"/>
    <cellStyle name="Hipervínculo" xfId="47168" builtinId="8" hidden="1"/>
    <cellStyle name="Hipervínculo" xfId="23137" builtinId="8" hidden="1"/>
    <cellStyle name="Hipervínculo" xfId="19049" builtinId="8" hidden="1"/>
    <cellStyle name="Hipervínculo" xfId="38500" builtinId="8" hidden="1"/>
    <cellStyle name="Hipervínculo" xfId="28564" builtinId="8" hidden="1"/>
    <cellStyle name="Hipervínculo" xfId="32982" builtinId="8" hidden="1"/>
    <cellStyle name="Hipervínculo" xfId="57007" builtinId="8" hidden="1"/>
    <cellStyle name="Hipervínculo" xfId="40371" builtinId="8" hidden="1"/>
    <cellStyle name="Hipervínculo" xfId="16343" builtinId="8" hidden="1"/>
    <cellStyle name="Hipervínculo" xfId="12250" builtinId="8" hidden="1"/>
    <cellStyle name="Hipervínculo" xfId="11659" builtinId="8" hidden="1"/>
    <cellStyle name="Hipervínculo" xfId="49755" builtinId="8" hidden="1"/>
    <cellStyle name="Hipervínculo" xfId="56242" builtinId="8" hidden="1"/>
    <cellStyle name="Hipervínculo" xfId="46791" builtinId="8" hidden="1"/>
    <cellStyle name="Hipervínculo" xfId="33569" builtinId="8" hidden="1"/>
    <cellStyle name="Hipervínculo" xfId="44371" builtinId="8" hidden="1"/>
    <cellStyle name="Hipervínculo" xfId="5451" builtinId="8" hidden="1"/>
    <cellStyle name="Hipervínculo" xfId="13499" builtinId="8" hidden="1"/>
    <cellStyle name="Hipervínculo" xfId="14813" builtinId="8" hidden="1"/>
    <cellStyle name="Hipervínculo" xfId="19555" builtinId="8" hidden="1"/>
    <cellStyle name="Hipervínculo" xfId="45169" builtinId="8" hidden="1"/>
    <cellStyle name="Hipervínculo" xfId="1640" builtinId="8" hidden="1"/>
    <cellStyle name="Hipervínculo" xfId="3251" builtinId="8" hidden="1"/>
    <cellStyle name="Hipervínculo" xfId="1730" builtinId="8" hidden="1"/>
    <cellStyle name="Hipervínculo" xfId="25257" builtinId="8" hidden="1"/>
    <cellStyle name="Hipervínculo" xfId="49287" builtinId="8" hidden="1"/>
    <cellStyle name="Hipervínculo" xfId="49647" builtinId="8" hidden="1"/>
    <cellStyle name="Hipervínculo" xfId="42961" builtinId="8" hidden="1"/>
    <cellStyle name="Hipervínculo" xfId="19971" builtinId="8" hidden="1"/>
    <cellStyle name="Hipervínculo" xfId="2321" builtinId="8" hidden="1"/>
    <cellStyle name="Hipervínculo" xfId="336" builtinId="8" hidden="1"/>
    <cellStyle name="Hipervínculo" xfId="8259" builtinId="8" hidden="1"/>
    <cellStyle name="Hipervínculo" xfId="56088" builtinId="8" hidden="1"/>
    <cellStyle name="Hipervínculo" xfId="58921" builtinId="8" hidden="1"/>
    <cellStyle name="Hipervínculo" xfId="49689" builtinId="8" hidden="1"/>
    <cellStyle name="Hipervínculo" xfId="13170" builtinId="8" hidden="1"/>
    <cellStyle name="Hipervínculo" xfId="1514" builtinId="8" hidden="1"/>
    <cellStyle name="Hipervínculo" xfId="14923" builtinId="8" hidden="1"/>
    <cellStyle name="Hipervínculo" xfId="36645" builtinId="8" hidden="1"/>
    <cellStyle name="Hipervínculo" xfId="20586" builtinId="8" hidden="1"/>
    <cellStyle name="Hipervínculo" xfId="45127" builtinId="8" hidden="1"/>
    <cellStyle name="Hipervínculo" xfId="29102" builtinId="8" hidden="1"/>
    <cellStyle name="Hipervínculo" xfId="6371" builtinId="8" hidden="1"/>
    <cellStyle name="Hipervínculo" xfId="7543" builtinId="8" hidden="1"/>
    <cellStyle name="Hipervínculo" xfId="21852" builtinId="8" hidden="1"/>
    <cellStyle name="Hipervínculo" xfId="53655" builtinId="8" hidden="1"/>
    <cellStyle name="Hipervínculo" xfId="48965" builtinId="8" hidden="1"/>
    <cellStyle name="Hipervínculo" xfId="37402" builtinId="8" hidden="1"/>
    <cellStyle name="Hipervínculo" xfId="25518" builtinId="8" hidden="1"/>
    <cellStyle name="Hipervínculo" xfId="17673" builtinId="8" hidden="1"/>
    <cellStyle name="Hipervínculo" xfId="20992" builtinId="8" hidden="1"/>
    <cellStyle name="Hipervínculo" xfId="28778" builtinId="8" hidden="1"/>
    <cellStyle name="Hipervínculo" xfId="39343" builtinId="8" hidden="1"/>
    <cellStyle name="Hipervínculo" xfId="58974" builtinId="8" hidden="1"/>
    <cellStyle name="Hipervínculo" xfId="21024" builtinId="8" hidden="1"/>
    <cellStyle name="Hipervínculo" xfId="15245" builtinId="8" hidden="1"/>
    <cellStyle name="Hipervínculo" xfId="34740" builtinId="8" hidden="1"/>
    <cellStyle name="Hipervínculo" xfId="13493" builtinId="8" hidden="1"/>
    <cellStyle name="Hipervínculo" xfId="35706" builtinId="8" hidden="1"/>
    <cellStyle name="Hipervínculo" xfId="59341" builtinId="8" hidden="1"/>
    <cellStyle name="Hipervínculo" xfId="35112" builtinId="8" hidden="1"/>
    <cellStyle name="Hipervínculo" xfId="30051" builtinId="8" hidden="1"/>
    <cellStyle name="Hipervínculo" xfId="8321" builtinId="8" hidden="1"/>
    <cellStyle name="Hipervínculo" xfId="15842" builtinId="8" hidden="1"/>
    <cellStyle name="Hipervínculo" xfId="37635" builtinId="8" hidden="1"/>
    <cellStyle name="Hipervínculo" xfId="29452" builtinId="8" hidden="1"/>
    <cellStyle name="Hipervínculo" xfId="46550" builtinId="8" hidden="1"/>
    <cellStyle name="Hipervínculo" xfId="31365" builtinId="8" hidden="1"/>
    <cellStyle name="Hipervínculo" xfId="23119" builtinId="8" hidden="1"/>
    <cellStyle name="Hipervínculo" xfId="6972" builtinId="8" hidden="1"/>
    <cellStyle name="Hipervínculo" xfId="11499" builtinId="8" hidden="1"/>
    <cellStyle name="Hipervínculo" xfId="53016" builtinId="8" hidden="1"/>
    <cellStyle name="Hipervínculo" xfId="25958" builtinId="8" hidden="1"/>
    <cellStyle name="Hipervínculo" xfId="34216" builtinId="8" hidden="1"/>
    <cellStyle name="Hipervínculo" xfId="28366" builtinId="8" hidden="1"/>
    <cellStyle name="Hipervínculo" xfId="15880" builtinId="8" hidden="1"/>
    <cellStyle name="Hipervínculo" xfId="58348" builtinId="8" hidden="1"/>
    <cellStyle name="Hipervínculo" xfId="16006" builtinId="8" hidden="1"/>
    <cellStyle name="Hipervínculo" xfId="56394" builtinId="8" hidden="1"/>
    <cellStyle name="Hipervínculo" xfId="34912" builtinId="8" hidden="1"/>
    <cellStyle name="Hipervínculo" xfId="19215" builtinId="8" hidden="1"/>
    <cellStyle name="Hipervínculo" xfId="9058" builtinId="8" hidden="1"/>
    <cellStyle name="Hipervínculo" xfId="14210" builtinId="8" hidden="1"/>
    <cellStyle name="Hipervínculo" xfId="27660" builtinId="8" hidden="1"/>
    <cellStyle name="Hipervínculo" xfId="422" builtinId="8" hidden="1"/>
    <cellStyle name="Hipervínculo" xfId="4947" builtinId="8" hidden="1"/>
    <cellStyle name="Hipervínculo" xfId="3476" builtinId="8" hidden="1"/>
    <cellStyle name="Hipervínculo" xfId="22250" builtinId="8" hidden="1"/>
    <cellStyle name="Hipervínculo" xfId="52261" builtinId="8" hidden="1"/>
    <cellStyle name="Hipervínculo" xfId="4523" builtinId="8" hidden="1"/>
    <cellStyle name="Hipervínculo" xfId="19373" builtinId="8" hidden="1"/>
    <cellStyle name="Hipervínculo" xfId="35222" builtinId="8" hidden="1"/>
    <cellStyle name="Hipervínculo" xfId="47494" builtinId="8" hidden="1"/>
    <cellStyle name="Hipervínculo" xfId="49883" builtinId="8" hidden="1"/>
    <cellStyle name="Hipervínculo" xfId="50753" builtinId="8" hidden="1"/>
    <cellStyle name="Hipervínculo" xfId="38234" builtinId="8" hidden="1"/>
    <cellStyle name="Hipervínculo" xfId="2183" builtinId="8" hidden="1"/>
    <cellStyle name="Hipervínculo" xfId="26171" builtinId="8" hidden="1"/>
    <cellStyle name="Hipervínculo" xfId="29104" builtinId="8" hidden="1"/>
    <cellStyle name="Hipervínculo" xfId="1996" builtinId="8" hidden="1"/>
    <cellStyle name="Hipervínculo" xfId="4028" builtinId="8" hidden="1"/>
    <cellStyle name="Hipervínculo" xfId="19057" builtinId="8" hidden="1"/>
    <cellStyle name="Hipervínculo" xfId="43320" builtinId="8" hidden="1"/>
    <cellStyle name="Hipervínculo" xfId="7082" builtinId="8" hidden="1"/>
    <cellStyle name="Hipervínculo" xfId="32973" builtinId="8" hidden="1"/>
    <cellStyle name="Hipervínculo" xfId="56999" builtinId="8" hidden="1"/>
    <cellStyle name="Hipervínculo" xfId="58724" builtinId="8" hidden="1"/>
    <cellStyle name="Hipervínculo" xfId="36286" builtinId="8" hidden="1"/>
    <cellStyle name="Hipervínculo" xfId="30963" builtinId="8" hidden="1"/>
    <cellStyle name="Hipervínculo" xfId="44203" builtinId="8" hidden="1"/>
    <cellStyle name="Hipervínculo" xfId="10671" builtinId="8" hidden="1"/>
    <cellStyle name="Hipervínculo" xfId="39775" builtinId="8" hidden="1"/>
    <cellStyle name="Hipervínculo" xfId="56806" builtinId="8" hidden="1"/>
    <cellStyle name="Hipervínculo" xfId="51749" builtinId="8" hidden="1"/>
    <cellStyle name="Hipervínculo" xfId="29482" builtinId="8" hidden="1"/>
    <cellStyle name="Hipervínculo" xfId="5459" builtinId="8" hidden="1"/>
    <cellStyle name="Hipervínculo" xfId="25892" builtinId="8" hidden="1"/>
    <cellStyle name="Hipervínculo" xfId="22747" builtinId="8" hidden="1"/>
    <cellStyle name="Hipervínculo" xfId="46574" builtinId="8" hidden="1"/>
    <cellStyle name="Hipervínculo" xfId="49877" builtinId="8" hidden="1"/>
    <cellStyle name="Hipervínculo" xfId="44821" builtinId="8" hidden="1"/>
    <cellStyle name="Hipervínculo" xfId="8161" builtinId="8" hidden="1"/>
    <cellStyle name="Hipervínculo" xfId="1726" builtinId="8" hidden="1"/>
    <cellStyle name="Hipervínculo" xfId="41369" builtinId="8" hidden="1"/>
    <cellStyle name="Hipervínculo" xfId="43817" builtinId="8" hidden="1"/>
    <cellStyle name="Hipervínculo" xfId="29748" builtinId="8" hidden="1"/>
    <cellStyle name="Hipervínculo" xfId="42953" builtinId="8" hidden="1"/>
    <cellStyle name="Hipervínculo" xfId="37890" builtinId="8" hidden="1"/>
    <cellStyle name="Hipervínculo" xfId="15882" builtinId="8" hidden="1"/>
    <cellStyle name="Hipervínculo" xfId="8005" builtinId="8" hidden="1"/>
    <cellStyle name="Hipervínculo" xfId="28050" builtinId="8" hidden="1"/>
    <cellStyle name="Hipervínculo" xfId="34795" builtinId="8" hidden="1"/>
    <cellStyle name="Hipervínculo" xfId="32122" builtinId="8" hidden="1"/>
    <cellStyle name="Hipervínculo" xfId="36022" builtinId="8" hidden="1"/>
    <cellStyle name="Hipervínculo" xfId="19401" builtinId="8" hidden="1"/>
    <cellStyle name="Hipervínculo" xfId="9084" builtinId="8" hidden="1"/>
    <cellStyle name="Hipervínculo" xfId="42005" builtinId="8" hidden="1"/>
    <cellStyle name="Hipervínculo" xfId="50210" builtinId="8" hidden="1"/>
    <cellStyle name="Hipervínculo" xfId="3982" builtinId="8" hidden="1"/>
    <cellStyle name="Hipervínculo" xfId="52785" builtinId="8" hidden="1"/>
    <cellStyle name="Hipervínculo" xfId="29501" builtinId="8" hidden="1"/>
    <cellStyle name="Hipervínculo" xfId="45845" builtinId="8" hidden="1"/>
    <cellStyle name="Hipervínculo" xfId="23232" builtinId="8" hidden="1"/>
    <cellStyle name="Hipervínculo" xfId="21860" builtinId="8" hidden="1"/>
    <cellStyle name="Hipervínculo" xfId="18999" builtinId="8" hidden="1"/>
    <cellStyle name="Hipervínculo" xfId="48649" builtinId="8" hidden="1"/>
    <cellStyle name="Hipervínculo" xfId="43899" builtinId="8" hidden="1"/>
    <cellStyle name="Hipervínculo" xfId="36770" builtinId="8" hidden="1"/>
    <cellStyle name="Hipervínculo" xfId="17107" builtinId="8" hidden="1"/>
    <cellStyle name="Hipervínculo" xfId="6686" builtinId="8" hidden="1"/>
    <cellStyle name="Hipervínculo" xfId="28786" builtinId="8" hidden="1"/>
    <cellStyle name="Hipervínculo" xfId="56128" builtinId="8" hidden="1"/>
    <cellStyle name="Hipervínculo" xfId="55578" builtinId="8" hidden="1"/>
    <cellStyle name="Hipervínculo" xfId="36970" builtinId="8" hidden="1"/>
    <cellStyle name="Hipervínculo" xfId="15239" builtinId="8" hidden="1"/>
    <cellStyle name="Hipervínculo" xfId="18446" builtinId="8" hidden="1"/>
    <cellStyle name="Hipervínculo" xfId="13485" builtinId="8" hidden="1"/>
    <cellStyle name="Hipervínculo" xfId="35714" builtinId="8" hidden="1"/>
    <cellStyle name="Hipervínculo" xfId="40777" builtinId="8" hidden="1"/>
    <cellStyle name="Hipervínculo" xfId="55772" builtinId="8" hidden="1"/>
    <cellStyle name="Hipervínculo" xfId="30043" builtinId="8" hidden="1"/>
    <cellStyle name="Hipervínculo" xfId="4537" builtinId="8" hidden="1"/>
    <cellStyle name="Hipervínculo" xfId="4070" builtinId="8" hidden="1"/>
    <cellStyle name="Hipervínculo" xfId="20287" builtinId="8" hidden="1"/>
    <cellStyle name="Hipervínculo" xfId="57502" builtinId="8" hidden="1"/>
    <cellStyle name="Hipervínculo" xfId="57321" builtinId="8" hidden="1"/>
    <cellStyle name="Hipervínculo" xfId="31944" builtinId="8" hidden="1"/>
    <cellStyle name="Hipervínculo" xfId="23111" builtinId="8" hidden="1"/>
    <cellStyle name="Hipervínculo" xfId="23264" builtinId="8" hidden="1"/>
    <cellStyle name="Hipervínculo" xfId="44659" builtinId="8" hidden="1"/>
    <cellStyle name="Hipervínculo" xfId="11456" builtinId="8" hidden="1"/>
    <cellStyle name="Hipervínculo" xfId="6501" builtinId="8" hidden="1"/>
    <cellStyle name="Hipervínculo" xfId="54630" builtinId="8" hidden="1"/>
    <cellStyle name="Hipervínculo" xfId="42174" builtinId="8" hidden="1"/>
    <cellStyle name="Hipervínculo" xfId="16187" builtinId="8" hidden="1"/>
    <cellStyle name="Hipervínculo" xfId="2843" builtinId="8" hidden="1"/>
    <cellStyle name="Hipervínculo" xfId="9859" builtinId="8" hidden="1"/>
    <cellStyle name="Hipervínculo" xfId="57059" builtinId="8" hidden="1"/>
    <cellStyle name="Hipervínculo" xfId="47895" builtinId="8" hidden="1"/>
    <cellStyle name="Hipervínculo" xfId="12642" builtinId="8" hidden="1"/>
    <cellStyle name="Hipervínculo" xfId="35372" builtinId="8" hidden="1"/>
    <cellStyle name="Hipervínculo" xfId="9258" builtinId="8" hidden="1"/>
    <cellStyle name="Hipervínculo" xfId="1027" builtinId="8" hidden="1"/>
    <cellStyle name="Hipervínculo" xfId="16659" builtinId="8" hidden="1"/>
    <cellStyle name="Hipervínculo" xfId="40687" builtinId="8" hidden="1"/>
    <cellStyle name="Hipervínculo" xfId="49841" builtinId="8" hidden="1"/>
    <cellStyle name="Hipervínculo" xfId="54855" builtinId="8" hidden="1"/>
    <cellStyle name="Hipervínculo" xfId="28572" builtinId="8" hidden="1"/>
    <cellStyle name="Hipervínculo" xfId="4527" builtinId="8" hidden="1"/>
    <cellStyle name="Hipervínculo" xfId="7126" builtinId="8" hidden="1"/>
    <cellStyle name="Hipervínculo" xfId="23455" builtinId="8" hidden="1"/>
    <cellStyle name="Hipervínculo" xfId="47486" builtinId="8" hidden="1"/>
    <cellStyle name="Hipervínculo" xfId="9184" builtinId="8" hidden="1"/>
    <cellStyle name="Hipervínculo" xfId="45730" builtinId="8" hidden="1"/>
    <cellStyle name="Hipervínculo" xfId="33125" builtinId="8" hidden="1"/>
    <cellStyle name="Hipervínculo" xfId="2179" builtinId="8" hidden="1"/>
    <cellStyle name="Hipervínculo" xfId="21820" builtinId="8" hidden="1"/>
    <cellStyle name="Hipervínculo" xfId="26030" builtinId="8" hidden="1"/>
    <cellStyle name="Hipervínculo" xfId="44147" builtinId="8" hidden="1"/>
    <cellStyle name="Hipervínculo" xfId="57" builtinId="8" hidden="1"/>
    <cellStyle name="Hipervínculo" xfId="30264" builtinId="8" hidden="1"/>
    <cellStyle name="Hipervínculo" xfId="58453" builtinId="8" hidden="1"/>
    <cellStyle name="Hipervínculo" xfId="22214" builtinId="8" hidden="1"/>
    <cellStyle name="Hipervínculo" xfId="58270" builtinId="8" hidden="1"/>
    <cellStyle name="Hipervínculo" xfId="29300" builtinId="8" hidden="1"/>
    <cellStyle name="Hipervínculo" xfId="58728" builtinId="8" hidden="1"/>
    <cellStyle name="Hipervínculo" xfId="54755" builtinId="8" hidden="1"/>
    <cellStyle name="Hipervínculo" xfId="52745" builtinId="8" hidden="1"/>
    <cellStyle name="Hipervínculo" xfId="25249" builtinId="8" hidden="1"/>
    <cellStyle name="Hipervínculo" xfId="14017" builtinId="8" hidden="1"/>
    <cellStyle name="Hipervínculo" xfId="19079" builtinId="8" hidden="1"/>
    <cellStyle name="Hipervínculo" xfId="43859" builtinId="8" hidden="1"/>
    <cellStyle name="Hipervínculo" xfId="51739" builtinId="8" hidden="1"/>
    <cellStyle name="Hipervínculo" xfId="17863" builtinId="8" hidden="1"/>
    <cellStyle name="Hipervínculo" xfId="24945" builtinId="8" hidden="1"/>
    <cellStyle name="Hipervínculo" xfId="3908" builtinId="8" hidden="1"/>
    <cellStyle name="Hipervínculo" xfId="20948" builtinId="8" hidden="1"/>
    <cellStyle name="Hipervínculo" xfId="26006" builtinId="8" hidden="1"/>
    <cellStyle name="Hipervínculo" xfId="50659" builtinId="8" hidden="1"/>
    <cellStyle name="Hipervínculo" xfId="22034" builtinId="8" hidden="1"/>
    <cellStyle name="Hipervínculo" xfId="16028" builtinId="8" hidden="1"/>
    <cellStyle name="Hipervínculo" xfId="8171" builtinId="8" hidden="1"/>
    <cellStyle name="Hipervínculo" xfId="6145" builtinId="8" hidden="1"/>
    <cellStyle name="Hipervínculo" xfId="40705" builtinId="8" hidden="1"/>
    <cellStyle name="Hipervínculo" xfId="32935" builtinId="8" hidden="1"/>
    <cellStyle name="Hipervínculo" xfId="57295" builtinId="8" hidden="1"/>
    <cellStyle name="Hipervínculo" xfId="37882" builtinId="8" hidden="1"/>
    <cellStyle name="Hipervínculo" xfId="27078" builtinId="8" hidden="1"/>
    <cellStyle name="Hipervínculo" xfId="11093" builtinId="8" hidden="1"/>
    <cellStyle name="Hipervínculo" xfId="13072" builtinId="8" hidden="1"/>
    <cellStyle name="Hipervínculo" xfId="4638" builtinId="8" hidden="1"/>
    <cellStyle name="Hipervínculo" xfId="22292" builtinId="8" hidden="1"/>
    <cellStyle name="Hipervínculo" xfId="52652" builtinId="8" hidden="1"/>
    <cellStyle name="Hipervínculo" xfId="52890" builtinId="8" hidden="1"/>
    <cellStyle name="Hipervínculo" xfId="40873" builtinId="8" hidden="1"/>
    <cellStyle name="Hipervínculo" xfId="2523" builtinId="8" hidden="1"/>
    <cellStyle name="Hipervínculo" xfId="2057" builtinId="8" hidden="1"/>
    <cellStyle name="Hipervínculo" xfId="18816" builtinId="8" hidden="1"/>
    <cellStyle name="Hipervínculo" xfId="39739" builtinId="8" hidden="1"/>
    <cellStyle name="Hipervínculo" xfId="45817" builtinId="8" hidden="1"/>
    <cellStyle name="Hipervínculo" xfId="24026" builtinId="8" hidden="1"/>
    <cellStyle name="Hipervínculo" xfId="14643" builtinId="8" hidden="1"/>
    <cellStyle name="Hipervínculo" xfId="3098" builtinId="8" hidden="1"/>
    <cellStyle name="Hipervínculo" xfId="26926" builtinId="8" hidden="1"/>
    <cellStyle name="Hipervínculo" xfId="48657" builtinId="8" hidden="1"/>
    <cellStyle name="Hipervínculo" xfId="29320" builtinId="8" hidden="1"/>
    <cellStyle name="Hipervínculo" xfId="7866" builtinId="8" hidden="1"/>
    <cellStyle name="Hipervínculo" xfId="17099" builtinId="8" hidden="1"/>
    <cellStyle name="Hipervínculo" xfId="48584" builtinId="8" hidden="1"/>
    <cellStyle name="Hipervínculo" xfId="10771" builtinId="8" hidden="1"/>
    <cellStyle name="Hipervínculo" xfId="16621" builtinId="8" hidden="1"/>
    <cellStyle name="Hipervínculo" xfId="55586" builtinId="8" hidden="1"/>
    <cellStyle name="Hipervínculo" xfId="57812" builtinId="8" hidden="1"/>
    <cellStyle name="Hipervínculo" xfId="44931" builtinId="8" hidden="1"/>
    <cellStyle name="Hipervínculo" xfId="12074" builtinId="8" hidden="1"/>
    <cellStyle name="Hipervínculo" xfId="31591" builtinId="8" hidden="1"/>
    <cellStyle name="Hipervínculo" xfId="17569" builtinId="8" hidden="1"/>
    <cellStyle name="Hipervínculo" xfId="7739" builtinId="8" hidden="1"/>
    <cellStyle name="Hipervínculo" xfId="55780" builtinId="8" hidden="1"/>
    <cellStyle name="Hipervínculo" xfId="20994" builtinId="8" hidden="1"/>
    <cellStyle name="Hipervínculo" xfId="22943" builtinId="8" hidden="1"/>
    <cellStyle name="Hipervínculo" xfId="5953" builtinId="8" hidden="1"/>
    <cellStyle name="Hipervínculo" xfId="22003" builtinId="8" hidden="1"/>
    <cellStyle name="Hipervínculo" xfId="40773" builtinId="8" hidden="1"/>
    <cellStyle name="Hipervínculo" xfId="47712" builtinId="8" hidden="1"/>
    <cellStyle name="Hipervínculo" xfId="48979" builtinId="8" hidden="1"/>
    <cellStyle name="Hipervínculo" xfId="44891" builtinId="8" hidden="1"/>
    <cellStyle name="Hipervínculo" xfId="20860" builtinId="8" hidden="1"/>
    <cellStyle name="Hipervínculo" xfId="47156" builtinId="8" hidden="1"/>
    <cellStyle name="Hipervínculo" xfId="24340" builtinId="8" hidden="1"/>
    <cellStyle name="Hipervínculo" xfId="31171" builtinId="8" hidden="1"/>
    <cellStyle name="Hipervínculo" xfId="54638" builtinId="8" hidden="1"/>
    <cellStyle name="Hipervínculo" xfId="44161" builtinId="8" hidden="1"/>
    <cellStyle name="Hipervínculo" xfId="38088" builtinId="8" hidden="1"/>
    <cellStyle name="Hipervínculo" xfId="14061" builtinId="8" hidden="1"/>
    <cellStyle name="Hipervínculo" xfId="9851" builtinId="8" hidden="1"/>
    <cellStyle name="Hipervínculo" xfId="38902" builtinId="8" hidden="1"/>
    <cellStyle name="Hipervínculo" xfId="37966" builtinId="8" hidden="1"/>
    <cellStyle name="Hipervínculo" xfId="58272" builtinId="8" hidden="1"/>
    <cellStyle name="Hipervínculo" xfId="35380" builtinId="8" hidden="1"/>
    <cellStyle name="Hipervínculo" xfId="44725" builtinId="8" hidden="1"/>
    <cellStyle name="Hipervínculo" xfId="7263" builtinId="8" hidden="1"/>
    <cellStyle name="Hipervínculo" xfId="16651" builtinId="8" hidden="1"/>
    <cellStyle name="Hipervínculo" xfId="21159" builtinId="8" hidden="1"/>
    <cellStyle name="Hipervínculo" xfId="44771" builtinId="8" hidden="1"/>
    <cellStyle name="Hipervínculo" xfId="52608" builtinId="8" hidden="1"/>
    <cellStyle name="Hipervínculo" xfId="28580" builtinId="8" hidden="1"/>
    <cellStyle name="Hipervínculo" xfId="12496" builtinId="8" hidden="1"/>
    <cellStyle name="Hipervínculo" xfId="198" builtinId="8" hidden="1"/>
    <cellStyle name="Hipervínculo" xfId="29872" builtinId="8" hidden="1"/>
    <cellStyle name="Hipervínculo" xfId="48290" builtinId="8" hidden="1"/>
    <cellStyle name="Hipervínculo" xfId="51011" builtinId="8" hidden="1"/>
    <cellStyle name="Hipervínculo" xfId="28630" builtinId="8" hidden="1"/>
    <cellStyle name="Hipervínculo" xfId="21782" builtinId="8" hidden="1"/>
    <cellStyle name="Hipervínculo" xfId="17689" builtinId="8" hidden="1"/>
    <cellStyle name="Hipervínculo" xfId="5233" builtinId="8" hidden="1"/>
    <cellStyle name="Hipervínculo" xfId="30250" builtinId="8" hidden="1"/>
    <cellStyle name="Hipervínculo" xfId="32072" builtinId="8" hidden="1"/>
    <cellStyle name="Hipervínculo" xfId="57753" builtinId="8" hidden="1"/>
    <cellStyle name="Hipervínculo" xfId="38791" builtinId="8" hidden="1"/>
    <cellStyle name="Hipervínculo" xfId="14979" builtinId="8" hidden="1"/>
    <cellStyle name="Hipervínculo" xfId="10891" builtinId="8" hidden="1"/>
    <cellStyle name="Hipervínculo" xfId="30401" builtinId="8" hidden="1"/>
    <cellStyle name="Hipervínculo" xfId="3744" builtinId="8" hidden="1"/>
    <cellStyle name="Hipervínculo" xfId="15313" builtinId="8" hidden="1"/>
    <cellStyle name="Hipervínculo" xfId="32596" builtinId="8" hidden="1"/>
    <cellStyle name="Hipervínculo" xfId="50645" builtinId="8" hidden="1"/>
    <cellStyle name="Hipervínculo" xfId="31255" builtinId="8" hidden="1"/>
    <cellStyle name="Hipervínculo" xfId="42289" builtinId="8" hidden="1"/>
    <cellStyle name="Hipervínculo" xfId="9112" builtinId="8" hidden="1"/>
    <cellStyle name="Hipervínculo" xfId="42097" builtinId="8" hidden="1"/>
    <cellStyle name="Hipervínculo" xfId="43404" builtinId="8" hidden="1"/>
    <cellStyle name="Hipervínculo" xfId="38026" builtinId="8" hidden="1"/>
    <cellStyle name="Hipervínculo" xfId="32791" builtinId="8" hidden="1"/>
    <cellStyle name="Hipervínculo" xfId="6001" builtinId="8" hidden="1"/>
    <cellStyle name="Hipervínculo" xfId="37900" builtinId="8" hidden="1"/>
    <cellStyle name="Hipervínculo" xfId="35042" builtinId="8" hidden="1"/>
    <cellStyle name="Hipervínculo" xfId="20735" builtinId="8" hidden="1"/>
    <cellStyle name="Hipervínculo" xfId="41302" builtinId="8" hidden="1"/>
    <cellStyle name="Hipervínculo" xfId="50344" builtinId="8" hidden="1"/>
    <cellStyle name="Hipervínculo" xfId="10449" builtinId="8" hidden="1"/>
    <cellStyle name="Hipervínculo" xfId="4551" builtinId="8" hidden="1"/>
    <cellStyle name="Hipervínculo" xfId="27509" builtinId="8" hidden="1"/>
    <cellStyle name="Hipervínculo" xfId="32305" builtinId="8" hidden="1"/>
    <cellStyle name="Hipervínculo" xfId="45819" builtinId="8" hidden="1"/>
    <cellStyle name="Hipervínculo" xfId="12288" builtinId="8" hidden="1"/>
    <cellStyle name="Hipervínculo" xfId="29911" builtinId="8" hidden="1"/>
    <cellStyle name="Hipervínculo" xfId="10545" builtinId="8" hidden="1"/>
    <cellStyle name="Hipervínculo" xfId="8287" builtinId="8" hidden="1"/>
    <cellStyle name="Hipervínculo" xfId="22993" builtinId="8" hidden="1"/>
    <cellStyle name="Hipervínculo" xfId="51629" builtinId="8" hidden="1"/>
    <cellStyle name="Hipervínculo" xfId="53734" builtinId="8" hidden="1"/>
    <cellStyle name="Hipervínculo" xfId="6063" builtinId="8" hidden="1"/>
    <cellStyle name="Hipervínculo" xfId="21248" builtinId="8" hidden="1"/>
    <cellStyle name="Hipervínculo" xfId="54947" builtinId="8" hidden="1"/>
    <cellStyle name="Hipervínculo" xfId="34180" builtinId="8" hidden="1"/>
    <cellStyle name="Hipervínculo" xfId="15091" builtinId="8" hidden="1"/>
    <cellStyle name="Hipervínculo" xfId="29404" builtinId="8" hidden="1"/>
    <cellStyle name="Hipervínculo" xfId="39169" builtinId="8" hidden="1"/>
    <cellStyle name="Hipervínculo" xfId="22777" builtinId="8" hidden="1"/>
    <cellStyle name="Hipervínculo" xfId="29511" builtinId="8" hidden="1"/>
    <cellStyle name="Hipervínculo" xfId="3704" builtinId="8" hidden="1"/>
    <cellStyle name="Hipervínculo" xfId="24638" builtinId="8" hidden="1"/>
    <cellStyle name="Hipervínculo" xfId="31994" builtinId="8" hidden="1"/>
    <cellStyle name="Hipervínculo" xfId="24136" builtinId="8" hidden="1"/>
    <cellStyle name="Hipervínculo" xfId="44717" builtinId="8" hidden="1"/>
    <cellStyle name="Hipervínculo" xfId="37175" builtinId="8" hidden="1"/>
    <cellStyle name="Hipervínculo" xfId="12030" builtinId="8" hidden="1"/>
    <cellStyle name="Hipervínculo" xfId="10763" builtinId="8" hidden="1"/>
    <cellStyle name="Hipervínculo" xfId="3034" builtinId="8" hidden="1"/>
    <cellStyle name="Hipervínculo" xfId="38877" builtinId="8" hidden="1"/>
    <cellStyle name="Hipervínculo" xfId="39579" builtinId="8" hidden="1"/>
    <cellStyle name="Hipervínculo" xfId="50124" builtinId="8" hidden="1"/>
    <cellStyle name="Hipervínculo" xfId="30379" builtinId="8" hidden="1"/>
    <cellStyle name="Hipervínculo" xfId="5104" builtinId="8" hidden="1"/>
    <cellStyle name="Hipervínculo" xfId="17561" builtinId="8" hidden="1"/>
    <cellStyle name="Hipervínculo" xfId="21652" builtinId="8" hidden="1"/>
    <cellStyle name="Hipervínculo" xfId="15533" builtinId="8" hidden="1"/>
    <cellStyle name="Hipervínculo" xfId="20612" builtinId="8" hidden="1"/>
    <cellStyle name="Hipervínculo" xfId="52950" builtinId="8" hidden="1"/>
    <cellStyle name="Hipervínculo" xfId="11163" builtinId="8" hidden="1"/>
    <cellStyle name="Hipervínculo" xfId="149" builtinId="8" hidden="1"/>
    <cellStyle name="Hipervínculo" xfId="24360" builtinId="8" hidden="1"/>
    <cellStyle name="Hipervínculo" xfId="28451" builtinId="8" hidden="1"/>
    <cellStyle name="Hipervínculo" xfId="52480" builtinId="8" hidden="1"/>
    <cellStyle name="Hipervínculo" xfId="44899" builtinId="8" hidden="1"/>
    <cellStyle name="Hipervínculo" xfId="15874" builtinId="8" hidden="1"/>
    <cellStyle name="Hipervínculo" xfId="53012" builtinId="8" hidden="1"/>
    <cellStyle name="Hipervínculo" xfId="7133" builtinId="8" hidden="1"/>
    <cellStyle name="Hipervínculo" xfId="31163" builtinId="8" hidden="1"/>
    <cellStyle name="Hipervínculo" xfId="35252" builtinId="8" hidden="1"/>
    <cellStyle name="Hipervínculo" xfId="34924" builtinId="8" hidden="1"/>
    <cellStyle name="Hipervínculo" xfId="38096" builtinId="8" hidden="1"/>
    <cellStyle name="Hipervínculo" xfId="34666" builtinId="8" hidden="1"/>
    <cellStyle name="Hipervínculo" xfId="5509" builtinId="8" hidden="1"/>
    <cellStyle name="Hipervínculo" xfId="53546" builtinId="8" hidden="1"/>
    <cellStyle name="Hipervínculo" xfId="48443" builtinId="8" hidden="1"/>
    <cellStyle name="Hipervínculo" xfId="42055" builtinId="8" hidden="1"/>
    <cellStyle name="Hipervínculo" xfId="54512" builtinId="8" hidden="1"/>
    <cellStyle name="Hipervínculo" xfId="31297" builtinId="8" hidden="1"/>
    <cellStyle name="Hipervínculo" xfId="38532" builtinId="8" hidden="1"/>
    <cellStyle name="Hipervínculo" xfId="6874" builtinId="8" hidden="1"/>
    <cellStyle name="Hipervínculo" xfId="22406" builtinId="8" hidden="1"/>
    <cellStyle name="Hipervínculo" xfId="5969" builtinId="8" hidden="1"/>
    <cellStyle name="Hipervínculo" xfId="41513" builtinId="8" hidden="1"/>
    <cellStyle name="Hipervínculo" xfId="47584" builtinId="8" hidden="1"/>
    <cellStyle name="Hipervínculo" xfId="21002" builtinId="8" hidden="1"/>
    <cellStyle name="Hipervínculo" xfId="34037" builtinId="8" hidden="1"/>
    <cellStyle name="Hipervínculo" xfId="17040" builtinId="8" hidden="1"/>
    <cellStyle name="Hipervínculo" xfId="27591" builtinId="8" hidden="1"/>
    <cellStyle name="Hipervínculo" xfId="51561" builtinId="8" hidden="1"/>
    <cellStyle name="Hipervínculo" xfId="55650" builtinId="8" hidden="1"/>
    <cellStyle name="Hipervínculo" xfId="29768" builtinId="8" hidden="1"/>
    <cellStyle name="Hipervínculo" xfId="40353" builtinId="8" hidden="1"/>
    <cellStyle name="Hipervínculo" xfId="13416" builtinId="8" hidden="1"/>
    <cellStyle name="Hipervínculo" xfId="10301" builtinId="8" hidden="1"/>
    <cellStyle name="Hipervínculo" xfId="32090" builtinId="8" hidden="1"/>
    <cellStyle name="Hipervínculo" xfId="21824" builtinId="8" hidden="1"/>
    <cellStyle name="Hipervínculo" xfId="55457" builtinId="8" hidden="1"/>
    <cellStyle name="Hipervínculo" xfId="33727" builtinId="8" hidden="1"/>
    <cellStyle name="Hipervínculo" xfId="10899" builtinId="8" hidden="1"/>
    <cellStyle name="Hipervínculo" xfId="52067" builtinId="8" hidden="1"/>
    <cellStyle name="Hipervínculo" xfId="17227" builtinId="8" hidden="1"/>
    <cellStyle name="Hipervínculo" xfId="38924" builtinId="8" hidden="1"/>
    <cellStyle name="Hipervínculo" xfId="53591" builtinId="8" hidden="1"/>
    <cellStyle name="Hipervínculo" xfId="48530" builtinId="8" hidden="1"/>
    <cellStyle name="Hipervínculo" xfId="26798" builtinId="8" hidden="1"/>
    <cellStyle name="Hipervínculo" xfId="3162" builtinId="8" hidden="1"/>
    <cellStyle name="Hipervínculo" xfId="4927" builtinId="8" hidden="1"/>
    <cellStyle name="Hipervínculo" xfId="48867" builtinId="8" hidden="1"/>
    <cellStyle name="Hipervínculo" xfId="22102" builtinId="8" hidden="1"/>
    <cellStyle name="Hipervínculo" xfId="21752" builtinId="8" hidden="1"/>
    <cellStyle name="Hipervínculo" xfId="3200" builtinId="8" hidden="1"/>
    <cellStyle name="Hipervínculo" xfId="47658" builtinId="8" hidden="1"/>
    <cellStyle name="Hipervínculo" xfId="2405" builtinId="8" hidden="1"/>
    <cellStyle name="Hipervínculo" xfId="40809" builtinId="8" hidden="1"/>
    <cellStyle name="Hipervínculo" xfId="31085" builtinId="8" hidden="1"/>
    <cellStyle name="Hipervínculo" xfId="52814" builtinId="8" hidden="1"/>
    <cellStyle name="Hipervínculo" xfId="35960" builtinId="8" hidden="1"/>
    <cellStyle name="Hipervínculo" xfId="34676" builtinId="8" hidden="1"/>
    <cellStyle name="Hipervínculo" xfId="12944" builtinId="8" hidden="1"/>
    <cellStyle name="Hipervínculo" xfId="11220" builtinId="8" hidden="1"/>
    <cellStyle name="Hipervínculo" xfId="27012" builtinId="8" hidden="1"/>
    <cellStyle name="Hipervínculo" xfId="38008" builtinId="8" hidden="1"/>
    <cellStyle name="Hipervínculo" xfId="57360" builtinId="8" hidden="1"/>
    <cellStyle name="Hipervínculo" xfId="32807" builtinId="8" hidden="1"/>
    <cellStyle name="Hipervínculo" xfId="27744" builtinId="8" hidden="1"/>
    <cellStyle name="Hipervínculo" xfId="511" builtinId="8" hidden="1"/>
    <cellStyle name="Hipervínculo" xfId="18148" builtinId="8" hidden="1"/>
    <cellStyle name="Hipervínculo" xfId="26594" builtinId="8" hidden="1"/>
    <cellStyle name="Hipervínculo" xfId="44941" builtinId="8" hidden="1"/>
    <cellStyle name="Hipervínculo" xfId="50785" builtinId="8" hidden="1"/>
    <cellStyle name="Hipervínculo" xfId="25878" builtinId="8" hidden="1"/>
    <cellStyle name="Hipervínculo" xfId="20817" builtinId="8" hidden="1"/>
    <cellStyle name="Hipervínculo" xfId="590" builtinId="8" hidden="1"/>
    <cellStyle name="Hipervínculo" xfId="25071" builtinId="8" hidden="1"/>
    <cellStyle name="Hipervínculo" xfId="17769" builtinId="8" hidden="1"/>
    <cellStyle name="Hipervínculo" xfId="51867" builtinId="8" hidden="1"/>
    <cellStyle name="Hipervínculo" xfId="25822" builtinId="8" hidden="1"/>
    <cellStyle name="Hipervínculo" xfId="48612" builtinId="8" hidden="1"/>
    <cellStyle name="Hipervínculo" xfId="41889" builtinId="8" hidden="1"/>
    <cellStyle name="Hipervínculo" xfId="29804" builtinId="8" hidden="1"/>
    <cellStyle name="Hipervínculo" xfId="41495" builtinId="8" hidden="1"/>
    <cellStyle name="Hipervínculo" xfId="16568" builtinId="8" hidden="1"/>
    <cellStyle name="Hipervínculo" xfId="1270" builtinId="8" hidden="1"/>
    <cellStyle name="Hipervínculo" xfId="45087" builtinId="8" hidden="1"/>
    <cellStyle name="Hipervínculo" xfId="22160" builtinId="8" hidden="1"/>
    <cellStyle name="Hipervínculo" xfId="6962" builtinId="8" hidden="1"/>
    <cellStyle name="Hipervínculo" xfId="14845" builtinId="8" hidden="1"/>
    <cellStyle name="Hipervínculo" xfId="38869" builtinId="8" hidden="1"/>
    <cellStyle name="Hipervínculo" xfId="42967" builtinId="8" hidden="1"/>
    <cellStyle name="Hipervínculo" xfId="54414" builtinId="8" hidden="1"/>
    <cellStyle name="Hipervínculo" xfId="30387" builtinId="8" hidden="1"/>
    <cellStyle name="Hipervínculo" xfId="618" builtinId="8" hidden="1"/>
    <cellStyle name="Hipervínculo" xfId="2243" builtinId="8" hidden="1"/>
    <cellStyle name="Hipervínculo" xfId="21644" builtinId="8" hidden="1"/>
    <cellStyle name="Hipervínculo" xfId="45672" builtinId="8" hidden="1"/>
    <cellStyle name="Hipervínculo" xfId="41012" builtinId="8" hidden="1"/>
    <cellStyle name="Hipervínculo" xfId="47612" builtinId="8" hidden="1"/>
    <cellStyle name="Hipervínculo" xfId="23584" builtinId="8" hidden="1"/>
    <cellStyle name="Hipervínculo" xfId="6932" builtinId="8" hidden="1"/>
    <cellStyle name="Hipervínculo" xfId="2381" builtinId="8" hidden="1"/>
    <cellStyle name="Hipervínculo" xfId="6517" builtinId="8" hidden="1"/>
    <cellStyle name="Hipervínculo" xfId="52474" builtinId="8" hidden="1"/>
    <cellStyle name="Hipervínculo" xfId="56564" builtinId="8" hidden="1"/>
    <cellStyle name="Hipervínculo" xfId="13224" builtinId="8" hidden="1"/>
    <cellStyle name="Hipervínculo" xfId="16785" builtinId="8" hidden="1"/>
    <cellStyle name="Hipervínculo" xfId="987" builtinId="8" hidden="1"/>
    <cellStyle name="Hipervínculo" xfId="9386" builtinId="8" hidden="1"/>
    <cellStyle name="Hipervínculo" xfId="35244" builtinId="8" hidden="1"/>
    <cellStyle name="Hipervínculo" xfId="22418" builtinId="8" hidden="1"/>
    <cellStyle name="Hipervínculo" xfId="47831" builtinId="8" hidden="1"/>
    <cellStyle name="Hipervínculo" xfId="44207" builtinId="8" hidden="1"/>
    <cellStyle name="Hipervínculo" xfId="45147" builtinId="8" hidden="1"/>
    <cellStyle name="Hipervínculo" xfId="2882" builtinId="8" hidden="1"/>
    <cellStyle name="Hipervínculo" xfId="16315" builtinId="8" hidden="1"/>
    <cellStyle name="Hipervínculo" xfId="56422" builtinId="8" hidden="1"/>
    <cellStyle name="Hipervínculo" xfId="54504" builtinId="8" hidden="1"/>
    <cellStyle name="Hipervínculo" xfId="30883" builtinId="8" hidden="1"/>
    <cellStyle name="Hipervínculo" xfId="43228" builtinId="8" hidden="1"/>
    <cellStyle name="Hipervínculo" xfId="26218" builtinId="8" hidden="1"/>
    <cellStyle name="Hipervínculo" xfId="6878" builtinId="8" hidden="1"/>
    <cellStyle name="Hipervínculo" xfId="23242" builtinId="8" hidden="1"/>
    <cellStyle name="Hipervínculo" xfId="38110" builtinId="8" hidden="1"/>
    <cellStyle name="Hipervínculo" xfId="57257" builtinId="8" hidden="1"/>
    <cellStyle name="Hipervínculo" xfId="24110" builtinId="8" hidden="1"/>
    <cellStyle name="Hipervínculo" xfId="20414" builtinId="8" hidden="1"/>
    <cellStyle name="Hipervínculo" xfId="36497" builtinId="8" hidden="1"/>
    <cellStyle name="Hipervínculo" xfId="51175" builtinId="8" hidden="1"/>
    <cellStyle name="Hipervínculo" xfId="30171" builtinId="8" hidden="1"/>
    <cellStyle name="Hipervínculo" xfId="55644" builtinId="8" hidden="1"/>
    <cellStyle name="Hipervínculo" xfId="40649" builtinId="8" hidden="1"/>
    <cellStyle name="Hipervínculo" xfId="35588" builtinId="8" hidden="1"/>
    <cellStyle name="Hipervínculo" xfId="13611" builtinId="8" hidden="1"/>
    <cellStyle name="Hipervínculo" xfId="10309" builtinId="8" hidden="1"/>
    <cellStyle name="Hipervínculo" xfId="18274" builtinId="8" hidden="1"/>
    <cellStyle name="Hipervínculo" xfId="26684" builtinId="8" hidden="1"/>
    <cellStyle name="Hipervínculo" xfId="44743" builtinId="8" hidden="1"/>
    <cellStyle name="Hipervínculo" xfId="33493" builtinId="8" hidden="1"/>
    <cellStyle name="Hipervínculo" xfId="28241" builtinId="8" hidden="1"/>
    <cellStyle name="Hipervínculo" xfId="10319" builtinId="8" hidden="1"/>
    <cellStyle name="Hipervínculo" xfId="40847" builtinId="8" hidden="1"/>
    <cellStyle name="Hipervínculo" xfId="40137" builtinId="8" hidden="1"/>
    <cellStyle name="Hipervínculo" xfId="26328" builtinId="8" hidden="1"/>
    <cellStyle name="Hipervínculo" xfId="9210" builtinId="8" hidden="1"/>
    <cellStyle name="Hipervínculo" xfId="27016" builtinId="8" hidden="1"/>
    <cellStyle name="Hipervínculo" xfId="21732" builtinId="8" hidden="1"/>
    <cellStyle name="Hipervínculo" xfId="1046" builtinId="8" hidden="1"/>
    <cellStyle name="Hipervínculo" xfId="24162" builtinId="8" hidden="1"/>
    <cellStyle name="Hipervínculo" xfId="29222" builtinId="8" hidden="1"/>
    <cellStyle name="Hipervínculo" xfId="13104" builtinId="8" hidden="1"/>
    <cellStyle name="Hipervínculo" xfId="41597" builtinId="8" hidden="1"/>
    <cellStyle name="Hipervínculo" xfId="50805" builtinId="8" hidden="1"/>
    <cellStyle name="Hipervínculo" xfId="38889" builtinId="8" hidden="1"/>
    <cellStyle name="Hipervínculo" xfId="7878" builtinId="8" hidden="1"/>
    <cellStyle name="Hipervínculo" xfId="31093" builtinId="8" hidden="1"/>
    <cellStyle name="Hipervínculo" xfId="36150" builtinId="8" hidden="1"/>
    <cellStyle name="Hipervínculo" xfId="59122" builtinId="8" hidden="1"/>
    <cellStyle name="Hipervínculo" xfId="29310" builtinId="8" hidden="1"/>
    <cellStyle name="Hipervínculo" xfId="27987" builtinId="8" hidden="1"/>
    <cellStyle name="Hipervínculo" xfId="7876" builtinId="8" hidden="1"/>
    <cellStyle name="Hipervínculo" xfId="15755" builtinId="8" hidden="1"/>
    <cellStyle name="Hipervínculo" xfId="39061" builtinId="8" hidden="1"/>
    <cellStyle name="Hipervínculo" xfId="43081" builtinId="8" hidden="1"/>
    <cellStyle name="Hipervínculo" xfId="53502" builtinId="8" hidden="1"/>
    <cellStyle name="Hipervínculo" xfId="19415" builtinId="8" hidden="1"/>
    <cellStyle name="Hipervínculo" xfId="35468" builtinId="8" hidden="1"/>
    <cellStyle name="Hipervínculo" xfId="1790" builtinId="8" hidden="1"/>
    <cellStyle name="Hipervínculo" xfId="22558" builtinId="8" hidden="1"/>
    <cellStyle name="Hipervínculo" xfId="34602" builtinId="8" hidden="1"/>
    <cellStyle name="Hipervínculo" xfId="11290" builtinId="8" hidden="1"/>
    <cellStyle name="Hipervínculo" xfId="6277" builtinId="8" hidden="1"/>
    <cellStyle name="Hipervínculo" xfId="6483" builtinId="8" hidden="1"/>
    <cellStyle name="Hipervínculo" xfId="58782" builtinId="8" hidden="1"/>
    <cellStyle name="Hipervínculo" xfId="56208" builtinId="8" hidden="1"/>
    <cellStyle name="Hipervínculo" xfId="29356" builtinId="8" hidden="1"/>
    <cellStyle name="Hipervínculo" xfId="51875" builtinId="8" hidden="1"/>
    <cellStyle name="Hipervínculo" xfId="56932" builtinId="8" hidden="1"/>
    <cellStyle name="Hipervínculo" xfId="39902" builtinId="8" hidden="1"/>
    <cellStyle name="Hipervínculo" xfId="28704" builtinId="8" hidden="1"/>
    <cellStyle name="Hipervínculo" xfId="31269" builtinId="8" hidden="1"/>
    <cellStyle name="Hipervínculo" xfId="13188" builtinId="8" hidden="1"/>
    <cellStyle name="Hipervínculo" xfId="36156" builtinId="8" hidden="1"/>
    <cellStyle name="Hipervínculo" xfId="58662" builtinId="8" hidden="1"/>
    <cellStyle name="Hipervínculo" xfId="57125" builtinId="8" hidden="1"/>
    <cellStyle name="Hipervínculo" xfId="33101" builtinId="8" hidden="1"/>
    <cellStyle name="Hipervínculo" xfId="6954" builtinId="8" hidden="1"/>
    <cellStyle name="Hipervínculo" xfId="28918" builtinId="8" hidden="1"/>
    <cellStyle name="Hipervínculo" xfId="28668" builtinId="8" hidden="1"/>
    <cellStyle name="Hipervínculo" xfId="42959" builtinId="8" hidden="1"/>
    <cellStyle name="Hipervínculo" xfId="54422" builtinId="8" hidden="1"/>
    <cellStyle name="Hipervínculo" xfId="50326" builtinId="8" hidden="1"/>
    <cellStyle name="Hipervínculo" xfId="9648" builtinId="8" hidden="1"/>
    <cellStyle name="Hipervínculo" xfId="2247" builtinId="8" hidden="1"/>
    <cellStyle name="Hipervínculo" xfId="19879" builtinId="8" hidden="1"/>
    <cellStyle name="Hipervínculo" xfId="4036" builtinId="8" hidden="1"/>
    <cellStyle name="Hipervínculo" xfId="24866" builtinId="8" hidden="1"/>
    <cellStyle name="Hipervínculo" xfId="53474" builtinId="8" hidden="1"/>
    <cellStyle name="Hipervínculo" xfId="44813" builtinId="8" hidden="1"/>
    <cellStyle name="Hipervínculo" xfId="36535" builtinId="8" hidden="1"/>
    <cellStyle name="Hipervínculo" xfId="29631" builtinId="8" hidden="1"/>
    <cellStyle name="Hipervínculo" xfId="42573" builtinId="8" hidden="1"/>
    <cellStyle name="Hipervínculo" xfId="34039" builtinId="8" hidden="1"/>
    <cellStyle name="Hipervínculo" xfId="18296" builtinId="8" hidden="1"/>
    <cellStyle name="Hipervínculo" xfId="43013" builtinId="8" hidden="1"/>
    <cellStyle name="Hipervínculo" xfId="33991" builtinId="8" hidden="1"/>
    <cellStyle name="Hipervínculo" xfId="46844" builtinId="8" hidden="1"/>
    <cellStyle name="Hipervínculo" xfId="39996" builtinId="8" hidden="1"/>
    <cellStyle name="Hipervínculo" xfId="55186" builtinId="8" hidden="1"/>
    <cellStyle name="Hipervínculo" xfId="38659" builtinId="8" hidden="1"/>
    <cellStyle name="Hipervínculo" xfId="55286" builtinId="8" hidden="1"/>
    <cellStyle name="Hipervínculo" xfId="38444" builtinId="8" hidden="1"/>
    <cellStyle name="Hipervínculo" xfId="55656" builtinId="8" hidden="1"/>
    <cellStyle name="Hipervínculo" xfId="5903" builtinId="8" hidden="1"/>
    <cellStyle name="Hipervínculo" xfId="16323" builtinId="8" hidden="1"/>
    <cellStyle name="Hipervínculo" xfId="22182" builtinId="8" hidden="1"/>
    <cellStyle name="Hipervínculo" xfId="46130" builtinId="8" hidden="1"/>
    <cellStyle name="Hipervínculo" xfId="49433" builtinId="8" hidden="1"/>
    <cellStyle name="Hipervínculo" xfId="54885" builtinId="8" hidden="1"/>
    <cellStyle name="Hipervínculo" xfId="22643" builtinId="8" hidden="1"/>
    <cellStyle name="Hipervínculo" xfId="1504" builtinId="8" hidden="1"/>
    <cellStyle name="Hipervínculo" xfId="23250" builtinId="8" hidden="1"/>
    <cellStyle name="Hipervínculo" xfId="53362" builtinId="8" hidden="1"/>
    <cellStyle name="Hipervínculo" xfId="52928" builtinId="8" hidden="1"/>
    <cellStyle name="Hipervínculo" xfId="42509" builtinId="8" hidden="1"/>
    <cellStyle name="Hipervínculo" xfId="20422" builtinId="8" hidden="1"/>
    <cellStyle name="Hipervínculo" xfId="28738" builtinId="8" hidden="1"/>
    <cellStyle name="Hipervínculo" xfId="8449" builtinId="8" hidden="1"/>
    <cellStyle name="Hipervínculo" xfId="30179" builtinId="8" hidden="1"/>
    <cellStyle name="Hipervínculo" xfId="35238" builtinId="8" hidden="1"/>
    <cellStyle name="Hipervínculo" xfId="59405" builtinId="8" hidden="1"/>
    <cellStyle name="Hipervínculo" xfId="35580" builtinId="8" hidden="1"/>
    <cellStyle name="Hipervínculo" xfId="13619" builtinId="8" hidden="1"/>
    <cellStyle name="Hipervínculo" xfId="6415" builtinId="8" hidden="1"/>
    <cellStyle name="Hipervínculo" xfId="28842" builtinId="8" hidden="1"/>
    <cellStyle name="Hipervínculo" xfId="59178" builtinId="8" hidden="1"/>
    <cellStyle name="Hipervínculo" xfId="58942" builtinId="8" hidden="1"/>
    <cellStyle name="Hipervínculo" xfId="27567" builtinId="8" hidden="1"/>
    <cellStyle name="Hipervínculo" xfId="28650" builtinId="8" hidden="1"/>
    <cellStyle name="Hipervínculo" xfId="22983" builtinId="8" hidden="1"/>
    <cellStyle name="Hipervínculo" xfId="1334" builtinId="8" hidden="1"/>
    <cellStyle name="Hipervínculo" xfId="15894" builtinId="8" hidden="1"/>
    <cellStyle name="Hipervínculo" xfId="44036" builtinId="8" hidden="1"/>
    <cellStyle name="Hipervínculo" xfId="48989" builtinId="8" hidden="1"/>
    <cellStyle name="Hipervínculo" xfId="43496" builtinId="8" hidden="1"/>
    <cellStyle name="Hipervínculo" xfId="21724" builtinId="8" hidden="1"/>
    <cellStyle name="Hipervínculo" xfId="7797" builtinId="8" hidden="1"/>
    <cellStyle name="Hipervínculo" xfId="6243" builtinId="8" hidden="1"/>
    <cellStyle name="Hipervínculo" xfId="8793" builtinId="8" hidden="1"/>
    <cellStyle name="Hipervínculo" xfId="15443" builtinId="8" hidden="1"/>
    <cellStyle name="Hipervínculo" xfId="3816" builtinId="8" hidden="1"/>
    <cellStyle name="Hipervínculo" xfId="38988" builtinId="8" hidden="1"/>
    <cellStyle name="Hipervínculo" xfId="14793" builtinId="8" hidden="1"/>
    <cellStyle name="Hipervínculo" xfId="1476" builtinId="8" hidden="1"/>
    <cellStyle name="Hipervínculo" xfId="13042" builtinId="8" hidden="1"/>
    <cellStyle name="Hipervínculo" xfId="36158" builtinId="8" hidden="1"/>
    <cellStyle name="Hipervínculo" xfId="56490" builtinId="8" hidden="1"/>
    <cellStyle name="Hipervínculo" xfId="56722" builtinId="8" hidden="1"/>
    <cellStyle name="Hipervínculo" xfId="32188" builtinId="8" hidden="1"/>
    <cellStyle name="Hipervínculo" xfId="7868" builtinId="8" hidden="1"/>
    <cellStyle name="Hipervínculo" xfId="2361" builtinId="8" hidden="1"/>
    <cellStyle name="Hipervínculo" xfId="19841" builtinId="8" hidden="1"/>
    <cellStyle name="Hipervínculo" xfId="29354" builtinId="8" hidden="1"/>
    <cellStyle name="Hipervínculo" xfId="48945" builtinId="8" hidden="1"/>
    <cellStyle name="Hipervínculo" xfId="10075" builtinId="8" hidden="1"/>
    <cellStyle name="Hipervínculo" xfId="28990" builtinId="8" hidden="1"/>
    <cellStyle name="Hipervínculo" xfId="1794" builtinId="8" hidden="1"/>
    <cellStyle name="Hipervínculo" xfId="8057" builtinId="8" hidden="1"/>
    <cellStyle name="Hipervínculo" xfId="26640" builtinId="8" hidden="1"/>
    <cellStyle name="Hipervínculo" xfId="50015" builtinId="8" hidden="1"/>
    <cellStyle name="Hipervínculo" xfId="46709" builtinId="8" hidden="1"/>
    <cellStyle name="Hipervínculo" xfId="3786" builtinId="8" hidden="1"/>
    <cellStyle name="Hipervínculo" xfId="18589" builtinId="8" hidden="1"/>
    <cellStyle name="Hipervínculo" xfId="26612" builtinId="8" hidden="1"/>
    <cellStyle name="Hipervínculo" xfId="16745" builtinId="8" hidden="1"/>
    <cellStyle name="Hipervínculo" xfId="46305" builtinId="8" hidden="1"/>
    <cellStyle name="Hipervínculo" xfId="56940" builtinId="8" hidden="1"/>
    <cellStyle name="Hipervínculo" xfId="56178" builtinId="8" hidden="1"/>
    <cellStyle name="Hipervínculo" xfId="54999" builtinId="8" hidden="1"/>
    <cellStyle name="Hipervínculo" xfId="22582" builtinId="8" hidden="1"/>
    <cellStyle name="Hipervínculo" xfId="12122" builtinId="8" hidden="1"/>
    <cellStyle name="Hipervínculo" xfId="16213" builtinId="8" hidden="1"/>
    <cellStyle name="Hipervínculo" xfId="40243" builtinId="8" hidden="1"/>
    <cellStyle name="Hipervínculo" xfId="57133" builtinId="8" hidden="1"/>
    <cellStyle name="Hipervínculo" xfId="33109" builtinId="8" hidden="1"/>
    <cellStyle name="Hipervínculo" xfId="29014" builtinId="8" hidden="1"/>
    <cellStyle name="Hipervínculo" xfId="9827" builtinId="8" hidden="1"/>
    <cellStyle name="Hipervínculo" xfId="18921" builtinId="8" hidden="1"/>
    <cellStyle name="Hipervínculo" xfId="23009" builtinId="8" hidden="1"/>
    <cellStyle name="Hipervínculo" xfId="47042" builtinId="8" hidden="1"/>
    <cellStyle name="Hipervínculo" xfId="12666" builtinId="8" hidden="1"/>
    <cellStyle name="Hipervínculo" xfId="16530" builtinId="8" hidden="1"/>
    <cellStyle name="Hipervínculo" xfId="6081" builtinId="8" hidden="1"/>
    <cellStyle name="Hipervínculo" xfId="43635" builtinId="8" hidden="1"/>
    <cellStyle name="Hipervínculo" xfId="55230" builtinId="8" hidden="1"/>
    <cellStyle name="Hipervínculo" xfId="53060" builtinId="8" hidden="1"/>
    <cellStyle name="Hipervínculo" xfId="1134" builtinId="8" hidden="1"/>
    <cellStyle name="Hipervínculo" xfId="7719" builtinId="8" hidden="1"/>
    <cellStyle name="Hipervínculo" xfId="50723" builtinId="8" hidden="1"/>
    <cellStyle name="Hipervínculo" xfId="29050" builtinId="8" hidden="1"/>
    <cellStyle name="Hipervínculo" xfId="52279" builtinId="8" hidden="1"/>
    <cellStyle name="Hipervínculo" xfId="20882" builtinId="8" hidden="1"/>
    <cellStyle name="Hipervínculo" xfId="41767" builtinId="8" hidden="1"/>
    <cellStyle name="Hipervínculo" xfId="40427" builtinId="8" hidden="1"/>
    <cellStyle name="Hipervínculo" xfId="25009" builtinId="8" hidden="1"/>
    <cellStyle name="Hipervínculo" xfId="14973" builtinId="8" hidden="1"/>
    <cellStyle name="Hipervínculo" xfId="30393" builtinId="8" hidden="1"/>
    <cellStyle name="Hipervínculo" xfId="15129" builtinId="8" hidden="1"/>
    <cellStyle name="Hipervínculo" xfId="26718" builtinId="8" hidden="1"/>
    <cellStyle name="Hipervínculo" xfId="3896" builtinId="8" hidden="1"/>
    <cellStyle name="Hipervínculo" xfId="19017" builtinId="8" hidden="1"/>
    <cellStyle name="Hipervínculo" xfId="59206" builtinId="8" hidden="1"/>
    <cellStyle name="Hipervínculo" xfId="18487" builtinId="8" hidden="1"/>
    <cellStyle name="Hipervínculo" xfId="59120" builtinId="8" hidden="1"/>
    <cellStyle name="Hipervínculo" xfId="29923" builtinId="8" hidden="1"/>
    <cellStyle name="Hipervínculo" xfId="55534" builtinId="8" hidden="1"/>
    <cellStyle name="Hipervínculo" xfId="12128" builtinId="8" hidden="1"/>
    <cellStyle name="Hipervínculo" xfId="39997" builtinId="8" hidden="1"/>
    <cellStyle name="Hipervínculo" xfId="17351" builtinId="8" hidden="1"/>
    <cellStyle name="Hipervínculo" xfId="53344" builtinId="8" hidden="1"/>
    <cellStyle name="Hipervínculo" xfId="38968" builtinId="8" hidden="1"/>
    <cellStyle name="Hipervínculo" xfId="43576" builtinId="8" hidden="1"/>
    <cellStyle name="Hipervínculo" xfId="45055" builtinId="8" hidden="1"/>
    <cellStyle name="Hipervínculo" xfId="15643" builtinId="8" hidden="1"/>
    <cellStyle name="Hipervínculo" xfId="5015" builtinId="8" hidden="1"/>
    <cellStyle name="Hipervínculo" xfId="11480" builtinId="8" hidden="1"/>
    <cellStyle name="Hipervínculo" xfId="9329" builtinId="8" hidden="1"/>
    <cellStyle name="Hipervínculo" xfId="16536" builtinId="8" hidden="1"/>
    <cellStyle name="Hipervínculo" xfId="54350" builtinId="8" hidden="1"/>
    <cellStyle name="Hipervínculo" xfId="40467" builtinId="8" hidden="1"/>
    <cellStyle name="Hipervínculo" xfId="10205" builtinId="8" hidden="1"/>
    <cellStyle name="Hipervínculo" xfId="58814" builtinId="8" hidden="1"/>
    <cellStyle name="Hipervínculo" xfId="46528" builtinId="8" hidden="1"/>
    <cellStyle name="Hipervínculo" xfId="38322" builtinId="8" hidden="1"/>
    <cellStyle name="Hipervínculo" xfId="24272" builtinId="8" hidden="1"/>
    <cellStyle name="Hipervínculo" xfId="18408" builtinId="8" hidden="1"/>
    <cellStyle name="Hipervínculo" xfId="35026" builtinId="8" hidden="1"/>
    <cellStyle name="Hipervínculo" xfId="57107" builtinId="8" hidden="1"/>
    <cellStyle name="Hipervínculo" xfId="29527" builtinId="8" hidden="1"/>
    <cellStyle name="Hipervínculo" xfId="4594" builtinId="8" hidden="1"/>
    <cellStyle name="Hipervínculo" xfId="23520" builtinId="8" hidden="1"/>
    <cellStyle name="Hipervínculo" xfId="29074" builtinId="8" hidden="1"/>
    <cellStyle name="Hipervínculo" xfId="40365" builtinId="8" hidden="1"/>
    <cellStyle name="Hipervínculo" xfId="5361" builtinId="8" hidden="1"/>
    <cellStyle name="Hipervínculo" xfId="14055" builtinId="8" hidden="1"/>
    <cellStyle name="Hipervínculo" xfId="52255" builtinId="8" hidden="1"/>
    <cellStyle name="Hipervínculo" xfId="52536" builtinId="8" hidden="1"/>
    <cellStyle name="Hipervínculo" xfId="12302" builtinId="8" hidden="1"/>
    <cellStyle name="Hipervínculo" xfId="25828" builtinId="8" hidden="1"/>
    <cellStyle name="Hipervínculo" xfId="40749" builtinId="8" hidden="1"/>
    <cellStyle name="Hipervínculo" xfId="55794" builtinId="8" hidden="1"/>
    <cellStyle name="Hipervínculo" xfId="35287" builtinId="8" hidden="1"/>
    <cellStyle name="Hipervínculo" xfId="1011" builtinId="8" hidden="1"/>
    <cellStyle name="Hipervínculo" xfId="32929" builtinId="8" hidden="1"/>
    <cellStyle name="Hipervínculo" xfId="9459" builtinId="8" hidden="1"/>
    <cellStyle name="Hipervínculo" xfId="35309" builtinId="8" hidden="1"/>
    <cellStyle name="Hipervínculo" xfId="4808" builtinId="8" hidden="1"/>
    <cellStyle name="Hipervínculo" xfId="21426" builtinId="8" hidden="1"/>
    <cellStyle name="Hipervínculo" xfId="27786" builtinId="8" hidden="1"/>
    <cellStyle name="Hipervínculo" xfId="43131" builtinId="8" hidden="1"/>
    <cellStyle name="Hipervínculo" xfId="4875" builtinId="8" hidden="1"/>
    <cellStyle name="Hipervínculo" xfId="9921" builtinId="8" hidden="1"/>
    <cellStyle name="Hipervínculo" xfId="50156" builtinId="8" hidden="1"/>
    <cellStyle name="Hipervínculo" xfId="25095" builtinId="8" hidden="1"/>
    <cellStyle name="Hipervínculo" xfId="29056" builtinId="8" hidden="1"/>
    <cellStyle name="Hipervínculo" xfId="7649" builtinId="8" hidden="1"/>
    <cellStyle name="Hipervínculo" xfId="37256" builtinId="8" hidden="1"/>
    <cellStyle name="Hipervínculo" xfId="54568" builtinId="8" hidden="1"/>
    <cellStyle name="Hipervínculo" xfId="55334" builtinId="8" hidden="1"/>
    <cellStyle name="Hipervínculo" xfId="666" builtinId="8" hidden="1"/>
    <cellStyle name="Hipervínculo" xfId="11602" builtinId="8" hidden="1"/>
    <cellStyle name="Hipervínculo" xfId="50118" builtinId="8" hidden="1"/>
    <cellStyle name="Hipervínculo" xfId="20697" builtinId="8" hidden="1"/>
    <cellStyle name="Hipervínculo" xfId="5219" builtinId="8" hidden="1"/>
    <cellStyle name="Hipervínculo" xfId="44359" builtinId="8" hidden="1"/>
    <cellStyle name="Hipervínculo" xfId="40015" builtinId="8" hidden="1"/>
    <cellStyle name="Hipervínculo" xfId="1202" builtinId="8" hidden="1"/>
    <cellStyle name="Hipervínculo" xfId="7818" builtinId="8" hidden="1"/>
    <cellStyle name="Hipervínculo" xfId="14969" builtinId="8" hidden="1"/>
    <cellStyle name="Hipervínculo" xfId="40593" builtinId="8" hidden="1"/>
    <cellStyle name="Hipervínculo" xfId="18818" builtinId="8" hidden="1"/>
    <cellStyle name="Hipervínculo" xfId="2203" builtinId="8" hidden="1"/>
    <cellStyle name="Hipervínculo" xfId="42405" builtinId="8" hidden="1"/>
    <cellStyle name="Hipervínculo" xfId="29818" builtinId="8" hidden="1"/>
    <cellStyle name="Hipervínculo" xfId="57504" builtinId="8" hidden="1"/>
    <cellStyle name="Hipervínculo" xfId="16548" builtinId="8" hidden="1"/>
    <cellStyle name="Hipervínculo" xfId="28908" builtinId="8" hidden="1"/>
    <cellStyle name="Hipervínculo" xfId="32419" builtinId="8" hidden="1"/>
    <cellStyle name="Hipervínculo" xfId="55473" builtinId="8" hidden="1"/>
    <cellStyle name="Hipervínculo" xfId="12812" builtinId="8" hidden="1"/>
    <cellStyle name="Hipervínculo" xfId="14567" builtinId="8" hidden="1"/>
    <cellStyle name="Hipervínculo" xfId="56250" builtinId="8" hidden="1"/>
    <cellStyle name="Hipervínculo" xfId="17691" builtinId="8" hidden="1"/>
    <cellStyle name="Hipervínculo" xfId="16437" builtinId="8" hidden="1"/>
    <cellStyle name="Hipervínculo" xfId="12013" builtinId="8" hidden="1"/>
    <cellStyle name="Hipervínculo" xfId="55931" builtinId="8" hidden="1"/>
    <cellStyle name="Hipervínculo" xfId="50605" builtinId="8" hidden="1"/>
    <cellStyle name="Hipervínculo" xfId="24536" builtinId="8" hidden="1"/>
    <cellStyle name="Hipervínculo" xfId="30391" builtinId="8" hidden="1"/>
    <cellStyle name="Hipervínculo" xfId="27309" builtinId="8" hidden="1"/>
    <cellStyle name="Hipervínculo" xfId="38783" builtinId="8" hidden="1"/>
    <cellStyle name="Hipervínculo" xfId="13784" builtinId="8" hidden="1"/>
    <cellStyle name="Hipervínculo" xfId="20127" builtinId="8" hidden="1"/>
    <cellStyle name="Hipervínculo" xfId="24382" builtinId="8" hidden="1"/>
    <cellStyle name="Hipervínculo" xfId="51523" builtinId="8" hidden="1"/>
    <cellStyle name="Hipervínculo" xfId="9319" builtinId="8" hidden="1"/>
    <cellStyle name="Hipervínculo" xfId="12296" builtinId="8" hidden="1"/>
    <cellStyle name="Hipervínculo" xfId="55622" builtinId="8" hidden="1"/>
    <cellStyle name="Hipervínculo" xfId="18699" builtinId="8" hidden="1"/>
    <cellStyle name="Hipervínculo" xfId="22951" builtinId="8" hidden="1"/>
    <cellStyle name="Hipervínculo" xfId="48300" builtinId="8" hidden="1"/>
    <cellStyle name="Hipervínculo" xfId="53312" builtinId="8" hidden="1"/>
    <cellStyle name="Hipervínculo" xfId="44430" builtinId="8" hidden="1"/>
    <cellStyle name="Hipervínculo" xfId="49621" builtinId="8" hidden="1"/>
    <cellStyle name="Hipervínculo" xfId="47160" builtinId="8" hidden="1"/>
    <cellStyle name="Hipervínculo" xfId="19989" builtinId="8" hidden="1"/>
    <cellStyle name="Hipervínculo" xfId="35974" builtinId="8" hidden="1"/>
    <cellStyle name="Hipervínculo" xfId="6708" builtinId="8" hidden="1"/>
    <cellStyle name="Hipervínculo" xfId="58978" builtinId="8" hidden="1"/>
    <cellStyle name="Hipervínculo" xfId="27764" builtinId="8" hidden="1"/>
    <cellStyle name="Hipervínculo" xfId="55007" builtinId="8" hidden="1"/>
    <cellStyle name="Hipervínculo" xfId="32118" builtinId="8" hidden="1"/>
    <cellStyle name="Hipervínculo" xfId="51113" builtinId="8" hidden="1"/>
    <cellStyle name="Hipervínculo" xfId="24943" builtinId="8" hidden="1"/>
    <cellStyle name="Hipervínculo" xfId="6269" builtinId="8" hidden="1"/>
    <cellStyle name="Hipervínculo" xfId="32809" builtinId="8" hidden="1"/>
    <cellStyle name="Hipervínculo" xfId="35311" builtinId="8" hidden="1"/>
    <cellStyle name="Hipervínculo" xfId="59012" builtinId="8" hidden="1"/>
    <cellStyle name="Hipervínculo" xfId="16601" builtinId="8" hidden="1"/>
    <cellStyle name="Hipervínculo" xfId="30905" builtinId="8" hidden="1"/>
    <cellStyle name="Hipervínculo" xfId="44315" builtinId="8" hidden="1"/>
    <cellStyle name="Hipervínculo" xfId="4142" builtinId="8" hidden="1"/>
    <cellStyle name="Hipervínculo" xfId="17397" builtinId="8" hidden="1"/>
    <cellStyle name="Hipervínculo" xfId="10689" builtinId="8" hidden="1"/>
    <cellStyle name="Hipervínculo" xfId="19527" builtinId="8" hidden="1"/>
    <cellStyle name="Hipervínculo" xfId="21637" builtinId="8" hidden="1"/>
    <cellStyle name="Hipervínculo" xfId="42843" builtinId="8" hidden="1"/>
    <cellStyle name="Hipervínculo" xfId="34009" builtinId="8" hidden="1"/>
    <cellStyle name="Hipervínculo" xfId="15127" builtinId="8" hidden="1"/>
    <cellStyle name="Hipervínculo" xfId="5610" builtinId="8" hidden="1"/>
    <cellStyle name="Hipervínculo" xfId="4395" builtinId="8" hidden="1"/>
    <cellStyle name="Hipervínculo" xfId="10209" builtinId="8" hidden="1"/>
    <cellStyle name="Hipervínculo" xfId="38238" builtinId="8" hidden="1"/>
    <cellStyle name="Hipervínculo" xfId="1918" builtinId="8" hidden="1"/>
    <cellStyle name="Hipervínculo" xfId="54344" builtinId="8" hidden="1"/>
    <cellStyle name="Hipervínculo" xfId="30103" builtinId="8" hidden="1"/>
    <cellStyle name="Hipervínculo" xfId="30726" builtinId="8" hidden="1"/>
    <cellStyle name="Hipervínculo" xfId="52291" builtinId="8" hidden="1"/>
    <cellStyle name="Hipervínculo" xfId="32771" builtinId="8" hidden="1"/>
    <cellStyle name="Hipervínculo" xfId="13891" builtinId="8" hidden="1"/>
    <cellStyle name="Hipervínculo" xfId="5572" builtinId="8" hidden="1"/>
    <cellStyle name="Hipervínculo" xfId="9435" builtinId="8" hidden="1"/>
    <cellStyle name="Hipervínculo" xfId="51149" builtinId="8" hidden="1"/>
    <cellStyle name="Hipervínculo" xfId="55698" builtinId="8" hidden="1"/>
    <cellStyle name="Hipervínculo" xfId="22915" builtinId="8" hidden="1"/>
    <cellStyle name="Hipervínculo" xfId="3283" builtinId="8" hidden="1"/>
    <cellStyle name="Hipervínculo" xfId="14059" builtinId="8" hidden="1"/>
    <cellStyle name="Hipervínculo" xfId="29998" builtinId="8" hidden="1"/>
    <cellStyle name="Hipervínculo" xfId="41258" builtinId="8" hidden="1"/>
    <cellStyle name="Hipervínculo" xfId="4294" builtinId="8" hidden="1"/>
    <cellStyle name="Hipervínculo" xfId="45788" builtinId="8" hidden="1"/>
    <cellStyle name="Hipervínculo" xfId="27040" builtinId="8" hidden="1"/>
    <cellStyle name="Hipervínculo" xfId="18625" builtinId="8" hidden="1"/>
    <cellStyle name="Hipervínculo" xfId="36988" builtinId="8" hidden="1"/>
    <cellStyle name="Hipervínculo" xfId="26402" builtinId="8" hidden="1"/>
    <cellStyle name="Hipervínculo" xfId="34445" builtinId="8" hidden="1"/>
    <cellStyle name="Hipervínculo" xfId="35022" builtinId="8" hidden="1"/>
    <cellStyle name="Hipervínculo" xfId="2797" builtinId="8" hidden="1"/>
    <cellStyle name="Hipervínculo" xfId="18507" builtinId="8" hidden="1"/>
    <cellStyle name="Hipervínculo" xfId="24734" builtinId="8" hidden="1"/>
    <cellStyle name="Hipervínculo" xfId="324" builtinId="8" hidden="1"/>
    <cellStyle name="Hipervínculo" xfId="41391" builtinId="8" hidden="1"/>
    <cellStyle name="Hipervínculo" xfId="27810" builtinId="8" hidden="1"/>
    <cellStyle name="Hipervínculo" xfId="10717" builtinId="8" hidden="1"/>
    <cellStyle name="Hipervínculo" xfId="54636" builtinId="8" hidden="1"/>
    <cellStyle name="Hipervínculo" xfId="22847" builtinId="8" hidden="1"/>
    <cellStyle name="Hipervínculo" xfId="22532" builtinId="8" hidden="1"/>
    <cellStyle name="Hipervínculo" xfId="54246" builtinId="8" hidden="1"/>
    <cellStyle name="Hipervínculo" xfId="34573" builtinId="8" hidden="1"/>
    <cellStyle name="Hipervínculo" xfId="27046" builtinId="8" hidden="1"/>
    <cellStyle name="Hipervínculo" xfId="7354" builtinId="8" hidden="1"/>
    <cellStyle name="Hipervínculo" xfId="21422" builtinId="8" hidden="1"/>
    <cellStyle name="Hipervínculo" xfId="21103" builtinId="8" hidden="1"/>
    <cellStyle name="Hipervínculo" xfId="52816" builtinId="8" hidden="1"/>
    <cellStyle name="Hipervínculo" xfId="34674" builtinId="8" hidden="1"/>
    <cellStyle name="Hipervínculo" xfId="41381" builtinId="8" hidden="1"/>
    <cellStyle name="Hipervínculo" xfId="39799" builtinId="8" hidden="1"/>
    <cellStyle name="Hipervínculo" xfId="18915" builtinId="8" hidden="1"/>
    <cellStyle name="Hipervínculo" xfId="23806" builtinId="8" hidden="1"/>
    <cellStyle name="Hipervínculo" xfId="43948" builtinId="8" hidden="1"/>
    <cellStyle name="Hipervínculo" xfId="24068" builtinId="8" hidden="1"/>
    <cellStyle name="Hipervínculo" xfId="51617" builtinId="8" hidden="1"/>
    <cellStyle name="Hipervínculo" xfId="9298" builtinId="8" hidden="1"/>
    <cellStyle name="Hipervínculo" xfId="3582" builtinId="8" hidden="1"/>
    <cellStyle name="Hipervínculo" xfId="51573" builtinId="8" hidden="1"/>
    <cellStyle name="Hipervínculo" xfId="43653" builtinId="8" hidden="1"/>
    <cellStyle name="Hipervínculo" xfId="8331" builtinId="8" hidden="1"/>
    <cellStyle name="Hipervínculo" xfId="22122" builtinId="8" hidden="1"/>
    <cellStyle name="Hipervínculo" xfId="38452" builtinId="8" hidden="1"/>
    <cellStyle name="Hipervínculo" xfId="21200" builtinId="8" hidden="1"/>
    <cellStyle name="Hipervínculo" xfId="53320" builtinId="8" hidden="1"/>
    <cellStyle name="Hipervínculo" xfId="24028" builtinId="8" hidden="1"/>
    <cellStyle name="Hipervínculo" xfId="7830" builtinId="8" hidden="1"/>
    <cellStyle name="Hipervínculo" xfId="52029" builtinId="8" hidden="1"/>
    <cellStyle name="Hipervínculo" xfId="27967" builtinId="8" hidden="1"/>
    <cellStyle name="Hipervínculo" xfId="50065" builtinId="8" hidden="1"/>
    <cellStyle name="Hipervínculo" xfId="9457" builtinId="8" hidden="1"/>
    <cellStyle name="Hipervínculo" xfId="42607" builtinId="8" hidden="1"/>
    <cellStyle name="Hipervínculo" xfId="13406" builtinId="8" hidden="1"/>
    <cellStyle name="Hipervínculo" xfId="16759" builtinId="8" hidden="1"/>
    <cellStyle name="Hipervínculo" xfId="54060" builtinId="8" hidden="1"/>
    <cellStyle name="Hipervínculo" xfId="27265" builtinId="8" hidden="1"/>
    <cellStyle name="Hipervínculo" xfId="18629" builtinId="8" hidden="1"/>
    <cellStyle name="Hipervínculo" xfId="38906" builtinId="8" hidden="1"/>
    <cellStyle name="Hipervínculo" xfId="48996" builtinId="8" hidden="1"/>
    <cellStyle name="Hipervínculo" xfId="2115" builtinId="8" hidden="1"/>
    <cellStyle name="Hipervínculo" xfId="30617" builtinId="8" hidden="1"/>
    <cellStyle name="Hipervínculo" xfId="40315" builtinId="8" hidden="1"/>
    <cellStyle name="Hipervínculo" xfId="13412" builtinId="8" hidden="1"/>
    <cellStyle name="Hipervínculo" xfId="41895" builtinId="8" hidden="1"/>
    <cellStyle name="Hipervínculo" xfId="55003" builtinId="8" hidden="1"/>
    <cellStyle name="Hipervínculo" xfId="41304" builtinId="8" hidden="1"/>
    <cellStyle name="Hipervínculo" xfId="33095" builtinId="8" hidden="1"/>
    <cellStyle name="Hipervínculo" xfId="49097" builtinId="8" hidden="1"/>
    <cellStyle name="Hipervínculo" xfId="3588" builtinId="8" hidden="1"/>
    <cellStyle name="Hipervínculo" xfId="7619" builtinId="8" hidden="1"/>
    <cellStyle name="Hipervínculo" xfId="50146" builtinId="8" hidden="1"/>
    <cellStyle name="Hipervínculo" xfId="57727" builtinId="8" hidden="1"/>
    <cellStyle name="Hipervínculo" xfId="22568" builtinId="8" hidden="1"/>
    <cellStyle name="Hipervínculo" xfId="6239" builtinId="8" hidden="1"/>
    <cellStyle name="Hipervínculo" xfId="10345" builtinId="8" hidden="1"/>
    <cellStyle name="Hipervínculo" xfId="50496" builtinId="8" hidden="1"/>
    <cellStyle name="Hipervínculo" xfId="50709" builtinId="8" hidden="1"/>
    <cellStyle name="Hipervínculo" xfId="17743" builtinId="8" hidden="1"/>
    <cellStyle name="Hipervínculo" xfId="21107" builtinId="8" hidden="1"/>
    <cellStyle name="Hipervínculo" xfId="38992" builtinId="8" hidden="1"/>
    <cellStyle name="Hipervínculo" xfId="48264" builtinId="8" hidden="1"/>
    <cellStyle name="Hipervínculo" xfId="24786" builtinId="8" hidden="1"/>
    <cellStyle name="Hipervínculo" xfId="9627" builtinId="8" hidden="1"/>
    <cellStyle name="Hipervínculo" xfId="25179" builtinId="8" hidden="1"/>
    <cellStyle name="Hipervínculo" xfId="51579" builtinId="8" hidden="1"/>
    <cellStyle name="Hipervínculo" xfId="36162" builtinId="8" hidden="1"/>
    <cellStyle name="Hipervínculo" xfId="21218" builtinId="8" hidden="1"/>
    <cellStyle name="Hipervínculo" xfId="19239" builtinId="8" hidden="1"/>
    <cellStyle name="Hipervínculo" xfId="56220" builtinId="8" hidden="1"/>
    <cellStyle name="Hipervínculo" xfId="27209" builtinId="8" hidden="1"/>
    <cellStyle name="Hipervínculo" xfId="8335" builtinId="8" hidden="1"/>
    <cellStyle name="Hipervínculo" xfId="19328" builtinId="8" hidden="1"/>
    <cellStyle name="Hipervínculo" xfId="50531" builtinId="8" hidden="1"/>
    <cellStyle name="Hipervínculo" xfId="36453" builtinId="8" hidden="1"/>
    <cellStyle name="Hipervínculo" xfId="19837" builtinId="8" hidden="1"/>
    <cellStyle name="Hipervínculo" xfId="3940" builtinId="8" hidden="1"/>
    <cellStyle name="Hipervínculo" xfId="3856" builtinId="8" hidden="1"/>
    <cellStyle name="Hipervínculo" xfId="40001" builtinId="8" hidden="1"/>
    <cellStyle name="Hipervínculo" xfId="31343" builtinId="8" hidden="1"/>
    <cellStyle name="Hipervínculo" xfId="7253" builtinId="8" hidden="1"/>
    <cellStyle name="Hipervínculo" xfId="25389" builtinId="8" hidden="1"/>
    <cellStyle name="Hipervínculo" xfId="58300" builtinId="8" hidden="1"/>
    <cellStyle name="Hipervínculo" xfId="58794" builtinId="8" hidden="1"/>
    <cellStyle name="Hipervínculo" xfId="2742" builtinId="8" hidden="1"/>
    <cellStyle name="Hipervínculo" xfId="13886" builtinId="8" hidden="1"/>
    <cellStyle name="Hipervínculo" xfId="54126" builtinId="8" hidden="1"/>
    <cellStyle name="Hipervínculo" xfId="50019" builtinId="8" hidden="1"/>
    <cellStyle name="Hipervínculo" xfId="14113" builtinId="8" hidden="1"/>
    <cellStyle name="Hipervínculo" xfId="56572" builtinId="8" hidden="1"/>
    <cellStyle name="Hipervínculo" xfId="47813" builtinId="8" hidden="1"/>
    <cellStyle name="Hipervínculo" xfId="34296" builtinId="8" hidden="1"/>
    <cellStyle name="Hipervínculo" xfId="18467" builtinId="8" hidden="1"/>
    <cellStyle name="Hipervínculo" xfId="22959" builtinId="8" hidden="1"/>
    <cellStyle name="Hipervínculo" xfId="22897" builtinId="8" hidden="1"/>
    <cellStyle name="Hipervínculo" xfId="11147" builtinId="8" hidden="1"/>
    <cellStyle name="Hipervínculo" xfId="50945" builtinId="8" hidden="1"/>
    <cellStyle name="Hipervínculo" xfId="19375" builtinId="8" hidden="1"/>
    <cellStyle name="Hipervínculo" xfId="2163" builtinId="8" hidden="1"/>
    <cellStyle name="Hipervínculo" xfId="7933" builtinId="8" hidden="1"/>
    <cellStyle name="Hipervínculo" xfId="19663" builtinId="8" hidden="1"/>
    <cellStyle name="Hipervínculo" xfId="42779" builtinId="8" hidden="1"/>
    <cellStyle name="Hipervínculo" xfId="15659" builtinId="8" hidden="1"/>
    <cellStyle name="Hipervínculo" xfId="47762" builtinId="8" hidden="1"/>
    <cellStyle name="Hipervínculo" xfId="30503" builtinId="8" hidden="1"/>
    <cellStyle name="Hipervínculo" xfId="16209" builtinId="8" hidden="1"/>
    <cellStyle name="Hipervínculo" xfId="53522" builtinId="8" hidden="1"/>
    <cellStyle name="Hipervínculo" xfId="32801" builtinId="8" hidden="1"/>
    <cellStyle name="Hipervínculo" xfId="57137" builtinId="8" hidden="1"/>
    <cellStyle name="Hipervínculo" xfId="27709" builtinId="8" hidden="1"/>
    <cellStyle name="Hipervínculo" xfId="1066" builtinId="8" hidden="1"/>
    <cellStyle name="Hipervínculo" xfId="41682" builtinId="8" hidden="1"/>
    <cellStyle name="Hipervínculo" xfId="39821" builtinId="8" hidden="1"/>
    <cellStyle name="Hipervínculo" xfId="35532" builtinId="8" hidden="1"/>
    <cellStyle name="Hipervínculo" xfId="8025" builtinId="8" hidden="1"/>
    <cellStyle name="Hipervínculo" xfId="17519" builtinId="8" hidden="1"/>
    <cellStyle name="Hipervínculo" xfId="56658" builtinId="8" hidden="1"/>
    <cellStyle name="Hipervínculo" xfId="37131" builtinId="8" hidden="1"/>
    <cellStyle name="Hipervínculo" xfId="5345" builtinId="8" hidden="1"/>
    <cellStyle name="Hipervínculo" xfId="9698" builtinId="8" hidden="1"/>
    <cellStyle name="Hipervínculo" xfId="23417" builtinId="8" hidden="1"/>
    <cellStyle name="Hipervínculo" xfId="57840" builtinId="8" hidden="1"/>
    <cellStyle name="Hipervínculo" xfId="16080" builtinId="8" hidden="1"/>
    <cellStyle name="Hipervínculo" xfId="32586" builtinId="8" hidden="1"/>
    <cellStyle name="Hipervínculo" xfId="17681" builtinId="8" hidden="1"/>
    <cellStyle name="Hipervínculo" xfId="45674" builtinId="8" hidden="1"/>
    <cellStyle name="Hipervínculo" xfId="18520" builtinId="8" hidden="1"/>
    <cellStyle name="Hipervínculo" xfId="8085" builtinId="8" hidden="1"/>
    <cellStyle name="Hipervínculo" xfId="26346" builtinId="8" hidden="1"/>
    <cellStyle name="Hipervínculo" xfId="50999" builtinId="8" hidden="1"/>
    <cellStyle name="Hipervínculo" xfId="826" builtinId="8" hidden="1"/>
    <cellStyle name="Hipervínculo" xfId="24606" builtinId="8" hidden="1"/>
    <cellStyle name="Hipervínculo" xfId="46234" builtinId="8" hidden="1"/>
    <cellStyle name="Hipervínculo" xfId="51399" builtinId="8" hidden="1"/>
    <cellStyle name="Hipervínculo" xfId="41204" builtinId="8" hidden="1"/>
    <cellStyle name="Hipervínculo" xfId="26450" builtinId="8" hidden="1"/>
    <cellStyle name="Hipervínculo" xfId="28812" builtinId="8" hidden="1"/>
    <cellStyle name="Hipervínculo" xfId="53676" builtinId="8" hidden="1"/>
    <cellStyle name="Hipervínculo" xfId="31537" builtinId="8" hidden="1"/>
    <cellStyle name="Hipervínculo" xfId="53268" builtinId="8" hidden="1"/>
    <cellStyle name="Hipervínculo" xfId="58898" builtinId="8" hidden="1"/>
    <cellStyle name="Hipervínculo" xfId="36713" builtinId="8" hidden="1"/>
    <cellStyle name="Hipervínculo" xfId="12490" builtinId="8" hidden="1"/>
    <cellStyle name="Hipervínculo" xfId="25476" builtinId="8" hidden="1"/>
    <cellStyle name="Hipervínculo" xfId="26364" builtinId="8" hidden="1"/>
    <cellStyle name="Hipervínculo" xfId="38460" builtinId="8" hidden="1"/>
    <cellStyle name="Hipervínculo" xfId="57588" builtinId="8" hidden="1"/>
    <cellStyle name="Hipervínculo" xfId="53946" builtinId="8" hidden="1"/>
    <cellStyle name="Hipervínculo" xfId="14300" builtinId="8" hidden="1"/>
    <cellStyle name="Hipervínculo" xfId="5564" builtinId="8" hidden="1"/>
    <cellStyle name="Hipervínculo" xfId="22358" builtinId="8" hidden="1"/>
    <cellStyle name="Hipervínculo" xfId="45399" builtinId="8" hidden="1"/>
    <cellStyle name="Hipervínculo" xfId="36140" builtinId="8" hidden="1"/>
    <cellStyle name="Hipervínculo" xfId="22144" builtinId="8" hidden="1"/>
    <cellStyle name="Hipervínculo" xfId="47144" builtinId="8" hidden="1"/>
    <cellStyle name="Hipervínculo" xfId="23113" builtinId="8" hidden="1"/>
    <cellStyle name="Hipervínculo" xfId="366" builtinId="8" hidden="1"/>
    <cellStyle name="Hipervínculo" xfId="19829" builtinId="8" hidden="1"/>
    <cellStyle name="Hipervínculo" xfId="28912" builtinId="8" hidden="1"/>
    <cellStyle name="Hipervínculo" xfId="30627" builtinId="8" hidden="1"/>
    <cellStyle name="Hipervínculo" xfId="44438" builtinId="8" hidden="1"/>
    <cellStyle name="Hipervínculo" xfId="13982" builtinId="8" hidden="1"/>
    <cellStyle name="Hipervínculo" xfId="16317" builtinId="8" hidden="1"/>
    <cellStyle name="Hipervínculo" xfId="40715" builtinId="8" hidden="1"/>
    <cellStyle name="Hipervínculo" xfId="38102" builtinId="8" hidden="1"/>
    <cellStyle name="Hipervínculo" xfId="55143" builtinId="8" hidden="1"/>
    <cellStyle name="Hipervínculo" xfId="58438" builtinId="8" hidden="1"/>
    <cellStyle name="Hipervínculo" xfId="19405" builtinId="8" hidden="1"/>
    <cellStyle name="Hipervínculo" xfId="33547" builtinId="8" hidden="1"/>
    <cellStyle name="Hipervínculo" xfId="9519" builtinId="8" hidden="1"/>
    <cellStyle name="Hipervínculo" xfId="14393" builtinId="8" hidden="1"/>
    <cellStyle name="Hipervínculo" xfId="25013" builtinId="8" hidden="1"/>
    <cellStyle name="Hipervínculo" xfId="42515" builtinId="8" hidden="1"/>
    <cellStyle name="Hipervínculo" xfId="54863" builtinId="8" hidden="1"/>
    <cellStyle name="Hipervínculo" xfId="39705" builtinId="8" hidden="1"/>
    <cellStyle name="Hipervínculo" xfId="26744" builtinId="8" hidden="1"/>
    <cellStyle name="Hipervínculo" xfId="2470" builtinId="8" hidden="1"/>
    <cellStyle name="Hipervínculo" xfId="21192" builtinId="8" hidden="1"/>
    <cellStyle name="Hipervínculo" xfId="35896" builtinId="8" hidden="1"/>
    <cellStyle name="Hipervínculo" xfId="49313" builtinId="8" hidden="1"/>
    <cellStyle name="Hipervínculo" xfId="48041" builtinId="8" hidden="1"/>
    <cellStyle name="Hipervínculo" xfId="37605" builtinId="8" hidden="1"/>
    <cellStyle name="Hipervínculo" xfId="52163" builtinId="8" hidden="1"/>
    <cellStyle name="Hipervínculo" xfId="4240" builtinId="8" hidden="1"/>
    <cellStyle name="Hipervínculo" xfId="27991" builtinId="8" hidden="1"/>
    <cellStyle name="Hipervínculo" xfId="29760" builtinId="8" hidden="1"/>
    <cellStyle name="Hipervínculo" xfId="56112" builtinId="8" hidden="1"/>
    <cellStyle name="Hipervínculo" xfId="41114" builtinId="8" hidden="1"/>
    <cellStyle name="Hipervínculo" xfId="17237" builtinId="8" hidden="1"/>
    <cellStyle name="Hipervínculo" xfId="13144" builtinId="8" hidden="1"/>
    <cellStyle name="Hipervínculo" xfId="9841" builtinId="8" hidden="1"/>
    <cellStyle name="Hipervínculo" xfId="55512" builtinId="8" hidden="1"/>
    <cellStyle name="Hipervínculo" xfId="56818" builtinId="8" hidden="1"/>
    <cellStyle name="Hipervínculo" xfId="25311" builtinId="8" hidden="1"/>
    <cellStyle name="Hipervínculo" xfId="34186" builtinId="8" hidden="1"/>
    <cellStyle name="Hipervínculo" xfId="25752" builtinId="8" hidden="1"/>
    <cellStyle name="Hipervínculo" xfId="6347" builtinId="8" hidden="1"/>
    <cellStyle name="Hipervínculo" xfId="38769" builtinId="8" hidden="1"/>
    <cellStyle name="Hipervínculo" xfId="41595" builtinId="8" hidden="1"/>
    <cellStyle name="Hipervínculo" xfId="43558" builtinId="8" hidden="1"/>
    <cellStyle name="Hipervínculo" xfId="48990" builtinId="8" hidden="1"/>
    <cellStyle name="Hipervínculo" xfId="27257" builtinId="8" hidden="1"/>
    <cellStyle name="Hipervínculo" xfId="8745" builtinId="8" hidden="1"/>
    <cellStyle name="Hipervínculo" xfId="45942" builtinId="8" hidden="1"/>
    <cellStyle name="Hipervínculo" xfId="51380" builtinId="8" hidden="1"/>
    <cellStyle name="Hipervínculo" xfId="25727" builtinId="8" hidden="1"/>
    <cellStyle name="Hipervínculo" xfId="19153" builtinId="8" hidden="1"/>
    <cellStyle name="Hipervínculo" xfId="2289" builtinId="8" hidden="1"/>
    <cellStyle name="Hipervínculo" xfId="36976" builtinId="8" hidden="1"/>
    <cellStyle name="Hipervínculo" xfId="28716" builtinId="8" hidden="1"/>
    <cellStyle name="Hipervínculo" xfId="34383" builtinId="8" hidden="1"/>
    <cellStyle name="Hipervínculo" xfId="48863" builtinId="8" hidden="1"/>
    <cellStyle name="Hipervínculo" xfId="38280" builtinId="8" hidden="1"/>
    <cellStyle name="Hipervínculo" xfId="8127" builtinId="8" hidden="1"/>
    <cellStyle name="Hipervínculo" xfId="38928" builtinId="8" hidden="1"/>
    <cellStyle name="Hipervínculo" xfId="31499" builtinId="8" hidden="1"/>
    <cellStyle name="Hipervínculo" xfId="119" builtinId="8" hidden="1"/>
    <cellStyle name="Hipervínculo" xfId="26870" builtinId="8" hidden="1"/>
    <cellStyle name="Hipervínculo" xfId="50842" builtinId="8" hidden="1"/>
    <cellStyle name="Hipervínculo" xfId="24937" builtinId="8" hidden="1"/>
    <cellStyle name="Hipervínculo" xfId="51575" builtinId="8" hidden="1"/>
    <cellStyle name="Hipervínculo" xfId="1600" builtinId="8" hidden="1"/>
    <cellStyle name="Hipervínculo" xfId="6477" builtinId="8" hidden="1"/>
    <cellStyle name="Hipervínculo" xfId="5705" builtinId="8" hidden="1"/>
    <cellStyle name="Hipervínculo" xfId="22745" builtinId="8" hidden="1"/>
    <cellStyle name="Hipervínculo" xfId="44480" builtinId="8" hidden="1"/>
    <cellStyle name="Hipervínculo" xfId="48101" builtinId="8" hidden="1"/>
    <cellStyle name="Hipervínculo" xfId="37924" builtinId="8" hidden="1"/>
    <cellStyle name="Hipervínculo" xfId="21280" builtinId="8" hidden="1"/>
    <cellStyle name="Hipervínculo" xfId="20725" builtinId="8" hidden="1"/>
    <cellStyle name="Hipervínculo" xfId="23923" builtinId="8" hidden="1"/>
    <cellStyle name="Hipervínculo" xfId="54010" builtinId="8" hidden="1"/>
    <cellStyle name="Hipervínculo" xfId="51407" builtinId="8" hidden="1"/>
    <cellStyle name="Hipervínculo" xfId="59293" builtinId="8" hidden="1"/>
    <cellStyle name="Hipervínculo" xfId="59431" builtinId="8" hidden="1"/>
    <cellStyle name="Hipervínculo" xfId="18021" builtinId="8" hidden="1"/>
    <cellStyle name="Hipervínculo" xfId="8507" builtinId="8" hidden="1"/>
    <cellStyle name="Hipervínculo" xfId="12598" builtinId="8" hidden="1"/>
    <cellStyle name="Hipervínculo" xfId="36601" builtinId="8" hidden="1"/>
    <cellStyle name="Hipervínculo" xfId="58894" builtinId="8" hidden="1"/>
    <cellStyle name="Hipervínculo" xfId="36721" builtinId="8" hidden="1"/>
    <cellStyle name="Hipervínculo" xfId="32633" builtinId="8" hidden="1"/>
    <cellStyle name="Hipervínculo" xfId="5955" builtinId="8" hidden="1"/>
    <cellStyle name="Hipervínculo" xfId="57992" builtinId="8" hidden="1"/>
    <cellStyle name="Hipervínculo" xfId="19397" builtinId="8" hidden="1"/>
    <cellStyle name="Hipervínculo" xfId="43424" builtinId="8" hidden="1"/>
    <cellStyle name="Hipervínculo" xfId="5283" builtinId="8" hidden="1"/>
    <cellStyle name="Hipervínculo" xfId="14720" builtinId="8" hidden="1"/>
    <cellStyle name="Hipervínculo" xfId="13633" builtinId="8" hidden="1"/>
    <cellStyle name="Hipervínculo" xfId="2014" builtinId="8" hidden="1"/>
    <cellStyle name="Hipervínculo" xfId="35168" builtinId="8" hidden="1"/>
    <cellStyle name="Hipervínculo" xfId="26195" builtinId="8" hidden="1"/>
    <cellStyle name="Hipervínculo" xfId="50222" builtinId="8" hidden="1"/>
    <cellStyle name="Hipervínculo" xfId="47152" builtinId="8" hidden="1"/>
    <cellStyle name="Hipervínculo" xfId="21478" builtinId="8" hidden="1"/>
    <cellStyle name="Hipervínculo" xfId="19035" builtinId="8" hidden="1"/>
    <cellStyle name="Hipervínculo" xfId="4877" builtinId="8" hidden="1"/>
    <cellStyle name="Hipervínculo" xfId="9331" builtinId="8" hidden="1"/>
    <cellStyle name="Hipervínculo" xfId="32998" builtinId="8" hidden="1"/>
    <cellStyle name="Hipervínculo" xfId="57023" builtinId="8" hidden="1"/>
    <cellStyle name="Hipervínculo" xfId="58856" builtinId="8" hidden="1"/>
    <cellStyle name="Hipervínculo" xfId="36485" builtinId="8" hidden="1"/>
    <cellStyle name="Hipervínculo" xfId="2857" builtinId="8" hidden="1"/>
    <cellStyle name="Hipervínculo" xfId="2942" builtinId="8" hidden="1"/>
    <cellStyle name="Hipervínculo" xfId="14302" builtinId="8" hidden="1"/>
    <cellStyle name="Hipervínculo" xfId="52938" builtinId="8" hidden="1"/>
    <cellStyle name="Hipervínculo" xfId="56830" builtinId="8" hidden="1"/>
    <cellStyle name="Hipervínculo" xfId="33553" builtinId="8" hidden="1"/>
    <cellStyle name="Hipervínculo" xfId="29108" builtinId="8" hidden="1"/>
    <cellStyle name="Hipervínculo" xfId="5435" builtinId="8" hidden="1"/>
    <cellStyle name="Hipervínculo" xfId="18477" builtinId="8" hidden="1"/>
    <cellStyle name="Hipervínculo" xfId="46616" builtinId="8" hidden="1"/>
    <cellStyle name="Hipervínculo" xfId="26538" builtinId="8" hidden="1"/>
    <cellStyle name="Hipervínculo" xfId="3354" builtinId="8" hidden="1"/>
    <cellStyle name="Hipervínculo" xfId="4557" builtinId="8" hidden="1"/>
    <cellStyle name="Hipervínculo" xfId="39817" builtinId="8" hidden="1"/>
    <cellStyle name="Hipervínculo" xfId="1738" builtinId="8" hidden="1"/>
    <cellStyle name="Hipervínculo" xfId="10160" builtinId="8" hidden="1"/>
    <cellStyle name="Hipervínculo" xfId="49305" builtinId="8" hidden="1"/>
    <cellStyle name="Hipervínculo" xfId="53396" builtinId="8" hidden="1"/>
    <cellStyle name="Hipervínculo" xfId="50812" builtinId="8" hidden="1"/>
    <cellStyle name="Hipervínculo" xfId="5043" builtinId="8" hidden="1"/>
    <cellStyle name="Hipervínculo" xfId="36818" builtinId="8" hidden="1"/>
    <cellStyle name="Hipervínculo" xfId="7981" builtinId="8" hidden="1"/>
    <cellStyle name="Hipervínculo" xfId="11914" builtinId="8" hidden="1"/>
    <cellStyle name="Hipervínculo" xfId="56104" builtinId="8" hidden="1"/>
    <cellStyle name="Hipervínculo" xfId="59174" builtinId="8" hidden="1"/>
    <cellStyle name="Hipervínculo" xfId="36048" builtinId="8" hidden="1"/>
    <cellStyle name="Hipervínculo" xfId="37042" builtinId="8" hidden="1"/>
    <cellStyle name="Hipervínculo" xfId="31782" builtinId="8" hidden="1"/>
    <cellStyle name="Hipervínculo" xfId="28192" builtinId="8" hidden="1"/>
    <cellStyle name="Hipervínculo" xfId="36657" builtinId="8" hidden="1"/>
    <cellStyle name="Hipervínculo" xfId="55909" builtinId="8" hidden="1"/>
    <cellStyle name="Hipervínculo" xfId="50852" builtinId="8" hidden="1"/>
    <cellStyle name="Hipervínculo" xfId="29118" builtinId="8" hidden="1"/>
    <cellStyle name="Hipervínculo" xfId="43414" builtinId="8" hidden="1"/>
    <cellStyle name="Hipervínculo" xfId="14710" builtinId="8" hidden="1"/>
    <cellStyle name="Hipervínculo" xfId="21834" builtinId="8" hidden="1"/>
    <cellStyle name="Hipervínculo" xfId="43566" builtinId="8" hidden="1"/>
    <cellStyle name="Hipervínculo" xfId="41469" builtinId="8" hidden="1"/>
    <cellStyle name="Hipervínculo" xfId="43923" builtinId="8" hidden="1"/>
    <cellStyle name="Hipervínculo" xfId="22192" builtinId="8" hidden="1"/>
    <cellStyle name="Hipervínculo" xfId="22657" builtinId="8" hidden="1"/>
    <cellStyle name="Hipervínculo" xfId="19779" builtinId="8" hidden="1"/>
    <cellStyle name="Hipervínculo" xfId="28762" builtinId="8" hidden="1"/>
    <cellStyle name="Hipervínculo" xfId="50494" builtinId="8" hidden="1"/>
    <cellStyle name="Hipervínculo" xfId="42057" builtinId="8" hidden="1"/>
    <cellStyle name="Hipervínculo" xfId="37478" builtinId="8" hidden="1"/>
    <cellStyle name="Hipervínculo" xfId="15261" builtinId="8" hidden="1"/>
    <cellStyle name="Hipervínculo" xfId="8900" builtinId="8" hidden="1"/>
    <cellStyle name="Hipervínculo" xfId="28658" builtinId="8" hidden="1"/>
    <cellStyle name="Hipervínculo" xfId="35690" builtinId="8" hidden="1"/>
    <cellStyle name="Hipervínculo" xfId="59349" builtinId="8" hidden="1"/>
    <cellStyle name="Hipervínculo" xfId="35128" builtinId="8" hidden="1"/>
    <cellStyle name="Hipervínculo" xfId="6668" builtinId="8" hidden="1"/>
    <cellStyle name="Hipervínculo" xfId="8337" builtinId="8" hidden="1"/>
    <cellStyle name="Hipervínculo" xfId="32877" builtinId="8" hidden="1"/>
    <cellStyle name="Hipervínculo" xfId="48421" builtinId="8" hidden="1"/>
    <cellStyle name="Hipervínculo" xfId="16415" builtinId="8" hidden="1"/>
    <cellStyle name="Hipervínculo" xfId="53042" builtinId="8" hidden="1"/>
    <cellStyle name="Hipervínculo" xfId="28196" builtinId="8" hidden="1"/>
    <cellStyle name="Hipervínculo" xfId="23135" builtinId="8" hidden="1"/>
    <cellStyle name="Hipervínculo" xfId="1558" builtinId="8" hidden="1"/>
    <cellStyle name="Hipervínculo" xfId="22753" builtinId="8" hidden="1"/>
    <cellStyle name="Hipervínculo" xfId="19607" builtinId="8" hidden="1"/>
    <cellStyle name="Hipervínculo" xfId="49547" builtinId="8" hidden="1"/>
    <cellStyle name="Hipervínculo" xfId="46241" builtinId="8" hidden="1"/>
    <cellStyle name="Hipervínculo" xfId="21272" builtinId="8" hidden="1"/>
    <cellStyle name="Hipervínculo" xfId="16211" builtinId="8" hidden="1"/>
    <cellStyle name="Hipervínculo" xfId="50374" builtinId="8" hidden="1"/>
    <cellStyle name="Hipervínculo" xfId="37093" builtinId="8" hidden="1"/>
    <cellStyle name="Hipervínculo" xfId="54652" builtinId="8" hidden="1"/>
    <cellStyle name="Hipervínculo" xfId="53534" builtinId="8" hidden="1"/>
    <cellStyle name="Hipervínculo" xfId="29816" builtinId="8" hidden="1"/>
    <cellStyle name="Hipervínculo" xfId="13014" builtinId="8" hidden="1"/>
    <cellStyle name="Hipervínculo" xfId="40717" builtinId="8" hidden="1"/>
    <cellStyle name="Hipervínculo" xfId="43720" builtinId="8" hidden="1"/>
    <cellStyle name="Hipervínculo" xfId="33737" builtinId="8" hidden="1"/>
    <cellStyle name="Hipervínculo" xfId="40711" builtinId="8" hidden="1"/>
    <cellStyle name="Hipervínculo" xfId="56668" builtinId="8" hidden="1"/>
    <cellStyle name="Hipervínculo" xfId="32641" builtinId="8" hidden="1"/>
    <cellStyle name="Hipervínculo" xfId="4244" builtinId="8" hidden="1"/>
    <cellStyle name="Hipervínculo" xfId="32483" builtinId="8" hidden="1"/>
    <cellStyle name="Hipervínculo" xfId="19389" builtinId="8" hidden="1"/>
    <cellStyle name="Hipervínculo" xfId="23470" builtinId="8" hidden="1"/>
    <cellStyle name="Hipervínculo" xfId="57612" builtinId="8" hidden="1"/>
    <cellStyle name="Hipervínculo" xfId="36925" builtinId="8" hidden="1"/>
    <cellStyle name="Hipervínculo" xfId="25840" builtinId="8" hidden="1"/>
    <cellStyle name="Hipervínculo" xfId="25141" builtinId="8" hidden="1"/>
    <cellStyle name="Hipervínculo" xfId="2191" builtinId="8" hidden="1"/>
    <cellStyle name="Hipervínculo" xfId="9300" builtinId="8" hidden="1"/>
    <cellStyle name="Hipervínculo" xfId="23252" builtinId="8" hidden="1"/>
    <cellStyle name="Hipervínculo" xfId="54654" builtinId="8" hidden="1"/>
    <cellStyle name="Hipervínculo" xfId="43071" builtinId="8" hidden="1"/>
    <cellStyle name="Hipervínculo" xfId="19041" builtinId="8" hidden="1"/>
    <cellStyle name="Hipervínculo" xfId="2586" builtinId="8" hidden="1"/>
    <cellStyle name="Hipervínculo" xfId="7067" builtinId="8" hidden="1"/>
    <cellStyle name="Hipervínculo" xfId="32990" builtinId="8" hidden="1"/>
    <cellStyle name="Hipervínculo" xfId="47574" builtinId="8" hidden="1"/>
    <cellStyle name="Hipervínculo" xfId="21906" builtinId="8" hidden="1"/>
    <cellStyle name="Hipervínculo" xfId="36270" builtinId="8" hidden="1"/>
    <cellStyle name="Hipervínculo" xfId="12242" builtinId="8" hidden="1"/>
    <cellStyle name="Hipervínculo" xfId="1268" builtinId="8" hidden="1"/>
    <cellStyle name="Hipervínculo" xfId="48933" builtinId="8" hidden="1"/>
    <cellStyle name="Hipervínculo" xfId="45021" builtinId="8" hidden="1"/>
    <cellStyle name="Hipervínculo" xfId="56822" builtinId="8" hidden="1"/>
    <cellStyle name="Hipervínculo" xfId="51765" builtinId="8" hidden="1"/>
    <cellStyle name="Hipervínculo" xfId="36395" builtinId="8" hidden="1"/>
    <cellStyle name="Hipervínculo" xfId="18078" builtinId="8" hidden="1"/>
    <cellStyle name="Hipervínculo" xfId="28126" builtinId="8" hidden="1"/>
    <cellStyle name="Hipervínculo" xfId="20924" builtinId="8" hidden="1"/>
    <cellStyle name="Hipervínculo" xfId="20520" builtinId="8" hidden="1"/>
    <cellStyle name="Hipervínculo" xfId="43167" builtinId="8" hidden="1"/>
    <cellStyle name="Hipervínculo" xfId="44835" builtinId="8" hidden="1"/>
    <cellStyle name="Hipervínculo" xfId="22669" builtinId="8" hidden="1"/>
    <cellStyle name="Hipervínculo" xfId="1734" builtinId="8" hidden="1"/>
    <cellStyle name="Hipervínculo" xfId="1250" builtinId="8" hidden="1"/>
    <cellStyle name="Hipervínculo" xfId="27850" builtinId="8" hidden="1"/>
    <cellStyle name="Hipervínculo" xfId="5080" builtinId="8" hidden="1"/>
    <cellStyle name="Hipervínculo" xfId="42969" builtinId="8" hidden="1"/>
    <cellStyle name="Hipervínculo" xfId="37906" builtinId="8" hidden="1"/>
    <cellStyle name="Hipervínculo" xfId="15866" builtinId="8" hidden="1"/>
    <cellStyle name="Hipervínculo" xfId="7989" builtinId="8" hidden="1"/>
    <cellStyle name="Hipervínculo" xfId="13048" builtinId="8" hidden="1"/>
    <cellStyle name="Hipervínculo" xfId="19999" builtinId="8" hidden="1"/>
    <cellStyle name="Hipervínculo" xfId="10463" builtinId="8" hidden="1"/>
    <cellStyle name="Hipervínculo" xfId="49333" builtinId="8" hidden="1"/>
    <cellStyle name="Hipervínculo" xfId="13880" builtinId="8" hidden="1"/>
    <cellStyle name="Hipervínculo" xfId="9068" builtinId="8" hidden="1"/>
    <cellStyle name="Hipervínculo" xfId="14915" builtinId="8" hidden="1"/>
    <cellStyle name="Hipervínculo" xfId="19716" builtinId="8" hidden="1"/>
    <cellStyle name="Hipervínculo" xfId="41708" builtinId="8" hidden="1"/>
    <cellStyle name="Hipervínculo" xfId="45213" builtinId="8" hidden="1"/>
    <cellStyle name="Hipervínculo" xfId="11720" builtinId="8" hidden="1"/>
    <cellStyle name="Hipervínculo" xfId="42875" builtinId="8" hidden="1"/>
    <cellStyle name="Hipervínculo" xfId="12816" builtinId="8" hidden="1"/>
    <cellStyle name="Hipervínculo" xfId="21842" builtinId="8" hidden="1"/>
    <cellStyle name="Hipervínculo" xfId="26902" builtinId="8" hidden="1"/>
    <cellStyle name="Hipervínculo" xfId="48633" builtinId="8" hidden="1"/>
    <cellStyle name="Hipervínculo" xfId="43915" builtinId="8" hidden="1"/>
    <cellStyle name="Hipervínculo" xfId="25954" builtinId="8" hidden="1"/>
    <cellStyle name="Hipervínculo" xfId="12212" builtinId="8" hidden="1"/>
    <cellStyle name="Hipervínculo" xfId="49034" builtinId="8" hidden="1"/>
    <cellStyle name="Hipervínculo" xfId="55616" builtinId="8" hidden="1"/>
    <cellStyle name="Hipervínculo" xfId="33833" builtinId="8" hidden="1"/>
    <cellStyle name="Hipervínculo" xfId="55562" builtinId="8" hidden="1"/>
    <cellStyle name="Hipervínculo" xfId="36986" builtinId="8" hidden="1"/>
    <cellStyle name="Hipervínculo" xfId="27235" builtinId="8" hidden="1"/>
    <cellStyle name="Hipervínculo" xfId="10196" builtinId="8" hidden="1"/>
    <cellStyle name="Hipervínculo" xfId="46886" builtinId="8" hidden="1"/>
    <cellStyle name="Hipervínculo" xfId="35698" builtinId="8" hidden="1"/>
    <cellStyle name="Hipervínculo" xfId="36469" builtinId="8" hidden="1"/>
    <cellStyle name="Hipervínculo" xfId="55756" builtinId="8" hidden="1"/>
    <cellStyle name="Hipervínculo" xfId="30059" builtinId="8" hidden="1"/>
    <cellStyle name="Hipervínculo" xfId="40998" builtinId="8" hidden="1"/>
    <cellStyle name="Hipervínculo" xfId="1382" builtinId="8" hidden="1"/>
    <cellStyle name="Hipervínculo" xfId="26000" builtinId="8" hidden="1"/>
    <cellStyle name="Hipervínculo" xfId="42629" builtinId="8" hidden="1"/>
    <cellStyle name="Hipervínculo" xfId="47688" builtinId="8" hidden="1"/>
    <cellStyle name="Hipervínculo" xfId="27261" builtinId="8" hidden="1"/>
    <cellStyle name="Hipervínculo" xfId="47452" builtinId="8" hidden="1"/>
    <cellStyle name="Hipervínculo" xfId="14133" builtinId="8" hidden="1"/>
    <cellStyle name="Hipervínculo" xfId="2650" builtinId="8" hidden="1"/>
    <cellStyle name="Hipervínculo" xfId="5118" builtinId="8" hidden="1"/>
    <cellStyle name="Hipervínculo" xfId="30441" builtinId="8" hidden="1"/>
    <cellStyle name="Hipervínculo" xfId="54614" builtinId="8" hidden="1"/>
    <cellStyle name="Hipervínculo" xfId="42158" builtinId="8" hidden="1"/>
    <cellStyle name="Hipervínculo" xfId="16203" builtinId="8" hidden="1"/>
    <cellStyle name="Hipervínculo" xfId="52576" builtinId="8" hidden="1"/>
    <cellStyle name="Hipervínculo" xfId="9875" builtinId="8" hidden="1"/>
    <cellStyle name="Hipervínculo" xfId="33901" builtinId="8" hidden="1"/>
    <cellStyle name="Hipervínculo" xfId="56482" builtinId="8" hidden="1"/>
    <cellStyle name="Hipervínculo" xfId="58260" builtinId="8" hidden="1"/>
    <cellStyle name="Hipervínculo" xfId="35357" builtinId="8" hidden="1"/>
    <cellStyle name="Hipervínculo" xfId="9274" builtinId="8" hidden="1"/>
    <cellStyle name="Hipervínculo" xfId="32729" builtinId="8" hidden="1"/>
    <cellStyle name="Hipervínculo" xfId="52103" builtinId="8" hidden="1"/>
    <cellStyle name="Hipervínculo" xfId="41977" builtinId="8" hidden="1"/>
    <cellStyle name="Hipervínculo" xfId="41473" builtinId="8" hidden="1"/>
    <cellStyle name="Hipervínculo" xfId="44391" builtinId="8" hidden="1"/>
    <cellStyle name="Hipervínculo" xfId="3648" builtinId="8" hidden="1"/>
    <cellStyle name="Hipervínculo" xfId="11298" builtinId="8" hidden="1"/>
    <cellStyle name="Hipervínculo" xfId="4698" builtinId="8" hidden="1"/>
    <cellStyle name="Hipervínculo" xfId="25127" builtinId="8" hidden="1"/>
    <cellStyle name="Hipervínculo" xfId="20037" builtinId="8" hidden="1"/>
    <cellStyle name="Hipervínculo" xfId="56216" builtinId="8" hidden="1"/>
    <cellStyle name="Hipervínculo" xfId="56676" builtinId="8" hidden="1"/>
    <cellStyle name="Hipervínculo" xfId="28556" builtinId="8" hidden="1"/>
    <cellStyle name="Hipervínculo" xfId="14575" builtinId="8" hidden="1"/>
    <cellStyle name="Hipervínculo" xfId="46228" builtinId="8" hidden="1"/>
    <cellStyle name="Hipervínculo" xfId="13649" builtinId="8" hidden="1"/>
    <cellStyle name="Hipervínculo" xfId="34104" builtinId="8" hidden="1"/>
    <cellStyle name="Hipervínculo" xfId="13438" builtinId="8" hidden="1"/>
    <cellStyle name="Hipervínculo" xfId="4136" builtinId="8" hidden="1"/>
    <cellStyle name="Hipervínculo" xfId="55372" builtinId="8" hidden="1"/>
    <cellStyle name="Hipervínculo" xfId="11083" builtinId="8" hidden="1"/>
    <cellStyle name="Hipervínculo" xfId="55758" builtinId="8" hidden="1"/>
    <cellStyle name="Hipervínculo" xfId="872" builtinId="8" hidden="1"/>
    <cellStyle name="Hipervínculo" xfId="44905" builtinId="8" hidden="1"/>
    <cellStyle name="Hipervínculo" xfId="59263" builtinId="8" hidden="1"/>
    <cellStyle name="Hipervínculo" xfId="12736" builtinId="8" hidden="1"/>
    <cellStyle name="Hipervínculo" xfId="28110" builtinId="8" hidden="1"/>
    <cellStyle name="Hipervínculo" xfId="5897" builtinId="8" hidden="1"/>
    <cellStyle name="Hipervínculo" xfId="44577" builtinId="8" hidden="1"/>
    <cellStyle name="Hipervínculo" xfId="12930" builtinId="8" hidden="1"/>
    <cellStyle name="Hipervínculo" xfId="45905" builtinId="8" hidden="1"/>
    <cellStyle name="Hipervínculo" xfId="31737" builtinId="8" hidden="1"/>
    <cellStyle name="Hipervínculo" xfId="18210" builtinId="8" hidden="1"/>
    <cellStyle name="Hipervínculo" xfId="1041" builtinId="8" hidden="1"/>
    <cellStyle name="Hipervínculo" xfId="3277" builtinId="8" hidden="1"/>
    <cellStyle name="Hipervínculo" xfId="31447" builtinId="8" hidden="1"/>
    <cellStyle name="Hipervínculo" xfId="26778" builtinId="8" hidden="1"/>
    <cellStyle name="Hipervínculo" xfId="44323" builtinId="8" hidden="1"/>
    <cellStyle name="Hipervínculo" xfId="56674" builtinId="8" hidden="1"/>
    <cellStyle name="Hipervínculo" xfId="18035" builtinId="8" hidden="1"/>
    <cellStyle name="Hipervínculo" xfId="6127" builtinId="8" hidden="1"/>
    <cellStyle name="Hipervínculo" xfId="27858" builtinId="8" hidden="1"/>
    <cellStyle name="Hipervínculo" xfId="32921" builtinId="8" hidden="1"/>
    <cellStyle name="Hipervínculo" xfId="57303" builtinId="8" hidden="1"/>
    <cellStyle name="Hipervínculo" xfId="37898" builtinId="8" hidden="1"/>
    <cellStyle name="Hipervínculo" xfId="2746" builtinId="8" hidden="1"/>
    <cellStyle name="Hipervínculo" xfId="11109" builtinId="8" hidden="1"/>
    <cellStyle name="Hipervínculo" xfId="13056" builtinId="8" hidden="1"/>
    <cellStyle name="Hipervínculo" xfId="34786" builtinId="8" hidden="1"/>
    <cellStyle name="Hipervínculo" xfId="51981" builtinId="8" hidden="1"/>
    <cellStyle name="Hipervínculo" xfId="25199" builtinId="8" hidden="1"/>
    <cellStyle name="Hipervínculo" xfId="30971" builtinId="8" hidden="1"/>
    <cellStyle name="Hipervínculo" xfId="5189" builtinId="8" hidden="1"/>
    <cellStyle name="Hipervínculo" xfId="5297" builtinId="8" hidden="1"/>
    <cellStyle name="Hipervínculo" xfId="235" builtinId="8" hidden="1"/>
    <cellStyle name="Hipervínculo" xfId="41716" builtinId="8" hidden="1"/>
    <cellStyle name="Hipervínculo" xfId="46775" builtinId="8" hidden="1"/>
    <cellStyle name="Hipervínculo" xfId="16773" builtinId="8" hidden="1"/>
    <cellStyle name="Hipervínculo" xfId="24042" builtinId="8" hidden="1"/>
    <cellStyle name="Hipervínculo" xfId="9718" builtinId="8" hidden="1"/>
    <cellStyle name="Hipervínculo" xfId="3106" builtinId="8" hidden="1"/>
    <cellStyle name="Hipervínculo" xfId="26910" builtinId="8" hidden="1"/>
    <cellStyle name="Hipervínculo" xfId="26542" builtinId="8" hidden="1"/>
    <cellStyle name="Hipervínculo" xfId="50615" builtinId="8" hidden="1"/>
    <cellStyle name="Hipervínculo" xfId="41336" builtinId="8" hidden="1"/>
    <cellStyle name="Hipervínculo" xfId="17117" builtinId="8" hidden="1"/>
    <cellStyle name="Hipervínculo" xfId="3116" builtinId="8" hidden="1"/>
    <cellStyle name="Hipervínculo" xfId="10787" builtinId="8" hidden="1"/>
    <cellStyle name="Hipervínculo" xfId="56418" builtinId="8" hidden="1"/>
    <cellStyle name="Hipervínculo" xfId="55570" builtinId="8" hidden="1"/>
    <cellStyle name="Hipervínculo" xfId="14129" builtinId="8" hidden="1"/>
    <cellStyle name="Hipervínculo" xfId="38064" builtinId="8" hidden="1"/>
    <cellStyle name="Hipervínculo" xfId="29836" builtinId="8" hidden="1"/>
    <cellStyle name="Hipervínculo" xfId="2145" builtinId="8" hidden="1"/>
    <cellStyle name="Hipervínculo" xfId="17587" builtinId="8" hidden="1"/>
    <cellStyle name="Hipervínculo" xfId="33519" builtinId="8" hidden="1"/>
    <cellStyle name="Hipervínculo" xfId="51895" builtinId="8" hidden="1"/>
    <cellStyle name="Hipervínculo" xfId="26826" builtinId="8" hidden="1"/>
    <cellStyle name="Hipervínculo" xfId="28780" builtinId="8" hidden="1"/>
    <cellStyle name="Hipervínculo" xfId="20073" builtinId="8" hidden="1"/>
    <cellStyle name="Hipervínculo" xfId="23958" builtinId="8" hidden="1"/>
    <cellStyle name="Hipervínculo" xfId="52372" builtinId="8" hidden="1"/>
    <cellStyle name="Hipervínculo" xfId="47696" builtinId="8" hidden="1"/>
    <cellStyle name="Hipervínculo" xfId="48963" builtinId="8" hidden="1"/>
    <cellStyle name="Hipervínculo" xfId="44873" builtinId="8" hidden="1"/>
    <cellStyle name="Hipervínculo" xfId="20843" builtinId="8" hidden="1"/>
    <cellStyle name="Hipervínculo" xfId="2646" builtinId="8" hidden="1"/>
    <cellStyle name="Hipervínculo" xfId="48835" builtinId="8" hidden="1"/>
    <cellStyle name="Hipervínculo" xfId="22574" builtinId="8" hidden="1"/>
    <cellStyle name="Hipervínculo" xfId="47859" builtinId="8" hidden="1"/>
    <cellStyle name="Hipervínculo" xfId="37874" builtinId="8" hidden="1"/>
    <cellStyle name="Hipervínculo" xfId="38072" builtinId="8" hidden="1"/>
    <cellStyle name="Hipervínculo" xfId="15551" builtinId="8" hidden="1"/>
    <cellStyle name="Hipervínculo" xfId="9867" builtinId="8" hidden="1"/>
    <cellStyle name="Hipervínculo" xfId="13954" builtinId="8" hidden="1"/>
    <cellStyle name="Hipervínculo" xfId="27866" builtinId="8" hidden="1"/>
    <cellStyle name="Hipervínculo" xfId="58264" builtinId="8" hidden="1"/>
    <cellStyle name="Hipervínculo" xfId="35365" builtinId="8" hidden="1"/>
    <cellStyle name="Hipervínculo" xfId="31273" builtinId="8" hidden="1"/>
    <cellStyle name="Hipervínculo" xfId="7247" builtinId="8" hidden="1"/>
    <cellStyle name="Hipervínculo" xfId="16667" builtinId="8" hidden="1"/>
    <cellStyle name="Hipervínculo" xfId="20756" builtinId="8" hidden="1"/>
    <cellStyle name="Hipervínculo" xfId="7569" builtinId="8" hidden="1"/>
    <cellStyle name="Hipervínculo" xfId="52592" builtinId="8" hidden="1"/>
    <cellStyle name="Hipervínculo" xfId="47576" builtinId="8" hidden="1"/>
    <cellStyle name="Hipervínculo" xfId="33377" builtinId="8" hidden="1"/>
    <cellStyle name="Hipervínculo" xfId="979" builtinId="8" hidden="1"/>
    <cellStyle name="Hipervínculo" xfId="23462" builtinId="8" hidden="1"/>
    <cellStyle name="Hipervínculo" xfId="27553" builtinId="8" hidden="1"/>
    <cellStyle name="Hipervínculo" xfId="12306" builtinId="8" hidden="1"/>
    <cellStyle name="Hipervínculo" xfId="42317" builtinId="8" hidden="1"/>
    <cellStyle name="Hipervínculo" xfId="21864" builtinId="8" hidden="1"/>
    <cellStyle name="Hipervínculo" xfId="17675" builtinId="8" hidden="1"/>
    <cellStyle name="Hipervínculo" xfId="5217" builtinId="8" hidden="1"/>
    <cellStyle name="Hipervínculo" xfId="45239" builtinId="8" hidden="1"/>
    <cellStyle name="Hipervínculo" xfId="32046" builtinId="8" hidden="1"/>
    <cellStyle name="Hipervínculo" xfId="57761" builtinId="8" hidden="1"/>
    <cellStyle name="Hipervínculo" xfId="22596" builtinId="8" hidden="1"/>
    <cellStyle name="Hipervínculo" xfId="48747" builtinId="8" hidden="1"/>
    <cellStyle name="Hipervínculo" xfId="10873" builtinId="8" hidden="1"/>
    <cellStyle name="Hipervínculo" xfId="12144" builtinId="8" hidden="1"/>
    <cellStyle name="Hipervínculo" xfId="53088" builtinId="8" hidden="1"/>
    <cellStyle name="Hipervínculo" xfId="26880" builtinId="8" hidden="1"/>
    <cellStyle name="Hipervínculo" xfId="9893" builtinId="8" hidden="1"/>
    <cellStyle name="Hipervínculo" xfId="31624" builtinId="8" hidden="1"/>
    <cellStyle name="Hipervínculo" xfId="39635" builtinId="8" hidden="1"/>
    <cellStyle name="Hipervínculo" xfId="3150" builtinId="8" hidden="1"/>
    <cellStyle name="Hipervínculo" xfId="19071" builtinId="8" hidden="1"/>
    <cellStyle name="Hipervínculo" xfId="43867" builtinId="8" hidden="1"/>
    <cellStyle name="Hipervínculo" xfId="45861" builtinId="8" hidden="1"/>
    <cellStyle name="Hipervínculo" xfId="46686" builtinId="8" hidden="1"/>
    <cellStyle name="Hipervínculo" xfId="24194" builtinId="8" hidden="1"/>
    <cellStyle name="Hipervínculo" xfId="33527" builtinId="8" hidden="1"/>
    <cellStyle name="Hipervínculo" xfId="7979" builtinId="8" hidden="1"/>
    <cellStyle name="Hipervínculo" xfId="25998" builtinId="8" hidden="1"/>
    <cellStyle name="Hipervínculo" xfId="50667" builtinId="8" hidden="1"/>
    <cellStyle name="Hipervínculo" xfId="9160" builtinId="8" hidden="1"/>
    <cellStyle name="Hipervínculo" xfId="5629" builtinId="8" hidden="1"/>
    <cellStyle name="Hipervínculo" xfId="21964" builtinId="8" hidden="1"/>
    <cellStyle name="Hipervínculo" xfId="58032" builtinId="8" hidden="1"/>
    <cellStyle name="Hipervínculo" xfId="32024" builtinId="8" hidden="1"/>
    <cellStyle name="Hipervínculo" xfId="48879" builtinId="8" hidden="1"/>
    <cellStyle name="Hipervínculo" xfId="40301" builtinId="8" hidden="1"/>
    <cellStyle name="Hipervínculo" xfId="936" builtinId="8" hidden="1"/>
    <cellStyle name="Hipervínculo" xfId="15988" builtinId="8" hidden="1"/>
    <cellStyle name="Hipervínculo" xfId="11101" builtinId="8" hidden="1"/>
    <cellStyle name="Hipervínculo" xfId="45792" builtinId="8" hidden="1"/>
    <cellStyle name="Hipervínculo" xfId="18124" builtinId="8" hidden="1"/>
    <cellStyle name="Hipervínculo" xfId="48039" builtinId="8" hidden="1"/>
    <cellStyle name="Hipervínculo" xfId="52693" builtinId="8" hidden="1"/>
    <cellStyle name="Hipervínculo" xfId="50761" builtinId="8" hidden="1"/>
    <cellStyle name="Hipervínculo" xfId="25485" builtinId="8" hidden="1"/>
    <cellStyle name="Hipervínculo" xfId="3610" builtinId="8" hidden="1"/>
    <cellStyle name="Hipervínculo" xfId="15251" builtinId="8" hidden="1"/>
    <cellStyle name="Hipervínculo" xfId="25047" builtinId="8" hidden="1"/>
    <cellStyle name="Hipervínculo" xfId="33725" builtinId="8" hidden="1"/>
    <cellStyle name="Hipervínculo" xfId="45827" builtinId="8" hidden="1"/>
    <cellStyle name="Hipervínculo" xfId="30738" builtinId="8" hidden="1"/>
    <cellStyle name="Hipervínculo" xfId="18977" builtinId="8" hidden="1"/>
    <cellStyle name="Hipervínculo" xfId="42138" builtinId="8" hidden="1"/>
    <cellStyle name="Hipervínculo" xfId="40295" builtinId="8" hidden="1"/>
    <cellStyle name="Hipervínculo" xfId="53659" builtinId="8" hidden="1"/>
    <cellStyle name="Hipervínculo" xfId="53710" builtinId="8" hidden="1"/>
    <cellStyle name="Hipervínculo" xfId="38900" builtinId="8" hidden="1"/>
    <cellStyle name="Hipervínculo" xfId="37159" builtinId="8" hidden="1"/>
    <cellStyle name="Hipervínculo" xfId="12046" builtinId="8" hidden="1"/>
    <cellStyle name="Hipervínculo" xfId="10779" builtinId="8" hidden="1"/>
    <cellStyle name="Hipervínculo" xfId="26404" builtinId="8" hidden="1"/>
    <cellStyle name="Hipervínculo" xfId="38893" builtinId="8" hidden="1"/>
    <cellStyle name="Hipervínculo" xfId="57808" builtinId="8" hidden="1"/>
    <cellStyle name="Hipervínculo" xfId="18659" builtinId="8" hidden="1"/>
    <cellStyle name="Hipervínculo" xfId="578" builtinId="8" hidden="1"/>
    <cellStyle name="Hipervínculo" xfId="5120" builtinId="8" hidden="1"/>
    <cellStyle name="Hipervínculo" xfId="17577" builtinId="8" hidden="1"/>
    <cellStyle name="Hipervínculo" xfId="38661" builtinId="8" hidden="1"/>
    <cellStyle name="Hipervínculo" xfId="45696" builtinId="8" hidden="1"/>
    <cellStyle name="Hipervínculo" xfId="51683" builtinId="8" hidden="1"/>
    <cellStyle name="Hipervínculo" xfId="27650" builtinId="8" hidden="1"/>
    <cellStyle name="Hipervínculo" xfId="34274" builtinId="8" hidden="1"/>
    <cellStyle name="Hipervínculo" xfId="145" builtinId="8" hidden="1"/>
    <cellStyle name="Hipervínculo" xfId="24376" builtinId="8" hidden="1"/>
    <cellStyle name="Hipervínculo" xfId="17161" builtinId="8" hidden="1"/>
    <cellStyle name="Hipervínculo" xfId="52496" builtinId="8" hidden="1"/>
    <cellStyle name="Hipervínculo" xfId="44881" builtinId="8" hidden="1"/>
    <cellStyle name="Hipervínculo" xfId="20851" builtinId="8" hidden="1"/>
    <cellStyle name="Hipervínculo" xfId="58008" builtinId="8" hidden="1"/>
    <cellStyle name="Hipervínculo" xfId="7149" builtinId="8" hidden="1"/>
    <cellStyle name="Hipervínculo" xfId="53260" builtinId="8" hidden="1"/>
    <cellStyle name="Hipervínculo" xfId="54378" builtinId="8" hidden="1"/>
    <cellStyle name="Hipervínculo" xfId="27174" builtinId="8" hidden="1"/>
    <cellStyle name="Hipervínculo" xfId="38080" builtinId="8" hidden="1"/>
    <cellStyle name="Hipervínculo" xfId="28520" builtinId="8" hidden="1"/>
    <cellStyle name="Hipervínculo" xfId="9963" builtinId="8" hidden="1"/>
    <cellStyle name="Hipervínculo" xfId="5076" builtinId="8" hidden="1"/>
    <cellStyle name="Hipervínculo" xfId="37974" builtinId="8" hidden="1"/>
    <cellStyle name="Hipervínculo" xfId="42071" builtinId="8" hidden="1"/>
    <cellStyle name="Hipervínculo" xfId="54528" builtinId="8" hidden="1"/>
    <cellStyle name="Hipervínculo" xfId="31281" builtinId="8" hidden="1"/>
    <cellStyle name="Hipervínculo" xfId="6405" builtinId="8" hidden="1"/>
    <cellStyle name="Hipervínculo" xfId="9363" builtinId="8" hidden="1"/>
    <cellStyle name="Hipervínculo" xfId="50814" builtinId="8" hidden="1"/>
    <cellStyle name="Hipervínculo" xfId="11892" builtinId="8" hidden="1"/>
    <cellStyle name="Hipervínculo" xfId="53976" builtinId="8" hidden="1"/>
    <cellStyle name="Hipervínculo" xfId="47598" builtinId="8" hidden="1"/>
    <cellStyle name="Hipervínculo" xfId="24480" builtinId="8" hidden="1"/>
    <cellStyle name="Hipervínculo" xfId="10935" builtinId="8" hidden="1"/>
    <cellStyle name="Hipervínculo" xfId="4018" builtinId="8" hidden="1"/>
    <cellStyle name="Hipervínculo" xfId="27545" builtinId="8" hidden="1"/>
    <cellStyle name="Hipervínculo" xfId="58504" builtinId="8" hidden="1"/>
    <cellStyle name="Hipervínculo" xfId="55092" builtinId="8" hidden="1"/>
    <cellStyle name="Hipervínculo" xfId="40673" builtinId="8" hidden="1"/>
    <cellStyle name="Hipervínculo" xfId="17683" builtinId="8" hidden="1"/>
    <cellStyle name="Hipervínculo" xfId="2337" builtinId="8" hidden="1"/>
    <cellStyle name="Hipervínculo" xfId="10285" builtinId="8" hidden="1"/>
    <cellStyle name="Hipervínculo" xfId="32056" builtinId="8" hidden="1"/>
    <cellStyle name="Hipervínculo" xfId="12942" builtinId="8" hidden="1"/>
    <cellStyle name="Hipervínculo" xfId="13376" builtinId="8" hidden="1"/>
    <cellStyle name="Hipervínculo" xfId="55011" builtinId="8" hidden="1"/>
    <cellStyle name="Hipervínculo" xfId="10883" builtinId="8" hidden="1"/>
    <cellStyle name="Hipervínculo" xfId="3140" builtinId="8" hidden="1"/>
    <cellStyle name="Hipervínculo" xfId="17213" builtinId="8" hidden="1"/>
    <cellStyle name="Hipervínculo" xfId="38934" builtinId="8" hidden="1"/>
    <cellStyle name="Hipervínculo" xfId="53607" builtinId="8" hidden="1"/>
    <cellStyle name="Hipervínculo" xfId="8962" builtinId="8" hidden="1"/>
    <cellStyle name="Hipervínculo" xfId="26814" builtinId="8" hidden="1"/>
    <cellStyle name="Hipervínculo" xfId="20950" builtinId="8" hidden="1"/>
    <cellStyle name="Hipervínculo" xfId="29206" builtinId="8" hidden="1"/>
    <cellStyle name="Hipervínculo" xfId="56062" builtinId="8" hidden="1"/>
    <cellStyle name="Hipervínculo" xfId="45869" builtinId="8" hidden="1"/>
    <cellStyle name="Hipervínculo" xfId="55318" builtinId="8" hidden="1"/>
    <cellStyle name="Hipervínculo" xfId="51348" builtinId="8" hidden="1"/>
    <cellStyle name="Hipervínculo" xfId="44050" builtinId="8" hidden="1"/>
    <cellStyle name="Hipervínculo" xfId="3558" builtinId="8" hidden="1"/>
    <cellStyle name="Hipervínculo" xfId="5255" builtinId="8" hidden="1"/>
    <cellStyle name="Hipervínculo" xfId="31069" builtinId="8" hidden="1"/>
    <cellStyle name="Hipervínculo" xfId="52798" builtinId="8" hidden="1"/>
    <cellStyle name="Hipervínculo" xfId="39753" builtinId="8" hidden="1"/>
    <cellStyle name="Hipervínculo" xfId="34692" builtinId="8" hidden="1"/>
    <cellStyle name="Hipervínculo" xfId="6211" builtinId="8" hidden="1"/>
    <cellStyle name="Hipervínculo" xfId="11204" builtinId="8" hidden="1"/>
    <cellStyle name="Hipervínculo" xfId="15780" builtinId="8" hidden="1"/>
    <cellStyle name="Hipervínculo" xfId="37992" builtinId="8" hidden="1"/>
    <cellStyle name="Hipervínculo" xfId="3174" builtinId="8" hidden="1"/>
    <cellStyle name="Hipervínculo" xfId="45395" builtinId="8" hidden="1"/>
    <cellStyle name="Hipervínculo" xfId="14353" builtinId="8" hidden="1"/>
    <cellStyle name="Hipervínculo" xfId="6033" builtinId="8" hidden="1"/>
    <cellStyle name="Hipervínculo" xfId="221" builtinId="8" hidden="1"/>
    <cellStyle name="Hipervínculo" xfId="22580" builtinId="8" hidden="1"/>
    <cellStyle name="Hipervínculo" xfId="44925" builtinId="8" hidden="1"/>
    <cellStyle name="Hipervínculo" xfId="50769" builtinId="8" hidden="1"/>
    <cellStyle name="Hipervínculo" xfId="16056" builtinId="8" hidden="1"/>
    <cellStyle name="Hipervínculo" xfId="20833" builtinId="8" hidden="1"/>
    <cellStyle name="Hipervínculo" xfId="15593" builtinId="8" hidden="1"/>
    <cellStyle name="Hipervínculo" xfId="42331" builtinId="8" hidden="1"/>
    <cellStyle name="Hipervínculo" xfId="7870" builtinId="8" hidden="1"/>
    <cellStyle name="Hipervínculo" xfId="13625" builtinId="8" hidden="1"/>
    <cellStyle name="Hipervínculo" xfId="37766" builtinId="8" hidden="1"/>
    <cellStyle name="Hipervínculo" xfId="14449" builtinId="8" hidden="1"/>
    <cellStyle name="Hipervínculo" xfId="45383" builtinId="8" hidden="1"/>
    <cellStyle name="Hipervínculo" xfId="4985" builtinId="8" hidden="1"/>
    <cellStyle name="Hipervínculo" xfId="13174" builtinId="8" hidden="1"/>
    <cellStyle name="Hipervínculo" xfId="40731" builtinId="8" hidden="1"/>
    <cellStyle name="Hipervínculo" xfId="52968" builtinId="8" hidden="1"/>
    <cellStyle name="Hipervínculo" xfId="22038" builtinId="8" hidden="1"/>
    <cellStyle name="Hipervínculo" xfId="33767" builtinId="8" hidden="1"/>
    <cellStyle name="Hipervínculo" xfId="20679" builtinId="8" hidden="1"/>
    <cellStyle name="Hipervínculo" xfId="34360" builtinId="8" hidden="1"/>
    <cellStyle name="Hipervínculo" xfId="3364" builtinId="8" hidden="1"/>
    <cellStyle name="Hipervínculo" xfId="7840" builtinId="8" hidden="1"/>
    <cellStyle name="Hipervínculo" xfId="38022" builtinId="8" hidden="1"/>
    <cellStyle name="Hipervínculo" xfId="31451" builtinId="8" hidden="1"/>
    <cellStyle name="Hipervínculo" xfId="41883" builtinId="8" hidden="1"/>
    <cellStyle name="Hipervínculo" xfId="2235" builtinId="8" hidden="1"/>
    <cellStyle name="Hipervínculo" xfId="8928" builtinId="8" hidden="1"/>
    <cellStyle name="Hipervínculo" xfId="45688" builtinId="8" hidden="1"/>
    <cellStyle name="Hipervínculo" xfId="49781" builtinId="8" hidden="1"/>
    <cellStyle name="Hipervínculo" xfId="48552" builtinId="8" hidden="1"/>
    <cellStyle name="Hipervínculo" xfId="3532" builtinId="8" hidden="1"/>
    <cellStyle name="Hipervínculo" xfId="39012" builtinId="8" hidden="1"/>
    <cellStyle name="Hipervínculo" xfId="4471" builtinId="8" hidden="1"/>
    <cellStyle name="Hipervínculo" xfId="14785" builtinId="8" hidden="1"/>
    <cellStyle name="Hipervínculo" xfId="52488" builtinId="8" hidden="1"/>
    <cellStyle name="Hipervínculo" xfId="56580" builtinId="8" hidden="1"/>
    <cellStyle name="Hipervínculo" xfId="40799" builtinId="8" hidden="1"/>
    <cellStyle name="Hipervínculo" xfId="13905" builtinId="8" hidden="1"/>
    <cellStyle name="Hipervínculo" xfId="31143" builtinId="8" hidden="1"/>
    <cellStyle name="Hipervínculo" xfId="30453" builtinId="8" hidden="1"/>
    <cellStyle name="Hipervínculo" xfId="35260" builtinId="8" hidden="1"/>
    <cellStyle name="Hipervínculo" xfId="58213" builtinId="8" hidden="1"/>
    <cellStyle name="Hipervínculo" xfId="56386" builtinId="8" hidden="1"/>
    <cellStyle name="Hipervínculo" xfId="33999" builtinId="8" hidden="1"/>
    <cellStyle name="Hipervínculo" xfId="12644" builtinId="8" hidden="1"/>
    <cellStyle name="Hipervínculo" xfId="12001" builtinId="8" hidden="1"/>
    <cellStyle name="Hipervínculo" xfId="16299" builtinId="8" hidden="1"/>
    <cellStyle name="Hipervínculo" xfId="42063" builtinId="8" hidden="1"/>
    <cellStyle name="Hipervínculo" xfId="39661" builtinId="8" hidden="1"/>
    <cellStyle name="Hipervínculo" xfId="49459" builtinId="8" hidden="1"/>
    <cellStyle name="Hipervínculo" xfId="27194" builtinId="8" hidden="1"/>
    <cellStyle name="Hipervínculo" xfId="2698" builtinId="8" hidden="1"/>
    <cellStyle name="Hipervínculo" xfId="39454" builtinId="8" hidden="1"/>
    <cellStyle name="Hipervínculo" xfId="23226" builtinId="8" hidden="1"/>
    <cellStyle name="Hipervínculo" xfId="48861" builtinId="8" hidden="1"/>
    <cellStyle name="Hipervínculo" xfId="47590" builtinId="8" hidden="1"/>
    <cellStyle name="Hipervínculo" xfId="35736" builtinId="8" hidden="1"/>
    <cellStyle name="Hipervínculo" xfId="20398" builtinId="8" hidden="1"/>
    <cellStyle name="Hipervínculo" xfId="4014" builtinId="8" hidden="1"/>
    <cellStyle name="Hipervínculo" xfId="44989" builtinId="8" hidden="1"/>
    <cellStyle name="Hipervínculo" xfId="30157" builtinId="8" hidden="1"/>
    <cellStyle name="Hipervínculo" xfId="55658" builtinId="8" hidden="1"/>
    <cellStyle name="Hipervínculo" xfId="40665" builtinId="8" hidden="1"/>
    <cellStyle name="Hipervínculo" xfId="3746" builtinId="8" hidden="1"/>
    <cellStyle name="Hipervínculo" xfId="13595" builtinId="8" hidden="1"/>
    <cellStyle name="Hipervínculo" xfId="35644" builtinId="8" hidden="1"/>
    <cellStyle name="Hipervínculo" xfId="35398" builtinId="8" hidden="1"/>
    <cellStyle name="Hipervínculo" xfId="35098" builtinId="8" hidden="1"/>
    <cellStyle name="Hipervínculo" xfId="55465" builtinId="8" hidden="1"/>
    <cellStyle name="Hipervínculo" xfId="33735" builtinId="8" hidden="1"/>
    <cellStyle name="Hipervínculo" xfId="28672" builtinId="8" hidden="1"/>
    <cellStyle name="Hipervínculo" xfId="6796" builtinId="8" hidden="1"/>
    <cellStyle name="Hipervínculo" xfId="16804" builtinId="8" hidden="1"/>
    <cellStyle name="Hipervínculo" xfId="5096" builtinId="8" hidden="1"/>
    <cellStyle name="Hipervínculo" xfId="34849" builtinId="8" hidden="1"/>
    <cellStyle name="Hipervínculo" xfId="16813" builtinId="8" hidden="1"/>
    <cellStyle name="Hipervínculo" xfId="38318" builtinId="8" hidden="1"/>
    <cellStyle name="Hipervínculo" xfId="21748" builtinId="8" hidden="1"/>
    <cellStyle name="Hipervínculo" xfId="4993" builtinId="8" hidden="1"/>
    <cellStyle name="Hipervínculo" xfId="24146" builtinId="8" hidden="1"/>
    <cellStyle name="Hipervínculo" xfId="31876" builtinId="8" hidden="1"/>
    <cellStyle name="Hipervínculo" xfId="50939" builtinId="8" hidden="1"/>
    <cellStyle name="Hipervínculo" xfId="36461" builtinId="8" hidden="1"/>
    <cellStyle name="Hipervínculo" xfId="19881" builtinId="8" hidden="1"/>
    <cellStyle name="Hipervínculo" xfId="14817" builtinId="8" hidden="1"/>
    <cellStyle name="Hipervínculo" xfId="8974" builtinId="8" hidden="1"/>
    <cellStyle name="Hipervínculo" xfId="31077" builtinId="8" hidden="1"/>
    <cellStyle name="Hipervínculo" xfId="36136" builtinId="8" hidden="1"/>
    <cellStyle name="Hipervínculo" xfId="59130" builtinId="8" hidden="1"/>
    <cellStyle name="Hipervínculo" xfId="29016" builtinId="8" hidden="1"/>
    <cellStyle name="Hipervínculo" xfId="3922" builtinId="8" hidden="1"/>
    <cellStyle name="Hipervínculo" xfId="37222" builtinId="8" hidden="1"/>
    <cellStyle name="Hipervínculo" xfId="15772" builtinId="8" hidden="1"/>
    <cellStyle name="Hipervínculo" xfId="18653" builtinId="8" hidden="1"/>
    <cellStyle name="Hipervínculo" xfId="58654" builtinId="8" hidden="1"/>
    <cellStyle name="Hipervínculo" xfId="41260" builtinId="8" hidden="1"/>
    <cellStyle name="Hipervínculo" xfId="27752" builtinId="8" hidden="1"/>
    <cellStyle name="Hipervínculo" xfId="24182" builtinId="8" hidden="1"/>
    <cellStyle name="Hipervínculo" xfId="1782" builtinId="8" hidden="1"/>
    <cellStyle name="Hipervínculo" xfId="8345" builtinId="8" hidden="1"/>
    <cellStyle name="Hipervínculo" xfId="22116" builtinId="8" hidden="1"/>
    <cellStyle name="Hipervínculo" xfId="51887" builtinId="8" hidden="1"/>
    <cellStyle name="Hipervínculo" xfId="46684" builtinId="8" hidden="1"/>
    <cellStyle name="Hipervínculo" xfId="20825" builtinId="8" hidden="1"/>
    <cellStyle name="Hipervínculo" xfId="53464" builtinId="8" hidden="1"/>
    <cellStyle name="Hipervínculo" xfId="12326" builtinId="8" hidden="1"/>
    <cellStyle name="Hipervínculo" xfId="29372" builtinId="8" hidden="1"/>
    <cellStyle name="Hipervínculo" xfId="44422" builtinId="8" hidden="1"/>
    <cellStyle name="Hipervínculo" xfId="20099" builtinId="8" hidden="1"/>
    <cellStyle name="Hipervínculo" xfId="39886" builtinId="8" hidden="1"/>
    <cellStyle name="Hipervínculo" xfId="13897" builtinId="8" hidden="1"/>
    <cellStyle name="Hipervínculo" xfId="1234" builtinId="8" hidden="1"/>
    <cellStyle name="Hipervínculo" xfId="12015" builtinId="8" hidden="1"/>
    <cellStyle name="Hipervínculo" xfId="36172" builtinId="8" hidden="1"/>
    <cellStyle name="Hipervínculo" xfId="58670" builtinId="8" hidden="1"/>
    <cellStyle name="Hipervínculo" xfId="57109" builtinId="8" hidden="1"/>
    <cellStyle name="Hipervínculo" xfId="38638" builtinId="8" hidden="1"/>
    <cellStyle name="Hipervínculo" xfId="15243" builtinId="8" hidden="1"/>
    <cellStyle name="Hipervínculo" xfId="32941" builtinId="8" hidden="1"/>
    <cellStyle name="Hipervínculo" xfId="18947" builtinId="8" hidden="1"/>
    <cellStyle name="Hipervínculo" xfId="22699" builtinId="8" hidden="1"/>
    <cellStyle name="Hipervínculo" xfId="45485" builtinId="8" hidden="1"/>
    <cellStyle name="Hipervínculo" xfId="50310" builtinId="8" hidden="1"/>
    <cellStyle name="Hipervínculo" xfId="26284" builtinId="8" hidden="1"/>
    <cellStyle name="Hipervínculo" xfId="2239" builtinId="8" hidden="1"/>
    <cellStyle name="Hipervínculo" xfId="2956" builtinId="8" hidden="1"/>
    <cellStyle name="Hipervínculo" xfId="25743" builtinId="8" hidden="1"/>
    <cellStyle name="Hipervínculo" xfId="49773" builtinId="8" hidden="1"/>
    <cellStyle name="Hipervínculo" xfId="47604" builtinId="8" hidden="1"/>
    <cellStyle name="Hipervínculo" xfId="43442" builtinId="8" hidden="1"/>
    <cellStyle name="Hipervínculo" xfId="19487" builtinId="8" hidden="1"/>
    <cellStyle name="Hipervínculo" xfId="51857" builtinId="8" hidden="1"/>
    <cellStyle name="Hipervínculo" xfId="50368" builtinId="8" hidden="1"/>
    <cellStyle name="Hipervínculo" xfId="844" builtinId="8" hidden="1"/>
    <cellStyle name="Hipervínculo" xfId="18953" builtinId="8" hidden="1"/>
    <cellStyle name="Hipervínculo" xfId="31337" builtinId="8" hidden="1"/>
    <cellStyle name="Hipervínculo" xfId="25630" builtinId="8" hidden="1"/>
    <cellStyle name="Hipervínculo" xfId="36625" builtinId="8" hidden="1"/>
    <cellStyle name="Hipervínculo" xfId="42989" builtinId="8" hidden="1"/>
    <cellStyle name="Hipervínculo" xfId="58326" builtinId="8" hidden="1"/>
    <cellStyle name="Hipervínculo" xfId="39345" builtinId="8" hidden="1"/>
    <cellStyle name="Hipervínculo" xfId="56378" builtinId="8" hidden="1"/>
    <cellStyle name="Hipervínculo" xfId="34007" builtinId="8" hidden="1"/>
    <cellStyle name="Hipervínculo" xfId="29585" builtinId="8" hidden="1"/>
    <cellStyle name="Hipervínculo" xfId="5887" builtinId="8" hidden="1"/>
    <cellStyle name="Hipervínculo" xfId="16307" builtinId="8" hidden="1"/>
    <cellStyle name="Hipervínculo" xfId="21366" builtinId="8" hidden="1"/>
    <cellStyle name="Hipervínculo" xfId="46146" builtinId="8" hidden="1"/>
    <cellStyle name="Hipervínculo" xfId="49449" builtinId="8" hidden="1"/>
    <cellStyle name="Hipervínculo" xfId="28080" builtinId="8" hidden="1"/>
    <cellStyle name="Hipervínculo" xfId="8001" builtinId="8" hidden="1"/>
    <cellStyle name="Hipervínculo" xfId="47290" builtinId="8" hidden="1"/>
    <cellStyle name="Hipervínculo" xfId="58306" builtinId="8" hidden="1"/>
    <cellStyle name="Hipervínculo" xfId="28294" builtinId="8" hidden="1"/>
    <cellStyle name="Hipervínculo" xfId="52946" builtinId="8" hidden="1"/>
    <cellStyle name="Hipervínculo" xfId="42525" builtinId="8" hidden="1"/>
    <cellStyle name="Hipervínculo" xfId="24052" builtinId="8" hidden="1"/>
    <cellStyle name="Hipervínculo" xfId="15729" builtinId="8" hidden="1"/>
    <cellStyle name="Hipervínculo" xfId="8433" builtinId="8" hidden="1"/>
    <cellStyle name="Hipervínculo" xfId="30165" builtinId="8" hidden="1"/>
    <cellStyle name="Hipervínculo" xfId="33413" builtinId="8" hidden="1"/>
    <cellStyle name="Hipervínculo" xfId="59397" builtinId="8" hidden="1"/>
    <cellStyle name="Hipervínculo" xfId="35596" builtinId="8" hidden="1"/>
    <cellStyle name="Hipervínculo" xfId="38610" builtinId="8" hidden="1"/>
    <cellStyle name="Hipervínculo" xfId="25912" builtinId="8" hidden="1"/>
    <cellStyle name="Hipervínculo" xfId="18777" builtinId="8" hidden="1"/>
    <cellStyle name="Hipervínculo" xfId="42671" builtinId="8" hidden="1"/>
    <cellStyle name="Hipervínculo" xfId="42152" builtinId="8" hidden="1"/>
    <cellStyle name="Hipervínculo" xfId="24828" builtinId="8" hidden="1"/>
    <cellStyle name="Hipervínculo" xfId="49259" builtinId="8" hidden="1"/>
    <cellStyle name="Hipervínculo" xfId="21382" builtinId="8" hidden="1"/>
    <cellStyle name="Hipervínculo" xfId="1326" builtinId="8" hidden="1"/>
    <cellStyle name="Hipervínculo" xfId="22286" builtinId="8" hidden="1"/>
    <cellStyle name="Hipervínculo" xfId="39856" builtinId="8" hidden="1"/>
    <cellStyle name="Hipervínculo" xfId="49078" builtinId="8" hidden="1"/>
    <cellStyle name="Hipervínculo" xfId="43530" builtinId="8" hidden="1"/>
    <cellStyle name="Hipervínculo" xfId="21740" builtinId="8" hidden="1"/>
    <cellStyle name="Hipervínculo" xfId="49403" builtinId="8" hidden="1"/>
    <cellStyle name="Hipervínculo" xfId="6257" builtinId="8" hidden="1"/>
    <cellStyle name="Hipervínculo" xfId="29214" builtinId="8" hidden="1"/>
    <cellStyle name="Hipervínculo" xfId="12395" builtinId="8" hidden="1"/>
    <cellStyle name="Hipervínculo" xfId="56004" builtinId="8" hidden="1"/>
    <cellStyle name="Hipervínculo" xfId="38972" builtinId="8" hidden="1"/>
    <cellStyle name="Hipervínculo" xfId="14809" builtinId="8" hidden="1"/>
    <cellStyle name="Hipervínculo" xfId="13024" builtinId="8" hidden="1"/>
    <cellStyle name="Hipervínculo" xfId="58092" builtinId="8" hidden="1"/>
    <cellStyle name="Hipervínculo" xfId="14627" builtinId="8" hidden="1"/>
    <cellStyle name="Hipervínculo" xfId="59126" builtinId="8" hidden="1"/>
    <cellStyle name="Hipervínculo" xfId="12172" builtinId="8" hidden="1"/>
    <cellStyle name="Hipervínculo" xfId="32172" builtinId="8" hidden="1"/>
    <cellStyle name="Hipervínculo" xfId="26060" builtinId="8" hidden="1"/>
    <cellStyle name="Hipervínculo" xfId="32695" builtinId="8" hidden="1"/>
    <cellStyle name="Hipervínculo" xfId="17189" builtinId="8" hidden="1"/>
    <cellStyle name="Hipervínculo" xfId="43073" builtinId="8" hidden="1"/>
    <cellStyle name="Hipervínculo" xfId="21420" builtinId="8" hidden="1"/>
    <cellStyle name="Hipervínculo" xfId="2714" builtinId="8" hidden="1"/>
    <cellStyle name="Hipervínculo" xfId="50844" builtinId="8" hidden="1"/>
    <cellStyle name="Hipervínculo" xfId="20780" builtinId="8" hidden="1"/>
    <cellStyle name="Hipervínculo" xfId="12007" builtinId="8" hidden="1"/>
    <cellStyle name="Hipervínculo" xfId="26656" builtinId="8" hidden="1"/>
    <cellStyle name="Hipervínculo" xfId="49999" builtinId="8" hidden="1"/>
    <cellStyle name="Hipervínculo" xfId="46692" builtinId="8" hidden="1"/>
    <cellStyle name="Hipervínculo" xfId="42603" builtinId="8" hidden="1"/>
    <cellStyle name="Hipervínculo" xfId="48255" builtinId="8" hidden="1"/>
    <cellStyle name="Hipervínculo" xfId="5337" builtinId="8" hidden="1"/>
    <cellStyle name="Hipervínculo" xfId="42132" builtinId="8" hidden="1"/>
    <cellStyle name="Hipervínculo" xfId="33459" builtinId="8" hidden="1"/>
    <cellStyle name="Hipervínculo" xfId="30720" builtinId="8" hidden="1"/>
    <cellStyle name="Hipervínculo" xfId="39894" builtinId="8" hidden="1"/>
    <cellStyle name="Hipervínculo" xfId="35802" builtinId="8" hidden="1"/>
    <cellStyle name="Hipervínculo" xfId="43516" builtinId="8" hidden="1"/>
    <cellStyle name="Hipervínculo" xfId="21256" builtinId="8" hidden="1"/>
    <cellStyle name="Hipervínculo" xfId="26082" builtinId="8" hidden="1"/>
    <cellStyle name="Hipervínculo" xfId="40257" builtinId="8" hidden="1"/>
    <cellStyle name="Hipervínculo" xfId="57117" builtinId="8" hidden="1"/>
    <cellStyle name="Hipervínculo" xfId="33093" builtinId="8" hidden="1"/>
    <cellStyle name="Hipervínculo" xfId="28998" builtinId="8" hidden="1"/>
    <cellStyle name="Hipervínculo" xfId="4975" builtinId="8" hidden="1"/>
    <cellStyle name="Hipervínculo" xfId="23121" builtinId="8" hidden="1"/>
    <cellStyle name="Hipervínculo" xfId="54164" builtinId="8" hidden="1"/>
    <cellStyle name="Hipervínculo" xfId="26418" builtinId="8" hidden="1"/>
    <cellStyle name="Hipervínculo" xfId="51437" builtinId="8" hidden="1"/>
    <cellStyle name="Hipervínculo" xfId="58740" builtinId="8" hidden="1"/>
    <cellStyle name="Hipervínculo" xfId="31117" builtinId="8" hidden="1"/>
    <cellStyle name="Hipervínculo" xfId="21022" builtinId="8" hidden="1"/>
    <cellStyle name="Hipervínculo" xfId="59265" builtinId="8" hidden="1"/>
    <cellStyle name="Hipervínculo" xfId="5084" builtinId="8" hidden="1"/>
    <cellStyle name="Hipervínculo" xfId="21252" builtinId="8" hidden="1"/>
    <cellStyle name="Hipervínculo" xfId="14041" builtinId="8" hidden="1"/>
    <cellStyle name="Hipervínculo" xfId="29126" builtinId="8" hidden="1"/>
    <cellStyle name="Hipervínculo" xfId="48095" builtinId="8" hidden="1"/>
    <cellStyle name="Hipervínculo" xfId="21174" builtinId="8" hidden="1"/>
    <cellStyle name="Hipervínculo" xfId="57159" builtinId="8" hidden="1"/>
    <cellStyle name="Hipervínculo" xfId="14381" builtinId="8" hidden="1"/>
    <cellStyle name="Hipervínculo" xfId="29515" builtinId="8" hidden="1"/>
    <cellStyle name="Hipervínculo" xfId="26179" builtinId="8" hidden="1"/>
    <cellStyle name="Hipervínculo" xfId="5703" builtinId="8" hidden="1"/>
    <cellStyle name="Hipervínculo" xfId="33056" builtinId="8" hidden="1"/>
    <cellStyle name="Hipervínculo" xfId="41432" builtinId="8" hidden="1"/>
    <cellStyle name="Hipervínculo" xfId="22608" builtinId="8" hidden="1"/>
    <cellStyle name="Hipervínculo" xfId="6061" builtinId="8" hidden="1"/>
    <cellStyle name="Hipervínculo" xfId="48885" builtinId="8" hidden="1"/>
    <cellStyle name="Hipervínculo" xfId="37705" builtinId="8" hidden="1"/>
    <cellStyle name="Hipervínculo" xfId="716" builtinId="8" hidden="1"/>
    <cellStyle name="Hipervínculo" xfId="943" builtinId="8" hidden="1"/>
    <cellStyle name="Hipervínculo" xfId="28306" builtinId="8" hidden="1"/>
    <cellStyle name="Hipervínculo" xfId="42415" builtinId="8" hidden="1"/>
    <cellStyle name="Hipervínculo" xfId="27916" builtinId="8" hidden="1"/>
    <cellStyle name="Hipervínculo" xfId="45903" builtinId="8" hidden="1"/>
    <cellStyle name="Hipervínculo" xfId="26733" builtinId="8" hidden="1"/>
    <cellStyle name="Hipervínculo" xfId="45654" builtinId="8" hidden="1"/>
    <cellStyle name="Hipervínculo" xfId="18595" builtinId="8" hidden="1"/>
    <cellStyle name="Hipervínculo" xfId="9589" builtinId="8" hidden="1"/>
    <cellStyle name="Hipervínculo" xfId="8583" builtinId="8" hidden="1"/>
    <cellStyle name="Hipervínculo" xfId="43681" builtinId="8" hidden="1"/>
    <cellStyle name="Hipervínculo" xfId="56546" builtinId="8" hidden="1"/>
    <cellStyle name="Hipervínculo" xfId="46864" builtinId="8" hidden="1"/>
    <cellStyle name="Hipervínculo" xfId="30272" builtinId="8" hidden="1"/>
    <cellStyle name="Hipervínculo" xfId="51378" builtinId="8" hidden="1"/>
    <cellStyle name="Hipervínculo" xfId="18238" builtinId="8" hidden="1"/>
    <cellStyle name="Hipervínculo" xfId="43308" builtinId="8" hidden="1"/>
    <cellStyle name="Hipervínculo" xfId="29703" builtinId="8" hidden="1"/>
    <cellStyle name="Hipervínculo" xfId="35293" builtinId="8" hidden="1"/>
    <cellStyle name="Hipervínculo" xfId="26590" builtinId="8" hidden="1"/>
    <cellStyle name="Hipervínculo" xfId="48695" builtinId="8" hidden="1"/>
    <cellStyle name="Hipervínculo" xfId="24680" builtinId="8" hidden="1"/>
    <cellStyle name="Hipervínculo" xfId="55636" builtinId="8" hidden="1"/>
    <cellStyle name="Hipervínculo" xfId="5779" builtinId="8" hidden="1"/>
    <cellStyle name="Hipervínculo" xfId="45171" builtinId="8" hidden="1"/>
    <cellStyle name="Hipervínculo" xfId="42489" builtinId="8" hidden="1"/>
    <cellStyle name="Hipervínculo" xfId="39167" builtinId="8" hidden="1"/>
    <cellStyle name="Hipervínculo" xfId="24502" builtinId="8" hidden="1"/>
    <cellStyle name="Hipervínculo" xfId="56102" builtinId="8" hidden="1"/>
    <cellStyle name="Hipervínculo" xfId="15237" builtinId="8" hidden="1"/>
    <cellStyle name="Hipervínculo" xfId="10509" builtinId="8" hidden="1"/>
    <cellStyle name="Hipervínculo" xfId="17907" builtinId="8" hidden="1"/>
    <cellStyle name="Hipervínculo" xfId="5066" builtinId="8" hidden="1"/>
    <cellStyle name="Hipervínculo" xfId="47967" builtinId="8" hidden="1"/>
    <cellStyle name="Hipervínculo" xfId="29476" builtinId="8" hidden="1"/>
    <cellStyle name="Hipervínculo" xfId="13330" builtinId="8" hidden="1"/>
    <cellStyle name="Hipervínculo" xfId="19849" builtinId="8" hidden="1"/>
    <cellStyle name="Hipervínculo" xfId="5019" builtinId="8" hidden="1"/>
    <cellStyle name="Hipervínculo" xfId="15083" builtinId="8" hidden="1"/>
    <cellStyle name="Hipervínculo" xfId="30609" builtinId="8" hidden="1"/>
    <cellStyle name="Hipervínculo" xfId="21569" builtinId="8" hidden="1"/>
    <cellStyle name="Hipervínculo" xfId="55734" builtinId="8" hidden="1"/>
    <cellStyle name="Hipervínculo" xfId="58674" builtinId="8" hidden="1"/>
    <cellStyle name="Hipervínculo" xfId="48671" builtinId="8" hidden="1"/>
    <cellStyle name="Hipervínculo" xfId="54100" builtinId="8" hidden="1"/>
    <cellStyle name="Hipervínculo" xfId="11422" builtinId="8" hidden="1"/>
    <cellStyle name="Hipervínculo" xfId="19248" builtinId="8" hidden="1"/>
    <cellStyle name="Hipervínculo" xfId="7223" builtinId="8" hidden="1"/>
    <cellStyle name="Hipervínculo" xfId="9743" builtinId="8" hidden="1"/>
    <cellStyle name="Hipervínculo" xfId="24720" builtinId="8" hidden="1"/>
    <cellStyle name="Hipervínculo" xfId="34831" builtinId="8" hidden="1"/>
    <cellStyle name="Hipervínculo" xfId="20440" builtinId="8" hidden="1"/>
    <cellStyle name="Hipervínculo" xfId="21290" builtinId="8" hidden="1"/>
    <cellStyle name="Hipervínculo" xfId="2421" builtinId="8" hidden="1"/>
    <cellStyle name="Hipervínculo" xfId="47528" builtinId="8" hidden="1"/>
    <cellStyle name="Hipervínculo" xfId="30742" builtinId="8" hidden="1"/>
    <cellStyle name="Hipervínculo" xfId="54767" builtinId="8" hidden="1"/>
    <cellStyle name="Hipervínculo" xfId="32971" builtinId="8" hidden="1"/>
    <cellStyle name="Hipervínculo" xfId="46235" builtinId="8" hidden="1"/>
    <cellStyle name="Hipervínculo" xfId="14487" builtinId="8" hidden="1"/>
    <cellStyle name="Hipervínculo" xfId="9421" builtinId="8" hidden="1"/>
    <cellStyle name="Hipervínculo" xfId="57966" builtinId="8" hidden="1"/>
    <cellStyle name="Hipervínculo" xfId="35273" builtinId="8" hidden="1"/>
    <cellStyle name="Hipervínculo" xfId="8183" builtinId="8" hidden="1"/>
    <cellStyle name="Hipervínculo" xfId="35810" builtinId="8" hidden="1"/>
    <cellStyle name="Hipervínculo" xfId="52683" builtinId="8" hidden="1"/>
    <cellStyle name="Hipervínculo" xfId="7691" builtinId="8" hidden="1"/>
    <cellStyle name="Hipervínculo" xfId="16221" builtinId="8" hidden="1"/>
    <cellStyle name="Hipervínculo" xfId="40251" builtinId="8" hidden="1"/>
    <cellStyle name="Hipervínculo" xfId="44343" builtinId="8" hidden="1"/>
    <cellStyle name="Hipervínculo" xfId="52225" builtinId="8" hidden="1"/>
    <cellStyle name="Hipervínculo" xfId="58024" builtinId="8" hidden="1"/>
    <cellStyle name="Hipervínculo" xfId="44034" builtinId="8" hidden="1"/>
    <cellStyle name="Hipervínculo" xfId="34774" builtinId="8" hidden="1"/>
    <cellStyle name="Hipervínculo" xfId="3878" builtinId="8" hidden="1"/>
    <cellStyle name="Hipervínculo" xfId="47050" builtinId="8" hidden="1"/>
    <cellStyle name="Hipervínculo" xfId="51143" builtinId="8" hidden="1"/>
    <cellStyle name="Hipervínculo" xfId="45297" builtinId="8" hidden="1"/>
    <cellStyle name="Hipervínculo" xfId="22210" builtinId="8" hidden="1"/>
    <cellStyle name="Hipervínculo" xfId="24242" builtinId="8" hidden="1"/>
    <cellStyle name="Hipervínculo" xfId="29980" builtinId="8" hidden="1"/>
    <cellStyle name="Hipervínculo" xfId="29820" builtinId="8" hidden="1"/>
    <cellStyle name="Hipervínculo" xfId="53848" builtinId="8" hidden="1"/>
    <cellStyle name="Hipervínculo" xfId="57540" builtinId="8" hidden="1"/>
    <cellStyle name="Hipervínculo" xfId="20476" builtinId="8" hidden="1"/>
    <cellStyle name="Hipervínculo" xfId="15407" builtinId="8" hidden="1"/>
    <cellStyle name="Hipervínculo" xfId="49539" builtinId="8" hidden="1"/>
    <cellStyle name="Hipervínculo" xfId="38196" builtinId="8" hidden="1"/>
    <cellStyle name="Hipervínculo" xfId="26708" builtinId="8" hidden="1"/>
    <cellStyle name="Hipervínculo" xfId="58948" builtinId="8" hidden="1"/>
    <cellStyle name="Hipervínculo" xfId="53171" builtinId="8" hidden="1"/>
    <cellStyle name="Hipervínculo" xfId="31439" builtinId="8" hidden="1"/>
    <cellStyle name="Hipervínculo" xfId="8611" builtinId="8" hidden="1"/>
    <cellStyle name="Hipervínculo" xfId="15830" builtinId="8" hidden="1"/>
    <cellStyle name="Hipervínculo" xfId="19515" builtinId="8" hidden="1"/>
    <cellStyle name="Hipervínculo" xfId="27006" builtinId="8" hidden="1"/>
    <cellStyle name="Hipervínculo" xfId="51304" builtinId="8" hidden="1"/>
    <cellStyle name="Hipervínculo" xfId="47490" builtinId="8" hidden="1"/>
    <cellStyle name="Hipervínculo" xfId="24510" builtinId="8" hidden="1"/>
    <cellStyle name="Hipervínculo" xfId="47674" builtinId="8" hidden="1"/>
    <cellStyle name="Hipervínculo" xfId="43446" builtinId="8" hidden="1"/>
    <cellStyle name="Hipervínculo" xfId="56446" builtinId="8" hidden="1"/>
    <cellStyle name="Hipervínculo" xfId="21294" builtinId="8" hidden="1"/>
    <cellStyle name="Hipervínculo" xfId="28218" builtinId="8" hidden="1"/>
    <cellStyle name="Hipervínculo" xfId="39317" builtinId="8" hidden="1"/>
    <cellStyle name="Hipervínculo" xfId="17585" builtinId="8" hidden="1"/>
    <cellStyle name="Hipervínculo" xfId="6579" builtinId="8" hidden="1"/>
    <cellStyle name="Hipervínculo" xfId="27798" builtinId="8" hidden="1"/>
    <cellStyle name="Hipervínculo" xfId="33373" builtinId="8" hidden="1"/>
    <cellStyle name="Hipervínculo" xfId="55100" builtinId="8" hidden="1"/>
    <cellStyle name="Hipervínculo" xfId="45241" builtinId="8" hidden="1"/>
    <cellStyle name="Hipervínculo" xfId="32389" builtinId="8" hidden="1"/>
    <cellStyle name="Hipervínculo" xfId="10657" builtinId="8" hidden="1"/>
    <cellStyle name="Hipervínculo" xfId="13507" builtinId="8" hidden="1"/>
    <cellStyle name="Hipervínculo" xfId="40950" builtinId="8" hidden="1"/>
    <cellStyle name="Hipervínculo" xfId="40299" builtinId="8" hidden="1"/>
    <cellStyle name="Hipervínculo" xfId="55296" builtinId="8" hidden="1"/>
    <cellStyle name="Hipervínculo" xfId="30519" builtinId="8" hidden="1"/>
    <cellStyle name="Hipervínculo" xfId="53966" builtinId="8" hidden="1"/>
    <cellStyle name="Hipervínculo" xfId="3830" builtinId="8" hidden="1"/>
    <cellStyle name="Hipervínculo" xfId="20436" builtinId="8" hidden="1"/>
    <cellStyle name="Hipervínculo" xfId="18583" builtinId="8" hidden="1"/>
    <cellStyle name="Hipervínculo" xfId="47228" builtinId="8" hidden="1"/>
    <cellStyle name="Hipervínculo" xfId="48495" builtinId="8" hidden="1"/>
    <cellStyle name="Hipervínculo" xfId="23590" builtinId="8" hidden="1"/>
    <cellStyle name="Hipervínculo" xfId="18530" builtinId="8" hidden="1"/>
    <cellStyle name="Hipervínculo" xfId="2878" builtinId="8" hidden="1"/>
    <cellStyle name="Hipervínculo" xfId="51259" builtinId="8" hidden="1"/>
    <cellStyle name="Hipervínculo" xfId="51227" builtinId="8" hidden="1"/>
    <cellStyle name="Hipervínculo" xfId="15721" builtinId="8" hidden="1"/>
    <cellStyle name="Hipervínculo" xfId="38456" builtinId="8" hidden="1"/>
    <cellStyle name="Hipervínculo" xfId="36188" builtinId="8" hidden="1"/>
    <cellStyle name="Hipervínculo" xfId="1224" builtinId="8" hidden="1"/>
    <cellStyle name="Hipervínculo" xfId="11537" builtinId="8" hidden="1"/>
    <cellStyle name="Hipervínculo" xfId="57347" builtinId="8" hidden="1"/>
    <cellStyle name="Hipervínculo" xfId="46168" builtinId="8" hidden="1"/>
    <cellStyle name="Hipervínculo" xfId="24706" builtinId="8" hidden="1"/>
    <cellStyle name="Hipervínculo" xfId="33371" builtinId="8" hidden="1"/>
    <cellStyle name="Hipervínculo" xfId="9735" builtinId="8" hidden="1"/>
    <cellStyle name="Hipervínculo" xfId="4674" builtinId="8" hidden="1"/>
    <cellStyle name="Hipervínculo" xfId="23843" builtinId="8" hidden="1"/>
    <cellStyle name="Hipervínculo" xfId="41160" builtinId="8" hidden="1"/>
    <cellStyle name="Hipervínculo" xfId="20743" builtinId="8" hidden="1"/>
    <cellStyle name="Hipervínculo" xfId="52127" builtinId="8" hidden="1"/>
    <cellStyle name="Hipervínculo" xfId="28096" builtinId="8" hidden="1"/>
    <cellStyle name="Hipervínculo" xfId="7765" builtinId="8" hidden="1"/>
    <cellStyle name="Hipervínculo" xfId="13" builtinId="8" hidden="1"/>
    <cellStyle name="Hipervínculo" xfId="23930" builtinId="8" hidden="1"/>
    <cellStyle name="Hipervínculo" xfId="55047" builtinId="8" hidden="1"/>
    <cellStyle name="Hipervínculo" xfId="53352" builtinId="8" hidden="1"/>
    <cellStyle name="Hipervínculo" xfId="45325" builtinId="8" hidden="1"/>
    <cellStyle name="Hipervínculo" xfId="21298" builtinId="8" hidden="1"/>
    <cellStyle name="Hipervínculo" xfId="4545" builtinId="8" hidden="1"/>
    <cellStyle name="Hipervínculo" xfId="4747" builtinId="8" hidden="1"/>
    <cellStyle name="Hipervínculo" xfId="30734" builtinId="8" hidden="1"/>
    <cellStyle name="Hipervínculo" xfId="21922" builtinId="8" hidden="1"/>
    <cellStyle name="Hipervínculo" xfId="48614" builtinId="8" hidden="1"/>
    <cellStyle name="Hipervínculo" xfId="54775" builtinId="8" hidden="1"/>
    <cellStyle name="Hipervínculo" xfId="14495" builtinId="8" hidden="1"/>
    <cellStyle name="Hipervínculo" xfId="298" builtinId="8" hidden="1"/>
    <cellStyle name="Hipervínculo" xfId="11673" builtinId="8" hidden="1"/>
    <cellStyle name="Hipervínculo" xfId="37530" builtinId="8" hidden="1"/>
    <cellStyle name="Hipervínculo" xfId="9400" builtinId="8" hidden="1"/>
    <cellStyle name="Hipervínculo" xfId="39271" builtinId="8" hidden="1"/>
    <cellStyle name="Hipervínculo" xfId="43657" builtinId="8" hidden="1"/>
    <cellStyle name="Hipervínculo" xfId="17239" builtinId="8" hidden="1"/>
    <cellStyle name="Hipervínculo" xfId="12712" builtinId="8" hidden="1"/>
    <cellStyle name="Hipervínculo" xfId="48827" builtinId="8" hidden="1"/>
    <cellStyle name="Hipervínculo" xfId="44335" builtinId="8" hidden="1"/>
    <cellStyle name="Hipervínculo" xfId="53896" builtinId="8" hidden="1"/>
    <cellStyle name="Hipervínculo" xfId="52765" builtinId="8" hidden="1"/>
    <cellStyle name="Hipervínculo" xfId="15639" builtinId="8" hidden="1"/>
    <cellStyle name="Hipervínculo" xfId="418" builtinId="8" hidden="1"/>
    <cellStyle name="Hipervínculo" xfId="8421" builtinId="8" hidden="1"/>
    <cellStyle name="Hipervínculo" xfId="25530" builtinId="8" hidden="1"/>
    <cellStyle name="Hipervínculo" xfId="51135" builtinId="8" hidden="1"/>
    <cellStyle name="Hipervínculo" xfId="45289" builtinId="8" hidden="1"/>
    <cellStyle name="Hipervínculo" xfId="40229" builtinId="8" hidden="1"/>
    <cellStyle name="Hipervínculo" xfId="16823" builtinId="8" hidden="1"/>
    <cellStyle name="Hipervínculo" xfId="5667" builtinId="8" hidden="1"/>
    <cellStyle name="Hipervínculo" xfId="10729" builtinId="8" hidden="1"/>
    <cellStyle name="Hipervínculo" xfId="32459" builtinId="8" hidden="1"/>
    <cellStyle name="Hipervínculo" xfId="9250" builtinId="8" hidden="1"/>
    <cellStyle name="Hipervínculo" xfId="43370" builtinId="8" hidden="1"/>
    <cellStyle name="Hipervínculo" xfId="17125" builtinId="8" hidden="1"/>
    <cellStyle name="Hipervínculo" xfId="11324" builtinId="8" hidden="1"/>
    <cellStyle name="Hipervínculo" xfId="28538" builtinId="8" hidden="1"/>
    <cellStyle name="Hipervínculo" xfId="17657" builtinId="8" hidden="1"/>
    <cellStyle name="Hipervínculo" xfId="39388" builtinId="8" hidden="1"/>
    <cellStyle name="Hipervínculo" xfId="53163" builtinId="8" hidden="1"/>
    <cellStyle name="Hipervínculo" xfId="31431" builtinId="8" hidden="1"/>
    <cellStyle name="Hipervínculo" xfId="5971" builtinId="8" hidden="1"/>
    <cellStyle name="Hipervínculo" xfId="44959" builtinId="8" hidden="1"/>
    <cellStyle name="Hipervínculo" xfId="31379" builtinId="8" hidden="1"/>
    <cellStyle name="Hipervínculo" xfId="4818" builtinId="8" hidden="1"/>
    <cellStyle name="Hipervínculo" xfId="51187" builtinId="8" hidden="1"/>
    <cellStyle name="Hipervínculo" xfId="54140" builtinId="8" hidden="1"/>
    <cellStyle name="Hipervínculo" xfId="58316" builtinId="8" hidden="1"/>
    <cellStyle name="Hipervínculo" xfId="8525" builtinId="8" hidden="1"/>
    <cellStyle name="Hipervínculo" xfId="8996" builtinId="8" hidden="1"/>
    <cellStyle name="Hipervínculo" xfId="9793" builtinId="8" hidden="1"/>
    <cellStyle name="Hipervínculo" xfId="22380" builtinId="8" hidden="1"/>
    <cellStyle name="Hipervínculo" xfId="53242" builtinId="8" hidden="1"/>
    <cellStyle name="Hipervínculo" xfId="39309" builtinId="8" hidden="1"/>
    <cellStyle name="Hipervínculo" xfId="23861" builtinId="8" hidden="1"/>
    <cellStyle name="Hipervínculo" xfId="12514" builtinId="8" hidden="1"/>
    <cellStyle name="Hipervínculo" xfId="11246" builtinId="8" hidden="1"/>
    <cellStyle name="Hipervínculo" xfId="33381" builtinId="8" hidden="1"/>
    <cellStyle name="Hipervínculo" xfId="18310" builtinId="8" hidden="1"/>
    <cellStyle name="Hipervínculo" xfId="13018" builtinId="8" hidden="1"/>
    <cellStyle name="Hipervínculo" xfId="32381" builtinId="8" hidden="1"/>
    <cellStyle name="Hipervínculo" xfId="44073" builtinId="8" hidden="1"/>
    <cellStyle name="Hipervínculo" xfId="5588" builtinId="8" hidden="1"/>
    <cellStyle name="Hipervínculo" xfId="6303" builtinId="8" hidden="1"/>
    <cellStyle name="Hipervínculo" xfId="40309" builtinId="8" hidden="1"/>
    <cellStyle name="Hipervínculo" xfId="45369" builtinId="8" hidden="1"/>
    <cellStyle name="Hipervínculo" xfId="56346" builtinId="8" hidden="1"/>
    <cellStyle name="Hipervínculo" xfId="973" builtinId="8" hidden="1"/>
    <cellStyle name="Hipervínculo" xfId="46870" builtinId="8" hidden="1"/>
    <cellStyle name="Hipervínculo" xfId="378" builtinId="8" hidden="1"/>
    <cellStyle name="Hipervínculo" xfId="17555" builtinId="8" hidden="1"/>
    <cellStyle name="Hipervínculo" xfId="47236" builtinId="8" hidden="1"/>
    <cellStyle name="Hipervínculo" xfId="52297" builtinId="8" hidden="1"/>
    <cellStyle name="Hipervínculo" xfId="4132" builtinId="8" hidden="1"/>
    <cellStyle name="Hipervínculo" xfId="47770" builtinId="8" hidden="1"/>
    <cellStyle name="Hipervínculo" xfId="35142" builtinId="8" hidden="1"/>
    <cellStyle name="Hipervínculo" xfId="32709" builtinId="8" hidden="1"/>
    <cellStyle name="Hipervínculo" xfId="31647" builtinId="8" hidden="1"/>
    <cellStyle name="Hipervínculo" xfId="54162" builtinId="8" hidden="1"/>
    <cellStyle name="Hipervínculo" xfId="58450" builtinId="8" hidden="1"/>
    <cellStyle name="Hipervínculo" xfId="37611" builtinId="8" hidden="1"/>
    <cellStyle name="Hipervínculo" xfId="37878" builtinId="8" hidden="1"/>
    <cellStyle name="Hipervínculo" xfId="11157" builtinId="8" hidden="1"/>
    <cellStyle name="Hipervínculo" xfId="14417" builtinId="8" hidden="1"/>
    <cellStyle name="Hipervínculo" xfId="38442" builtinId="8" hidden="1"/>
    <cellStyle name="Hipervínculo" xfId="37850" builtinId="8" hidden="1"/>
    <cellStyle name="Hipervínculo" xfId="54839" builtinId="8" hidden="1"/>
    <cellStyle name="Hipervínculo" xfId="30813" builtinId="8" hidden="1"/>
    <cellStyle name="Hipervínculo" xfId="4666" builtinId="8" hidden="1"/>
    <cellStyle name="Hipervínculo" xfId="48721" builtinId="8" hidden="1"/>
    <cellStyle name="Hipervínculo" xfId="21216" builtinId="8" hidden="1"/>
    <cellStyle name="Hipervínculo" xfId="45247" builtinId="8" hidden="1"/>
    <cellStyle name="Hipervínculo" xfId="52135" builtinId="8" hidden="1"/>
    <cellStyle name="Hipervínculo" xfId="34150" builtinId="8" hidden="1"/>
    <cellStyle name="Hipervínculo" xfId="24012" builtinId="8" hidden="1"/>
    <cellStyle name="Hipervínculo" xfId="17297" builtinId="8" hidden="1"/>
    <cellStyle name="Hipervínculo" xfId="3452" builtinId="8" hidden="1"/>
    <cellStyle name="Hipervínculo" xfId="40797" builtinId="8" hidden="1"/>
    <cellStyle name="Hipervínculo" xfId="18424" builtinId="8" hidden="1"/>
    <cellStyle name="Hipervínculo" xfId="13579" builtinId="8" hidden="1"/>
    <cellStyle name="Hipervínculo" xfId="19531" builtinId="8" hidden="1"/>
    <cellStyle name="Hipervínculo" xfId="13960" builtinId="8" hidden="1"/>
    <cellStyle name="Hipervínculo" xfId="55437" builtinId="8" hidden="1"/>
    <cellStyle name="Hipervínculo" xfId="37964" builtinId="8" hidden="1"/>
    <cellStyle name="Hipervínculo" xfId="477" builtinId="8" hidden="1"/>
    <cellStyle name="Hipervínculo" xfId="5614" builtinId="8" hidden="1"/>
    <cellStyle name="Hipervínculo" xfId="47620" builtinId="8" hidden="1"/>
    <cellStyle name="Hipervínculo" xfId="10457" builtinId="8" hidden="1"/>
    <cellStyle name="Hipervínculo" xfId="22364" builtinId="8" hidden="1"/>
    <cellStyle name="Hipervínculo" xfId="31828" builtinId="8" hidden="1"/>
    <cellStyle name="Hipervínculo" xfId="35008" builtinId="8" hidden="1"/>
    <cellStyle name="Hipervínculo" xfId="15337" builtinId="8" hidden="1"/>
    <cellStyle name="Hipervínculo" xfId="53948" builtinId="8" hidden="1"/>
    <cellStyle name="Hipervínculo" xfId="55061" builtinId="8" hidden="1"/>
    <cellStyle name="Hipervínculo" xfId="27281" builtinId="8" hidden="1"/>
    <cellStyle name="Hipervínculo" xfId="3814" builtinId="8" hidden="1"/>
    <cellStyle name="Hipervínculo" xfId="18611" builtinId="8" hidden="1"/>
    <cellStyle name="Hipervínculo" xfId="29743" builtinId="8" hidden="1"/>
    <cellStyle name="Hipervínculo" xfId="48417" builtinId="8" hidden="1"/>
    <cellStyle name="Hipervínculo" xfId="26356" builtinId="8" hidden="1"/>
    <cellStyle name="Hipervínculo" xfId="24931" builtinId="8" hidden="1"/>
    <cellStyle name="Hipervínculo" xfId="20356" builtinId="8" hidden="1"/>
    <cellStyle name="Hipervínculo" xfId="3792" builtinId="8" hidden="1"/>
    <cellStyle name="Hipervínculo" xfId="25538" builtinId="8" hidden="1"/>
    <cellStyle name="Hipervínculo" xfId="30601" builtinId="8" hidden="1"/>
    <cellStyle name="Hipervínculo" xfId="55214" builtinId="8" hidden="1"/>
    <cellStyle name="Hipervínculo" xfId="40221" builtinId="8" hidden="1"/>
    <cellStyle name="Hipervínculo" xfId="18134" builtinId="8" hidden="1"/>
    <cellStyle name="Hipervínculo" xfId="40059" builtinId="8" hidden="1"/>
    <cellStyle name="Hipervínculo" xfId="10737" builtinId="8" hidden="1"/>
    <cellStyle name="Hipervínculo" xfId="17165" builtinId="8" hidden="1"/>
    <cellStyle name="Hipervínculo" xfId="56951" builtinId="8" hidden="1"/>
    <cellStyle name="Hipervínculo" xfId="44607" builtinId="8" hidden="1"/>
    <cellStyle name="Hipervínculo" xfId="23490" builtinId="8" hidden="1"/>
    <cellStyle name="Hipervínculo" xfId="35546" builtinId="8" hidden="1"/>
    <cellStyle name="Hipervínculo" xfId="5590" builtinId="8" hidden="1"/>
    <cellStyle name="Hipervínculo" xfId="4290" builtinId="8" hidden="1"/>
    <cellStyle name="Hipervínculo" xfId="20185" builtinId="8" hidden="1"/>
    <cellStyle name="Hipervínculo" xfId="46350" builtinId="8" hidden="1"/>
    <cellStyle name="Hipervínculo" xfId="48085" builtinId="8" hidden="1"/>
    <cellStyle name="Hipervínculo" xfId="26362" builtinId="8" hidden="1"/>
    <cellStyle name="Hipervínculo" xfId="8982" builtinId="8" hidden="1"/>
    <cellStyle name="Hipervínculo" xfId="834" builtinId="8" hidden="1"/>
    <cellStyle name="Hipervínculo" xfId="24588" builtinId="8" hidden="1"/>
    <cellStyle name="Hipervínculo" xfId="46323" builtinId="8" hidden="1"/>
    <cellStyle name="Hipervínculo" xfId="17779" builtinId="8" hidden="1"/>
    <cellStyle name="Hipervínculo" xfId="41208" builtinId="8" hidden="1"/>
    <cellStyle name="Hipervínculo" xfId="19437" builtinId="8" hidden="1"/>
    <cellStyle name="Hipervínculo" xfId="1812" builtinId="8" hidden="1"/>
    <cellStyle name="Hipervínculo" xfId="34316" builtinId="8" hidden="1"/>
    <cellStyle name="Hipervínculo" xfId="31521" builtinId="8" hidden="1"/>
    <cellStyle name="Hipervínculo" xfId="53250" builtinId="8" hidden="1"/>
    <cellStyle name="Hipervínculo" xfId="58906" builtinId="8" hidden="1"/>
    <cellStyle name="Hipervínculo" xfId="40449" builtinId="8" hidden="1"/>
    <cellStyle name="Hipervínculo" xfId="9180" builtinId="8" hidden="1"/>
    <cellStyle name="Hipervínculo" xfId="34748" builtinId="8" hidden="1"/>
    <cellStyle name="Hipervínculo" xfId="15329" builtinId="8" hidden="1"/>
    <cellStyle name="Hipervínculo" xfId="9603" builtinId="8" hidden="1"/>
    <cellStyle name="Hipervínculo" xfId="47805" builtinId="8" hidden="1"/>
    <cellStyle name="Hipervínculo" xfId="45257" builtinId="8" hidden="1"/>
    <cellStyle name="Hipervínculo" xfId="29900" builtinId="8" hidden="1"/>
    <cellStyle name="Hipervínculo" xfId="5580" builtinId="8" hidden="1"/>
    <cellStyle name="Hipervínculo" xfId="10953" builtinId="8" hidden="1"/>
    <cellStyle name="Hipervínculo" xfId="25203" builtinId="8" hidden="1"/>
    <cellStyle name="Hipervínculo" xfId="30013" builtinId="8" hidden="1"/>
    <cellStyle name="Hipervínculo" xfId="42717" builtinId="8" hidden="1"/>
    <cellStyle name="Hipervínculo" xfId="49369" builtinId="8" hidden="1"/>
    <cellStyle name="Hipervínculo" xfId="23097" builtinId="8" hidden="1"/>
    <cellStyle name="Hipervínculo" xfId="374" builtinId="8" hidden="1"/>
    <cellStyle name="Hipervínculo" xfId="7207" builtinId="8" hidden="1"/>
    <cellStyle name="Hipervínculo" xfId="23484" builtinId="8" hidden="1"/>
    <cellStyle name="Hipervínculo" xfId="42993" builtinId="8" hidden="1"/>
    <cellStyle name="Hipervínculo" xfId="45716" builtinId="8" hidden="1"/>
    <cellStyle name="Hipervínculo" xfId="22178" builtinId="8" hidden="1"/>
    <cellStyle name="Hipervínculo" xfId="16301" builtinId="8" hidden="1"/>
    <cellStyle name="Hipervínculo" xfId="7609" builtinId="8" hidden="1"/>
    <cellStyle name="Hipervínculo" xfId="11699" builtinId="8" hidden="1"/>
    <cellStyle name="Hipervínculo" xfId="35728" builtinId="8" hidden="1"/>
    <cellStyle name="Hipervínculo" xfId="58446" builtinId="8" hidden="1"/>
    <cellStyle name="Hipervínculo" xfId="5449" builtinId="8" hidden="1"/>
    <cellStyle name="Hipervínculo" xfId="45989" builtinId="8" hidden="1"/>
    <cellStyle name="Hipervínculo" xfId="9503" builtinId="8" hidden="1"/>
    <cellStyle name="Hipervínculo" xfId="14409" builtinId="8" hidden="1"/>
    <cellStyle name="Hipervínculo" xfId="18501" builtinId="8" hidden="1"/>
    <cellStyle name="Hipervínculo" xfId="42531" builtinId="8" hidden="1"/>
    <cellStyle name="Hipervínculo" xfId="54847" builtinId="8" hidden="1"/>
    <cellStyle name="Hipervínculo" xfId="30339" builtinId="8" hidden="1"/>
    <cellStyle name="Hipervínculo" xfId="13925" builtinId="8" hidden="1"/>
    <cellStyle name="Hipervínculo" xfId="44523" builtinId="8" hidden="1"/>
    <cellStyle name="Hipervínculo" xfId="57608" builtinId="8" hidden="1"/>
    <cellStyle name="Hipervínculo" xfId="25297" builtinId="8" hidden="1"/>
    <cellStyle name="Hipervínculo" xfId="49329" builtinId="8" hidden="1"/>
    <cellStyle name="Hipervínculo" xfId="48047" builtinId="8" hidden="1"/>
    <cellStyle name="Hipervínculo" xfId="20900" builtinId="8" hidden="1"/>
    <cellStyle name="Hipervínculo" xfId="50027" builtinId="8" hidden="1"/>
    <cellStyle name="Hipervínculo" xfId="5381" builtinId="8" hidden="1"/>
    <cellStyle name="Hipervínculo" xfId="28007" builtinId="8" hidden="1"/>
    <cellStyle name="Hipervínculo" xfId="30071" builtinId="8" hidden="1"/>
    <cellStyle name="Hipervínculo" xfId="56126" builtinId="8" hidden="1"/>
    <cellStyle name="Hipervínculo" xfId="41130" builtinId="8" hidden="1"/>
    <cellStyle name="Hipervínculo" xfId="42423" builtinId="8" hidden="1"/>
    <cellStyle name="Hipervínculo" xfId="15948" builtinId="8" hidden="1"/>
    <cellStyle name="Hipervínculo" xfId="22386" builtinId="8" hidden="1"/>
    <cellStyle name="Hipervínculo" xfId="34809" builtinId="8" hidden="1"/>
    <cellStyle name="Hipervínculo" xfId="36673" builtinId="8" hidden="1"/>
    <cellStyle name="Hipervínculo" xfId="21996" builtinId="8" hidden="1"/>
    <cellStyle name="Hipervínculo" xfId="51071" builtinId="8" hidden="1"/>
    <cellStyle name="Hipervínculo" xfId="28598" builtinId="8" hidden="1"/>
    <cellStyle name="Hipervínculo" xfId="6331" builtinId="8" hidden="1"/>
    <cellStyle name="Hipervínculo" xfId="16336" builtinId="8" hidden="1"/>
    <cellStyle name="Hipervínculo" xfId="54508" builtinId="8" hidden="1"/>
    <cellStyle name="Hipervínculo" xfId="43542" builtinId="8" hidden="1"/>
    <cellStyle name="Hipervínculo" xfId="49006" builtinId="8" hidden="1"/>
    <cellStyle name="Hipervínculo" xfId="27273" builtinId="8" hidden="1"/>
    <cellStyle name="Hipervínculo" xfId="44595" builtinId="8" hidden="1"/>
    <cellStyle name="Hipervínculo" xfId="1290" builtinId="8" hidden="1"/>
    <cellStyle name="Hipervínculo" xfId="23678" builtinId="8" hidden="1"/>
    <cellStyle name="Hipervínculo" xfId="48409" builtinId="8" hidden="1"/>
    <cellStyle name="Hipervínculo" xfId="50470" builtinId="8" hidden="1"/>
    <cellStyle name="Hipervínculo" xfId="42079" builtinId="8" hidden="1"/>
    <cellStyle name="Hipervínculo" xfId="20348" builtinId="8" hidden="1"/>
    <cellStyle name="Hipervínculo" xfId="1518" builtinId="8" hidden="1"/>
    <cellStyle name="Hipervínculo" xfId="4389" builtinId="8" hidden="1"/>
    <cellStyle name="Hipervínculo" xfId="48616" builtinId="8" hidden="1"/>
    <cellStyle name="Hipervínculo" xfId="11648" builtinId="8" hidden="1"/>
    <cellStyle name="Hipervínculo" xfId="37388" builtinId="8" hidden="1"/>
    <cellStyle name="Hipervínculo" xfId="17327" builtinId="8" hidden="1"/>
    <cellStyle name="Hipervínculo" xfId="19179" builtinId="8" hidden="1"/>
    <cellStyle name="Hipervínculo" xfId="10255" builtinId="8" hidden="1"/>
    <cellStyle name="Hipervínculo" xfId="9062" builtinId="8" hidden="1"/>
    <cellStyle name="Hipervínculo" xfId="37532" builtinId="8" hidden="1"/>
    <cellStyle name="Hipervínculo" xfId="47845" builtinId="8" hidden="1"/>
    <cellStyle name="Hipervínculo" xfId="53018" builtinId="8" hidden="1"/>
    <cellStyle name="Hipervínculo" xfId="28220" builtinId="8" hidden="1"/>
    <cellStyle name="Hipervínculo" xfId="6493" builtinId="8" hidden="1"/>
    <cellStyle name="Hipervínculo" xfId="14197" builtinId="8" hidden="1"/>
    <cellStyle name="Hipervínculo" xfId="22471" builtinId="8" hidden="1"/>
    <cellStyle name="Hipervínculo" xfId="44464" builtinId="8" hidden="1"/>
    <cellStyle name="Hipervínculo" xfId="48091" builtinId="8" hidden="1"/>
    <cellStyle name="Hipervínculo" xfId="46216" builtinId="8" hidden="1"/>
    <cellStyle name="Hipervínculo" xfId="7713" builtinId="8" hidden="1"/>
    <cellStyle name="Hipervínculo" xfId="830" builtinId="8" hidden="1"/>
    <cellStyle name="Hipervínculo" xfId="39621" builtinId="8" hidden="1"/>
    <cellStyle name="Hipervínculo" xfId="29655" builtinId="8" hidden="1"/>
    <cellStyle name="Hipervínculo" xfId="29230" builtinId="8" hidden="1"/>
    <cellStyle name="Hipervínculo" xfId="41198" builtinId="8" hidden="1"/>
    <cellStyle name="Hipervínculo" xfId="39418" builtinId="8" hidden="1"/>
    <cellStyle name="Hipervínculo" xfId="14367" builtinId="8" hidden="1"/>
    <cellStyle name="Hipervínculo" xfId="8523" builtinId="8" hidden="1"/>
    <cellStyle name="Hipervínculo" xfId="29268" builtinId="8" hidden="1"/>
    <cellStyle name="Hipervínculo" xfId="36585" builtinId="8" hidden="1"/>
    <cellStyle name="Hipervínculo" xfId="58902" builtinId="8" hidden="1"/>
    <cellStyle name="Hipervínculo" xfId="36705" builtinId="8" hidden="1"/>
    <cellStyle name="Hipervínculo" xfId="32617" builtinId="8" hidden="1"/>
    <cellStyle name="Hipervínculo" xfId="59052" builtinId="8" hidden="1"/>
    <cellStyle name="Hipervínculo" xfId="16829" builtinId="8" hidden="1"/>
    <cellStyle name="Hipervínculo" xfId="7075" builtinId="8" hidden="1"/>
    <cellStyle name="Hipervínculo" xfId="18162" builtinId="8" hidden="1"/>
    <cellStyle name="Hipervínculo" xfId="53938" builtinId="8" hidden="1"/>
    <cellStyle name="Hipervínculo" xfId="31860" builtinId="8" hidden="1"/>
    <cellStyle name="Hipervínculo" xfId="25816" builtinId="8" hidden="1"/>
    <cellStyle name="Hipervínculo" xfId="2006" builtinId="8" hidden="1"/>
    <cellStyle name="Hipervínculo" xfId="22120" builtinId="8" hidden="1"/>
    <cellStyle name="Hipervínculo" xfId="20181" builtinId="8" hidden="1"/>
    <cellStyle name="Hipervínculo" xfId="50238" builtinId="8" hidden="1"/>
    <cellStyle name="Hipervínculo" xfId="47136" builtinId="8" hidden="1"/>
    <cellStyle name="Hipervínculo" xfId="10807" builtinId="8" hidden="1"/>
    <cellStyle name="Hipervínculo" xfId="19019" builtinId="8" hidden="1"/>
    <cellStyle name="Hipervínculo" xfId="4893" builtinId="8" hidden="1"/>
    <cellStyle name="Hipervínculo" xfId="28920" builtinId="8" hidden="1"/>
    <cellStyle name="Hipervínculo" xfId="3492" builtinId="8" hidden="1"/>
    <cellStyle name="Hipervínculo" xfId="57039" builtinId="8" hidden="1"/>
    <cellStyle name="Hipervínculo" xfId="40339" builtinId="8" hidden="1"/>
    <cellStyle name="Hipervínculo" xfId="16309" builtinId="8" hidden="1"/>
    <cellStyle name="Hipervínculo" xfId="10831" builtinId="8" hidden="1"/>
    <cellStyle name="Hipervínculo" xfId="6035" builtinId="8" hidden="1"/>
    <cellStyle name="Hipervínculo" xfId="35720" builtinId="8" hidden="1"/>
    <cellStyle name="Hipervínculo" xfId="39813" builtinId="8" hidden="1"/>
    <cellStyle name="Hipervínculo" xfId="18344" builtinId="8" hidden="1"/>
    <cellStyle name="Hipervínculo" xfId="33539" builtinId="8" hidden="1"/>
    <cellStyle name="Hipervínculo" xfId="3948" builtinId="8" hidden="1"/>
    <cellStyle name="Hipervínculo" xfId="5419" builtinId="8" hidden="1"/>
    <cellStyle name="Hipervínculo" xfId="18493" builtinId="8" hidden="1"/>
    <cellStyle name="Hipervínculo" xfId="47128" builtinId="8" hidden="1"/>
    <cellStyle name="Hipervínculo" xfId="594" builtinId="8" hidden="1"/>
    <cellStyle name="Hipervínculo" xfId="28562" builtinId="8" hidden="1"/>
    <cellStyle name="Hipervínculo" xfId="29220" builtinId="8" hidden="1"/>
    <cellStyle name="Hipervínculo" xfId="54496" builtinId="8" hidden="1"/>
    <cellStyle name="Hipervínculo" xfId="1746" builtinId="8" hidden="1"/>
    <cellStyle name="Hipervínculo" xfId="48073" builtinId="8" hidden="1"/>
    <cellStyle name="Hipervínculo" xfId="49321" builtinId="8" hidden="1"/>
    <cellStyle name="Hipervínculo" xfId="2363" builtinId="8" hidden="1"/>
    <cellStyle name="Hipervínculo" xfId="30413" builtinId="8" hidden="1"/>
    <cellStyle name="Hipervínculo" xfId="32913" builtinId="8" hidden="1"/>
    <cellStyle name="Hipervínculo" xfId="2329" builtinId="8" hidden="1"/>
    <cellStyle name="Hipervínculo" xfId="7965" builtinId="8" hidden="1"/>
    <cellStyle name="Hipervínculo" xfId="25550" builtinId="8" hidden="1"/>
    <cellStyle name="Hipervínculo" xfId="46996" builtinId="8" hidden="1"/>
    <cellStyle name="Hipervínculo" xfId="11344" builtinId="8" hidden="1"/>
    <cellStyle name="Hipervínculo" xfId="36064" builtinId="8" hidden="1"/>
    <cellStyle name="Hipervínculo" xfId="31986" builtinId="8" hidden="1"/>
    <cellStyle name="Hipervínculo" xfId="56550" builtinId="8" hidden="1"/>
    <cellStyle name="Hipervínculo" xfId="14891" builtinId="8" hidden="1"/>
    <cellStyle name="Hipervínculo" xfId="36667" builtinId="8" hidden="1"/>
    <cellStyle name="Hipervínculo" xfId="55925" builtinId="8" hidden="1"/>
    <cellStyle name="Hipervínculo" xfId="50868" builtinId="8" hidden="1"/>
    <cellStyle name="Hipervínculo" xfId="29132" builtinId="8" hidden="1"/>
    <cellStyle name="Hipervínculo" xfId="6339" builtinId="8" hidden="1"/>
    <cellStyle name="Hipervínculo" xfId="53412" builtinId="8" hidden="1"/>
    <cellStyle name="Hipervínculo" xfId="17935" builtinId="8" hidden="1"/>
    <cellStyle name="Hipervínculo" xfId="39557" builtinId="8" hidden="1"/>
    <cellStyle name="Hipervínculo" xfId="10170" builtinId="8" hidden="1"/>
    <cellStyle name="Hipervínculo" xfId="43939" builtinId="8" hidden="1"/>
    <cellStyle name="Hipervínculo" xfId="18324" builtinId="8" hidden="1"/>
    <cellStyle name="Hipervínculo" xfId="1286" builtinId="8" hidden="1"/>
    <cellStyle name="Hipervínculo" xfId="48857" builtinId="8" hidden="1"/>
    <cellStyle name="Hipervínculo" xfId="43278" builtinId="8" hidden="1"/>
    <cellStyle name="Hipervínculo" xfId="50478" builtinId="8" hidden="1"/>
    <cellStyle name="Hipervínculo" xfId="42073" builtinId="8" hidden="1"/>
    <cellStyle name="Hipervínculo" xfId="37010" builtinId="8" hidden="1"/>
    <cellStyle name="Hipervínculo" xfId="15277" builtinId="8" hidden="1"/>
    <cellStyle name="Hipervínculo" xfId="8883" builtinId="8" hidden="1"/>
    <cellStyle name="Hipervínculo" xfId="13525" builtinId="8" hidden="1"/>
    <cellStyle name="Hipervínculo" xfId="4845" builtinId="8" hidden="1"/>
    <cellStyle name="Hipervínculo" xfId="59357" builtinId="8" hidden="1"/>
    <cellStyle name="Hipervínculo" xfId="42041" builtinId="8" hidden="1"/>
    <cellStyle name="Hipervínculo" xfId="28860" builtinId="8" hidden="1"/>
    <cellStyle name="Hipervínculo" xfId="11087" builtinId="8" hidden="1"/>
    <cellStyle name="Hipervínculo" xfId="17947" builtinId="8" hidden="1"/>
    <cellStyle name="Hipervínculo" xfId="32243" builtinId="8" hidden="1"/>
    <cellStyle name="Hipervínculo" xfId="53450" builtinId="8" hidden="1"/>
    <cellStyle name="Hipervínculo" xfId="38948" builtinId="8" hidden="1"/>
    <cellStyle name="Hipervínculo" xfId="55246" builtinId="8" hidden="1"/>
    <cellStyle name="Hipervínculo" xfId="46572" builtinId="8" hidden="1"/>
    <cellStyle name="Hipervínculo" xfId="53090" builtinId="8" hidden="1"/>
    <cellStyle name="Hipervínculo" xfId="11111" builtinId="8" hidden="1"/>
    <cellStyle name="Hipervínculo" xfId="46376" builtinId="8" hidden="1"/>
    <cellStyle name="Hipervínculo" xfId="6315" builtinId="8" hidden="1"/>
    <cellStyle name="Hipervínculo" xfId="18735" builtinId="8" hidden="1"/>
    <cellStyle name="Hipervínculo" xfId="1248" builtinId="8" hidden="1"/>
    <cellStyle name="Hipervínculo" xfId="19861" builtinId="8" hidden="1"/>
    <cellStyle name="Hipervínculo" xfId="30911" builtinId="8" hidden="1"/>
    <cellStyle name="Hipervínculo" xfId="23570" builtinId="8" hidden="1"/>
    <cellStyle name="Hipervínculo" xfId="36605" builtinId="8" hidden="1"/>
    <cellStyle name="Hipervínculo" xfId="25376" builtinId="8" hidden="1"/>
    <cellStyle name="Hipervínculo" xfId="15149" builtinId="8" hidden="1"/>
    <cellStyle name="Hipervínculo" xfId="58308" builtinId="8" hidden="1"/>
    <cellStyle name="Hipervínculo" xfId="26756" builtinId="8" hidden="1"/>
    <cellStyle name="Hipervínculo" xfId="57431" builtinId="8" hidden="1"/>
    <cellStyle name="Hipervínculo" xfId="39681" builtinId="8" hidden="1"/>
    <cellStyle name="Hipervínculo" xfId="39936" builtinId="8" hidden="1"/>
    <cellStyle name="Hipervínculo" xfId="29992" builtinId="8" hidden="1"/>
    <cellStyle name="Hipervínculo" xfId="38789" builtinId="8" hidden="1"/>
    <cellStyle name="Hipervínculo" xfId="52205" builtinId="8" hidden="1"/>
    <cellStyle name="Hipervínculo" xfId="37264" builtinId="8" hidden="1"/>
    <cellStyle name="Hipervínculo" xfId="23851" builtinId="8" hidden="1"/>
    <cellStyle name="Hipervínculo" xfId="14304" builtinId="8" hidden="1"/>
    <cellStyle name="Hipervínculo" xfId="37046" builtinId="8" hidden="1"/>
    <cellStyle name="Hipervínculo" xfId="28994" builtinId="8" hidden="1"/>
    <cellStyle name="Hipervínculo" xfId="47116" builtinId="8" hidden="1"/>
    <cellStyle name="Hipervínculo" xfId="53599" builtinId="8" hidden="1"/>
    <cellStyle name="Hipervínculo" xfId="8015" builtinId="8" hidden="1"/>
    <cellStyle name="Hipervínculo" xfId="57985" builtinId="8" hidden="1"/>
    <cellStyle name="Hipervínculo" xfId="5781" builtinId="8" hidden="1"/>
    <cellStyle name="Hipervínculo" xfId="29519" builtinId="8" hidden="1"/>
    <cellStyle name="Hipervínculo" xfId="2936" builtinId="8" hidden="1"/>
    <cellStyle name="Hipervínculo" xfId="19027" builtinId="8" hidden="1"/>
    <cellStyle name="Hipervínculo" xfId="49481" builtinId="8" hidden="1"/>
    <cellStyle name="Hipervínculo" xfId="7051" builtinId="8" hidden="1"/>
    <cellStyle name="Hipervínculo" xfId="56610" builtinId="8" hidden="1"/>
    <cellStyle name="Hipervínculo" xfId="57031" builtinId="8" hidden="1"/>
    <cellStyle name="Hipervínculo" xfId="58710" builtinId="8" hidden="1"/>
    <cellStyle name="Hipervínculo" xfId="36254" builtinId="8" hidden="1"/>
    <cellStyle name="Hipervínculo" xfId="12224" builtinId="8" hidden="1"/>
    <cellStyle name="Hipervínculo" xfId="10104" builtinId="8" hidden="1"/>
    <cellStyle name="Hipervínculo" xfId="41771" builtinId="8" hidden="1"/>
    <cellStyle name="Hipervínculo" xfId="17289" builtinId="8" hidden="1"/>
    <cellStyle name="Hipervínculo" xfId="26492" builtinId="8" hidden="1"/>
    <cellStyle name="Hipervínculo" xfId="59080" builtinId="8" hidden="1"/>
    <cellStyle name="Hipervínculo" xfId="29450" builtinId="8" hidden="1"/>
    <cellStyle name="Hipervínculo" xfId="49353" builtinId="8" hidden="1"/>
    <cellStyle name="Hipervínculo" xfId="33591" builtinId="8" hidden="1"/>
    <cellStyle name="Hipervínculo" xfId="55435" builtinId="8" hidden="1"/>
    <cellStyle name="Hipervínculo" xfId="46606" builtinId="8" hidden="1"/>
    <cellStyle name="Hipervínculo" xfId="49909" builtinId="8" hidden="1"/>
    <cellStyle name="Hipervínculo" xfId="44851" builtinId="8" hidden="1"/>
    <cellStyle name="Hipervínculo" xfId="22653" builtinId="8" hidden="1"/>
    <cellStyle name="Hipervínculo" xfId="1742" builtinId="8" hidden="1"/>
    <cellStyle name="Hipervínculo" xfId="22727" builtinId="8" hidden="1"/>
    <cellStyle name="Hipervínculo" xfId="27834" builtinId="8" hidden="1"/>
    <cellStyle name="Hipervínculo" xfId="53404" builtinId="8" hidden="1"/>
    <cellStyle name="Hipervínculo" xfId="32953" builtinId="8" hidden="1"/>
    <cellStyle name="Hipervínculo" xfId="37922" builtinId="8" hidden="1"/>
    <cellStyle name="Hipervínculo" xfId="15852" builtinId="8" hidden="1"/>
    <cellStyle name="Hipervínculo" xfId="7973" builtinId="8" hidden="1"/>
    <cellStyle name="Hipervínculo" xfId="42759" builtinId="8" hidden="1"/>
    <cellStyle name="Hipervínculo" xfId="34762" builtinId="8" hidden="1"/>
    <cellStyle name="Hipervínculo" xfId="59170" builtinId="8" hidden="1"/>
    <cellStyle name="Hipervínculo" xfId="36056" builtinId="8" hidden="1"/>
    <cellStyle name="Hipervínculo" xfId="41609" builtinId="8" hidden="1"/>
    <cellStyle name="Hipervínculo" xfId="9052" builtinId="8" hidden="1"/>
    <cellStyle name="Hipervínculo" xfId="14899" builtinId="8" hidden="1"/>
    <cellStyle name="Hipervínculo" xfId="23506" builtinId="8" hidden="1"/>
    <cellStyle name="Hipervínculo" xfId="41692" builtinId="8" hidden="1"/>
    <cellStyle name="Hipervínculo" xfId="56736" builtinId="8" hidden="1"/>
    <cellStyle name="Hipervínculo" xfId="22911" builtinId="8" hidden="1"/>
    <cellStyle name="Hipervínculo" xfId="3900" builtinId="8" hidden="1"/>
    <cellStyle name="Hipervínculo" xfId="30885" builtinId="8" hidden="1"/>
    <cellStyle name="Hipervínculo" xfId="36956" builtinId="8" hidden="1"/>
    <cellStyle name="Hipervínculo" xfId="56882" builtinId="8" hidden="1"/>
    <cellStyle name="Hipervínculo" xfId="32859" builtinId="8" hidden="1"/>
    <cellStyle name="Hipervínculo" xfId="43931" builtinId="8" hidden="1"/>
    <cellStyle name="Hipervínculo" xfId="32044" builtinId="8" hidden="1"/>
    <cellStyle name="Hipervínculo" xfId="17141" builtinId="8" hidden="1"/>
    <cellStyle name="Hipervínculo" xfId="2492" builtinId="8" hidden="1"/>
    <cellStyle name="Hipervínculo" xfId="28754" builtinId="8" hidden="1"/>
    <cellStyle name="Hipervínculo" xfId="33817" builtinId="8" hidden="1"/>
    <cellStyle name="Hipervínculo" xfId="55546" builtinId="8" hidden="1"/>
    <cellStyle name="Hipervínculo" xfId="37002" builtinId="8" hidden="1"/>
    <cellStyle name="Hipervínculo" xfId="15269" builtinId="8" hidden="1"/>
    <cellStyle name="Hipervínculo" xfId="10211" builtinId="8" hidden="1"/>
    <cellStyle name="Hipervínculo" xfId="7301" builtinId="8" hidden="1"/>
    <cellStyle name="Hipervínculo" xfId="19447" builtinId="8" hidden="1"/>
    <cellStyle name="Hipervínculo" xfId="38264" builtinId="8" hidden="1"/>
    <cellStyle name="Hipervínculo" xfId="55740" builtinId="8" hidden="1"/>
    <cellStyle name="Hipervínculo" xfId="30077" builtinId="8" hidden="1"/>
    <cellStyle name="Hipervínculo" xfId="4553" builtinId="8" hidden="1"/>
    <cellStyle name="Hipervínculo" xfId="4054" builtinId="8" hidden="1"/>
    <cellStyle name="Hipervínculo" xfId="20317" builtinId="8" hidden="1"/>
    <cellStyle name="Hipervínculo" xfId="53583" builtinId="8" hidden="1"/>
    <cellStyle name="Hipervínculo" xfId="51609" builtinId="8" hidden="1"/>
    <cellStyle name="Hipervínculo" xfId="48939" builtinId="8" hidden="1"/>
    <cellStyle name="Hipervínculo" xfId="23144" builtinId="8" hidden="1"/>
    <cellStyle name="Hipervínculo" xfId="6908" builtinId="8" hidden="1"/>
    <cellStyle name="Hipervínculo" xfId="2658" builtinId="8" hidden="1"/>
    <cellStyle name="Hipervínculo" xfId="27116" builtinId="8" hidden="1"/>
    <cellStyle name="Hipervínculo" xfId="36112" builtinId="8" hidden="1"/>
    <cellStyle name="Hipervínculo" xfId="7104" builtinId="8" hidden="1"/>
    <cellStyle name="Hipervínculo" xfId="6541" builtinId="8" hidden="1"/>
    <cellStyle name="Hipervínculo" xfId="16219" builtinId="8" hidden="1"/>
    <cellStyle name="Hipervínculo" xfId="2859" builtinId="8" hidden="1"/>
    <cellStyle name="Hipervínculo" xfId="9889" builtinId="8" hidden="1"/>
    <cellStyle name="Hipervínculo" xfId="33919" builtinId="8" hidden="1"/>
    <cellStyle name="Hipervínculo" xfId="56464" builtinId="8" hidden="1"/>
    <cellStyle name="Hipervínculo" xfId="12578" builtinId="8" hidden="1"/>
    <cellStyle name="Hipervínculo" xfId="35341" builtinId="8" hidden="1"/>
    <cellStyle name="Hipervínculo" xfId="15525" builtinId="8" hidden="1"/>
    <cellStyle name="Hipervínculo" xfId="12485" builtinId="8" hidden="1"/>
    <cellStyle name="Hipervínculo" xfId="40785" builtinId="8" hidden="1"/>
    <cellStyle name="Hipervínculo" xfId="40719" builtinId="8" hidden="1"/>
    <cellStyle name="Hipervínculo" xfId="52534" builtinId="8" hidden="1"/>
    <cellStyle name="Hipervínculo" xfId="50511" builtinId="8" hidden="1"/>
    <cellStyle name="Hipervínculo" xfId="53143" builtinId="8" hidden="1"/>
    <cellStyle name="Hipervínculo" xfId="4511" builtinId="8" hidden="1"/>
    <cellStyle name="Hipervínculo" xfId="7063" builtinId="8" hidden="1"/>
    <cellStyle name="Hipervínculo" xfId="23486" builtinId="8" hidden="1"/>
    <cellStyle name="Hipervínculo" xfId="47518" builtinId="8" hidden="1"/>
    <cellStyle name="Hipervínculo" xfId="49861" builtinId="8" hidden="1"/>
    <cellStyle name="Hipervínculo" xfId="45762" builtinId="8" hidden="1"/>
    <cellStyle name="Hipervínculo" xfId="2551" builtinId="8" hidden="1"/>
    <cellStyle name="Hipervínculo" xfId="2195" builtinId="8" hidden="1"/>
    <cellStyle name="Hipervínculo" xfId="6680" builtinId="8" hidden="1"/>
    <cellStyle name="Hipervínculo" xfId="30290" builtinId="8" hidden="1"/>
    <cellStyle name="Hipervínculo" xfId="8381" builtinId="8" hidden="1"/>
    <cellStyle name="Hipervínculo" xfId="48343" builtinId="8" hidden="1"/>
    <cellStyle name="Hipervínculo" xfId="10399" builtinId="8" hidden="1"/>
    <cellStyle name="Hipervínculo" xfId="3506" builtinId="8" hidden="1"/>
    <cellStyle name="Hipervínculo" xfId="11244" builtinId="8" hidden="1"/>
    <cellStyle name="Hipervínculo" xfId="25077" builtinId="8" hidden="1"/>
    <cellStyle name="Hipervínculo" xfId="17137" builtinId="8" hidden="1"/>
    <cellStyle name="Hipervínculo" xfId="41623" builtinId="8" hidden="1"/>
    <cellStyle name="Hipervínculo" xfId="38440" builtinId="8" hidden="1"/>
    <cellStyle name="Hipervínculo" xfId="31906" builtinId="8" hidden="1"/>
    <cellStyle name="Hipervínculo" xfId="8143" builtinId="8" hidden="1"/>
    <cellStyle name="Hipervínculo" xfId="13984" builtinId="8" hidden="1"/>
    <cellStyle name="Hipervínculo" xfId="19047" builtinId="8" hidden="1"/>
    <cellStyle name="Hipervínculo" xfId="43891" builtinId="8" hidden="1"/>
    <cellStyle name="Hipervínculo" xfId="51055" builtinId="8" hidden="1"/>
    <cellStyle name="Hipervínculo" xfId="50578" builtinId="8" hidden="1"/>
    <cellStyle name="Hipervínculo" xfId="9885" builtinId="8" hidden="1"/>
    <cellStyle name="Hipervínculo" xfId="9716" builtinId="8" hidden="1"/>
    <cellStyle name="Hipervínculo" xfId="8049" builtinId="8" hidden="1"/>
    <cellStyle name="Hipervínculo" xfId="50262" builtinId="8" hidden="1"/>
    <cellStyle name="Hipervínculo" xfId="50691" builtinId="8" hidden="1"/>
    <cellStyle name="Hipervínculo" xfId="44843" builtinId="8" hidden="1"/>
    <cellStyle name="Hipervínculo" xfId="22438" builtinId="8" hidden="1"/>
    <cellStyle name="Hipervínculo" xfId="18052" builtinId="8" hidden="1"/>
    <cellStyle name="Hipervínculo" xfId="6111" builtinId="8" hidden="1"/>
    <cellStyle name="Hipervínculo" xfId="27842" builtinId="8" hidden="1"/>
    <cellStyle name="Hipervínculo" xfId="32905" builtinId="8" hidden="1"/>
    <cellStyle name="Hipervínculo" xfId="5259" builtinId="8" hidden="1"/>
    <cellStyle name="Hipervínculo" xfId="37914" builtinId="8" hidden="1"/>
    <cellStyle name="Hipervínculo" xfId="32002" builtinId="8" hidden="1"/>
    <cellStyle name="Hipervínculo" xfId="11125" builtinId="8" hidden="1"/>
    <cellStyle name="Hipervínculo" xfId="2718" builtinId="8" hidden="1"/>
    <cellStyle name="Hipervínculo" xfId="34770" builtinId="8" hidden="1"/>
    <cellStyle name="Hipervínculo" xfId="27277" builtinId="8" hidden="1"/>
    <cellStyle name="Hipervínculo" xfId="43466" builtinId="8" hidden="1"/>
    <cellStyle name="Hipervínculo" xfId="42925" builtinId="8" hidden="1"/>
    <cellStyle name="Hipervínculo" xfId="56624" builtinId="8" hidden="1"/>
    <cellStyle name="Hipervínculo" xfId="3598" builtinId="8" hidden="1"/>
    <cellStyle name="Hipervínculo" xfId="22681" builtinId="8" hidden="1"/>
    <cellStyle name="Hipervínculo" xfId="41700" builtinId="8" hidden="1"/>
    <cellStyle name="Hipervínculo" xfId="46759" builtinId="8" hidden="1"/>
    <cellStyle name="Hipervínculo" xfId="45810" builtinId="8" hidden="1"/>
    <cellStyle name="Hipervínculo" xfId="22152" builtinId="8" hidden="1"/>
    <cellStyle name="Hipervínculo" xfId="33078" builtinId="8" hidden="1"/>
    <cellStyle name="Hipervínculo" xfId="34449" builtinId="8" hidden="1"/>
    <cellStyle name="Hipervínculo" xfId="26894" builtinId="8" hidden="1"/>
    <cellStyle name="Hipervínculo" xfId="48521" builtinId="8" hidden="1"/>
    <cellStyle name="Hipervínculo" xfId="53686" builtinId="8" hidden="1"/>
    <cellStyle name="Hipervínculo" xfId="38916" builtinId="8" hidden="1"/>
    <cellStyle name="Hipervínculo" xfId="37194" builtinId="8" hidden="1"/>
    <cellStyle name="Hipervínculo" xfId="13094" builtinId="8" hidden="1"/>
    <cellStyle name="Hipervínculo" xfId="10803" builtinId="8" hidden="1"/>
    <cellStyle name="Hipervínculo" xfId="33825" builtinId="8" hidden="1"/>
    <cellStyle name="Hipervínculo" xfId="36046" builtinId="8" hidden="1"/>
    <cellStyle name="Hipervínculo" xfId="57796" builtinId="8" hidden="1"/>
    <cellStyle name="Hipervínculo" xfId="34427" builtinId="8" hidden="1"/>
    <cellStyle name="Hipervínculo" xfId="10203" builtinId="8" hidden="1"/>
    <cellStyle name="Hipervínculo" xfId="45646" builtinId="8" hidden="1"/>
    <cellStyle name="Hipervínculo" xfId="17603" builtinId="8" hidden="1"/>
    <cellStyle name="Hipervínculo" xfId="40751" builtinId="8" hidden="1"/>
    <cellStyle name="Hipervínculo" xfId="55748" builtinId="8" hidden="1"/>
    <cellStyle name="Hipervínculo" xfId="30805" builtinId="8" hidden="1"/>
    <cellStyle name="Hipervínculo" xfId="19185" builtinId="8" hidden="1"/>
    <cellStyle name="Hipervínculo" xfId="42733" builtinId="8" hidden="1"/>
    <cellStyle name="Hipervínculo" xfId="52855" builtinId="8" hidden="1"/>
    <cellStyle name="Hipervínculo" xfId="18174" builtinId="8" hidden="1"/>
    <cellStyle name="Hipervínculo" xfId="19493" builtinId="8" hidden="1"/>
    <cellStyle name="Hipervínculo" xfId="48947" builtinId="8" hidden="1"/>
    <cellStyle name="Hipervínculo" xfId="2275" builtinId="8" hidden="1"/>
    <cellStyle name="Hipervínculo" xfId="20827" builtinId="8" hidden="1"/>
    <cellStyle name="Hipervínculo" xfId="41178" builtinId="8" hidden="1"/>
    <cellStyle name="Hipervínculo" xfId="39785" builtinId="8" hidden="1"/>
    <cellStyle name="Hipervínculo" xfId="50378" builtinId="8" hidden="1"/>
    <cellStyle name="Hipervínculo" xfId="54347" builtinId="8" hidden="1"/>
    <cellStyle name="Hipervínculo" xfId="42150" builtinId="8" hidden="1"/>
    <cellStyle name="Hipervínculo" xfId="38056" builtinId="8" hidden="1"/>
    <cellStyle name="Hipervínculo" xfId="14027" builtinId="8" hidden="1"/>
    <cellStyle name="Hipervínculo" xfId="9883" builtinId="8" hidden="1"/>
    <cellStyle name="Hipervínculo" xfId="25798" builtinId="8" hidden="1"/>
    <cellStyle name="Hipervínculo" xfId="54374" builtinId="8" hidden="1"/>
    <cellStyle name="Hipervínculo" xfId="40213" builtinId="8" hidden="1"/>
    <cellStyle name="Hipervínculo" xfId="35349" builtinId="8" hidden="1"/>
    <cellStyle name="Hipervínculo" xfId="31259" builtinId="8" hidden="1"/>
    <cellStyle name="Hipervínculo" xfId="1128" builtinId="8" hidden="1"/>
    <cellStyle name="Hipervínculo" xfId="16683" builtinId="8" hidden="1"/>
    <cellStyle name="Hipervínculo" xfId="27303" builtinId="8" hidden="1"/>
    <cellStyle name="Hipervínculo" xfId="44803" builtinId="8" hidden="1"/>
    <cellStyle name="Hipervínculo" xfId="24270" builtinId="8" hidden="1"/>
    <cellStyle name="Hipervínculo" xfId="28546" builtinId="8" hidden="1"/>
    <cellStyle name="Hipervínculo" xfId="24456" builtinId="8" hidden="1"/>
    <cellStyle name="Hipervínculo" xfId="117" builtinId="8" hidden="1"/>
    <cellStyle name="Hipervínculo" xfId="23478" builtinId="8" hidden="1"/>
    <cellStyle name="Hipervínculo" xfId="16584" builtinId="8" hidden="1"/>
    <cellStyle name="Hipervínculo" xfId="51603" builtinId="8" hidden="1"/>
    <cellStyle name="Hipervínculo" xfId="34362" builtinId="8" hidden="1"/>
    <cellStyle name="Hipervínculo" xfId="51131" builtinId="8" hidden="1"/>
    <cellStyle name="Hipervínculo" xfId="43400" builtinId="8" hidden="1"/>
    <cellStyle name="Hipervínculo" xfId="5199" builtinId="8" hidden="1"/>
    <cellStyle name="Hipervínculo" xfId="15802" builtinId="8" hidden="1"/>
    <cellStyle name="Hipervínculo" xfId="53802" builtinId="8" hidden="1"/>
    <cellStyle name="Hipervínculo" xfId="47694" builtinId="8" hidden="1"/>
    <cellStyle name="Hipervínculo" xfId="38823" builtinId="8" hidden="1"/>
    <cellStyle name="Hipervínculo" xfId="32343" builtinId="8" hidden="1"/>
    <cellStyle name="Hipervínculo" xfId="10857" builtinId="8" hidden="1"/>
    <cellStyle name="Hipervínculo" xfId="3124" builtinId="8" hidden="1"/>
    <cellStyle name="Hipervínculo" xfId="17415" builtinId="8" hidden="1"/>
    <cellStyle name="Hipervínculo" xfId="43582" builtinId="8" hidden="1"/>
    <cellStyle name="Hipervínculo" xfId="53631" builtinId="8" hidden="1"/>
    <cellStyle name="Hipervínculo" xfId="31898" builtinId="8" hidden="1"/>
    <cellStyle name="Hipervínculo" xfId="5813" builtinId="8" hidden="1"/>
    <cellStyle name="Hipervínculo" xfId="8165" builtinId="8" hidden="1"/>
    <cellStyle name="Hipervínculo" xfId="19055" builtinId="8" hidden="1"/>
    <cellStyle name="Hipervínculo" xfId="43883" builtinId="8" hidden="1"/>
    <cellStyle name="Hipervínculo" xfId="15457" builtinId="8" hidden="1"/>
    <cellStyle name="Hipervínculo" xfId="46703" builtinId="8" hidden="1"/>
    <cellStyle name="Hipervínculo" xfId="24969" builtinId="8" hidden="1"/>
    <cellStyle name="Hipervínculo" xfId="50866" builtinId="8" hidden="1"/>
    <cellStyle name="Hipervínculo" xfId="30284" builtinId="8" hidden="1"/>
    <cellStyle name="Hipervínculo" xfId="46106" builtinId="8" hidden="1"/>
    <cellStyle name="Hipervínculo" xfId="22486" builtinId="8" hidden="1"/>
    <cellStyle name="Hipervínculo" xfId="40645" builtinId="8" hidden="1"/>
    <cellStyle name="Hipervínculo" xfId="20301" builtinId="8" hidden="1"/>
    <cellStyle name="Hipervínculo" xfId="25974" builtinId="8" hidden="1"/>
    <cellStyle name="Hipervínculo" xfId="5657" builtinId="8" hidden="1"/>
    <cellStyle name="Hipervínculo" xfId="20023" builtinId="8" hidden="1"/>
    <cellStyle name="Hipervínculo" xfId="29864" builtinId="8" hidden="1"/>
    <cellStyle name="Hipervínculo" xfId="54294" builtinId="8" hidden="1"/>
    <cellStyle name="Hipervínculo" xfId="13842" builtinId="8" hidden="1"/>
    <cellStyle name="Hipervínculo" xfId="49593" builtinId="8" hidden="1"/>
    <cellStyle name="Hipervínculo" xfId="43171" builtinId="8" hidden="1"/>
    <cellStyle name="Hipervínculo" xfId="55439" builtinId="8" hidden="1"/>
    <cellStyle name="Hipervínculo" xfId="48927" builtinId="8" hidden="1"/>
    <cellStyle name="Hipervínculo" xfId="45746" builtinId="8" hidden="1"/>
    <cellStyle name="Hipervínculo" xfId="999" builtinId="8" hidden="1"/>
    <cellStyle name="Hipervínculo" xfId="8777" builtinId="8" hidden="1"/>
    <cellStyle name="Hipervínculo" xfId="25916" builtinId="8" hidden="1"/>
    <cellStyle name="Hipervínculo" xfId="3602" builtinId="8" hidden="1"/>
    <cellStyle name="Hipervínculo" xfId="10389" builtinId="8" hidden="1"/>
    <cellStyle name="Hipervínculo" xfId="28427" builtinId="8" hidden="1"/>
    <cellStyle name="Hipervínculo" xfId="58928" builtinId="8" hidden="1"/>
    <cellStyle name="Hipervínculo" xfId="13917" builtinId="8" hidden="1"/>
    <cellStyle name="Hipervínculo" xfId="24953" builtinId="8" hidden="1"/>
    <cellStyle name="Hipervínculo" xfId="18993" builtinId="8" hidden="1"/>
    <cellStyle name="Hipervínculo" xfId="3110" builtinId="8" hidden="1"/>
    <cellStyle name="Hipervínculo" xfId="5847" builtinId="8" hidden="1"/>
    <cellStyle name="Hipervínculo" xfId="31962" builtinId="8" hidden="1"/>
    <cellStyle name="Hipervínculo" xfId="53694" builtinId="8" hidden="1"/>
    <cellStyle name="Hipervínculo" xfId="38912" builtinId="8" hidden="1"/>
    <cellStyle name="Hipervínculo" xfId="37143" builtinId="8" hidden="1"/>
    <cellStyle name="Hipervínculo" xfId="12062" builtinId="8" hidden="1"/>
    <cellStyle name="Hipervínculo" xfId="10795" builtinId="8" hidden="1"/>
    <cellStyle name="Hipervínculo" xfId="14885" builtinId="8" hidden="1"/>
    <cellStyle name="Hipervínculo" xfId="38887" builtinId="8" hidden="1"/>
    <cellStyle name="Hipervínculo" xfId="57800" builtinId="8" hidden="1"/>
    <cellStyle name="Hipervínculo" xfId="10106" builtinId="8" hidden="1"/>
    <cellStyle name="Hipervínculo" xfId="7438" builtinId="8" hidden="1"/>
    <cellStyle name="Hipervínculo" xfId="58830" builtinId="8" hidden="1"/>
    <cellStyle name="Hipervínculo" xfId="56268" builtinId="8" hidden="1"/>
    <cellStyle name="Hipervínculo" xfId="21684" builtinId="8" hidden="1"/>
    <cellStyle name="Hipervínculo" xfId="45712" builtinId="8" hidden="1"/>
    <cellStyle name="Hipervínculo" xfId="51667" builtinId="8" hidden="1"/>
    <cellStyle name="Hipervínculo" xfId="16615" builtinId="8" hidden="1"/>
    <cellStyle name="Hipervínculo" xfId="23544" builtinId="8" hidden="1"/>
    <cellStyle name="Hipervínculo" xfId="137" builtinId="8" hidden="1"/>
    <cellStyle name="Hipervínculo" xfId="24392" builtinId="8" hidden="1"/>
    <cellStyle name="Hipervínculo" xfId="25395" builtinId="8" hidden="1"/>
    <cellStyle name="Hipervínculo" xfId="52512" builtinId="8" hidden="1"/>
    <cellStyle name="Hipervínculo" xfId="44865" builtinId="8" hidden="1"/>
    <cellStyle name="Hipervínculo" xfId="51767" builtinId="8" hidden="1"/>
    <cellStyle name="Hipervínculo" xfId="23322" builtinId="8" hidden="1"/>
    <cellStyle name="Hipervínculo" xfId="17" builtinId="8" hidden="1"/>
    <cellStyle name="Hipervínculo" xfId="31195" builtinId="8" hidden="1"/>
    <cellStyle name="Hipervínculo" xfId="35285" builtinId="8" hidden="1"/>
    <cellStyle name="Hipervínculo" xfId="16191" builtinId="8" hidden="1"/>
    <cellStyle name="Hipervínculo" xfId="52875" builtinId="8" hidden="1"/>
    <cellStyle name="Hipervínculo" xfId="25862" builtinId="8" hidden="1"/>
    <cellStyle name="Hipervínculo" xfId="9947" builtinId="8" hidden="1"/>
    <cellStyle name="Hipervínculo" xfId="13962" builtinId="8" hidden="1"/>
    <cellStyle name="Hipervínculo" xfId="36348" builtinId="8" hidden="1"/>
    <cellStyle name="Hipervínculo" xfId="42085" builtinId="8" hidden="1"/>
    <cellStyle name="Hipervínculo" xfId="54544" builtinId="8" hidden="1"/>
    <cellStyle name="Hipervínculo" xfId="31265" builtinId="8" hidden="1"/>
    <cellStyle name="Hipervínculo" xfId="46402" builtinId="8" hidden="1"/>
    <cellStyle name="Hipervínculo" xfId="35438" builtinId="8" hidden="1"/>
    <cellStyle name="Hipervínculo" xfId="58706" builtinId="8" hidden="1"/>
    <cellStyle name="Hipervínculo" xfId="20496" builtinId="8" hidden="1"/>
    <cellStyle name="Hipervínculo" xfId="44502" builtinId="8" hidden="1"/>
    <cellStyle name="Hipervínculo" xfId="35462" builtinId="8" hidden="1"/>
    <cellStyle name="Hipervínculo" xfId="24464" builtinId="8" hidden="1"/>
    <cellStyle name="Hipervínculo" xfId="19869" builtinId="8" hidden="1"/>
    <cellStyle name="Hipervínculo" xfId="55666" builtinId="8" hidden="1"/>
    <cellStyle name="Hipervínculo" xfId="4122" builtinId="8" hidden="1"/>
    <cellStyle name="Hipervínculo" xfId="51595" builtinId="8" hidden="1"/>
    <cellStyle name="Hipervínculo" xfId="2926" builtinId="8" hidden="1"/>
    <cellStyle name="Hipervínculo" xfId="40689" builtinId="8" hidden="1"/>
    <cellStyle name="Hipervínculo" xfId="41342" builtinId="8" hidden="1"/>
    <cellStyle name="Hipervínculo" xfId="32116" builtinId="8" hidden="1"/>
    <cellStyle name="Hipervínculo" xfId="13128" builtinId="8" hidden="1"/>
    <cellStyle name="Hipervínculo" xfId="32052" builtinId="8" hidden="1"/>
    <cellStyle name="Hipervínculo" xfId="50007" builtinId="8" hidden="1"/>
    <cellStyle name="Hipervínculo" xfId="36829" builtinId="8" hidden="1"/>
    <cellStyle name="Hipervínculo" xfId="57277" builtinId="8" hidden="1"/>
    <cellStyle name="Hipervínculo" xfId="10865" builtinId="8" hidden="1"/>
    <cellStyle name="Hipervínculo" xfId="13124" builtinId="8" hidden="1"/>
    <cellStyle name="Hipervínculo" xfId="17197" builtinId="8" hidden="1"/>
    <cellStyle name="Hipervínculo" xfId="38946" builtinId="8" hidden="1"/>
    <cellStyle name="Hipervínculo" xfId="53623" builtinId="8" hidden="1"/>
    <cellStyle name="Hipervínculo" xfId="48562" builtinId="8" hidden="1"/>
    <cellStyle name="Hipervínculo" xfId="44643" builtinId="8" hidden="1"/>
    <cellStyle name="Hipervínculo" xfId="3146" builtinId="8" hidden="1"/>
    <cellStyle name="Hipervínculo" xfId="42773" builtinId="8" hidden="1"/>
    <cellStyle name="Hipervínculo" xfId="24120" builtinId="8" hidden="1"/>
    <cellStyle name="Hipervínculo" xfId="26924" builtinId="8" hidden="1"/>
    <cellStyle name="Hipervínculo" xfId="46694" builtinId="8" hidden="1"/>
    <cellStyle name="Hipervínculo" xfId="41635" builtinId="8" hidden="1"/>
    <cellStyle name="Hipervínculo" xfId="11541" builtinId="8" hidden="1"/>
    <cellStyle name="Hipervínculo" xfId="19023" builtinId="8" hidden="1"/>
    <cellStyle name="Hipervínculo" xfId="25762" builtinId="8" hidden="1"/>
    <cellStyle name="Hipervínculo" xfId="31053" builtinId="8" hidden="1"/>
    <cellStyle name="Hipervínculo" xfId="52781" builtinId="8" hidden="1"/>
    <cellStyle name="Hipervínculo" xfId="39769" builtinId="8" hidden="1"/>
    <cellStyle name="Hipervínculo" xfId="34708" builtinId="8" hidden="1"/>
    <cellStyle name="Hipervínculo" xfId="12974" builtinId="8" hidden="1"/>
    <cellStyle name="Hipervínculo" xfId="16252" builtinId="8" hidden="1"/>
    <cellStyle name="Hipervínculo" xfId="34887" builtinId="8" hidden="1"/>
    <cellStyle name="Hipervínculo" xfId="14827" builtinId="8" hidden="1"/>
    <cellStyle name="Hipervínculo" xfId="57343" builtinId="8" hidden="1"/>
    <cellStyle name="Hipervínculo" xfId="29090" builtinId="8" hidden="1"/>
    <cellStyle name="Hipervínculo" xfId="27778" builtinId="8" hidden="1"/>
    <cellStyle name="Hipervínculo" xfId="6049" builtinId="8" hidden="1"/>
    <cellStyle name="Hipervínculo" xfId="18116" builtinId="8" hidden="1"/>
    <cellStyle name="Hipervínculo" xfId="9172" builtinId="8" hidden="1"/>
    <cellStyle name="Hipervínculo" xfId="44909" builtinId="8" hidden="1"/>
    <cellStyle name="Hipervínculo" xfId="50755" builtinId="8" hidden="1"/>
    <cellStyle name="Hipervínculo" xfId="8968" builtinId="8" hidden="1"/>
    <cellStyle name="Hipervínculo" xfId="20849" builtinId="8" hidden="1"/>
    <cellStyle name="Hipervínculo" xfId="606" builtinId="8" hidden="1"/>
    <cellStyle name="Hipervínculo" xfId="25039" builtinId="8" hidden="1"/>
    <cellStyle name="Hipervínculo" xfId="57952" builtinId="8" hidden="1"/>
    <cellStyle name="Hipervínculo" xfId="51837" builtinId="8" hidden="1"/>
    <cellStyle name="Hipervínculo" xfId="43954" builtinId="8" hidden="1"/>
    <cellStyle name="Hipervínculo" xfId="18985" builtinId="8" hidden="1"/>
    <cellStyle name="Hipervínculo" xfId="17321" builtinId="8" hidden="1"/>
    <cellStyle name="Hipervínculo" xfId="37978" builtinId="8" hidden="1"/>
    <cellStyle name="Hipervínculo" xfId="1162" builtinId="8" hidden="1"/>
    <cellStyle name="Hipervínculo" xfId="51059" builtinId="8" hidden="1"/>
    <cellStyle name="Hipervínculo" xfId="15005" builtinId="8" hidden="1"/>
    <cellStyle name="Hipervínculo" xfId="9016" builtinId="8" hidden="1"/>
    <cellStyle name="Hipervínculo" xfId="18122" builtinId="8" hidden="1"/>
    <cellStyle name="Hipervínculo" xfId="23168" builtinId="8" hidden="1"/>
    <cellStyle name="Hipervínculo" xfId="29314" builtinId="8" hidden="1"/>
    <cellStyle name="Hipervínculo" xfId="2527" builtinId="8" hidden="1"/>
    <cellStyle name="Hipervínculo" xfId="58334" builtinId="8" hidden="1"/>
    <cellStyle name="Hipervínculo" xfId="54382" builtinId="8" hidden="1"/>
    <cellStyle name="Hipervínculo" xfId="30353" builtinId="8" hidden="1"/>
    <cellStyle name="Hipervínculo" xfId="6712" builtinId="8" hidden="1"/>
    <cellStyle name="Hipervínculo" xfId="2227" builtinId="8" hidden="1"/>
    <cellStyle name="Hipervínculo" xfId="48471" builtinId="8" hidden="1"/>
    <cellStyle name="Hipervínculo" xfId="45704" builtinId="8" hidden="1"/>
    <cellStyle name="Hipervínculo" xfId="10867" builtinId="8" hidden="1"/>
    <cellStyle name="Hipervínculo" xfId="28664" builtinId="8" hidden="1"/>
    <cellStyle name="Hipervínculo" xfId="46582" builtinId="8" hidden="1"/>
    <cellStyle name="Hipervínculo" xfId="6934" builtinId="8" hidden="1"/>
    <cellStyle name="Hipervínculo" xfId="4479" builtinId="8" hidden="1"/>
    <cellStyle name="Hipervínculo" xfId="24062" builtinId="8" hidden="1"/>
    <cellStyle name="Hipervínculo" xfId="43847" builtinId="8" hidden="1"/>
    <cellStyle name="Hipervínculo" xfId="2024" builtinId="8" hidden="1"/>
    <cellStyle name="Hipervínculo" xfId="40783" builtinId="8" hidden="1"/>
    <cellStyle name="Hipervínculo" xfId="19461" builtinId="8" hidden="1"/>
    <cellStyle name="Hipervínculo" xfId="1003" builtinId="8" hidden="1"/>
    <cellStyle name="Hipervínculo" xfId="9355" builtinId="8" hidden="1"/>
    <cellStyle name="Hipervínculo" xfId="35277" builtinId="8" hidden="1"/>
    <cellStyle name="Hipervínculo" xfId="58221" builtinId="8" hidden="1"/>
    <cellStyle name="Hipervínculo" xfId="56402" builtinId="8" hidden="1"/>
    <cellStyle name="Hipervínculo" xfId="33983" builtinId="8" hidden="1"/>
    <cellStyle name="Hipervínculo" xfId="6359" builtinId="8" hidden="1"/>
    <cellStyle name="Hipervínculo" xfId="30997" builtinId="8" hidden="1"/>
    <cellStyle name="Hipervínculo" xfId="57596" builtinId="8" hidden="1"/>
    <cellStyle name="Hipervínculo" xfId="36784" builtinId="8" hidden="1"/>
    <cellStyle name="Hipervínculo" xfId="1438" builtinId="8" hidden="1"/>
    <cellStyle name="Hipervínculo" xfId="49475" builtinId="8" hidden="1"/>
    <cellStyle name="Hipervínculo" xfId="23724" builtinId="8" hidden="1"/>
    <cellStyle name="Hipervínculo" xfId="2690" builtinId="8" hidden="1"/>
    <cellStyle name="Hipervínculo" xfId="6904" builtinId="8" hidden="1"/>
    <cellStyle name="Hipervínculo" xfId="23210" builtinId="8" hidden="1"/>
    <cellStyle name="Hipervínculo" xfId="48877" builtinId="8" hidden="1"/>
    <cellStyle name="Hipervínculo" xfId="47606" builtinId="8" hidden="1"/>
    <cellStyle name="Hipervínculo" xfId="42547" builtinId="8" hidden="1"/>
    <cellStyle name="Hipervínculo" xfId="20382" builtinId="8" hidden="1"/>
    <cellStyle name="Hipervínculo" xfId="4022" builtinId="8" hidden="1"/>
    <cellStyle name="Hipervínculo" xfId="4569" builtinId="8" hidden="1"/>
    <cellStyle name="Hipervínculo" xfId="40767" builtinId="8" hidden="1"/>
    <cellStyle name="Hipervínculo" xfId="25147" builtinId="8" hidden="1"/>
    <cellStyle name="Hipervínculo" xfId="14355" builtinId="8" hidden="1"/>
    <cellStyle name="Hipervínculo" xfId="16078" builtinId="8" hidden="1"/>
    <cellStyle name="Hipervínculo" xfId="42809" builtinId="8" hidden="1"/>
    <cellStyle name="Hipervínculo" xfId="35854" builtinId="8" hidden="1"/>
    <cellStyle name="Hipervínculo" xfId="18118" builtinId="8" hidden="1"/>
    <cellStyle name="Hipervínculo" xfId="50862" builtinId="8" hidden="1"/>
    <cellStyle name="Hipervínculo" xfId="26686" builtinId="8" hidden="1"/>
    <cellStyle name="Hipervínculo" xfId="56654" builtinId="8" hidden="1"/>
    <cellStyle name="Hipervínculo" xfId="2938" builtinId="8" hidden="1"/>
    <cellStyle name="Hipervínculo" xfId="20472" builtinId="8" hidden="1"/>
    <cellStyle name="Hipervínculo" xfId="884" builtinId="8" hidden="1"/>
    <cellStyle name="Hipervínculo" xfId="17507" builtinId="8" hidden="1"/>
    <cellStyle name="Hipervínculo" xfId="32881" builtinId="8" hidden="1"/>
    <cellStyle name="Hipervínculo" xfId="48759" builtinId="8" hidden="1"/>
    <cellStyle name="Hipervínculo" xfId="54725" builtinId="8" hidden="1"/>
    <cellStyle name="Hipervínculo" xfId="44327" builtinId="8" hidden="1"/>
    <cellStyle name="Hipervínculo" xfId="40531" builtinId="8" hidden="1"/>
    <cellStyle name="Hipervínculo" xfId="19679" builtinId="8" hidden="1"/>
    <cellStyle name="Hipervínculo" xfId="16205" builtinId="8" hidden="1"/>
    <cellStyle name="Hipervínculo" xfId="51731" builtinId="8" hidden="1"/>
    <cellStyle name="Hipervínculo" xfId="926" builtinId="8" hidden="1"/>
    <cellStyle name="Hipervínculo" xfId="11798" builtinId="8" hidden="1"/>
    <cellStyle name="Hipervínculo" xfId="4700" builtinId="8" hidden="1"/>
    <cellStyle name="Hipervínculo" xfId="24466" builtinId="8" hidden="1"/>
    <cellStyle name="Hipervínculo" xfId="58496" builtinId="8" hidden="1"/>
    <cellStyle name="Hipervínculo" xfId="23300" builtinId="8" hidden="1"/>
    <cellStyle name="Hipervínculo" xfId="111" builtinId="8" hidden="1"/>
    <cellStyle name="Hipervínculo" xfId="33433" builtinId="8" hidden="1"/>
    <cellStyle name="Hipervínculo" xfId="10901" builtinId="8" hidden="1"/>
    <cellStyle name="Hipervínculo" xfId="26096" builtinId="8" hidden="1"/>
    <cellStyle name="Hipervínculo" xfId="14503" builtinId="8" hidden="1"/>
    <cellStyle name="Hipervínculo" xfId="32655" builtinId="8" hidden="1"/>
    <cellStyle name="Hipervínculo" xfId="19797" builtinId="8" hidden="1"/>
    <cellStyle name="Hipervínculo" xfId="32649" builtinId="8" hidden="1"/>
    <cellStyle name="Hipervínculo" xfId="41746" builtinId="8" hidden="1"/>
    <cellStyle name="Hipervínculo" xfId="46588" builtinId="8" hidden="1"/>
    <cellStyle name="Hipervínculo" xfId="52812" builtinId="8" hidden="1"/>
    <cellStyle name="Hipervínculo" xfId="28358" builtinId="8" hidden="1"/>
    <cellStyle name="Hipervínculo" xfId="28986" builtinId="8" hidden="1"/>
    <cellStyle name="Hipervínculo" xfId="47698" builtinId="8" hidden="1"/>
    <cellStyle name="Hipervínculo" xfId="25938" builtinId="8" hidden="1"/>
    <cellStyle name="Hipervínculo" xfId="2285" builtinId="8" hidden="1"/>
    <cellStyle name="Hipervínculo" xfId="30471" builtinId="8" hidden="1"/>
    <cellStyle name="Hipervínculo" xfId="58128" builtinId="8" hidden="1"/>
    <cellStyle name="Hipervínculo" xfId="52145" builtinId="8" hidden="1"/>
    <cellStyle name="Hipervínculo" xfId="33179" builtinId="8" hidden="1"/>
    <cellStyle name="Hipervínculo" xfId="58624" builtinId="8" hidden="1"/>
    <cellStyle name="Hipervínculo" xfId="12052" builtinId="8" hidden="1"/>
    <cellStyle name="Hipervínculo" xfId="13804" builtinId="8" hidden="1"/>
    <cellStyle name="Hipervínculo" xfId="56398" builtinId="8" hidden="1"/>
    <cellStyle name="Hipervínculo" xfId="39713" builtinId="8" hidden="1"/>
    <cellStyle name="Hipervínculo" xfId="963" builtinId="8" hidden="1"/>
    <cellStyle name="Hipervínculo" xfId="13012" builtinId="8" hidden="1"/>
    <cellStyle name="Hipervínculo" xfId="56034" builtinId="8" hidden="1"/>
    <cellStyle name="Hipervínculo" xfId="19111" builtinId="8" hidden="1"/>
    <cellStyle name="Hipervínculo" xfId="5671" builtinId="8" hidden="1"/>
    <cellStyle name="Hipervínculo" xfId="12664" builtinId="8" hidden="1"/>
    <cellStyle name="Hipervínculo" xfId="30651" builtinId="8" hidden="1"/>
    <cellStyle name="Hipervínculo" xfId="44061" builtinId="8" hidden="1"/>
    <cellStyle name="Hipervínculo" xfId="57325" builtinId="8" hidden="1"/>
    <cellStyle name="Hipervínculo" xfId="28230" builtinId="8" hidden="1"/>
    <cellStyle name="Hipervínculo" xfId="26119" builtinId="8" hidden="1"/>
    <cellStyle name="Hipervínculo" xfId="13715" builtinId="8" hidden="1"/>
    <cellStyle name="Hipervínculo" xfId="12908" builtinId="8" hidden="1"/>
    <cellStyle name="Hipervínculo" xfId="45389" builtinId="8" hidden="1"/>
    <cellStyle name="Hipervínculo" xfId="24224" builtinId="8" hidden="1"/>
    <cellStyle name="Hipervínculo" xfId="55057" builtinId="8" hidden="1"/>
    <cellStyle name="Hipervínculo" xfId="36583" builtinId="8" hidden="1"/>
    <cellStyle name="Hipervínculo" xfId="56404" builtinId="8" hidden="1"/>
    <cellStyle name="Hipervínculo" xfId="5110" builtinId="8" hidden="1"/>
    <cellStyle name="Hipervínculo" xfId="39615" builtinId="8" hidden="1"/>
    <cellStyle name="Hipervínculo" xfId="8157" builtinId="8" hidden="1"/>
    <cellStyle name="Hipervínculo" xfId="42075" builtinId="8" hidden="1"/>
    <cellStyle name="Hipervínculo" xfId="28178" builtinId="8" hidden="1"/>
    <cellStyle name="Hipervínculo" xfId="24832" builtinId="8" hidden="1"/>
    <cellStyle name="Hipervínculo" xfId="56228" builtinId="8" hidden="1"/>
    <cellStyle name="Hipervínculo" xfId="1842" builtinId="8" hidden="1"/>
    <cellStyle name="Hipervínculo" xfId="17825" builtinId="8" hidden="1"/>
    <cellStyle name="Hipervínculo" xfId="54829" builtinId="8" hidden="1"/>
    <cellStyle name="Hipervínculo" xfId="30571" builtinId="8" hidden="1"/>
    <cellStyle name="Hipervínculo" xfId="11121" builtinId="8" hidden="1"/>
    <cellStyle name="Hipervínculo" xfId="47432" builtinId="8" hidden="1"/>
    <cellStyle name="Hipervínculo" xfId="33577" builtinId="8" hidden="1"/>
    <cellStyle name="Hipervínculo" xfId="19723" builtinId="8" hidden="1"/>
    <cellStyle name="Hipervínculo" xfId="5867" builtinId="8" hidden="1"/>
    <cellStyle name="Hipervínculo" xfId="45449" builtinId="8" hidden="1"/>
    <cellStyle name="Hipervínculo" xfId="23768" builtinId="8" hidden="1"/>
    <cellStyle name="Hipervínculo" xfId="57731" builtinId="8" hidden="1"/>
    <cellStyle name="Hipervínculo" xfId="17461" builtinId="8" hidden="1"/>
    <cellStyle name="Hipervínculo" xfId="26928" builtinId="8" hidden="1"/>
    <cellStyle name="Hipervínculo" xfId="36537" builtinId="8" hidden="1"/>
    <cellStyle name="Hipervínculo" xfId="51953" builtinId="8" hidden="1"/>
    <cellStyle name="Hipervínculo" xfId="24176" builtinId="8" hidden="1"/>
    <cellStyle name="Hipervínculo" xfId="57918" builtinId="8" hidden="1"/>
    <cellStyle name="Hipervínculo" xfId="16260" builtinId="8" hidden="1"/>
    <cellStyle name="Hipervínculo" xfId="14250" builtinId="8" hidden="1"/>
    <cellStyle name="Hipervínculo" xfId="57345" builtinId="8" hidden="1"/>
    <cellStyle name="Hipervínculo" xfId="3718" builtinId="8" hidden="1"/>
    <cellStyle name="Hipervínculo" xfId="20733" builtinId="8" hidden="1"/>
    <cellStyle name="Hipervínculo" xfId="21052" builtinId="8" hidden="1"/>
    <cellStyle name="Hipervínculo" xfId="45211" builtinId="8" hidden="1"/>
    <cellStyle name="Hipervínculo" xfId="13036" builtinId="8" hidden="1"/>
    <cellStyle name="Hipervínculo" xfId="49501" builtinId="8" hidden="1"/>
    <cellStyle name="Hipervínculo" xfId="47716" builtinId="8" hidden="1"/>
    <cellStyle name="Hipervínculo" xfId="27" builtinId="8" hidden="1"/>
    <cellStyle name="Hipervínculo" xfId="43085" builtinId="8" hidden="1"/>
    <cellStyle name="Hipervínculo" xfId="32619" builtinId="8" hidden="1"/>
    <cellStyle name="Hipervínculo" xfId="5827" builtinId="8" hidden="1"/>
    <cellStyle name="Hipervínculo" xfId="40069" builtinId="8" hidden="1"/>
    <cellStyle name="Hipervínculo" xfId="50975" builtinId="8" hidden="1"/>
    <cellStyle name="Hipervínculo" xfId="8535" builtinId="8" hidden="1"/>
    <cellStyle name="Hipervínculo" xfId="25081" builtinId="8" hidden="1"/>
    <cellStyle name="Hipervínculo" xfId="52055" builtinId="8" hidden="1"/>
    <cellStyle name="Hipervínculo" xfId="12532" builtinId="8" hidden="1"/>
    <cellStyle name="Hipervínculo" xfId="34005" builtinId="8" hidden="1"/>
    <cellStyle name="Hipervínculo" xfId="55674" builtinId="8" hidden="1"/>
    <cellStyle name="Hipervínculo" xfId="42218" builtinId="8" hidden="1"/>
    <cellStyle name="Hipervínculo" xfId="57986" builtinId="8" hidden="1"/>
    <cellStyle name="Hipervínculo" xfId="26092" builtinId="8" hidden="1"/>
    <cellStyle name="Hipervínculo" xfId="5723" builtinId="8" hidden="1"/>
    <cellStyle name="Hipervínculo" xfId="30714" builtinId="8" hidden="1"/>
    <cellStyle name="Hipervínculo" xfId="10277" builtinId="8" hidden="1"/>
    <cellStyle name="Hipervínculo" xfId="33843" builtinId="8" hidden="1"/>
    <cellStyle name="Hipervínculo" xfId="17225" builtinId="8" hidden="1"/>
    <cellStyle name="Hipervínculo" xfId="37064" builtinId="8" hidden="1"/>
    <cellStyle name="Hipervínculo" xfId="43338" builtinId="8" hidden="1"/>
    <cellStyle name="Hipervínculo" xfId="45345" builtinId="8" hidden="1"/>
    <cellStyle name="Hipervínculo" xfId="33751" builtinId="8" hidden="1"/>
    <cellStyle name="Hipervínculo" xfId="14917" builtinId="8" hidden="1"/>
    <cellStyle name="Hipervínculo" xfId="28003" builtinId="8" hidden="1"/>
    <cellStyle name="Hipervínculo" xfId="6780" builtinId="8" hidden="1"/>
    <cellStyle name="Hipervínculo" xfId="41833" builtinId="8" hidden="1"/>
    <cellStyle name="Hipervínculo" xfId="77" builtinId="8" hidden="1"/>
    <cellStyle name="Hipervínculo" xfId="3026" builtinId="8" hidden="1"/>
    <cellStyle name="Hipervínculo" xfId="54418" builtinId="8" hidden="1"/>
    <cellStyle name="Hipervínculo" xfId="31920" builtinId="8" hidden="1"/>
    <cellStyle name="Hipervínculo" xfId="45409" builtinId="8" hidden="1"/>
    <cellStyle name="Hipervínculo" xfId="56734" builtinId="8" hidden="1"/>
    <cellStyle name="Hipervínculo" xfId="12473" builtinId="8" hidden="1"/>
    <cellStyle name="Hipervínculo" xfId="33195" builtinId="8" hidden="1"/>
    <cellStyle name="Hipervínculo" xfId="34636" builtinId="8" hidden="1"/>
    <cellStyle name="Hipervínculo" xfId="17113" builtinId="8" hidden="1"/>
    <cellStyle name="Hipervínculo" xfId="42047" builtinId="8" hidden="1"/>
    <cellStyle name="Hipervínculo" xfId="47440" builtinId="8" hidden="1"/>
    <cellStyle name="Hipervínculo" xfId="30825" builtinId="8" hidden="1"/>
    <cellStyle name="Hipervínculo" xfId="1058" builtinId="8" hidden="1"/>
    <cellStyle name="Hipervínculo" xfId="25906" builtinId="8" hidden="1"/>
    <cellStyle name="Hipervínculo" xfId="58042" builtinId="8" hidden="1"/>
    <cellStyle name="Hipervínculo" xfId="53766" builtinId="8" hidden="1"/>
    <cellStyle name="Hipervínculo" xfId="2157" builtinId="8" hidden="1"/>
    <cellStyle name="Hipervínculo" xfId="14405" builtinId="8" hidden="1"/>
    <cellStyle name="Hipervínculo" xfId="40273" builtinId="8" hidden="1"/>
    <cellStyle name="Hipervínculo" xfId="46112" builtinId="8" hidden="1"/>
    <cellStyle name="Hipervínculo" xfId="51124" builtinId="8" hidden="1"/>
    <cellStyle name="Hipervínculo" xfId="13806" builtinId="8" hidden="1"/>
    <cellStyle name="Hipervínculo" xfId="14744" builtinId="8" hidden="1"/>
    <cellStyle name="Hipervínculo" xfId="6305" builtinId="8" hidden="1"/>
    <cellStyle name="Hipervínculo" xfId="10613" builtinId="8" hidden="1"/>
    <cellStyle name="Hipervínculo" xfId="47074" builtinId="8" hidden="1"/>
    <cellStyle name="Hipervínculo" xfId="50302" builtinId="8" hidden="1"/>
    <cellStyle name="Hipervínculo" xfId="20149" builtinId="8" hidden="1"/>
    <cellStyle name="Hipervínculo" xfId="22186" builtinId="8" hidden="1"/>
    <cellStyle name="Hipervínculo" xfId="1976" builtinId="8" hidden="1"/>
    <cellStyle name="Hipervínculo" xfId="25750" builtinId="8" hidden="1"/>
    <cellStyle name="Hipervínculo" xfId="33715" builtinId="8" hidden="1"/>
    <cellStyle name="Hipervínculo" xfId="7773" builtinId="8" hidden="1"/>
    <cellStyle name="Hipervínculo" xfId="43450" builtinId="8" hidden="1"/>
    <cellStyle name="Hipervínculo" xfId="25253" builtinId="8" hidden="1"/>
    <cellStyle name="Hipervínculo" xfId="15385" builtinId="8" hidden="1"/>
    <cellStyle name="Hipervínculo" xfId="93" builtinId="8" hidden="1"/>
    <cellStyle name="Hipervínculo" xfId="32554" builtinId="8" hidden="1"/>
    <cellStyle name="Hipervínculo" xfId="34334" builtinId="8" hidden="1"/>
    <cellStyle name="Hipervínculo" xfId="58430" builtinId="8" hidden="1"/>
    <cellStyle name="Hipervínculo" xfId="4535" builtinId="8" hidden="1"/>
    <cellStyle name="Hipervínculo" xfId="54312" builtinId="8" hidden="1"/>
    <cellStyle name="Hipervínculo" xfId="8585" builtinId="8" hidden="1"/>
    <cellStyle name="Hipervínculo" xfId="24488" builtinId="8" hidden="1"/>
    <cellStyle name="Hipervínculo" xfId="39353" builtinId="8" hidden="1"/>
    <cellStyle name="Hipervínculo" xfId="41228" builtinId="8" hidden="1"/>
    <cellStyle name="Hipervínculo" xfId="51328" builtinId="8" hidden="1"/>
    <cellStyle name="Hipervínculo" xfId="44969" builtinId="8" hidden="1"/>
    <cellStyle name="Hipervínculo" xfId="42359" builtinId="8" hidden="1"/>
    <cellStyle name="Hipervínculo" xfId="36703" builtinId="8" hidden="1"/>
    <cellStyle name="Hipervínculo" xfId="21358" builtinId="8" hidden="1"/>
    <cellStyle name="Hipervínculo" xfId="46154" builtinId="8" hidden="1"/>
    <cellStyle name="Hipervínculo" xfId="48148" builtinId="8" hidden="1"/>
    <cellStyle name="Hipervínculo" xfId="44399" builtinId="8" hidden="1"/>
    <cellStyle name="Hipervínculo" xfId="30407" builtinId="8" hidden="1"/>
    <cellStyle name="Hipervínculo" xfId="14230" builtinId="8" hidden="1"/>
    <cellStyle name="Hipervínculo" xfId="6557" builtinId="8" hidden="1"/>
    <cellStyle name="Hipervínculo" xfId="27824" builtinId="8" hidden="1"/>
    <cellStyle name="Hipervínculo" xfId="33511" builtinId="8" hidden="1"/>
    <cellStyle name="Hipervínculo" xfId="36036" builtinId="8" hidden="1"/>
    <cellStyle name="Hipervínculo" xfId="7130" builtinId="8" hidden="1"/>
    <cellStyle name="Hipervínculo" xfId="9378" builtinId="8" hidden="1"/>
    <cellStyle name="Hipervínculo" xfId="39489" builtinId="8" hidden="1"/>
    <cellStyle name="Hipervínculo" xfId="33391" builtinId="8" hidden="1"/>
    <cellStyle name="Hipervínculo" xfId="4100" builtinId="8" hidden="1"/>
    <cellStyle name="Hipervínculo" xfId="11276" builtinId="8" hidden="1"/>
    <cellStyle name="Hipervínculo" xfId="5645" builtinId="8" hidden="1"/>
    <cellStyle name="Hipervínculo" xfId="30545" builtinId="8" hidden="1"/>
    <cellStyle name="Hipervínculo" xfId="8813" builtinId="8" hidden="1"/>
    <cellStyle name="Hipervínculo" xfId="12552" builtinId="8" hidden="1"/>
    <cellStyle name="Hipervínculo" xfId="20412" builtinId="8" hidden="1"/>
    <cellStyle name="Hipervínculo" xfId="42144" builtinId="8" hidden="1"/>
    <cellStyle name="Hipervínculo" xfId="50406" builtinId="8" hidden="1"/>
    <cellStyle name="Hipervínculo" xfId="4325" builtinId="8" hidden="1"/>
    <cellStyle name="Hipervínculo" xfId="23197" builtinId="8" hidden="1"/>
    <cellStyle name="Hipervínculo" xfId="43011" builtinId="8" hidden="1"/>
    <cellStyle name="Hipervínculo" xfId="40169" builtinId="8" hidden="1"/>
    <cellStyle name="Hipervínculo" xfId="9134" builtinId="8" hidden="1"/>
    <cellStyle name="Hipervínculo" xfId="49070" builtinId="8" hidden="1"/>
    <cellStyle name="Hipervínculo" xfId="43540" builtinId="8" hidden="1"/>
    <cellStyle name="Hipervínculo" xfId="41674" builtinId="8" hidden="1"/>
    <cellStyle name="Hipervínculo" xfId="16689" builtinId="8" hidden="1"/>
    <cellStyle name="Hipervínculo" xfId="6265" builtinId="8" hidden="1"/>
    <cellStyle name="Hipervínculo" xfId="28726" builtinId="8" hidden="1"/>
    <cellStyle name="Hipervínculo" xfId="34266" builtinId="8" hidden="1"/>
    <cellStyle name="Hipervínculo" xfId="55996" builtinId="8" hidden="1"/>
    <cellStyle name="Hipervínculo" xfId="32089" builtinId="8" hidden="1"/>
    <cellStyle name="Hipervínculo" xfId="34873" builtinId="8" hidden="1"/>
    <cellStyle name="Hipervínculo" xfId="1440" builtinId="8" hidden="1"/>
    <cellStyle name="Hipervínculo" xfId="13066" builtinId="8" hidden="1"/>
    <cellStyle name="Hipervínculo" xfId="24983" builtinId="8" hidden="1"/>
    <cellStyle name="Hipervínculo" xfId="20191" builtinId="8" hidden="1"/>
    <cellStyle name="Hipervínculo" xfId="30869" builtinId="8" hidden="1"/>
    <cellStyle name="Hipervínculo" xfId="50779" builtinId="8" hidden="1"/>
    <cellStyle name="Hipervínculo" xfId="28070" builtinId="8" hidden="1"/>
    <cellStyle name="Hipervínculo" xfId="4278" builtinId="8" hidden="1"/>
    <cellStyle name="Hipervínculo" xfId="19865" builtinId="8" hidden="1"/>
    <cellStyle name="Hipervínculo" xfId="20934" builtinId="8" hidden="1"/>
    <cellStyle name="Hipervínculo" xfId="47983" builtinId="8" hidden="1"/>
    <cellStyle name="Hipervínculo" xfId="49393" builtinId="8" hidden="1"/>
    <cellStyle name="Hipervínculo" xfId="25362" builtinId="8" hidden="1"/>
    <cellStyle name="Hipervínculo" xfId="44789" builtinId="8" hidden="1"/>
    <cellStyle name="Hipervínculo" xfId="2429" builtinId="8" hidden="1"/>
    <cellStyle name="Hipervínculo" xfId="13026" builtinId="8" hidden="1"/>
    <cellStyle name="Hipervínculo" xfId="50649" builtinId="8" hidden="1"/>
    <cellStyle name="Hipervínculo" xfId="49901" builtinId="8" hidden="1"/>
    <cellStyle name="Hipervínculo" xfId="42593" builtinId="8" hidden="1"/>
    <cellStyle name="Hipervínculo" xfId="32379" builtinId="8" hidden="1"/>
    <cellStyle name="Hipervínculo" xfId="14471" builtinId="8" hidden="1"/>
    <cellStyle name="Hipervínculo" xfId="1362" builtinId="8" hidden="1"/>
    <cellStyle name="Hipervínculo" xfId="31687" builtinId="8" hidden="1"/>
    <cellStyle name="Hipervínculo" xfId="43855" builtinId="8" hidden="1"/>
    <cellStyle name="Hipervínculo" xfId="58480" builtinId="8" hidden="1"/>
    <cellStyle name="Hipervínculo" xfId="35794" builtinId="8" hidden="1"/>
    <cellStyle name="Hipervínculo" xfId="11766" builtinId="8" hidden="1"/>
    <cellStyle name="Hipervínculo" xfId="7675" builtinId="8" hidden="1"/>
    <cellStyle name="Hipervínculo" xfId="16236" builtinId="8" hidden="1"/>
    <cellStyle name="Hipervínculo" xfId="40265" builtinId="8" hidden="1"/>
    <cellStyle name="Hipervínculo" xfId="13647" builtinId="8" hidden="1"/>
    <cellStyle name="Hipervínculo" xfId="52241" builtinId="8" hidden="1"/>
    <cellStyle name="Hipervínculo" xfId="47614" builtinId="8" hidden="1"/>
    <cellStyle name="Hipervínculo" xfId="41230" builtinId="8" hidden="1"/>
    <cellStyle name="Hipervínculo" xfId="37103" builtinId="8" hidden="1"/>
    <cellStyle name="Hipervínculo" xfId="37252" builtinId="8" hidden="1"/>
    <cellStyle name="Hipervínculo" xfId="53133" builtinId="8" hidden="1"/>
    <cellStyle name="Hipervínculo" xfId="51159" builtinId="8" hidden="1"/>
    <cellStyle name="Hipervínculo" xfId="45871" builtinId="8" hidden="1"/>
    <cellStyle name="Hipervínculo" xfId="5729" builtinId="8" hidden="1"/>
    <cellStyle name="Hipervínculo" xfId="39920" builtinId="8" hidden="1"/>
    <cellStyle name="Hipervínculo" xfId="5643" builtinId="8" hidden="1"/>
    <cellStyle name="Hipervínculo" xfId="7386" builtinId="8" hidden="1"/>
    <cellStyle name="Hipervínculo" xfId="52558" builtinId="8" hidden="1"/>
    <cellStyle name="Hipervínculo" xfId="48087" builtinId="8" hidden="1"/>
    <cellStyle name="Hipervínculo" xfId="38382" builtinId="8" hidden="1"/>
    <cellStyle name="Hipervínculo" xfId="15393" builtinId="8" hidden="1"/>
    <cellStyle name="Hipervínculo" xfId="8489" builtinId="8" hidden="1"/>
    <cellStyle name="Hipervínculo" xfId="12572" builtinId="8" hidden="1"/>
    <cellStyle name="Hipervínculo" xfId="11800" builtinId="8" hidden="1"/>
    <cellStyle name="Hipervínculo" xfId="58940" builtinId="8" hidden="1"/>
    <cellStyle name="Hipervínculo" xfId="53187" builtinId="8" hidden="1"/>
    <cellStyle name="Hipervínculo" xfId="31455" builtinId="8" hidden="1"/>
    <cellStyle name="Hipervínculo" xfId="8595" builtinId="8" hidden="1"/>
    <cellStyle name="Hipervínculo" xfId="1834" builtinId="8" hidden="1"/>
    <cellStyle name="Hipervínculo" xfId="31792" builtinId="8" hidden="1"/>
    <cellStyle name="Hipervínculo" xfId="43937" builtinId="8" hidden="1"/>
    <cellStyle name="Hipervínculo" xfId="40279" builtinId="8" hidden="1"/>
    <cellStyle name="Hipervínculo" xfId="26442" builtinId="8" hidden="1"/>
    <cellStyle name="Hipervínculo" xfId="24526" builtinId="8" hidden="1"/>
    <cellStyle name="Hipervínculo" xfId="866" builtinId="8" hidden="1"/>
    <cellStyle name="Hipervínculo" xfId="9028" builtinId="8" hidden="1"/>
    <cellStyle name="Hipervínculo" xfId="26426" builtinId="8" hidden="1"/>
    <cellStyle name="Hipervínculo" xfId="48156" builtinId="8" hidden="1"/>
    <cellStyle name="Hipervínculo" xfId="36138" builtinId="8" hidden="1"/>
    <cellStyle name="Hipervínculo" xfId="30754" builtinId="8" hidden="1"/>
    <cellStyle name="Hipervínculo" xfId="17601" builtinId="8" hidden="1"/>
    <cellStyle name="Hipervínculo" xfId="6563" builtinId="8" hidden="1"/>
    <cellStyle name="Hipervínculo" xfId="11270" builtinId="8" hidden="1"/>
    <cellStyle name="Hipervínculo" xfId="33357" builtinId="8" hidden="1"/>
    <cellStyle name="Hipervínculo" xfId="55084" builtinId="8" hidden="1"/>
    <cellStyle name="Hipervínculo" xfId="34724" builtinId="8" hidden="1"/>
    <cellStyle name="Hipervínculo" xfId="19465" builtinId="8" hidden="1"/>
    <cellStyle name="Hipervínculo" xfId="40013" builtinId="8" hidden="1"/>
    <cellStyle name="Hipervínculo" xfId="50558" builtinId="8" hidden="1"/>
    <cellStyle name="Hipervínculo" xfId="18070" builtinId="8" hidden="1"/>
    <cellStyle name="Hipervínculo" xfId="40283" builtinId="8" hidden="1"/>
    <cellStyle name="Hipervínculo" xfId="55280" builtinId="8" hidden="1"/>
    <cellStyle name="Hipervínculo" xfId="30537" builtinId="8" hidden="1"/>
    <cellStyle name="Hipervínculo" xfId="25472" builtinId="8" hidden="1"/>
    <cellStyle name="Hipervínculo" xfId="38148" builtinId="8" hidden="1"/>
    <cellStyle name="Hipervínculo" xfId="20420" builtinId="8" hidden="1"/>
    <cellStyle name="Hipervínculo" xfId="24166" builtinId="8" hidden="1"/>
    <cellStyle name="Hipervínculo" xfId="47212" builtinId="8" hidden="1"/>
    <cellStyle name="Hipervínculo" xfId="48479" builtinId="8" hidden="1"/>
    <cellStyle name="Hipervínculo" xfId="59210" builtinId="8" hidden="1"/>
    <cellStyle name="Hipervínculo" xfId="36403" builtinId="8" hidden="1"/>
    <cellStyle name="Hipervínculo" xfId="20109" builtinId="8" hidden="1"/>
    <cellStyle name="Hipervínculo" xfId="3323" builtinId="8" hidden="1"/>
    <cellStyle name="Hipervínculo" xfId="9493" builtinId="8" hidden="1"/>
    <cellStyle name="Hipervínculo" xfId="11274" builtinId="8" hidden="1"/>
    <cellStyle name="Hipervínculo" xfId="27411" builtinId="8" hidden="1"/>
    <cellStyle name="Hipervínculo" xfId="56696" builtinId="8" hidden="1"/>
    <cellStyle name="Hipervínculo" xfId="38372" builtinId="8" hidden="1"/>
    <cellStyle name="Hipervínculo" xfId="13563" builtinId="8" hidden="1"/>
    <cellStyle name="Hipervínculo" xfId="40285" builtinId="8" hidden="1"/>
    <cellStyle name="Hipervínculo" xfId="27535" builtinId="8" hidden="1"/>
    <cellStyle name="Hipervínculo" xfId="35994" builtinId="8" hidden="1"/>
    <cellStyle name="Hipervínculo" xfId="29124" builtinId="8" hidden="1"/>
    <cellStyle name="Hipervínculo" xfId="49627" builtinId="8" hidden="1"/>
    <cellStyle name="Hipervínculo" xfId="21760" builtinId="8" hidden="1"/>
    <cellStyle name="Hipervínculo" xfId="18041" builtinId="8" hidden="1"/>
    <cellStyle name="Hipervínculo" xfId="10329" builtinId="8" hidden="1"/>
    <cellStyle name="Hipervínculo" xfId="48477" builtinId="8" hidden="1"/>
    <cellStyle name="Hipervínculo" xfId="30399" builtinId="8" hidden="1"/>
    <cellStyle name="Hipervínculo" xfId="28078" builtinId="8" hidden="1"/>
    <cellStyle name="Hipervínculo" xfId="21676" builtinId="8" hidden="1"/>
    <cellStyle name="Hipervínculo" xfId="52836" builtinId="8" hidden="1"/>
    <cellStyle name="Hipervínculo" xfId="6471" builtinId="8" hidden="1"/>
    <cellStyle name="Hipervínculo" xfId="47975" builtinId="8" hidden="1"/>
    <cellStyle name="Hipervínculo" xfId="49127" builtinId="8" hidden="1"/>
    <cellStyle name="Hipervínculo" xfId="45309" builtinId="8" hidden="1"/>
    <cellStyle name="Hipervínculo" xfId="52416" builtinId="8" hidden="1"/>
    <cellStyle name="Hipervínculo" xfId="34694" builtinId="8" hidden="1"/>
    <cellStyle name="Hipervínculo" xfId="9913" builtinId="8" hidden="1"/>
    <cellStyle name="Hipervínculo" xfId="30750" builtinId="8" hidden="1"/>
    <cellStyle name="Hipervínculo" xfId="51239" builtinId="8" hidden="1"/>
    <cellStyle name="Hipervínculo" xfId="58004" builtinId="8" hidden="1"/>
    <cellStyle name="Hipervínculo" xfId="38508" builtinId="8" hidden="1"/>
    <cellStyle name="Hipervínculo" xfId="14479" builtinId="8" hidden="1"/>
    <cellStyle name="Hipervínculo" xfId="11127" builtinId="8" hidden="1"/>
    <cellStyle name="Hipervínculo" xfId="11657" builtinId="8" hidden="1"/>
    <cellStyle name="Hipervínculo" xfId="37546" builtinId="8" hidden="1"/>
    <cellStyle name="Hipervínculo" xfId="58484" builtinId="8" hidden="1"/>
    <cellStyle name="Hipervínculo" xfId="48363" builtinId="8" hidden="1"/>
    <cellStyle name="Hipervínculo" xfId="3073" builtinId="8" hidden="1"/>
    <cellStyle name="Hipervínculo" xfId="2680" builtinId="8" hidden="1"/>
    <cellStyle name="Hipervínculo" xfId="43747" builtinId="8" hidden="1"/>
    <cellStyle name="Hipervínculo" xfId="18587" builtinId="8" hidden="1"/>
    <cellStyle name="Hipervínculo" xfId="23835" builtinId="8" hidden="1"/>
    <cellStyle name="Hipervínculo" xfId="52233" builtinId="8" hidden="1"/>
    <cellStyle name="Hipervínculo" xfId="47172" builtinId="8" hidden="1"/>
    <cellStyle name="Hipervínculo" xfId="24906" builtinId="8" hidden="1"/>
    <cellStyle name="Hipervínculo" xfId="410" builtinId="8" hidden="1"/>
    <cellStyle name="Hipervínculo" xfId="18088" builtinId="8" hidden="1"/>
    <cellStyle name="Hipervínculo" xfId="25514" builtinId="8" hidden="1"/>
    <cellStyle name="Hipervínculo" xfId="51151" builtinId="8" hidden="1"/>
    <cellStyle name="Hipervínculo" xfId="45303" builtinId="8" hidden="1"/>
    <cellStyle name="Hipervínculo" xfId="40245" builtinId="8" hidden="1"/>
    <cellStyle name="Hipervínculo" xfId="18110" builtinId="8" hidden="1"/>
    <cellStyle name="Hipervínculo" xfId="8575" builtinId="8" hidden="1"/>
    <cellStyle name="Hipervínculo" xfId="37076" builtinId="8" hidden="1"/>
    <cellStyle name="Hipervínculo" xfId="59471" builtinId="8" hidden="1"/>
    <cellStyle name="Hipervínculo" xfId="57544" builtinId="8" hidden="1"/>
    <cellStyle name="Hipervínculo" xfId="26322" builtinId="8" hidden="1"/>
    <cellStyle name="Hipervínculo" xfId="33317" builtinId="8" hidden="1"/>
    <cellStyle name="Hipervínculo" xfId="11308" builtinId="8" hidden="1"/>
    <cellStyle name="Hipervínculo" xfId="12580" builtinId="8" hidden="1"/>
    <cellStyle name="Hipervínculo" xfId="23796" builtinId="8" hidden="1"/>
    <cellStyle name="Hipervínculo" xfId="39372" builtinId="8" hidden="1"/>
    <cellStyle name="Hipervínculo" xfId="53179" builtinId="8" hidden="1"/>
    <cellStyle name="Hipervínculo" xfId="5528" builtinId="8" hidden="1"/>
    <cellStyle name="Hipervínculo" xfId="26384" builtinId="8" hidden="1"/>
    <cellStyle name="Hipervínculo" xfId="55370" builtinId="8" hidden="1"/>
    <cellStyle name="Hipervínculo" xfId="43240" builtinId="8" hidden="1"/>
    <cellStyle name="Hipervínculo" xfId="33821" builtinId="8" hidden="1"/>
    <cellStyle name="Hipervínculo" xfId="48231" builtinId="8" hidden="1"/>
    <cellStyle name="Hipervínculo" xfId="35347" builtinId="8" hidden="1"/>
    <cellStyle name="Hipervínculo" xfId="24518" builtinId="8" hidden="1"/>
    <cellStyle name="Hipervínculo" xfId="15677" builtinId="8" hidden="1"/>
    <cellStyle name="Hipervínculo" xfId="11196" builtinId="8" hidden="1"/>
    <cellStyle name="Hipervínculo" xfId="26434" builtinId="8" hidden="1"/>
    <cellStyle name="Hipervínculo" xfId="31497" builtinId="8" hidden="1"/>
    <cellStyle name="Hipervínculo" xfId="29366" builtinId="8" hidden="1"/>
    <cellStyle name="Hipervínculo" xfId="39323" builtinId="8" hidden="1"/>
    <cellStyle name="Hipervínculo" xfId="17593" builtinId="8" hidden="1"/>
    <cellStyle name="Hipervínculo" xfId="12530" builtinId="8" hidden="1"/>
    <cellStyle name="Hipervínculo" xfId="11262" builtinId="8" hidden="1"/>
    <cellStyle name="Hipervínculo" xfId="13798" builtinId="8" hidden="1"/>
    <cellStyle name="Hipervínculo" xfId="56376" builtinId="8" hidden="1"/>
    <cellStyle name="Hipervínculo" xfId="49827" builtinId="8" hidden="1"/>
    <cellStyle name="Hipervínculo" xfId="32397" builtinId="8" hidden="1"/>
    <cellStyle name="Hipervínculo" xfId="10665" builtinId="8" hidden="1"/>
    <cellStyle name="Hipervínculo" xfId="5604" builtinId="8" hidden="1"/>
    <cellStyle name="Hipervínculo" xfId="46664" builtinId="8" hidden="1"/>
    <cellStyle name="Hipervínculo" xfId="40291" builtinId="8" hidden="1"/>
    <cellStyle name="Hipervínculo" xfId="19258" builtinId="8" hidden="1"/>
    <cellStyle name="Hipervínculo" xfId="26976" builtinId="8" hidden="1"/>
    <cellStyle name="Hipervínculo" xfId="42975" builtinId="8" hidden="1"/>
    <cellStyle name="Hipervínculo" xfId="8389" builtinId="8" hidden="1"/>
    <cellStyle name="Hipervínculo" xfId="386" builtinId="8" hidden="1"/>
    <cellStyle name="Hipervínculo" xfId="22829" builtinId="8" hidden="1"/>
    <cellStyle name="Hipervínculo" xfId="47220" builtinId="8" hidden="1"/>
    <cellStyle name="Hipervínculo" xfId="6165" builtinId="8" hidden="1"/>
    <cellStyle name="Hipervínculo" xfId="44397" builtinId="8" hidden="1"/>
    <cellStyle name="Hipervínculo" xfId="35263" builtinId="8" hidden="1"/>
    <cellStyle name="Hipervínculo" xfId="23154" builtinId="8" hidden="1"/>
    <cellStyle name="Hipervínculo" xfId="7633" builtinId="8" hidden="1"/>
    <cellStyle name="Hipervínculo" xfId="31663" builtinId="8" hidden="1"/>
    <cellStyle name="Hipervínculo" xfId="54146" builtinId="8" hidden="1"/>
    <cellStyle name="Hipervínculo" xfId="58460" builtinId="8" hidden="1"/>
    <cellStyle name="Hipervínculo" xfId="37595" builtinId="8" hidden="1"/>
    <cellStyle name="Hipervínculo" xfId="11610" builtinId="8" hidden="1"/>
    <cellStyle name="Hipervínculo" xfId="42681" builtinId="8" hidden="1"/>
    <cellStyle name="Hipervínculo" xfId="13292" builtinId="8" hidden="1"/>
    <cellStyle name="Hipervínculo" xfId="36068" builtinId="8" hidden="1"/>
    <cellStyle name="Hipervínculo" xfId="4989" builtinId="8" hidden="1"/>
    <cellStyle name="Hipervínculo" xfId="44617" builtinId="8" hidden="1"/>
    <cellStyle name="Hipervínculo" xfId="27068" builtinId="8" hidden="1"/>
    <cellStyle name="Hipervínculo" xfId="4682" builtinId="8" hidden="1"/>
    <cellStyle name="Hipervínculo" xfId="4481" builtinId="8" hidden="1"/>
    <cellStyle name="Hipervínculo" xfId="22112" builtinId="8" hidden="1"/>
    <cellStyle name="Hipervínculo" xfId="45263" builtinId="8" hidden="1"/>
    <cellStyle name="Hipervínculo" xfId="52119" builtinId="8" hidden="1"/>
    <cellStyle name="Hipervínculo" xfId="48023" builtinId="8" hidden="1"/>
    <cellStyle name="Hipervínculo" xfId="23996" builtinId="8" hidden="1"/>
    <cellStyle name="Hipervínculo" xfId="5" builtinId="8" hidden="1"/>
    <cellStyle name="Hipervínculo" xfId="7814" builtinId="8" hidden="1"/>
    <cellStyle name="Hipervínculo" xfId="3392" builtinId="8" hidden="1"/>
    <cellStyle name="Hipervínculo" xfId="52063" builtinId="8" hidden="1"/>
    <cellStyle name="Hipervínculo" xfId="44197" builtinId="8" hidden="1"/>
    <cellStyle name="Hipervínculo" xfId="6603" builtinId="8" hidden="1"/>
    <cellStyle name="Hipervínculo" xfId="11754" builtinId="8" hidden="1"/>
    <cellStyle name="Hipervínculo" xfId="49709" builtinId="8" hidden="1"/>
    <cellStyle name="Hipervínculo" xfId="22759" builtinId="8" hidden="1"/>
    <cellStyle name="Hipervínculo" xfId="13515" builtinId="8" hidden="1"/>
    <cellStyle name="Hipervínculo" xfId="5191" builtinId="8" hidden="1"/>
    <cellStyle name="Hipervínculo" xfId="43751" builtinId="8" hidden="1"/>
    <cellStyle name="Hipervínculo" xfId="3325" builtinId="8" hidden="1"/>
    <cellStyle name="Hipervínculo" xfId="57057" builtinId="8" hidden="1"/>
    <cellStyle name="Hipervínculo" xfId="53792" builtinId="8" hidden="1"/>
    <cellStyle name="Hipervínculo" xfId="16729" builtinId="8" hidden="1"/>
    <cellStyle name="Hipervínculo" xfId="41633" builtinId="8" hidden="1"/>
    <cellStyle name="Hipervínculo" xfId="28212" builtinId="8" hidden="1"/>
    <cellStyle name="Hipervínculo" xfId="41393" builtinId="8" hidden="1"/>
    <cellStyle name="Hipervínculo" xfId="27297" builtinId="8" hidden="1"/>
    <cellStyle name="Hipervínculo" xfId="2910" builtinId="8" hidden="1"/>
    <cellStyle name="Hipervínculo" xfId="33841" builtinId="8" hidden="1"/>
    <cellStyle name="Hipervínculo" xfId="59339" builtinId="8" hidden="1"/>
    <cellStyle name="Hipervínculo" xfId="483" builtinId="8" hidden="1"/>
    <cellStyle name="Hipervínculo" xfId="47162" builtinId="8" hidden="1"/>
    <cellStyle name="Hipervínculo" xfId="49977" builtinId="8" hidden="1"/>
    <cellStyle name="Hipervínculo" xfId="20372" builtinId="8" hidden="1"/>
    <cellStyle name="Hipervínculo" xfId="3800" builtinId="8" hidden="1"/>
    <cellStyle name="Hipervínculo" xfId="25522" builtinId="8" hidden="1"/>
    <cellStyle name="Hipervínculo" xfId="30585" builtinId="8" hidden="1"/>
    <cellStyle name="Hipervínculo" xfId="55232" builtinId="8" hidden="1"/>
    <cellStyle name="Hipervínculo" xfId="15683" builtinId="8" hidden="1"/>
    <cellStyle name="Hipervínculo" xfId="44038" builtinId="8" hidden="1"/>
    <cellStyle name="Hipervínculo" xfId="3434" builtinId="8" hidden="1"/>
    <cellStyle name="Hipervínculo" xfId="10721" builtinId="8" hidden="1"/>
    <cellStyle name="Hipervínculo" xfId="32453" builtinId="8" hidden="1"/>
    <cellStyle name="Hipervínculo" xfId="37508" builtinId="8" hidden="1"/>
    <cellStyle name="Hipervínculo" xfId="55035" builtinId="8" hidden="1"/>
    <cellStyle name="Hipervínculo" xfId="33309" builtinId="8" hidden="1"/>
    <cellStyle name="Hipervínculo" xfId="33231" builtinId="8" hidden="1"/>
    <cellStyle name="Hipervínculo" xfId="55929" builtinId="8" hidden="1"/>
    <cellStyle name="Hipervínculo" xfId="11557" builtinId="8" hidden="1"/>
    <cellStyle name="Hipervínculo" xfId="39380" builtinId="8" hidden="1"/>
    <cellStyle name="Hipervínculo" xfId="44440" builtinId="8" hidden="1"/>
    <cellStyle name="Hipervínculo" xfId="27705" builtinId="8" hidden="1"/>
    <cellStyle name="Hipervínculo" xfId="26376" builtinId="8" hidden="1"/>
    <cellStyle name="Hipervínculo" xfId="40843" builtinId="8" hidden="1"/>
    <cellStyle name="Hipervínculo" xfId="842" builtinId="8" hidden="1"/>
    <cellStyle name="Hipervínculo" xfId="39862" builtinId="8" hidden="1"/>
    <cellStyle name="Hipervínculo" xfId="46307" builtinId="8" hidden="1"/>
    <cellStyle name="Hipervínculo" xfId="51368" builtinId="8" hidden="1"/>
    <cellStyle name="Hipervínculo" xfId="41242" builtinId="8" hidden="1"/>
    <cellStyle name="Hipervínculo" xfId="19453" builtinId="8" hidden="1"/>
    <cellStyle name="Hipervínculo" xfId="15573" builtinId="8" hidden="1"/>
    <cellStyle name="Hipervínculo" xfId="8545" builtinId="8" hidden="1"/>
    <cellStyle name="Hipervínculo" xfId="20671" builtinId="8" hidden="1"/>
    <cellStyle name="Hipervínculo" xfId="53234" builtinId="8" hidden="1"/>
    <cellStyle name="Hipervínculo" xfId="56766" builtinId="8" hidden="1"/>
    <cellStyle name="Hipervínculo" xfId="36681" builtinId="8" hidden="1"/>
    <cellStyle name="Hipervínculo" xfId="49667" builtinId="8" hidden="1"/>
    <cellStyle name="Hipervínculo" xfId="30758" builtinId="8" hidden="1"/>
    <cellStyle name="Hipervínculo" xfId="36827" builtinId="8" hidden="1"/>
    <cellStyle name="Hipervínculo" xfId="38430" builtinId="8" hidden="1"/>
    <cellStyle name="Hipervínculo" xfId="57572" builtinId="8" hidden="1"/>
    <cellStyle name="Hipervínculo" xfId="53914" builtinId="8" hidden="1"/>
    <cellStyle name="Hipervínculo" xfId="29884" builtinId="8" hidden="1"/>
    <cellStyle name="Hipervínculo" xfId="5596" builtinId="8" hidden="1"/>
    <cellStyle name="Hipervínculo" xfId="13743" builtinId="8" hidden="1"/>
    <cellStyle name="Hipervínculo" xfId="37680" builtinId="8" hidden="1"/>
    <cellStyle name="Hipervínculo" xfId="42859" builtinId="8" hidden="1"/>
    <cellStyle name="Hipervínculo" xfId="2059" builtinId="8" hidden="1"/>
    <cellStyle name="Hipervínculo" xfId="32268" builtinId="8" hidden="1"/>
    <cellStyle name="Hipervínculo" xfId="47282" builtinId="8" hidden="1"/>
    <cellStyle name="Hipervínculo" xfId="382" builtinId="8" hidden="1"/>
    <cellStyle name="Hipervínculo" xfId="30359" builtinId="8" hidden="1"/>
    <cellStyle name="Hipervínculo" xfId="28944" builtinId="8" hidden="1"/>
    <cellStyle name="Hipervínculo" xfId="52289" builtinId="8" hidden="1"/>
    <cellStyle name="Hipervínculo" xfId="44405" builtinId="8" hidden="1"/>
    <cellStyle name="Hipervínculo" xfId="44020" builtinId="8" hidden="1"/>
    <cellStyle name="Hipervínculo" xfId="16285" builtinId="8" hidden="1"/>
    <cellStyle name="Hipervínculo" xfId="7625" builtinId="8" hidden="1"/>
    <cellStyle name="Hipervínculo" xfId="29651" builtinId="8" hidden="1"/>
    <cellStyle name="Hipervínculo" xfId="35746" builtinId="8" hidden="1"/>
    <cellStyle name="Hipervínculo" xfId="58456" builtinId="8" hidden="1"/>
    <cellStyle name="Hipervínculo" xfId="37603" builtinId="8" hidden="1"/>
    <cellStyle name="Hipervínculo" xfId="53010" builtinId="8" hidden="1"/>
    <cellStyle name="Hipervínculo" xfId="9487" builtinId="8" hidden="1"/>
    <cellStyle name="Hipervínculo" xfId="18687" builtinId="8" hidden="1"/>
    <cellStyle name="Hipervínculo" xfId="47124" builtinId="8" hidden="1"/>
    <cellStyle name="Hipervínculo" xfId="43560" builtinId="8" hidden="1"/>
    <cellStyle name="Hipervínculo" xfId="54831" builtinId="8" hidden="1"/>
    <cellStyle name="Hipervínculo" xfId="40019" builtinId="8" hidden="1"/>
    <cellStyle name="Hipervínculo" xfId="26710" builtinId="8" hidden="1"/>
    <cellStyle name="Hipervínculo" xfId="1482" builtinId="8" hidden="1"/>
    <cellStyle name="Hipervínculo" xfId="21226" builtinId="8" hidden="1"/>
    <cellStyle name="Hipervínculo" xfId="20408" builtinId="8" hidden="1"/>
    <cellStyle name="Hipervínculo" xfId="49345" builtinId="8" hidden="1"/>
    <cellStyle name="Hipervínculo" xfId="48031" builtinId="8" hidden="1"/>
    <cellStyle name="Hipervínculo" xfId="24004" builtinId="8" hidden="1"/>
    <cellStyle name="Hipervínculo" xfId="19915" builtinId="8" hidden="1"/>
    <cellStyle name="Hipervínculo" xfId="40966" builtinId="8" hidden="1"/>
    <cellStyle name="Hipervínculo" xfId="27822" builtinId="8" hidden="1"/>
    <cellStyle name="Hipervínculo" xfId="33499" builtinId="8" hidden="1"/>
    <cellStyle name="Hipervínculo" xfId="56142" builtinId="8" hidden="1"/>
    <cellStyle name="Hipervínculo" xfId="41146" builtinId="8" hidden="1"/>
    <cellStyle name="Hipervínculo" xfId="17207" builtinId="8" hidden="1"/>
    <cellStyle name="Hipervínculo" xfId="13112" builtinId="8" hidden="1"/>
    <cellStyle name="Hipervínculo" xfId="9809" builtinId="8" hidden="1"/>
    <cellStyle name="Hipervínculo" xfId="48104" builtinId="8" hidden="1"/>
    <cellStyle name="Hipervínculo" xfId="46964" builtinId="8" hidden="1"/>
    <cellStyle name="Hipervínculo" xfId="55949" builtinId="8" hidden="1"/>
    <cellStyle name="Hipervínculo" xfId="34218" builtinId="8" hidden="1"/>
    <cellStyle name="Hipervínculo" xfId="54492" builtinId="8" hidden="1"/>
    <cellStyle name="Hipervínculo" xfId="34910" builtinId="8" hidden="1"/>
    <cellStyle name="Hipervínculo" xfId="4614" builtinId="8" hidden="1"/>
    <cellStyle name="Hipervínculo" xfId="24490" builtinId="8" hidden="1"/>
    <cellStyle name="Hipervínculo" xfId="668" builtinId="8" hidden="1"/>
    <cellStyle name="Hipervínculo" xfId="42899" builtinId="8" hidden="1"/>
    <cellStyle name="Hipervínculo" xfId="21565" builtinId="8" hidden="1"/>
    <cellStyle name="Hipervínculo" xfId="37774" builtinId="8" hidden="1"/>
    <cellStyle name="Hipervínculo" xfId="18226" builtinId="8" hidden="1"/>
    <cellStyle name="Hipervínculo" xfId="49685" builtinId="8" hidden="1"/>
    <cellStyle name="Hipervínculo" xfId="25506" builtinId="8" hidden="1"/>
    <cellStyle name="Hipervínculo" xfId="2343" builtinId="8" hidden="1"/>
    <cellStyle name="Hipervínculo" xfId="47180" builtinId="8" hidden="1"/>
    <cellStyle name="Hipervínculo" xfId="56710" builtinId="8" hidden="1"/>
    <cellStyle name="Hipervínculo" xfId="6848" builtinId="8" hidden="1"/>
    <cellStyle name="Hipervínculo" xfId="42669" builtinId="8" hidden="1"/>
    <cellStyle name="Hipervínculo" xfId="3420" builtinId="8" hidden="1"/>
    <cellStyle name="Hipervínculo" xfId="2710" builtinId="8" hidden="1"/>
    <cellStyle name="Hipervínculo" xfId="15531" builtinId="8" hidden="1"/>
    <cellStyle name="Hipervínculo" xfId="57624" builtinId="8" hidden="1"/>
    <cellStyle name="Hipervínculo" xfId="29745" builtinId="8" hidden="1"/>
    <cellStyle name="Hipervínculo" xfId="37328" builtinId="8" hidden="1"/>
    <cellStyle name="Hipervínculo" xfId="2251" builtinId="8" hidden="1"/>
    <cellStyle name="Hipervínculo" xfId="54899" builtinId="8" hidden="1"/>
    <cellStyle name="Hipervínculo" xfId="2277" builtinId="8" hidden="1"/>
    <cellStyle name="Hipervínculo" xfId="41752" builtinId="8" hidden="1"/>
    <cellStyle name="Hipervínculo" xfId="55184" builtinId="8" hidden="1"/>
    <cellStyle name="Hipervínculo" xfId="27251" builtinId="8" hidden="1"/>
    <cellStyle name="Hipervínculo" xfId="1488" builtinId="8" hidden="1"/>
    <cellStyle name="Hipervínculo" xfId="33263" builtinId="8" hidden="1"/>
    <cellStyle name="Hipervínculo" xfId="16925" builtinId="8" hidden="1"/>
    <cellStyle name="Hipervínculo" xfId="680" builtinId="8" hidden="1"/>
    <cellStyle name="Hipervínculo" xfId="3275" builtinId="8" hidden="1"/>
    <cellStyle name="Hipervínculo" xfId="17129" builtinId="8" hidden="1"/>
    <cellStyle name="Hipervínculo" xfId="45067" builtinId="8" hidden="1"/>
    <cellStyle name="Hipervínculo" xfId="56354" builtinId="8" hidden="1"/>
    <cellStyle name="Hipervínculo" xfId="58134" builtinId="8" hidden="1"/>
    <cellStyle name="Hipervínculo" xfId="43811" builtinId="8" hidden="1"/>
    <cellStyle name="Hipervínculo" xfId="41224" builtinId="8" hidden="1"/>
    <cellStyle name="Hipervínculo" xfId="39402" builtinId="8" hidden="1"/>
    <cellStyle name="Hipervínculo" xfId="14383" builtinId="8" hidden="1"/>
    <cellStyle name="Hipervínculo" xfId="8537" builtinId="8" hidden="1"/>
    <cellStyle name="Hipervínculo" xfId="12630" builtinId="8" hidden="1"/>
    <cellStyle name="Hipervínculo" xfId="36569" builtinId="8" hidden="1"/>
    <cellStyle name="Hipervínculo" xfId="44625" builtinId="8" hidden="1"/>
    <cellStyle name="Hipervínculo" xfId="52964" builtinId="8" hidden="1"/>
    <cellStyle name="Hipervínculo" xfId="17026" builtinId="8" hidden="1"/>
    <cellStyle name="Hipervínculo" xfId="16554" builtinId="8" hidden="1"/>
    <cellStyle name="Hipervínculo" xfId="9751" builtinId="8" hidden="1"/>
    <cellStyle name="Hipervínculo" xfId="47748" builtinId="8" hidden="1"/>
    <cellStyle name="Hipervínculo" xfId="40823" builtinId="8" hidden="1"/>
    <cellStyle name="Hipervínculo" xfId="53922" builtinId="8" hidden="1"/>
    <cellStyle name="Hipervínculo" xfId="29892" builtinId="8" hidden="1"/>
    <cellStyle name="Hipervínculo" xfId="25800" builtinId="8" hidden="1"/>
    <cellStyle name="Hipervínculo" xfId="1998" builtinId="8" hidden="1"/>
    <cellStyle name="Hipervínculo" xfId="22136" builtinId="8" hidden="1"/>
    <cellStyle name="Hipervínculo" xfId="26226" builtinId="8" hidden="1"/>
    <cellStyle name="Hipervínculo" xfId="1650" builtinId="8" hidden="1"/>
    <cellStyle name="Hipervínculo" xfId="47120" builtinId="8" hidden="1"/>
    <cellStyle name="Hipervínculo" xfId="27701" builtinId="8" hidden="1"/>
    <cellStyle name="Hipervínculo" xfId="19003" builtinId="8" hidden="1"/>
    <cellStyle name="Hipervínculo" xfId="2664" builtinId="8" hidden="1"/>
    <cellStyle name="Hipervínculo" xfId="28936" builtinId="8" hidden="1"/>
    <cellStyle name="Hipervínculo" xfId="33030" builtinId="8" hidden="1"/>
    <cellStyle name="Hipervínculo" xfId="56338" builtinId="8" hidden="1"/>
    <cellStyle name="Hipervínculo" xfId="7394" builtinId="8" hidden="1"/>
    <cellStyle name="Hipervínculo" xfId="58908" builtinId="8" hidden="1"/>
    <cellStyle name="Hipervínculo" xfId="12200" builtinId="8" hidden="1"/>
    <cellStyle name="Hipervínculo" xfId="26296" builtinId="8" hidden="1"/>
    <cellStyle name="Hipervínculo" xfId="35738" builtinId="8" hidden="1"/>
    <cellStyle name="Hipervínculo" xfId="39829" builtinId="8" hidden="1"/>
    <cellStyle name="Hipervínculo" xfId="56862" builtinId="8" hidden="1"/>
    <cellStyle name="Hipervínculo" xfId="33523" builtinId="8" hidden="1"/>
    <cellStyle name="Hipervínculo" xfId="39973" builtinId="8" hidden="1"/>
    <cellStyle name="Hipervínculo" xfId="38922" builtinId="8" hidden="1"/>
    <cellStyle name="Hipervínculo" xfId="18509" builtinId="8" hidden="1"/>
    <cellStyle name="Hipervínculo" xfId="42539" builtinId="8" hidden="1"/>
    <cellStyle name="Hipervínculo" xfId="8071" builtinId="8" hidden="1"/>
    <cellStyle name="Hipervínculo" xfId="59385" builtinId="8" hidden="1"/>
    <cellStyle name="Hipervínculo" xfId="41567" builtinId="8" hidden="1"/>
    <cellStyle name="Hipervínculo" xfId="17081" builtinId="8" hidden="1"/>
    <cellStyle name="Hipervínculo" xfId="17018" builtinId="8" hidden="1"/>
    <cellStyle name="Hipervínculo" xfId="25305" builtinId="8" hidden="1"/>
    <cellStyle name="Hipervínculo" xfId="31649" builtinId="8" hidden="1"/>
    <cellStyle name="Hipervínculo" xfId="53430" builtinId="8" hidden="1"/>
    <cellStyle name="Hipervínculo" xfId="43009" builtinId="8" hidden="1"/>
    <cellStyle name="Hipervínculo" xfId="19923" builtinId="8" hidden="1"/>
    <cellStyle name="Hipervínculo" xfId="47134" builtinId="8" hidden="1"/>
    <cellStyle name="Hipervínculo" xfId="7947" builtinId="8" hidden="1"/>
    <cellStyle name="Hipervínculo" xfId="32108" builtinId="8" hidden="1"/>
    <cellStyle name="Hipervínculo" xfId="56134" builtinId="8" hidden="1"/>
    <cellStyle name="Hipervínculo" xfId="23429" builtinId="8" hidden="1"/>
    <cellStyle name="Hipervínculo" xfId="36080" builtinId="8" hidden="1"/>
    <cellStyle name="Hipervínculo" xfId="13120" builtinId="8" hidden="1"/>
    <cellStyle name="Hipervínculo" xfId="35472" builtinId="8" hidden="1"/>
    <cellStyle name="Hipervínculo" xfId="14875" builtinId="8" hidden="1"/>
    <cellStyle name="Hipervínculo" xfId="36663" builtinId="8" hidden="1"/>
    <cellStyle name="Hipervínculo" xfId="55941" builtinId="8" hidden="1"/>
    <cellStyle name="Hipervínculo" xfId="5507" builtinId="8" hidden="1"/>
    <cellStyle name="Hipervínculo" xfId="29148" builtinId="8" hidden="1"/>
    <cellStyle name="Hipervínculo" xfId="44819" builtinId="8" hidden="1"/>
    <cellStyle name="Hipervínculo" xfId="33145" builtinId="8" hidden="1"/>
    <cellStyle name="Hipervínculo" xfId="25227" builtinId="8" hidden="1"/>
    <cellStyle name="Hipervínculo" xfId="43500" builtinId="8" hidden="1"/>
    <cellStyle name="Hipervínculo" xfId="49014" builtinId="8" hidden="1"/>
    <cellStyle name="Hipervínculo" xfId="43956" builtinId="8" hidden="1"/>
    <cellStyle name="Hipervínculo" xfId="22224" builtinId="8" hidden="1"/>
    <cellStyle name="Hipervínculo" xfId="1294" builtinId="8" hidden="1"/>
    <cellStyle name="Hipervínculo" xfId="21254" builtinId="8" hidden="1"/>
    <cellStyle name="Hipervínculo" xfId="35376" builtinId="8" hidden="1"/>
    <cellStyle name="Hipervínculo" xfId="40761" builtinId="8" hidden="1"/>
    <cellStyle name="Hipervínculo" xfId="42087" builtinId="8" hidden="1"/>
    <cellStyle name="Hipervínculo" xfId="37026" builtinId="8" hidden="1"/>
    <cellStyle name="Hipervínculo" xfId="4256" builtinId="8" hidden="1"/>
    <cellStyle name="Hipervínculo" xfId="8867" builtinId="8" hidden="1"/>
    <cellStyle name="Hipervínculo" xfId="45666" builtinId="8" hidden="1"/>
    <cellStyle name="Hipervínculo" xfId="35660" builtinId="8" hidden="1"/>
    <cellStyle name="Hipervínculo" xfId="27886" builtinId="8" hidden="1"/>
    <cellStyle name="Hipervínculo" xfId="35160" builtinId="8" hidden="1"/>
    <cellStyle name="Hipervínculo" xfId="30101" builtinId="8" hidden="1"/>
    <cellStyle name="Hipervínculo" xfId="8369" builtinId="8" hidden="1"/>
    <cellStyle name="Hipervínculo" xfId="15794" builtinId="8" hidden="1"/>
    <cellStyle name="Hipervínculo" xfId="24114" builtinId="8" hidden="1"/>
    <cellStyle name="Hipervínculo" xfId="42587" builtinId="8" hidden="1"/>
    <cellStyle name="Hipervínculo" xfId="37712" builtinId="8" hidden="1"/>
    <cellStyle name="Hipervínculo" xfId="12848" builtinId="8" hidden="1"/>
    <cellStyle name="Hipervínculo" xfId="46530" builtinId="8" hidden="1"/>
    <cellStyle name="Hipervínculo" xfId="1542" builtinId="8" hidden="1"/>
    <cellStyle name="Hipervínculo" xfId="9937" builtinId="8" hidden="1"/>
    <cellStyle name="Hipervínculo" xfId="55088" builtinId="8" hidden="1"/>
    <cellStyle name="Hipervínculo" xfId="51137" builtinId="8" hidden="1"/>
    <cellStyle name="Hipervínculo" xfId="46208" builtinId="8" hidden="1"/>
    <cellStyle name="Hipervínculo" xfId="50773" builtinId="8" hidden="1"/>
    <cellStyle name="Hipervínculo" xfId="16242" builtinId="8" hidden="1"/>
    <cellStyle name="Hipervínculo" xfId="314" builtinId="8" hidden="1"/>
    <cellStyle name="Hipervínculo" xfId="58502" builtinId="8" hidden="1"/>
    <cellStyle name="Hipervínculo" xfId="29378" builtinId="8" hidden="1"/>
    <cellStyle name="Hipervínculo" xfId="34385" builtinId="8" hidden="1"/>
    <cellStyle name="Hipervínculo" xfId="21646" builtinId="8" hidden="1"/>
    <cellStyle name="Hipervínculo" xfId="34322" builtinId="8" hidden="1"/>
    <cellStyle name="Hipervínculo" xfId="23600" builtinId="8" hidden="1"/>
    <cellStyle name="Hipervínculo" xfId="25151" builtinId="8" hidden="1"/>
    <cellStyle name="Hipervínculo" xfId="4006" builtinId="8" hidden="1"/>
    <cellStyle name="Hipervínculo" xfId="21502" builtinId="8" hidden="1"/>
    <cellStyle name="Hipervínculo" xfId="27951" builtinId="8" hidden="1"/>
    <cellStyle name="Hipervínculo" xfId="32610" builtinId="8" hidden="1"/>
    <cellStyle name="Hipervínculo" xfId="4252" builtinId="8" hidden="1"/>
    <cellStyle name="Hipervínculo" xfId="22685" builtinId="8" hidden="1"/>
    <cellStyle name="Hipervínculo" xfId="19423" builtinId="8" hidden="1"/>
    <cellStyle name="Hipervínculo" xfId="43448" builtinId="8" hidden="1"/>
    <cellStyle name="Hipervínculo" xfId="47542" builtinId="8" hidden="1"/>
    <cellStyle name="Hipervínculo" xfId="46140" builtinId="8" hidden="1"/>
    <cellStyle name="Hipervínculo" xfId="3190" builtinId="8" hidden="1"/>
    <cellStyle name="Hipervínculo" xfId="42689" builtinId="8" hidden="1"/>
    <cellStyle name="Hipervínculo" xfId="2207" builtinId="8" hidden="1"/>
    <cellStyle name="Hipervínculo" xfId="16641" builtinId="8" hidden="1"/>
    <cellStyle name="Hipervínculo" xfId="54813" builtinId="8" hidden="1"/>
    <cellStyle name="Hipervínculo" xfId="53510" builtinId="8" hidden="1"/>
    <cellStyle name="Hipervínculo" xfId="43037" builtinId="8" hidden="1"/>
    <cellStyle name="Hipervínculo" xfId="19011" builtinId="8" hidden="1"/>
    <cellStyle name="Hipervínculo" xfId="5031" builtinId="8" hidden="1"/>
    <cellStyle name="Hipervínculo" xfId="7035" builtinId="8" hidden="1"/>
    <cellStyle name="Hipervínculo" xfId="33022" builtinId="8" hidden="1"/>
    <cellStyle name="Hipervínculo" xfId="57047" builtinId="8" hidden="1"/>
    <cellStyle name="Hipervínculo" xfId="58702" builtinId="8" hidden="1"/>
    <cellStyle name="Hipervínculo" xfId="36238" builtinId="8" hidden="1"/>
    <cellStyle name="Hipervínculo" xfId="12208" builtinId="8" hidden="1"/>
    <cellStyle name="Hipervínculo" xfId="1260" builtinId="8" hidden="1"/>
    <cellStyle name="Hipervínculo" xfId="34094" builtinId="8" hidden="1"/>
    <cellStyle name="Hipervínculo" xfId="38104" builtinId="8" hidden="1"/>
    <cellStyle name="Hipervínculo" xfId="6884" builtinId="8" hidden="1"/>
    <cellStyle name="Hipervínculo" xfId="23280" builtinId="8" hidden="1"/>
    <cellStyle name="Hipervínculo" xfId="29436" builtinId="8" hidden="1"/>
    <cellStyle name="Hipervínculo" xfId="5411" builtinId="8" hidden="1"/>
    <cellStyle name="Hipervínculo" xfId="8855" builtinId="8" hidden="1"/>
    <cellStyle name="Hipervínculo" xfId="20890" builtinId="8" hidden="1"/>
    <cellStyle name="Hipervínculo" xfId="46622" builtinId="8" hidden="1"/>
    <cellStyle name="Hipervínculo" xfId="49927" builtinId="8" hidden="1"/>
    <cellStyle name="Hipervínculo" xfId="44867" builtinId="8" hidden="1"/>
    <cellStyle name="Hipervínculo" xfId="22637" builtinId="8" hidden="1"/>
    <cellStyle name="Hipervínculo" xfId="1750" builtinId="8" hidden="1"/>
    <cellStyle name="Hipervínculo" xfId="6073" builtinId="8" hidden="1"/>
    <cellStyle name="Hipervínculo" xfId="27818" builtinId="8" hidden="1"/>
    <cellStyle name="Hipervínculo" xfId="53422" builtinId="8" hidden="1"/>
    <cellStyle name="Hipervínculo" xfId="36847" builtinId="8" hidden="1"/>
    <cellStyle name="Hipervínculo" xfId="368" builtinId="8" hidden="1"/>
    <cellStyle name="Hipervínculo" xfId="38266" builtinId="8" hidden="1"/>
    <cellStyle name="Hipervínculo" xfId="49839" builtinId="8" hidden="1"/>
    <cellStyle name="Hipervínculo" xfId="13016" builtinId="8" hidden="1"/>
    <cellStyle name="Hipervínculo" xfId="34746" builtinId="8" hidden="1"/>
    <cellStyle name="Hipervínculo" xfId="59162" builtinId="8" hidden="1"/>
    <cellStyle name="Hipervínculo" xfId="36072" builtinId="8" hidden="1"/>
    <cellStyle name="Hipervínculo" xfId="31013" builtinId="8" hidden="1"/>
    <cellStyle name="Hipervínculo" xfId="9036" builtinId="8" hidden="1"/>
    <cellStyle name="Hipervínculo" xfId="14883" builtinId="8" hidden="1"/>
    <cellStyle name="Hipervínculo" xfId="22835" builtinId="8" hidden="1"/>
    <cellStyle name="Hipervínculo" xfId="41676" builtinId="8" hidden="1"/>
    <cellStyle name="Hipervínculo" xfId="50876" builtinId="8" hidden="1"/>
    <cellStyle name="Hipervínculo" xfId="14775" builtinId="8" hidden="1"/>
    <cellStyle name="Hipervínculo" xfId="8327" builtinId="8" hidden="1"/>
    <cellStyle name="Hipervínculo" xfId="7785" builtinId="8" hidden="1"/>
    <cellStyle name="Hipervínculo" xfId="2221" builtinId="8" hidden="1"/>
    <cellStyle name="Hipervínculo" xfId="34096" builtinId="8" hidden="1"/>
    <cellStyle name="Hipervínculo" xfId="12704" builtinId="8" hidden="1"/>
    <cellStyle name="Hipervínculo" xfId="55630" builtinId="8" hidden="1"/>
    <cellStyle name="Hipervínculo" xfId="22725" builtinId="8" hidden="1"/>
    <cellStyle name="Hipervínculo" xfId="17157" builtinId="8" hidden="1"/>
    <cellStyle name="Hipervínculo" xfId="6732" builtinId="8" hidden="1"/>
    <cellStyle name="Hipervínculo" xfId="33006" builtinId="8" hidden="1"/>
    <cellStyle name="Hipervínculo" xfId="33801" builtinId="8" hidden="1"/>
    <cellStyle name="Hipervínculo" xfId="55528" builtinId="8" hidden="1"/>
    <cellStyle name="Hipervínculo" xfId="37018" builtinId="8" hidden="1"/>
    <cellStyle name="Hipervínculo" xfId="32588" builtinId="8" hidden="1"/>
    <cellStyle name="Hipervínculo" xfId="10227" builtinId="8" hidden="1"/>
    <cellStyle name="Hipervínculo" xfId="13533" builtinId="8" hidden="1"/>
    <cellStyle name="Hipervínculo" xfId="8771" builtinId="8" hidden="1"/>
    <cellStyle name="Hipervínculo" xfId="40727" builtinId="8" hidden="1"/>
    <cellStyle name="Hipervínculo" xfId="55724" builtinId="8" hidden="1"/>
    <cellStyle name="Hipervínculo" xfId="30093" builtinId="8" hidden="1"/>
    <cellStyle name="Hipervínculo" xfId="23482" builtinId="8" hidden="1"/>
    <cellStyle name="Hipervínculo" xfId="49413" builtinId="8" hidden="1"/>
    <cellStyle name="Hipervínculo" xfId="4592" builtinId="8" hidden="1"/>
    <cellStyle name="Hipervínculo" xfId="42597" builtinId="8" hidden="1"/>
    <cellStyle name="Hipervínculo" xfId="20378" builtinId="8" hidden="1"/>
    <cellStyle name="Hipervínculo" xfId="48925" builtinId="8" hidden="1"/>
    <cellStyle name="Hipervínculo" xfId="59233" builtinId="8" hidden="1"/>
    <cellStyle name="Hipervínculo" xfId="32566" builtinId="8" hidden="1"/>
    <cellStyle name="Hipervínculo" xfId="4755" builtinId="8" hidden="1"/>
    <cellStyle name="Hipervínculo" xfId="27132" builtinId="8" hidden="1"/>
    <cellStyle name="Hipervínculo" xfId="55074" builtinId="8" hidden="1"/>
    <cellStyle name="Hipervínculo" xfId="15759" builtinId="8" hidden="1"/>
    <cellStyle name="Hipervínculo" xfId="29186" builtinId="8" hidden="1"/>
    <cellStyle name="Hipervínculo" xfId="16234" builtinId="8" hidden="1"/>
    <cellStyle name="Hipervínculo" xfId="12614" builtinId="8" hidden="1"/>
    <cellStyle name="Hipervínculo" xfId="9905" builtinId="8" hidden="1"/>
    <cellStyle name="Hipervínculo" xfId="33935" builtinId="8" hidden="1"/>
    <cellStyle name="Hipervínculo" xfId="56448" builtinId="8" hidden="1"/>
    <cellStyle name="Hipervínculo" xfId="58140" builtinId="8" hidden="1"/>
    <cellStyle name="Hipervínculo" xfId="41026" builtinId="8" hidden="1"/>
    <cellStyle name="Hipervínculo" xfId="9306" builtinId="8" hidden="1"/>
    <cellStyle name="Hipervínculo" xfId="46644" builtinId="8" hidden="1"/>
    <cellStyle name="Hipervínculo" xfId="16707" builtinId="8" hidden="1"/>
    <cellStyle name="Hipervínculo" xfId="20747" builtinId="8" hidden="1"/>
    <cellStyle name="Hipervínculo" xfId="56644" builtinId="8" hidden="1"/>
    <cellStyle name="Hipervínculo" xfId="8681" builtinId="8" hidden="1"/>
    <cellStyle name="Hipervínculo" xfId="2211" builtinId="8" hidden="1"/>
    <cellStyle name="Hipervínculo" xfId="55921" builtinId="8" hidden="1"/>
    <cellStyle name="Hipervínculo" xfId="25534" builtinId="8" hidden="1"/>
    <cellStyle name="Hipervínculo" xfId="18707" builtinId="8" hidden="1"/>
    <cellStyle name="Hipervínculo" xfId="12174" builtinId="8" hidden="1"/>
    <cellStyle name="Hipervínculo" xfId="59381" builtinId="8" hidden="1"/>
    <cellStyle name="Hipervínculo" xfId="11736" builtinId="8" hidden="1"/>
    <cellStyle name="Hipervínculo" xfId="45738" builtinId="8" hidden="1"/>
    <cellStyle name="Hipervínculo" xfId="30133" builtinId="8" hidden="1"/>
    <cellStyle name="Hipervínculo" xfId="39858" builtinId="8" hidden="1"/>
    <cellStyle name="Hipervínculo" xfId="56890" builtinId="8" hidden="1"/>
    <cellStyle name="Hipervínculo" xfId="15762" builtinId="8" hidden="1"/>
    <cellStyle name="Hipervínculo" xfId="43348" builtinId="8" hidden="1"/>
    <cellStyle name="Hipervínculo" xfId="18891" builtinId="8" hidden="1"/>
    <cellStyle name="Hipervínculo" xfId="42555" builtinId="8" hidden="1"/>
    <cellStyle name="Hipervínculo" xfId="5375" builtinId="8" hidden="1"/>
    <cellStyle name="Hipervínculo" xfId="18536" builtinId="8" hidden="1"/>
    <cellStyle name="Hipervínculo" xfId="28262" builtinId="8" hidden="1"/>
    <cellStyle name="Hipervínculo" xfId="20853" builtinId="8" hidden="1"/>
    <cellStyle name="Hipervínculo" xfId="25293" builtinId="8" hidden="1"/>
    <cellStyle name="Hipervínculo" xfId="1526" builtinId="8" hidden="1"/>
    <cellStyle name="Hipervínculo" xfId="49963" builtinId="8" hidden="1"/>
    <cellStyle name="Hipervínculo" xfId="28465" builtinId="8" hidden="1"/>
    <cellStyle name="Hipervínculo" xfId="19541" builtinId="8" hidden="1"/>
    <cellStyle name="Hipervínculo" xfId="22600" builtinId="8" hidden="1"/>
    <cellStyle name="Hipervínculo" xfId="3100" builtinId="8" hidden="1"/>
    <cellStyle name="Hipervínculo" xfId="10911" builtinId="8" hidden="1"/>
    <cellStyle name="Hipervínculo" xfId="25334" builtinId="8" hidden="1"/>
    <cellStyle name="Hipervínculo" xfId="27782" builtinId="8" hidden="1"/>
    <cellStyle name="Hipervínculo" xfId="16274" builtinId="8" hidden="1"/>
    <cellStyle name="Hipervínculo" xfId="53458" builtinId="8" hidden="1"/>
    <cellStyle name="Hipervínculo" xfId="43035" builtinId="8" hidden="1"/>
    <cellStyle name="Hipervínculo" xfId="54530" builtinId="8" hidden="1"/>
    <cellStyle name="Hipervínculo" xfId="24402" builtinId="8" hidden="1"/>
    <cellStyle name="Hipervínculo" xfId="15800" builtinId="8" hidden="1"/>
    <cellStyle name="Hipervínculo" xfId="58436" builtinId="8" hidden="1"/>
    <cellStyle name="Hipervínculo" xfId="9146" builtinId="8" hidden="1"/>
    <cellStyle name="Hipervínculo" xfId="56834" builtinId="8" hidden="1"/>
    <cellStyle name="Hipervínculo" xfId="17961" builtinId="8" hidden="1"/>
    <cellStyle name="Hipervínculo" xfId="83" builtinId="8" hidden="1"/>
    <cellStyle name="Hipervínculo" xfId="30258" builtinId="8" hidden="1"/>
    <cellStyle name="Hipervínculo" xfId="5627" builtinId="8" hidden="1"/>
    <cellStyle name="Hipervínculo" xfId="50617" builtinId="8" hidden="1"/>
    <cellStyle name="Hipervínculo" xfId="29679" builtinId="8" hidden="1"/>
    <cellStyle name="Hipervínculo" xfId="55188" builtinId="8" hidden="1"/>
    <cellStyle name="Hipervínculo" xfId="9636" builtinId="8" hidden="1"/>
    <cellStyle name="Hipervínculo" xfId="2171" builtinId="8" hidden="1"/>
    <cellStyle name="Hipervínculo" xfId="1232" builtinId="8" hidden="1"/>
    <cellStyle name="Hipervínculo" xfId="15433" builtinId="8" hidden="1"/>
    <cellStyle name="Hipervínculo" xfId="41639" builtinId="8" hidden="1"/>
    <cellStyle name="Hipervínculo" xfId="47072" builtinId="8" hidden="1"/>
    <cellStyle name="Hipervínculo" xfId="50912" builtinId="8" hidden="1"/>
    <cellStyle name="Hipervínculo" xfId="29178" builtinId="8" hidden="1"/>
    <cellStyle name="Hipervínculo" xfId="24997" builtinId="8" hidden="1"/>
    <cellStyle name="Hipervínculo" xfId="18550" builtinId="8" hidden="1"/>
    <cellStyle name="Hipervínculo" xfId="1068" builtinId="8" hidden="1"/>
    <cellStyle name="Hipervínculo" xfId="49805" builtinId="8" hidden="1"/>
    <cellStyle name="Hipervínculo" xfId="21776" builtinId="8" hidden="1"/>
    <cellStyle name="Hipervínculo" xfId="43518" builtinId="8" hidden="1"/>
    <cellStyle name="Hipervínculo" xfId="7479" builtinId="8" hidden="1"/>
    <cellStyle name="Hipervínculo" xfId="48566" builtinId="8" hidden="1"/>
    <cellStyle name="Hipervínculo" xfId="43984" builtinId="8" hidden="1"/>
    <cellStyle name="Hipervínculo" xfId="26250" builtinId="8" hidden="1"/>
    <cellStyle name="Hipervínculo" xfId="22252" builtinId="8" hidden="1"/>
    <cellStyle name="Hipervínculo" xfId="19101" builtinId="8" hidden="1"/>
    <cellStyle name="Hipervínculo" xfId="7477" builtinId="8" hidden="1"/>
    <cellStyle name="Hipervínculo" xfId="6768" builtinId="8" hidden="1"/>
    <cellStyle name="Hipervínculo" xfId="28700" builtinId="8" hidden="1"/>
    <cellStyle name="Hipervínculo" xfId="18979" builtinId="8" hidden="1"/>
    <cellStyle name="Hipervínculo" xfId="50434" builtinId="8" hidden="1"/>
    <cellStyle name="Hipervínculo" xfId="55492" builtinId="8" hidden="1"/>
    <cellStyle name="Hipervínculo" xfId="7002" builtinId="8" hidden="1"/>
    <cellStyle name="Hipervínculo" xfId="37052" builtinId="8" hidden="1"/>
    <cellStyle name="Hipervínculo" xfId="15323" builtinId="8" hidden="1"/>
    <cellStyle name="Hipervínculo" xfId="17283" builtinId="8" hidden="1"/>
    <cellStyle name="Hipervínculo" xfId="9431" builtinId="8" hidden="1"/>
    <cellStyle name="Hipervínculo" xfId="13569" builtinId="8" hidden="1"/>
    <cellStyle name="Hipervínculo" xfId="27421" builtinId="8" hidden="1"/>
    <cellStyle name="Hipervínculo" xfId="35632" builtinId="8" hidden="1"/>
    <cellStyle name="Hipervínculo" xfId="59379" builtinId="8" hidden="1"/>
    <cellStyle name="Hipervínculo" xfId="1242" builtinId="8" hidden="1"/>
    <cellStyle name="Hipervínculo" xfId="55686" builtinId="8" hidden="1"/>
    <cellStyle name="Hipervínculo" xfId="30129" builtinId="8" hidden="1"/>
    <cellStyle name="Hipervínculo" xfId="39854" builtinId="8" hidden="1"/>
    <cellStyle name="Hipervínculo" xfId="27086" builtinId="8" hidden="1"/>
    <cellStyle name="Hipervínculo" xfId="14971" builtinId="8" hidden="1"/>
    <cellStyle name="Hipervínculo" xfId="43185" builtinId="8" hidden="1"/>
    <cellStyle name="Hipervínculo" xfId="5849" builtinId="8" hidden="1"/>
    <cellStyle name="Hipervínculo" xfId="36043" builtinId="8" hidden="1"/>
    <cellStyle name="Hipervínculo" xfId="5379" builtinId="8" hidden="1"/>
    <cellStyle name="Hipervínculo" xfId="52109" builtinId="8" hidden="1"/>
    <cellStyle name="Hipervínculo" xfId="48889" builtinId="8" hidden="1"/>
    <cellStyle name="Hipervínculo" xfId="20858" builtinId="8" hidden="1"/>
    <cellStyle name="Hipervínculo" xfId="48403" builtinId="8" hidden="1"/>
    <cellStyle name="Hipervínculo" xfId="1528" builtinId="8" hidden="1"/>
    <cellStyle name="Hipervínculo" xfId="56724" builtinId="8" hidden="1"/>
    <cellStyle name="Hipervínculo" xfId="12328" builtinId="8" hidden="1"/>
    <cellStyle name="Hipervínculo" xfId="27166" builtinId="8" hidden="1"/>
    <cellStyle name="Hipervínculo" xfId="2998" builtinId="8" hidden="1"/>
    <cellStyle name="Hipervínculo" xfId="49487" builtinId="8" hidden="1"/>
    <cellStyle name="Hipervínculo" xfId="46182" builtinId="8" hidden="1"/>
    <cellStyle name="Hipervínculo" xfId="45835" builtinId="8" hidden="1"/>
    <cellStyle name="Hipervínculo" xfId="42089" builtinId="8" hidden="1"/>
    <cellStyle name="Hipervínculo" xfId="25908" builtinId="8" hidden="1"/>
    <cellStyle name="Hipervínculo" xfId="48907" builtinId="8" hidden="1"/>
    <cellStyle name="Hipervínculo" xfId="5851" builtinId="8" hidden="1"/>
    <cellStyle name="Hipervínculo" xfId="41877" builtinId="8" hidden="1"/>
    <cellStyle name="Hipervínculo" xfId="37968" builtinId="8" hidden="1"/>
    <cellStyle name="Hipervínculo" xfId="33971" builtinId="8" hidden="1"/>
    <cellStyle name="Hipervínculo" xfId="59425" builtinId="8" hidden="1"/>
    <cellStyle name="Hipervínculo" xfId="376" builtinId="8" hidden="1"/>
    <cellStyle name="Hipervínculo" xfId="39382" builtinId="8" hidden="1"/>
    <cellStyle name="Hipervínculo" xfId="35289" builtinId="8" hidden="1"/>
    <cellStyle name="Hipervínculo" xfId="34716" builtinId="8" hidden="1"/>
    <cellStyle name="Hipervínculo" xfId="9343" builtinId="8" hidden="1"/>
    <cellStyle name="Hipervínculo" xfId="10979" builtinId="8" hidden="1"/>
    <cellStyle name="Hipervínculo" xfId="8797" builtinId="8" hidden="1"/>
    <cellStyle name="Hipervínculo" xfId="30687" builtinId="8" hidden="1"/>
    <cellStyle name="Hipervínculo" xfId="40769" builtinId="8" hidden="1"/>
    <cellStyle name="Hipervínculo" xfId="9004" builtinId="8" hidden="1"/>
    <cellStyle name="Hipervínculo" xfId="56606" builtinId="8" hidden="1"/>
    <cellStyle name="Hipervínculo" xfId="32657" builtinId="8" hidden="1"/>
    <cellStyle name="Hipervínculo" xfId="19913" builtinId="8" hidden="1"/>
    <cellStyle name="Hipervínculo" xfId="28487" builtinId="8" hidden="1"/>
    <cellStyle name="Hipervínculo" xfId="4485" builtinId="8" hidden="1"/>
    <cellStyle name="Hipervínculo" xfId="50908" builtinId="8" hidden="1"/>
    <cellStyle name="Hipervínculo" xfId="8257" builtinId="8" hidden="1"/>
    <cellStyle name="Hipervínculo" xfId="57169" builtinId="8" hidden="1"/>
    <cellStyle name="Hipervínculo" xfId="34855" builtinId="8" hidden="1"/>
    <cellStyle name="Hipervínculo" xfId="1678" builtinId="8" hidden="1"/>
    <cellStyle name="Hipervínculo" xfId="48719" builtinId="8" hidden="1"/>
    <cellStyle name="Hipervínculo" xfId="52115" builtinId="8" hidden="1"/>
    <cellStyle name="Hipervínculo" xfId="51797" builtinId="8" hidden="1"/>
    <cellStyle name="Hipervínculo" xfId="36561" builtinId="8" hidden="1"/>
    <cellStyle name="Hipervínculo" xfId="42947" builtinId="8" hidden="1"/>
    <cellStyle name="Hipervínculo" xfId="20914" builtinId="8" hidden="1"/>
    <cellStyle name="Hipervínculo" xfId="26246" builtinId="8" hidden="1"/>
    <cellStyle name="Hipervínculo" xfId="54851" builtinId="8" hidden="1"/>
    <cellStyle name="Hipervínculo" xfId="31928" builtinId="8" hidden="1"/>
    <cellStyle name="Hipervínculo" xfId="54370" builtinId="8" hidden="1"/>
    <cellStyle name="Hipervínculo" xfId="6764" builtinId="8" hidden="1"/>
    <cellStyle name="Hipervínculo" xfId="3202" builtinId="8" hidden="1"/>
    <cellStyle name="Hipervínculo" xfId="47096" builtinId="8" hidden="1"/>
    <cellStyle name="Hipervínculo" xfId="33769" builtinId="8" hidden="1"/>
    <cellStyle name="Hipervínculo" xfId="6499" builtinId="8" hidden="1"/>
    <cellStyle name="Hipervínculo" xfId="7006" builtinId="8" hidden="1"/>
    <cellStyle name="Hipervínculo" xfId="37048" builtinId="8" hidden="1"/>
    <cellStyle name="Hipervínculo" xfId="33050" builtinId="8" hidden="1"/>
    <cellStyle name="Hipervínculo" xfId="57512" builtinId="8" hidden="1"/>
    <cellStyle name="Hipervínculo" xfId="10261" builtinId="8" hidden="1"/>
    <cellStyle name="Hipervínculo" xfId="58688" builtinId="8" hidden="1"/>
    <cellStyle name="Hipervínculo" xfId="36210" builtinId="8" hidden="1"/>
    <cellStyle name="Hipervínculo" xfId="35636" builtinId="8" hidden="1"/>
    <cellStyle name="Hipervínculo" xfId="12180" builtinId="8" hidden="1"/>
    <cellStyle name="Hipervínculo" xfId="37119" builtinId="8" hidden="1"/>
    <cellStyle name="Hipervínculo" xfId="22987" builtinId="8" hidden="1"/>
    <cellStyle name="Hipervínculo" xfId="39349" builtinId="8" hidden="1"/>
    <cellStyle name="Hipervínculo" xfId="39850" builtinId="8" hidden="1"/>
    <cellStyle name="Hipervínculo" xfId="43157" builtinId="8" hidden="1"/>
    <cellStyle name="Hipervínculo" xfId="43941" builtinId="8" hidden="1"/>
    <cellStyle name="Hipervínculo" xfId="51825" builtinId="8" hidden="1"/>
    <cellStyle name="Hipervínculo" xfId="7084" builtinId="8" hidden="1"/>
    <cellStyle name="Hipervínculo" xfId="29408" builtinId="8" hidden="1"/>
    <cellStyle name="Hipervínculo" xfId="4616" builtinId="8" hidden="1"/>
    <cellStyle name="Hipervínculo" xfId="47622" builtinId="8" hidden="1"/>
    <cellStyle name="Hipervínculo" xfId="612" builtinId="8" hidden="1"/>
    <cellStyle name="Hipervínculo" xfId="47879" builtinId="8" hidden="1"/>
    <cellStyle name="Hipervínculo" xfId="35612" builtinId="8" hidden="1"/>
    <cellStyle name="Hipervínculo" xfId="48757" builtinId="8" hidden="1"/>
    <cellStyle name="Hipervínculo" xfId="13587" builtinId="8" hidden="1"/>
    <cellStyle name="Hipervínculo" xfId="30722" builtinId="8" hidden="1"/>
    <cellStyle name="Hipervínculo" xfId="28676" builtinId="8" hidden="1"/>
    <cellStyle name="Hipervínculo" xfId="23443" builtinId="8" hidden="1"/>
    <cellStyle name="Hipervínculo" xfId="4156" builtinId="8" hidden="1"/>
    <cellStyle name="Hipervínculo" xfId="18840" builtinId="8" hidden="1"/>
    <cellStyle name="Hipervínculo" xfId="41236" builtinId="8" hidden="1"/>
    <cellStyle name="Hipervínculo" xfId="46174" builtinId="8" hidden="1"/>
    <cellStyle name="Hipervínculo" xfId="30575" builtinId="8" hidden="1"/>
    <cellStyle name="Hipervínculo" xfId="48653" builtinId="8" hidden="1"/>
    <cellStyle name="Hipervínculo" xfId="45337" builtinId="8" hidden="1"/>
    <cellStyle name="Hipervínculo" xfId="31743" builtinId="8" hidden="1"/>
    <cellStyle name="Hipervínculo" xfId="49427" builtinId="8" hidden="1"/>
    <cellStyle name="Hipervínculo" xfId="40952" builtinId="8" hidden="1"/>
    <cellStyle name="Hipervínculo" xfId="28680" builtinId="8" hidden="1"/>
    <cellStyle name="Hipervínculo" xfId="50925" builtinId="8" hidden="1"/>
    <cellStyle name="Hipervínculo" xfId="5495" builtinId="8" hidden="1"/>
    <cellStyle name="Hipervínculo" xfId="23919" builtinId="8" hidden="1"/>
    <cellStyle name="Hipervínculo" xfId="1318" builtinId="8" hidden="1"/>
    <cellStyle name="Hipervínculo" xfId="47540" builtinId="8" hidden="1"/>
    <cellStyle name="Hipervínculo" xfId="11840" builtinId="8" hidden="1"/>
    <cellStyle name="Hipervínculo" xfId="4296" builtinId="8" hidden="1"/>
    <cellStyle name="Hipervínculo" xfId="31239" builtinId="8" hidden="1"/>
    <cellStyle name="Hipervínculo" xfId="25405" builtinId="8" hidden="1"/>
    <cellStyle name="Hipervínculo" xfId="21960" builtinId="8" hidden="1"/>
    <cellStyle name="Hipervínculo" xfId="56084" builtinId="8" hidden="1"/>
    <cellStyle name="Hipervínculo" xfId="47234" builtinId="8" hidden="1"/>
    <cellStyle name="Hipervínculo" xfId="39018" builtinId="8" hidden="1"/>
    <cellStyle name="Hipervínculo" xfId="48351" builtinId="8" hidden="1"/>
    <cellStyle name="Hipervínculo" xfId="12228" builtinId="8" hidden="1"/>
    <cellStyle name="Hipervínculo" xfId="33669" builtinId="8" hidden="1"/>
    <cellStyle name="Hipervínculo" xfId="39367" builtinId="8" hidden="1"/>
    <cellStyle name="Hipervínculo" xfId="3216" builtinId="8" hidden="1"/>
    <cellStyle name="Hipervínculo" xfId="28660" builtinId="8" hidden="1"/>
    <cellStyle name="Hipervínculo" xfId="5301" builtinId="8" hidden="1"/>
    <cellStyle name="Hipervínculo" xfId="17759" builtinId="8" hidden="1"/>
    <cellStyle name="Hipervínculo" xfId="39842" builtinId="8" hidden="1"/>
    <cellStyle name="Hipervínculo" xfId="49044" builtinId="8" hidden="1"/>
    <cellStyle name="Hipervínculo" xfId="28553" builtinId="8" hidden="1"/>
    <cellStyle name="Hipervínculo" xfId="15403" builtinId="8" hidden="1"/>
    <cellStyle name="Hipervínculo" xfId="38524" builtinId="8" hidden="1"/>
    <cellStyle name="Hipervínculo" xfId="29792" builtinId="8" hidden="1"/>
    <cellStyle name="Hipervínculo" xfId="11752" builtinId="8" hidden="1"/>
    <cellStyle name="Hipervínculo" xfId="55606" builtinId="8" hidden="1"/>
    <cellStyle name="Hipervínculo" xfId="35700" builtinId="8" hidden="1"/>
    <cellStyle name="Hipervínculo" xfId="36946" builtinId="8" hidden="1"/>
    <cellStyle name="Hipervínculo" xfId="50168" builtinId="8" hidden="1"/>
    <cellStyle name="Hipervínculo" xfId="57858" builtinId="8" hidden="1"/>
    <cellStyle name="Hipervínculo" xfId="50228" builtinId="8" hidden="1"/>
    <cellStyle name="Hipervínculo" xfId="43430" builtinId="8" hidden="1"/>
    <cellStyle name="Hipervínculo" xfId="36595" builtinId="8" hidden="1"/>
    <cellStyle name="Hipervínculo" xfId="13974" builtinId="8" hidden="1"/>
    <cellStyle name="Hipervínculo" xfId="22863" builtinId="8" hidden="1"/>
    <cellStyle name="Hipervínculo" xfId="4822" builtinId="8" hidden="1"/>
    <cellStyle name="Hipervínculo" xfId="20640" builtinId="8" hidden="1"/>
    <cellStyle name="Hipervínculo" xfId="57721" builtinId="8" hidden="1"/>
    <cellStyle name="Hipervínculo" xfId="26139" builtinId="8" hidden="1"/>
    <cellStyle name="Hipervínculo" xfId="5171" builtinId="8" hidden="1"/>
    <cellStyle name="Hipervínculo" xfId="44042" builtinId="8" hidden="1"/>
    <cellStyle name="Hipervínculo" xfId="6125" builtinId="8" hidden="1"/>
    <cellStyle name="Hipervínculo" xfId="19981" builtinId="8" hidden="1"/>
    <cellStyle name="Hipervínculo" xfId="26908" builtinId="8" hidden="1"/>
    <cellStyle name="Hipervínculo" xfId="33839" builtinId="8" hidden="1"/>
    <cellStyle name="Hipervínculo" xfId="9579" builtinId="8" hidden="1"/>
    <cellStyle name="Hipervínculo" xfId="56010" builtinId="8" hidden="1"/>
    <cellStyle name="Hipervínculo" xfId="35297" builtinId="8" hidden="1"/>
    <cellStyle name="Hipervínculo" xfId="6752" builtinId="8" hidden="1"/>
    <cellStyle name="Hipervínculo" xfId="49891" builtinId="8" hidden="1"/>
    <cellStyle name="Hipervínculo" xfId="38851" builtinId="8" hidden="1"/>
    <cellStyle name="Hipervínculo" xfId="26948" builtinId="8" hidden="1"/>
    <cellStyle name="Hipervínculo" xfId="3636" builtinId="8" hidden="1"/>
    <cellStyle name="Hipervínculo" xfId="44935" builtinId="8" hidden="1"/>
    <cellStyle name="Hipervínculo" xfId="13583" builtinId="8" hidden="1"/>
    <cellStyle name="Hipervínculo" xfId="34399" builtinId="8" hidden="1"/>
    <cellStyle name="Hipervínculo" xfId="58432" builtinId="8" hidden="1"/>
    <cellStyle name="Hipervínculo" xfId="53958" builtinId="8" hidden="1"/>
    <cellStyle name="Hipervínculo" xfId="14525" builtinId="8" hidden="1"/>
    <cellStyle name="Hipervínculo" xfId="54642" builtinId="8" hidden="1"/>
    <cellStyle name="Hipervínculo" xfId="42503" builtinId="8" hidden="1"/>
    <cellStyle name="Hipervínculo" xfId="54875" builtinId="8" hidden="1"/>
    <cellStyle name="Hipervínculo" xfId="30851" builtinId="8" hidden="1"/>
    <cellStyle name="Hipervínculo" xfId="2476" builtinId="8" hidden="1"/>
    <cellStyle name="Hipervínculo" xfId="21180" builtinId="8" hidden="1"/>
    <cellStyle name="Hipervínculo" xfId="35446" builtinId="8" hidden="1"/>
    <cellStyle name="Hipervínculo" xfId="17609" builtinId="8" hidden="1"/>
    <cellStyle name="Hipervínculo" xfId="3638" builtinId="8" hidden="1"/>
    <cellStyle name="Hipervínculo" xfId="14252" builtinId="8" hidden="1"/>
    <cellStyle name="Hipervínculo" xfId="14339" builtinId="8" hidden="1"/>
    <cellStyle name="Hipervínculo" xfId="1194" builtinId="8" hidden="1"/>
    <cellStyle name="Hipervínculo" xfId="18641" builtinId="8" hidden="1"/>
    <cellStyle name="Hipervínculo" xfId="37202" builtinId="8" hidden="1"/>
    <cellStyle name="Hipervínculo" xfId="44299" builtinId="8" hidden="1"/>
    <cellStyle name="Hipervínculo" xfId="52685" builtinId="8" hidden="1"/>
    <cellStyle name="Hipervínculo" xfId="48389" builtinId="8" hidden="1"/>
    <cellStyle name="Hipervínculo" xfId="57404" builtinId="8" hidden="1"/>
    <cellStyle name="Hipervínculo" xfId="58370" builtinId="8" hidden="1"/>
    <cellStyle name="Hipervínculo" xfId="57898" builtinId="8" hidden="1"/>
    <cellStyle name="Hipervínculo" xfId="35572" builtinId="8" hidden="1"/>
    <cellStyle name="Hipervínculo" xfId="24959" builtinId="8" hidden="1"/>
    <cellStyle name="Hipervínculo" xfId="1186" builtinId="8" hidden="1"/>
    <cellStyle name="Hipervínculo" xfId="29589" builtinId="8" hidden="1"/>
    <cellStyle name="Hipervínculo" xfId="12724" builtinId="8" hidden="1"/>
    <cellStyle name="Hipervínculo" xfId="792" builtinId="8" hidden="1"/>
    <cellStyle name="Hipervínculo" xfId="36871" builtinId="8" hidden="1"/>
    <cellStyle name="Hipervínculo" xfId="16457" builtinId="8" hidden="1"/>
    <cellStyle name="Hipervínculo" xfId="40663" builtinId="8" hidden="1"/>
    <cellStyle name="Hipervínculo" xfId="21030" builtinId="8" hidden="1"/>
    <cellStyle name="Hipervínculo" xfId="41783" builtinId="8" hidden="1"/>
    <cellStyle name="Hipervínculo" xfId="44579" builtinId="8" hidden="1"/>
    <cellStyle name="Hipervínculo" xfId="44255" builtinId="8" hidden="1"/>
    <cellStyle name="Hipervínculo" xfId="17201" builtinId="8" hidden="1"/>
    <cellStyle name="Hipervínculo" xfId="40193" builtinId="8" hidden="1"/>
    <cellStyle name="Hipervínculo" xfId="26844" builtinId="8" hidden="1"/>
    <cellStyle name="Hipervínculo" xfId="21698" builtinId="8" hidden="1"/>
    <cellStyle name="Hipervínculo" xfId="16325" builtinId="8" hidden="1"/>
    <cellStyle name="Hipervínculo" xfId="32299" builtinId="8" hidden="1"/>
    <cellStyle name="Hipervínculo" xfId="5148" builtinId="8" hidden="1"/>
    <cellStyle name="Hipervínculo" xfId="30333" builtinId="8" hidden="1"/>
    <cellStyle name="Hipervínculo" xfId="17181" builtinId="8" hidden="1"/>
    <cellStyle name="Hipervínculo" xfId="54362" builtinId="8" hidden="1"/>
    <cellStyle name="Hipervínculo" xfId="57794" builtinId="8" hidden="1"/>
    <cellStyle name="Hipervínculo" xfId="10849" builtinId="8" hidden="1"/>
    <cellStyle name="Hipervínculo" xfId="24356" builtinId="8" hidden="1"/>
    <cellStyle name="Hipervínculo" xfId="14897" builtinId="8" hidden="1"/>
    <cellStyle name="Hipervínculo" xfId="55504" builtinId="8" hidden="1"/>
    <cellStyle name="Hipervínculo" xfId="48899" builtinId="8" hidden="1"/>
    <cellStyle name="Hipervínculo" xfId="12076" builtinId="8" hidden="1"/>
    <cellStyle name="Hipervínculo" xfId="32042" builtinId="8" hidden="1"/>
    <cellStyle name="Hipervínculo" xfId="10188" builtinId="8" hidden="1"/>
    <cellStyle name="Hipervínculo" xfId="58692" builtinId="8" hidden="1"/>
    <cellStyle name="Hipervínculo" xfId="2273" builtinId="8" hidden="1"/>
    <cellStyle name="Hipervínculo" xfId="53682" builtinId="8" hidden="1"/>
    <cellStyle name="Hipervínculo" xfId="31950" builtinId="8" hidden="1"/>
    <cellStyle name="Hipervínculo" xfId="13511" builtinId="8" hidden="1"/>
    <cellStyle name="Hipervínculo" xfId="14637" builtinId="8" hidden="1"/>
    <cellStyle name="Hipervínculo" xfId="13761" builtinId="8" hidden="1"/>
    <cellStyle name="Hipervínculo" xfId="41463" builtinId="8" hidden="1"/>
    <cellStyle name="Hipervínculo" xfId="19005" builtinId="8" hidden="1"/>
    <cellStyle name="Hipervínculo" xfId="43933" builtinId="8" hidden="1"/>
    <cellStyle name="Hipervínculo" xfId="14431" builtinId="8" hidden="1"/>
    <cellStyle name="Hipervínculo" xfId="51817" builtinId="8" hidden="1"/>
    <cellStyle name="Hipervínculo" xfId="18675" builtinId="8" hidden="1"/>
    <cellStyle name="Hipervínculo" xfId="14607" builtinId="8" hidden="1"/>
    <cellStyle name="Hipervínculo" xfId="50656" builtinId="8" hidden="1"/>
    <cellStyle name="Hipervínculo" xfId="53782" builtinId="8" hidden="1"/>
    <cellStyle name="Hipervínculo" xfId="38228" builtinId="8" hidden="1"/>
    <cellStyle name="Hipervínculo" xfId="12494" builtinId="8" hidden="1"/>
    <cellStyle name="Hipervínculo" xfId="38450" builtinId="8" hidden="1"/>
    <cellStyle name="Hipervínculo" xfId="46251" builtinId="8" hidden="1"/>
    <cellStyle name="Hipervínculo" xfId="50735" builtinId="8" hidden="1"/>
    <cellStyle name="Hipervínculo" xfId="46640" builtinId="8" hidden="1"/>
    <cellStyle name="Hipervínculo" xfId="6421" builtinId="8" hidden="1"/>
    <cellStyle name="Hipervínculo" xfId="39827" builtinId="8" hidden="1"/>
    <cellStyle name="Hipervínculo" xfId="8279" builtinId="8" hidden="1"/>
    <cellStyle name="Hipervínculo" xfId="932" builtinId="8" hidden="1"/>
    <cellStyle name="Hipervínculo" xfId="49221" builtinId="8" hidden="1"/>
    <cellStyle name="Hipervínculo" xfId="36104" builtinId="8" hidden="1"/>
    <cellStyle name="Hipervínculo" xfId="19805" builtinId="8" hidden="1"/>
    <cellStyle name="Hipervínculo" xfId="32861" builtinId="8" hidden="1"/>
    <cellStyle name="Hipervínculo" xfId="57333" builtinId="8" hidden="1"/>
    <cellStyle name="Hipervínculo" xfId="9929" builtinId="8" hidden="1"/>
    <cellStyle name="Hipervínculo" xfId="37958" builtinId="8" hidden="1"/>
    <cellStyle name="Hipervínculo" xfId="32901" builtinId="8" hidden="1"/>
    <cellStyle name="Hipervínculo" xfId="38048" builtinId="8" hidden="1"/>
    <cellStyle name="Hipervínculo" xfId="11167" builtinId="8" hidden="1"/>
    <cellStyle name="Hipervínculo" xfId="12994" builtinId="8" hidden="1"/>
    <cellStyle name="Hipervínculo" xfId="44135" builtinId="8" hidden="1"/>
    <cellStyle name="Hipervínculo" xfId="28968" builtinId="8" hidden="1"/>
    <cellStyle name="Hipervínculo" xfId="28730" builtinId="8" hidden="1"/>
    <cellStyle name="Hipervínculo" xfId="7181" builtinId="8" hidden="1"/>
    <cellStyle name="Hipervínculo" xfId="52761" builtinId="8" hidden="1"/>
    <cellStyle name="Hipervínculo" xfId="31033" builtinId="8" hidden="1"/>
    <cellStyle name="Hipervínculo" xfId="20819" builtinId="8" hidden="1"/>
    <cellStyle name="Hipervínculo" xfId="25970" builtinId="8" hidden="1"/>
    <cellStyle name="Hipervínculo" xfId="3576" builtinId="8" hidden="1"/>
    <cellStyle name="Hipervínculo" xfId="52528" builtinId="8" hidden="1"/>
    <cellStyle name="Hipervínculo" xfId="19925" builtinId="8" hidden="1"/>
    <cellStyle name="Hipervínculo" xfId="18903" builtinId="8" hidden="1"/>
    <cellStyle name="Hipervínculo" xfId="24406" builtinId="8" hidden="1"/>
    <cellStyle name="Hipervínculo" xfId="45431" builtinId="8" hidden="1"/>
    <cellStyle name="Hipervínculo" xfId="11691" builtinId="8" hidden="1"/>
    <cellStyle name="Hipervínculo" xfId="23528" builtinId="8" hidden="1"/>
    <cellStyle name="Hipervínculo" xfId="58056" builtinId="8" hidden="1"/>
    <cellStyle name="Hipervínculo" xfId="19043" builtinId="8" hidden="1"/>
    <cellStyle name="Hipervínculo" xfId="51651" builtinId="8" hidden="1"/>
    <cellStyle name="Hipervínculo" xfId="3136" builtinId="8" hidden="1"/>
    <cellStyle name="Hipervínculo" xfId="51005" builtinId="8" hidden="1"/>
    <cellStyle name="Hipervínculo" xfId="21798" builtinId="8" hidden="1"/>
    <cellStyle name="Hipervínculo" xfId="51545" builtinId="8" hidden="1"/>
    <cellStyle name="Hipervínculo" xfId="14403" builtinId="8" hidden="1"/>
    <cellStyle name="Hipervínculo" xfId="29713" builtinId="8" hidden="1"/>
    <cellStyle name="Hipervínculo" xfId="10637" builtinId="8" hidden="1"/>
    <cellStyle name="Hipervínculo" xfId="18633" builtinId="8" hidden="1"/>
    <cellStyle name="Hipervínculo" xfId="41827" builtinId="8" hidden="1"/>
    <cellStyle name="Hipervínculo" xfId="12116" builtinId="8" hidden="1"/>
    <cellStyle name="Hipervínculo" xfId="10845" builtinId="8" hidden="1"/>
    <cellStyle name="Hipervínculo" xfId="41497" builtinId="8" hidden="1"/>
    <cellStyle name="Hipervínculo" xfId="33781" builtinId="8" hidden="1"/>
    <cellStyle name="Hipervínculo" xfId="38835" builtinId="8" hidden="1"/>
    <cellStyle name="Hipervínculo" xfId="11438" builtinId="8" hidden="1"/>
    <cellStyle name="Hipervínculo" xfId="57775" builtinId="8" hidden="1"/>
    <cellStyle name="Hipervínculo" xfId="53573" builtinId="8" hidden="1"/>
    <cellStyle name="Hipervínculo" xfId="37127" builtinId="8" hidden="1"/>
    <cellStyle name="Hipervínculo" xfId="10247" builtinId="8" hidden="1"/>
    <cellStyle name="Hipervínculo" xfId="48795" builtinId="8" hidden="1"/>
    <cellStyle name="Hipervínculo" xfId="53678" builtinId="8" hidden="1"/>
    <cellStyle name="Hipervínculo" xfId="37488" builtinId="8" hidden="1"/>
    <cellStyle name="Hipervínculo" xfId="48618" builtinId="8" hidden="1"/>
    <cellStyle name="Hipervínculo" xfId="24084" builtinId="8" hidden="1"/>
    <cellStyle name="Hipervínculo" xfId="19189" builtinId="8" hidden="1"/>
    <cellStyle name="Hipervínculo" xfId="51615" builtinId="8" hidden="1"/>
    <cellStyle name="Hipervínculo" xfId="19009" builtinId="8" hidden="1"/>
    <cellStyle name="Hipervínculo" xfId="27581" builtinId="8" hidden="1"/>
    <cellStyle name="Hipervínculo" xfId="19895" builtinId="8" hidden="1"/>
    <cellStyle name="Hipervínculo" xfId="45804" builtinId="8" hidden="1"/>
    <cellStyle name="Hipervínculo" xfId="176" builtinId="8" hidden="1"/>
    <cellStyle name="Hipervínculo" xfId="24442" builtinId="8" hidden="1"/>
    <cellStyle name="Hipervínculo" xfId="24757" builtinId="8" hidden="1"/>
    <cellStyle name="Hipervínculo" xfId="47634" builtinId="8" hidden="1"/>
    <cellStyle name="Hipervínculo" xfId="52564" builtinId="8" hidden="1"/>
    <cellStyle name="Hipervínculo" xfId="3594" builtinId="8" hidden="1"/>
    <cellStyle name="Hipervínculo" xfId="44815" builtinId="8" hidden="1"/>
    <cellStyle name="Hipervínculo" xfId="20784" builtinId="8" hidden="1"/>
    <cellStyle name="Hipervínculo" xfId="50731" builtinId="8" hidden="1"/>
    <cellStyle name="Hipervínculo" xfId="54014" builtinId="8" hidden="1"/>
    <cellStyle name="Hipervínculo" xfId="7219" builtinId="8" hidden="1"/>
    <cellStyle name="Hipervínculo" xfId="39823" builtinId="8" hidden="1"/>
    <cellStyle name="Hipervínculo" xfId="31247" builtinId="8" hidden="1"/>
    <cellStyle name="Hipervínculo" xfId="20896" builtinId="8" hidden="1"/>
    <cellStyle name="Hipervínculo" xfId="6730" builtinId="8" hidden="1"/>
    <cellStyle name="Hipervínculo" xfId="39016" builtinId="8" hidden="1"/>
    <cellStyle name="Hipervínculo" xfId="25532" builtinId="8" hidden="1"/>
    <cellStyle name="Hipervínculo" xfId="4865" builtinId="8" hidden="1"/>
    <cellStyle name="Hipervínculo" xfId="15075" builtinId="8" hidden="1"/>
    <cellStyle name="Hipervínculo" xfId="18264" builtinId="8" hidden="1"/>
    <cellStyle name="Hipervínculo" xfId="42639" builtinId="8" hidden="1"/>
    <cellStyle name="Hipervínculo" xfId="5385" builtinId="8" hidden="1"/>
    <cellStyle name="Hipervínculo" xfId="12590" builtinId="8" hidden="1"/>
    <cellStyle name="Hipervínculo" xfId="14435" builtinId="8" hidden="1"/>
    <cellStyle name="Hipervínculo" xfId="47230" builtinId="8" hidden="1"/>
    <cellStyle name="Hipervínculo" xfId="50488" builtinId="8" hidden="1"/>
    <cellStyle name="Hipervínculo" xfId="32435" builtinId="8" hidden="1"/>
    <cellStyle name="Hipervínculo" xfId="18824" builtinId="8" hidden="1"/>
    <cellStyle name="Hipervínculo" xfId="7187" builtinId="8" hidden="1"/>
    <cellStyle name="Hipervínculo" xfId="52912" builtinId="8" hidden="1"/>
    <cellStyle name="Hipervínculo" xfId="6662" builtinId="8" hidden="1"/>
    <cellStyle name="Hipervínculo" xfId="20815" builtinId="8" hidden="1"/>
    <cellStyle name="Hipervínculo" xfId="13870" builtinId="8" hidden="1"/>
    <cellStyle name="Hipervínculo" xfId="44845" builtinId="8" hidden="1"/>
    <cellStyle name="Hipervínculo" xfId="53575" builtinId="8" hidden="1"/>
    <cellStyle name="Hipervínculo" xfId="15221" builtinId="8" hidden="1"/>
    <cellStyle name="Hipervínculo" xfId="55033" builtinId="8" hidden="1"/>
    <cellStyle name="Hipervínculo" xfId="24410" builtinId="8" hidden="1"/>
    <cellStyle name="Hipervínculo" xfId="46719" builtinId="8" hidden="1"/>
    <cellStyle name="Hipervínculo" xfId="160" builtinId="8" hidden="1"/>
    <cellStyle name="Hipervínculo" xfId="45196" builtinId="8" hidden="1"/>
    <cellStyle name="Hipervínculo" xfId="43897" builtinId="8" hidden="1"/>
    <cellStyle name="Hipervínculo" xfId="2165" builtinId="8" hidden="1"/>
    <cellStyle name="Hipervínculo" xfId="29382" builtinId="8" hidden="1"/>
    <cellStyle name="Hipervínculo" xfId="17799" builtinId="8" hidden="1"/>
    <cellStyle name="Hipervínculo" xfId="45732" builtinId="8" hidden="1"/>
    <cellStyle name="Hipervínculo" xfId="40739" builtinId="8" hidden="1"/>
    <cellStyle name="Hipervínculo" xfId="31914" builtinId="8" hidden="1"/>
    <cellStyle name="Hipervínculo" xfId="17615" builtinId="8" hidden="1"/>
    <cellStyle name="Hipervínculo" xfId="5051" builtinId="8" hidden="1"/>
    <cellStyle name="Hipervínculo" xfId="38964" builtinId="8" hidden="1"/>
    <cellStyle name="Hipervínculo" xfId="10215" builtinId="8" hidden="1"/>
    <cellStyle name="Hipervínculo" xfId="34415" builtinId="8" hidden="1"/>
    <cellStyle name="Hipervínculo" xfId="12112" builtinId="8" hidden="1"/>
    <cellStyle name="Hipervínculo" xfId="57790" builtinId="8" hidden="1"/>
    <cellStyle name="Hipervínculo" xfId="9280" builtinId="8" hidden="1"/>
    <cellStyle name="Hipervínculo" xfId="30213" builtinId="8" hidden="1"/>
    <cellStyle name="Hipervínculo" xfId="33813" builtinId="8" hidden="1"/>
    <cellStyle name="Hipervínculo" xfId="10815" builtinId="8" hidden="1"/>
    <cellStyle name="Hipervínculo" xfId="57672" builtinId="8" hidden="1"/>
    <cellStyle name="Hipervínculo" xfId="12084" builtinId="8" hidden="1"/>
    <cellStyle name="Hipervínculo" xfId="17145" builtinId="8" hidden="1"/>
    <cellStyle name="Hipervínculo" xfId="30298" builtinId="8" hidden="1"/>
    <cellStyle name="Hipervínculo" xfId="38908" builtinId="8" hidden="1"/>
    <cellStyle name="Hipervínculo" xfId="46054" builtinId="8" hidden="1"/>
    <cellStyle name="Hipervínculo" xfId="33775" builtinId="8" hidden="1"/>
    <cellStyle name="Hipervínculo" xfId="14031" builtinId="8" hidden="1"/>
    <cellStyle name="Hipervínculo" xfId="6117" builtinId="8" hidden="1"/>
    <cellStyle name="Hipervínculo" xfId="13426" builtinId="8" hidden="1"/>
    <cellStyle name="Hipervínculo" xfId="539" builtinId="8" hidden="1"/>
    <cellStyle name="Hipervínculo" xfId="19013" builtinId="8" hidden="1"/>
    <cellStyle name="Hipervínculo" xfId="27585" builtinId="8" hidden="1"/>
    <cellStyle name="Hipervínculo" xfId="36332" builtinId="8" hidden="1"/>
    <cellStyle name="Hipervínculo" xfId="45802" builtinId="8" hidden="1"/>
    <cellStyle name="Hipervínculo" xfId="121" builtinId="8" hidden="1"/>
    <cellStyle name="Hipervínculo" xfId="54398" builtinId="8" hidden="1"/>
    <cellStyle name="Hipervínculo" xfId="57802" builtinId="8" hidden="1"/>
    <cellStyle name="Hipervínculo" xfId="49987" builtinId="8" hidden="1"/>
    <cellStyle name="Hipervínculo" xfId="8908" builtinId="8" hidden="1"/>
    <cellStyle name="Hipervínculo" xfId="3592" builtinId="8" hidden="1"/>
    <cellStyle name="Hipervínculo" xfId="898" builtinId="8" hidden="1"/>
    <cellStyle name="Hipervínculo" xfId="50320" builtinId="8" hidden="1"/>
    <cellStyle name="Hipervínculo" xfId="31001" builtinId="8" hidden="1"/>
    <cellStyle name="Hipervínculo" xfId="25289" builtinId="8" hidden="1"/>
    <cellStyle name="Hipervínculo" xfId="52729" builtinId="8" hidden="1"/>
    <cellStyle name="Hipervínculo" xfId="39819" builtinId="8" hidden="1"/>
    <cellStyle name="Hipervínculo" xfId="31243" builtinId="8" hidden="1"/>
    <cellStyle name="Hipervínculo" xfId="23510" builtinId="8" hidden="1"/>
    <cellStyle name="Hipervínculo" xfId="8863" builtinId="8" hidden="1"/>
    <cellStyle name="Hipervínculo" xfId="1056" builtinId="8" hidden="1"/>
    <cellStyle name="Hipervínculo" xfId="10876" builtinId="8" hidden="1"/>
    <cellStyle name="Hipervínculo" xfId="32869" builtinId="8" hidden="1"/>
    <cellStyle name="Hipervínculo" xfId="13986" builtinId="8" hidden="1"/>
    <cellStyle name="Hipervínculo" xfId="37926" builtinId="8" hidden="1"/>
    <cellStyle name="Hipervínculo" xfId="658" builtinId="8" hidden="1"/>
    <cellStyle name="Hipervínculo" xfId="14011" builtinId="8" hidden="1"/>
    <cellStyle name="Hipervínculo" xfId="32893" builtinId="8" hidden="1"/>
    <cellStyle name="Hipervínculo" xfId="43688" builtinId="8" hidden="1"/>
    <cellStyle name="Hipervínculo" xfId="42134" builtinId="8" hidden="1"/>
    <cellStyle name="Hipervínculo" xfId="6099" builtinId="8" hidden="1"/>
    <cellStyle name="Hipervínculo" xfId="1122" builtinId="8" hidden="1"/>
    <cellStyle name="Hipervínculo" xfId="31219" builtinId="8" hidden="1"/>
    <cellStyle name="Hipervínculo" xfId="39795" builtinId="8" hidden="1"/>
    <cellStyle name="Hipervínculo" xfId="44855" builtinId="8" hidden="1"/>
    <cellStyle name="Hipervínculo" xfId="2662" builtinId="8" hidden="1"/>
    <cellStyle name="Hipervínculo" xfId="50703" builtinId="8" hidden="1"/>
    <cellStyle name="Hipervínculo" xfId="25962" builtinId="8" hidden="1"/>
    <cellStyle name="Hipervínculo" xfId="55455" builtinId="8" hidden="1"/>
    <cellStyle name="Hipervínculo" xfId="36214" builtinId="8" hidden="1"/>
    <cellStyle name="Hipervínculo" xfId="36577" builtinId="8" hidden="1"/>
    <cellStyle name="Hipervínculo" xfId="51785" builtinId="8" hidden="1"/>
    <cellStyle name="Hipervínculo" xfId="43833" builtinId="8" hidden="1"/>
    <cellStyle name="Hipervínculo" xfId="55155" builtinId="8" hidden="1"/>
    <cellStyle name="Hipervínculo" xfId="42649" builtinId="8" hidden="1"/>
    <cellStyle name="Hipervínculo" xfId="43767" builtinId="8" hidden="1"/>
    <cellStyle name="Hipervínculo" xfId="43901" builtinId="8" hidden="1"/>
    <cellStyle name="Hipervínculo" xfId="27609" builtinId="8" hidden="1"/>
    <cellStyle name="Hipervínculo" xfId="53151" builtinId="8" hidden="1"/>
    <cellStyle name="Hipervínculo" xfId="35396" builtinId="8" hidden="1"/>
    <cellStyle name="Hipervínculo" xfId="55732" builtinId="8" hidden="1"/>
    <cellStyle name="Hipervínculo" xfId="44669" builtinId="8" hidden="1"/>
    <cellStyle name="Hipervínculo" xfId="31918" builtinId="8" hidden="1"/>
    <cellStyle name="Hipervínculo" xfId="17619" builtinId="8" hidden="1"/>
    <cellStyle name="Hipervínculo" xfId="24848" builtinId="8" hidden="1"/>
    <cellStyle name="Hipervínculo" xfId="58708" builtinId="8" hidden="1"/>
    <cellStyle name="Hipervínculo" xfId="10219" builtinId="8" hidden="1"/>
    <cellStyle name="Hipervínculo" xfId="37099" builtinId="8" hidden="1"/>
    <cellStyle name="Hipervínculo" xfId="12108" builtinId="8" hidden="1"/>
    <cellStyle name="Hipervínculo" xfId="46038" builtinId="8" hidden="1"/>
    <cellStyle name="Hipervínculo" xfId="11380" builtinId="8" hidden="1"/>
    <cellStyle name="Hipervínculo" xfId="14929" builtinId="8" hidden="1"/>
    <cellStyle name="Hipervínculo" xfId="33307" builtinId="8" hidden="1"/>
    <cellStyle name="Hipervínculo" xfId="38843" builtinId="8" hidden="1"/>
    <cellStyle name="Hipervínculo" xfId="13661" builtinId="8" hidden="1"/>
    <cellStyle name="Hipervínculo" xfId="54390" builtinId="8" hidden="1"/>
    <cellStyle name="Hipervínculo" xfId="13230" builtinId="8" hidden="1"/>
    <cellStyle name="Hipervínculo" xfId="30302" builtinId="8" hidden="1"/>
    <cellStyle name="Hipervínculo" xfId="38920" builtinId="8" hidden="1"/>
    <cellStyle name="Hipervínculo" xfId="5179" builtinId="8" hidden="1"/>
    <cellStyle name="Hipervínculo" xfId="32371" builtinId="8" hidden="1"/>
    <cellStyle name="Hipervínculo" xfId="48610" builtinId="8" hidden="1"/>
    <cellStyle name="Hipervínculo" xfId="21730" builtinId="8" hidden="1"/>
    <cellStyle name="Hipervínculo" xfId="45756" builtinId="8" hidden="1"/>
    <cellStyle name="Hipervínculo" xfId="3122" builtinId="8" hidden="1"/>
    <cellStyle name="Hipervínculo" xfId="51623" builtinId="8" hidden="1"/>
    <cellStyle name="Hipervínculo" xfId="25387" builtinId="8" hidden="1"/>
    <cellStyle name="Hipervínculo" xfId="15559" builtinId="8" hidden="1"/>
    <cellStyle name="Hipervínculo" xfId="23498" builtinId="8" hidden="1"/>
    <cellStyle name="Hipervínculo" xfId="172" builtinId="8" hidden="1"/>
    <cellStyle name="Hipervínculo" xfId="14807" builtinId="8" hidden="1"/>
    <cellStyle name="Hipervínculo" xfId="19061" builtinId="8" hidden="1"/>
    <cellStyle name="Hipervínculo" xfId="28526" builtinId="8" hidden="1"/>
    <cellStyle name="Hipervínculo" xfId="19853" builtinId="8" hidden="1"/>
    <cellStyle name="Hipervínculo" xfId="52556" builtinId="8" hidden="1"/>
    <cellStyle name="Hipervínculo" xfId="44823" builtinId="8" hidden="1"/>
    <cellStyle name="Hipervínculo" xfId="5713" builtinId="8" hidden="1"/>
    <cellStyle name="Hipervínculo" xfId="54795" builtinId="8" hidden="1"/>
    <cellStyle name="Hipervínculo" xfId="40247" builtinId="8" hidden="1"/>
    <cellStyle name="Hipervínculo" xfId="43871" builtinId="8" hidden="1"/>
    <cellStyle name="Hipervínculo" xfId="43177" builtinId="8" hidden="1"/>
    <cellStyle name="Hipervínculo" xfId="37844" builtinId="8" hidden="1"/>
    <cellStyle name="Hipervínculo" xfId="34754" builtinId="8" hidden="1"/>
    <cellStyle name="Hipervínculo" xfId="35329" builtinId="8" hidden="1"/>
    <cellStyle name="Hipervínculo" xfId="58246" builtinId="8" hidden="1"/>
    <cellStyle name="Hipervínculo" xfId="11139" builtinId="8" hidden="1"/>
    <cellStyle name="Hipervínculo" xfId="38020" builtinId="8" hidden="1"/>
    <cellStyle name="Hipervínculo" xfId="33931" builtinId="8" hidden="1"/>
    <cellStyle name="Hipervínculo" xfId="37930" builtinId="8" hidden="1"/>
    <cellStyle name="Hipervínculo" xfId="5159" builtinId="8" hidden="1"/>
    <cellStyle name="Hipervínculo" xfId="14007" builtinId="8" hidden="1"/>
    <cellStyle name="Hipervínculo" xfId="53224" builtinId="8" hidden="1"/>
    <cellStyle name="Hipervínculo" xfId="57353" builtinId="8" hidden="1"/>
    <cellStyle name="Hipervínculo" xfId="7852" builtinId="8" hidden="1"/>
    <cellStyle name="Hipervínculo" xfId="6095" builtinId="8" hidden="1"/>
    <cellStyle name="Hipervínculo" xfId="24949" builtinId="8" hidden="1"/>
    <cellStyle name="Hipervínculo" xfId="31223" builtinId="8" hidden="1"/>
    <cellStyle name="Hipervínculo" xfId="22645" builtinId="8" hidden="1"/>
    <cellStyle name="Hipervínculo" xfId="27128" builtinId="8" hidden="1"/>
    <cellStyle name="Hipervínculo" xfId="4072" builtinId="8" hidden="1"/>
    <cellStyle name="Hipervínculo" xfId="17203" builtinId="8" hidden="1"/>
    <cellStyle name="Hipervínculo" xfId="24476" builtinId="8" hidden="1"/>
    <cellStyle name="Hipervínculo" xfId="29489" builtinId="8" hidden="1"/>
    <cellStyle name="Hipervínculo" xfId="20898" builtinId="8" hidden="1"/>
    <cellStyle name="Hipervínculo" xfId="48929" builtinId="8" hidden="1"/>
    <cellStyle name="Hipervínculo" xfId="370" builtinId="8" hidden="1"/>
    <cellStyle name="Hipervínculo" xfId="17487" builtinId="8" hidden="1"/>
    <cellStyle name="Hipervínculo" xfId="24418" builtinId="8" hidden="1"/>
    <cellStyle name="Hipervínculo" xfId="20329" builtinId="8" hidden="1"/>
    <cellStyle name="Hipervínculo" xfId="56616" builtinId="8" hidden="1"/>
    <cellStyle name="Hipervínculo" xfId="45558" builtinId="8" hidden="1"/>
    <cellStyle name="Hipervínculo" xfId="22877" builtinId="8" hidden="1"/>
    <cellStyle name="Hipervínculo" xfId="40915" builtinId="8" hidden="1"/>
    <cellStyle name="Hipervínculo" xfId="32753" builtinId="8" hidden="1"/>
    <cellStyle name="Hipervínculo" xfId="17439" builtinId="8" hidden="1"/>
    <cellStyle name="Hipervínculo" xfId="11019" builtinId="8" hidden="1"/>
    <cellStyle name="Hipervínculo" xfId="2600" builtinId="8" hidden="1"/>
    <cellStyle name="Hipervínculo" xfId="53960" builtinId="8" hidden="1"/>
    <cellStyle name="Hipervínculo" xfId="5177" builtinId="8" hidden="1"/>
    <cellStyle name="Hipervínculo" xfId="29571" builtinId="8" hidden="1"/>
    <cellStyle name="Hipervínculo" xfId="49921" builtinId="8" hidden="1"/>
    <cellStyle name="Hipervínculo" xfId="39112" builtinId="8" hidden="1"/>
    <cellStyle name="Hipervínculo" xfId="32184" builtinId="8" hidden="1"/>
    <cellStyle name="Hipervínculo" xfId="21956" builtinId="8" hidden="1"/>
    <cellStyle name="Hipervínculo" xfId="42675" builtinId="8" hidden="1"/>
    <cellStyle name="Hipervínculo" xfId="15587" builtinId="8" hidden="1"/>
    <cellStyle name="Hipervínculo" xfId="2870" builtinId="8" hidden="1"/>
    <cellStyle name="Hipervínculo" xfId="24516" builtinId="8" hidden="1"/>
    <cellStyle name="Hipervínculo" xfId="57480" builtinId="8" hidden="1"/>
    <cellStyle name="Hipervínculo" xfId="11472" builtinId="8" hidden="1"/>
    <cellStyle name="Hipervínculo" xfId="10158" builtinId="8" hidden="1"/>
    <cellStyle name="Hipervínculo" xfId="23062" builtinId="8" hidden="1"/>
    <cellStyle name="Hipervínculo" xfId="38538" builtinId="8" hidden="1"/>
    <cellStyle name="Hipervínculo" xfId="36643" builtinId="8" hidden="1"/>
    <cellStyle name="Hipervínculo" xfId="20800" builtinId="8" hidden="1"/>
    <cellStyle name="Hipervínculo" xfId="22673" builtinId="8" hidden="1"/>
    <cellStyle name="Hipervínculo" xfId="16839" builtinId="8" hidden="1"/>
    <cellStyle name="Hipervínculo" xfId="11145" builtinId="8" hidden="1"/>
    <cellStyle name="Hipervínculo" xfId="9000" builtinId="8" hidden="1"/>
    <cellStyle name="Hipervínculo" xfId="49845" builtinId="8" hidden="1"/>
    <cellStyle name="Hipervínculo" xfId="1088" builtinId="8" hidden="1"/>
    <cellStyle name="Hipervínculo" xfId="24078" builtinId="8" hidden="1"/>
    <cellStyle name="Hipervínculo" xfId="23502" builtinId="8" hidden="1"/>
    <cellStyle name="Hipervínculo" xfId="28534" builtinId="8" hidden="1"/>
    <cellStyle name="Hipervínculo" xfId="36114" builtinId="8" hidden="1"/>
    <cellStyle name="Hipervínculo" xfId="18180" builtinId="8" hidden="1"/>
    <cellStyle name="Hipervínculo" xfId="35378" builtinId="8" hidden="1"/>
    <cellStyle name="Hipervínculo" xfId="19949" builtinId="8" hidden="1"/>
    <cellStyle name="Hipervínculo" xfId="52552" builtinId="8" hidden="1"/>
    <cellStyle name="Hipervínculo" xfId="1964" builtinId="8" hidden="1"/>
    <cellStyle name="Hipervínculo" xfId="54584" builtinId="8" hidden="1"/>
    <cellStyle name="Hipervínculo" xfId="15766" builtinId="8" hidden="1"/>
    <cellStyle name="Hipervínculo" xfId="47534" builtinId="8" hidden="1"/>
    <cellStyle name="Hipervínculo" xfId="45752" builtinId="8" hidden="1"/>
    <cellStyle name="Hipervínculo" xfId="34596" builtinId="8" hidden="1"/>
    <cellStyle name="Hipervínculo" xfId="44831" builtinId="8" hidden="1"/>
    <cellStyle name="Hipervínculo" xfId="7243" builtinId="8" hidden="1"/>
    <cellStyle name="Hipervínculo" xfId="36821" builtinId="8" hidden="1"/>
    <cellStyle name="Hipervínculo" xfId="18544" builtinId="8" hidden="1"/>
    <cellStyle name="Hipervínculo" xfId="27160" builtinId="8" hidden="1"/>
    <cellStyle name="Hipervínculo" xfId="53032" builtinId="8" hidden="1"/>
    <cellStyle name="Hipervínculo" xfId="36038" builtinId="8" hidden="1"/>
    <cellStyle name="Hipervínculo" xfId="57388" builtinId="8" hidden="1"/>
    <cellStyle name="Hipervínculo" xfId="29442" builtinId="8" hidden="1"/>
    <cellStyle name="Hipervínculo" xfId="11915" builtinId="8" hidden="1"/>
    <cellStyle name="Hipervínculo" xfId="16032" builtinId="8" hidden="1"/>
    <cellStyle name="Hipervínculo" xfId="44859" builtinId="8" hidden="1"/>
    <cellStyle name="Hipervínculo" xfId="18068" builtinId="8" hidden="1"/>
    <cellStyle name="Hipervínculo" xfId="30555" builtinId="8" hidden="1"/>
    <cellStyle name="Hipervínculo" xfId="57319" builtinId="8" hidden="1"/>
    <cellStyle name="Hipervínculo" xfId="15844" builtinId="8" hidden="1"/>
    <cellStyle name="Hipervínculo" xfId="43049" builtinId="8" hidden="1"/>
    <cellStyle name="Hipervínculo" xfId="26145" builtinId="8" hidden="1"/>
    <cellStyle name="Hipervínculo" xfId="45544" builtinId="8" hidden="1"/>
    <cellStyle name="Hipervínculo" xfId="3590" builtinId="8" hidden="1"/>
    <cellStyle name="Hipervínculo" xfId="41684" builtinId="8" hidden="1"/>
    <cellStyle name="Hipervínculo" xfId="45798" builtinId="8" hidden="1"/>
    <cellStyle name="Hipervínculo" xfId="9749" builtinId="8" hidden="1"/>
    <cellStyle name="Hipervínculo" xfId="26876" builtinId="8" hidden="1"/>
    <cellStyle name="Hipervínculo" xfId="53566" builtinId="8" hidden="1"/>
    <cellStyle name="Hipervínculo" xfId="17149" builtinId="8" hidden="1"/>
    <cellStyle name="Hipervínculo" xfId="11406" builtinId="8" hidden="1"/>
    <cellStyle name="Hipervínculo" xfId="15982" builtinId="8" hidden="1"/>
    <cellStyle name="Hipervínculo" xfId="29342" builtinId="8" hidden="1"/>
    <cellStyle name="Hipervínculo" xfId="2209" builtinId="8" hidden="1"/>
    <cellStyle name="Hipervínculo" xfId="40735" builtinId="8" hidden="1"/>
    <cellStyle name="Hipervínculo" xfId="51643" builtinId="8" hidden="1"/>
    <cellStyle name="Hipervínculo" xfId="31759" builtinId="8" hidden="1"/>
    <cellStyle name="Hipervínculo" xfId="28865" builtinId="8" hidden="1"/>
    <cellStyle name="Hipervínculo" xfId="48586" builtinId="8" hidden="1"/>
    <cellStyle name="Hipervínculo" xfId="32841" builtinId="8" hidden="1"/>
    <cellStyle name="Hipervínculo" xfId="6453" builtinId="8" hidden="1"/>
    <cellStyle name="Hipervínculo" xfId="23560" builtinId="8" hidden="1"/>
    <cellStyle name="Hipervínculo" xfId="38040" builtinId="8" hidden="1"/>
    <cellStyle name="Hipervínculo" xfId="57892" builtinId="8" hidden="1"/>
    <cellStyle name="Hipervínculo" xfId="38014" builtinId="8" hidden="1"/>
    <cellStyle name="Hipervínculo" xfId="39073" builtinId="8" hidden="1"/>
    <cellStyle name="Hipervínculo" xfId="7215" builtinId="8" hidden="1"/>
    <cellStyle name="Hipervínculo" xfId="52628" builtinId="8" hidden="1"/>
    <cellStyle name="Hipervínculo" xfId="52560" builtinId="8" hidden="1"/>
    <cellStyle name="Hipervínculo" xfId="24438" builtinId="8" hidden="1"/>
    <cellStyle name="Hipervínculo" xfId="23494" builtinId="8" hidden="1"/>
    <cellStyle name="Hipervínculo" xfId="51619" builtinId="8" hidden="1"/>
    <cellStyle name="Hipervínculo" xfId="35178" builtinId="8" hidden="1"/>
    <cellStyle name="Hipervínculo" xfId="5183" builtinId="8" hidden="1"/>
    <cellStyle name="Hipervínculo" xfId="29747" builtinId="8" hidden="1"/>
    <cellStyle name="Hipervínculo" xfId="38839" builtinId="8" hidden="1"/>
    <cellStyle name="Hipervínculo" xfId="38300" builtinId="8" hidden="1"/>
    <cellStyle name="Hipervínculo" xfId="37095" builtinId="8" hidden="1"/>
    <cellStyle name="Hipervínculo" xfId="31055" builtinId="8" hidden="1"/>
    <cellStyle name="Hipervínculo" xfId="42905" builtinId="8" hidden="1"/>
    <cellStyle name="Hipervínculo" xfId="21524" builtinId="8" hidden="1"/>
    <cellStyle name="Hipervínculo" xfId="45829" builtinId="8" hidden="1"/>
    <cellStyle name="Hipervínculo" xfId="24985" builtinId="8" hidden="1"/>
    <cellStyle name="Hipervínculo" xfId="3578" builtinId="8" hidden="1"/>
    <cellStyle name="Hipervínculo" xfId="50699" builtinId="8" hidden="1"/>
    <cellStyle name="Hipervínculo" xfId="26173" builtinId="8" hidden="1"/>
    <cellStyle name="Hipervínculo" xfId="13773" builtinId="8" hidden="1"/>
    <cellStyle name="Hipervínculo" xfId="29046" builtinId="8" hidden="1"/>
    <cellStyle name="Hipervínculo" xfId="37183" builtinId="8" hidden="1"/>
    <cellStyle name="Hipervínculo" xfId="28950" builtinId="8" hidden="1"/>
    <cellStyle name="Hipervínculo" xfId="18092" builtinId="8" hidden="1"/>
    <cellStyle name="Hipervínculo" xfId="54979" builtinId="8" hidden="1"/>
    <cellStyle name="Hipervínculo" xfId="25932" builtinId="8" hidden="1"/>
    <cellStyle name="Hipervínculo" xfId="33127" builtinId="8" hidden="1"/>
    <cellStyle name="Hipervínculo" xfId="46751" builtinId="8" hidden="1"/>
    <cellStyle name="Hipervínculo" xfId="33939" builtinId="8" hidden="1"/>
    <cellStyle name="Hipervínculo" xfId="3118" builtinId="8" hidden="1"/>
    <cellStyle name="Hipervínculo" xfId="31946" builtinId="8" hidden="1"/>
    <cellStyle name="Hipervínculo" xfId="38910" builtinId="8" hidden="1"/>
    <cellStyle name="Hipervínculo" xfId="12080" builtinId="8" hidden="1"/>
    <cellStyle name="Hipervínculo" xfId="34354" builtinId="8" hidden="1"/>
    <cellStyle name="Hipervínculo" xfId="57792" builtinId="8" hidden="1"/>
    <cellStyle name="Hipervínculo" xfId="58566" builtinId="8" hidden="1"/>
    <cellStyle name="Hipervínculo" xfId="11212" builtinId="8" hidden="1"/>
    <cellStyle name="Hipervínculo" xfId="45728" builtinId="8" hidden="1"/>
    <cellStyle name="Hipervínculo" xfId="27618" builtinId="8" hidden="1"/>
    <cellStyle name="Hipervínculo" xfId="332" builtinId="8" hidden="1"/>
    <cellStyle name="Hipervínculo" xfId="31179" builtinId="8" hidden="1"/>
    <cellStyle name="Hipervínculo" xfId="44849" builtinId="8" hidden="1"/>
    <cellStyle name="Hipervínculo" xfId="16731" builtinId="8" hidden="1"/>
    <cellStyle name="Hipervínculo" xfId="54811" builtinId="8" hidden="1"/>
    <cellStyle name="Hipervínculo" xfId="58233" builtinId="8" hidden="1"/>
    <cellStyle name="Hipervínculo" xfId="14019" builtinId="8" hidden="1"/>
    <cellStyle name="Hipervínculo" xfId="13978" builtinId="8" hidden="1"/>
    <cellStyle name="Hipervínculo" xfId="58046" builtinId="8" hidden="1"/>
    <cellStyle name="Hipervínculo" xfId="31251" builtinId="8" hidden="1"/>
    <cellStyle name="Hipervínculo" xfId="2678" builtinId="8" hidden="1"/>
    <cellStyle name="Hipervínculo" xfId="8195" builtinId="8" hidden="1"/>
    <cellStyle name="Hipervínculo" xfId="1540" builtinId="8" hidden="1"/>
    <cellStyle name="Hipervínculo" xfId="28246" builtinId="8" hidden="1"/>
    <cellStyle name="Hipervínculo" xfId="27577" builtinId="8" hidden="1"/>
    <cellStyle name="Hipervínculo" xfId="44000" builtinId="8" hidden="1"/>
    <cellStyle name="Hipervínculo" xfId="17651" builtinId="8" hidden="1"/>
    <cellStyle name="Hipervínculo" xfId="10253" builtinId="8" hidden="1"/>
    <cellStyle name="Hipervínculo" xfId="57773" builtinId="8" hidden="1"/>
    <cellStyle name="Hipervínculo" xfId="50322" builtinId="8" hidden="1"/>
    <cellStyle name="Hipervínculo" xfId="3132" builtinId="8" hidden="1"/>
    <cellStyle name="Hipervínculo" xfId="44857" builtinId="8" hidden="1"/>
    <cellStyle name="Hipervínculo" xfId="28914" builtinId="8" hidden="1"/>
    <cellStyle name="Hipervínculo" xfId="52460" builtinId="8" hidden="1"/>
    <cellStyle name="Hipervínculo" xfId="29400" builtinId="8" hidden="1"/>
    <cellStyle name="Hipervínculo" xfId="25566" builtinId="8" hidden="1"/>
    <cellStyle name="Hipervínculo" xfId="14397" builtinId="8" hidden="1"/>
    <cellStyle name="Hipervínculo" xfId="30907" builtinId="8" hidden="1"/>
    <cellStyle name="Hipervínculo" xfId="46859" builtinId="8" hidden="1"/>
    <cellStyle name="Hipervínculo" xfId="47596" builtinId="8" hidden="1"/>
    <cellStyle name="Hipervínculo" xfId="30909" builtinId="8" hidden="1"/>
    <cellStyle name="Hipervínculo" xfId="2934" builtinId="8" hidden="1"/>
    <cellStyle name="Hipervínculo" xfId="26932" builtinId="8" hidden="1"/>
    <cellStyle name="Hipervínculo" xfId="23700" builtinId="8" hidden="1"/>
    <cellStyle name="Hipervínculo" xfId="2049" builtinId="8" hidden="1"/>
    <cellStyle name="Hipervínculo" xfId="37647" builtinId="8" hidden="1"/>
    <cellStyle name="Hipervínculo" xfId="9292" builtinId="8" hidden="1"/>
    <cellStyle name="Hipervínculo" xfId="3299" builtinId="8" hidden="1"/>
    <cellStyle name="Hipervínculo" xfId="14321" builtinId="8" hidden="1"/>
    <cellStyle name="Hipervínculo" xfId="30639" builtinId="8" hidden="1"/>
    <cellStyle name="Hipervínculo" xfId="13054" builtinId="8" hidden="1"/>
    <cellStyle name="Hipervínculo" xfId="43242" builtinId="8" hidden="1"/>
    <cellStyle name="Hipervínculo" xfId="42361" builtinId="8" hidden="1"/>
    <cellStyle name="Hipervínculo" xfId="34164" builtinId="8" hidden="1"/>
    <cellStyle name="Hipervínculo" xfId="57029" builtinId="8" hidden="1"/>
    <cellStyle name="Hipervínculo" xfId="21379" builtinId="8" hidden="1"/>
    <cellStyle name="Hipervínculo" xfId="11234" builtinId="8" hidden="1"/>
    <cellStyle name="Hipervínculo" xfId="7583" builtinId="8" hidden="1"/>
    <cellStyle name="Hipervínculo" xfId="4222" builtinId="8" hidden="1"/>
    <cellStyle name="Hipervínculo" xfId="32062" builtinId="8" hidden="1"/>
    <cellStyle name="Hipervínculo" xfId="10959" builtinId="8" hidden="1"/>
    <cellStyle name="Hipervínculo" xfId="53530" builtinId="8" hidden="1"/>
    <cellStyle name="Hipervínculo" xfId="34234" builtinId="8" hidden="1"/>
    <cellStyle name="Hipervínculo" xfId="22270" builtinId="8" hidden="1"/>
    <cellStyle name="Hipervínculo" xfId="13308" builtinId="8" hidden="1"/>
    <cellStyle name="Hipervínculo" xfId="34904" builtinId="8" hidden="1"/>
    <cellStyle name="Hipervínculo" xfId="50414" builtinId="8" hidden="1"/>
    <cellStyle name="Hipervínculo" xfId="33893" builtinId="8" hidden="1"/>
    <cellStyle name="Hipervínculo" xfId="53330" builtinId="8" hidden="1"/>
    <cellStyle name="Hipervínculo" xfId="8821" builtinId="8" hidden="1"/>
    <cellStyle name="Hipervínculo" xfId="42821" builtinId="8" hidden="1"/>
    <cellStyle name="Hipervínculo" xfId="48893" builtinId="8" hidden="1"/>
    <cellStyle name="Hipervínculo" xfId="42563" builtinId="8" hidden="1"/>
    <cellStyle name="Hipervínculo" xfId="4030" builtinId="8" hidden="1"/>
    <cellStyle name="Hipervínculo" xfId="30125" builtinId="8" hidden="1"/>
    <cellStyle name="Hipervínculo" xfId="40697" builtinId="8" hidden="1"/>
    <cellStyle name="Hipervínculo" xfId="13565" builtinId="8" hidden="1"/>
    <cellStyle name="Hipervínculo" xfId="27267" builtinId="8" hidden="1"/>
    <cellStyle name="Hipervínculo" xfId="55496" builtinId="8" hidden="1"/>
    <cellStyle name="Hipervínculo" xfId="50633" builtinId="8" hidden="1"/>
    <cellStyle name="Hipervínculo" xfId="4730" builtinId="8" hidden="1"/>
    <cellStyle name="Hipervínculo" xfId="20061" builtinId="8" hidden="1"/>
    <cellStyle name="Hipervínculo" xfId="17459" builtinId="8" hidden="1"/>
    <cellStyle name="Hipervínculo" xfId="50484" builtinId="8" hidden="1"/>
    <cellStyle name="Hipervínculo" xfId="38428" builtinId="8" hidden="1"/>
    <cellStyle name="Hipervínculo" xfId="41643" builtinId="8" hidden="1"/>
    <cellStyle name="Hipervínculo" xfId="14851" builtinId="8" hidden="1"/>
    <cellStyle name="Hipervínculo" xfId="31045" builtinId="8" hidden="1"/>
    <cellStyle name="Hipervínculo" xfId="59146" builtinId="8" hidden="1"/>
    <cellStyle name="Hipervínculo" xfId="12982" builtinId="8" hidden="1"/>
    <cellStyle name="Hipervínculo" xfId="15804" builtinId="8" hidden="1"/>
    <cellStyle name="Hipervínculo" xfId="43031" builtinId="8" hidden="1"/>
    <cellStyle name="Hipervínculo" xfId="632" builtinId="8" hidden="1"/>
    <cellStyle name="Hipervínculo" xfId="1766" builtinId="8" hidden="1"/>
    <cellStyle name="Hipervínculo" xfId="57067" builtinId="8" hidden="1"/>
    <cellStyle name="Hipervínculo" xfId="46652" builtinId="8" hidden="1"/>
    <cellStyle name="Hipervínculo" xfId="4951" builtinId="8" hidden="1"/>
    <cellStyle name="Hipervínculo" xfId="20618" builtinId="8" hidden="1"/>
    <cellStyle name="Hipervínculo" xfId="56886" builtinId="8" hidden="1"/>
    <cellStyle name="Hipervínculo" xfId="13929" builtinId="8" hidden="1"/>
    <cellStyle name="Hipervínculo" xfId="35279" builtinId="8" hidden="1"/>
    <cellStyle name="Hipervínculo" xfId="34585" builtinId="8" hidden="1"/>
    <cellStyle name="Hipervínculo" xfId="33054" builtinId="8" hidden="1"/>
    <cellStyle name="Hipervínculo" xfId="2612" builtinId="8" hidden="1"/>
    <cellStyle name="Hipervínculo" xfId="43007" builtinId="8" hidden="1"/>
    <cellStyle name="Hipervínculo" xfId="30712" builtinId="8" hidden="1"/>
    <cellStyle name="Hipervínculo" xfId="2223" builtinId="8" hidden="1"/>
    <cellStyle name="Hipervínculo" xfId="25774" builtinId="8" hidden="1"/>
    <cellStyle name="Hipervínculo" xfId="16104" builtinId="8" hidden="1"/>
    <cellStyle name="Hipervínculo" xfId="35500" builtinId="8" hidden="1"/>
    <cellStyle name="Hipervínculo" xfId="45887" builtinId="8" hidden="1"/>
    <cellStyle name="Hipervínculo" xfId="49609" builtinId="8" hidden="1"/>
    <cellStyle name="Hipervínculo" xfId="11634" builtinId="8" hidden="1"/>
    <cellStyle name="Hipervínculo" xfId="27699" builtinId="8" hidden="1"/>
    <cellStyle name="Hipervínculo" xfId="55694" builtinId="8" hidden="1"/>
    <cellStyle name="Hipervínculo" xfId="50963" builtinId="8" hidden="1"/>
    <cellStyle name="Hipervínculo" xfId="9248" builtinId="8" hidden="1"/>
    <cellStyle name="Hipervínculo" xfId="55196" builtinId="8" hidden="1"/>
    <cellStyle name="Hipervínculo" xfId="58864" builtinId="8" hidden="1"/>
    <cellStyle name="Hipervínculo" xfId="22691" builtinId="8" hidden="1"/>
    <cellStyle name="Hipervínculo" xfId="32574" builtinId="8" hidden="1"/>
    <cellStyle name="Hipervínculo" xfId="52978" builtinId="8" hidden="1"/>
    <cellStyle name="Hipervínculo" xfId="35355" builtinId="8" hidden="1"/>
    <cellStyle name="Hipervínculo" xfId="8399" builtinId="8" hidden="1"/>
    <cellStyle name="Hipervínculo" xfId="35192" builtinId="8" hidden="1"/>
    <cellStyle name="Hipervínculo" xfId="35628" builtinId="8" hidden="1"/>
    <cellStyle name="Hipervínculo" xfId="47672" builtinId="8" hidden="1"/>
    <cellStyle name="Hipervínculo" xfId="34857" builtinId="8" hidden="1"/>
    <cellStyle name="Hipervínculo" xfId="27730" builtinId="8" hidden="1"/>
    <cellStyle name="Hipervínculo" xfId="53996" builtinId="8" hidden="1"/>
    <cellStyle name="Hipervínculo" xfId="28252" builtinId="8" hidden="1"/>
    <cellStyle name="Hipervínculo" xfId="15373" builtinId="8" hidden="1"/>
    <cellStyle name="Hipervínculo" xfId="34250" builtinId="8" hidden="1"/>
    <cellStyle name="Hipervínculo" xfId="38402" builtinId="8" hidden="1"/>
    <cellStyle name="Hipervínculo" xfId="3658" builtinId="8" hidden="1"/>
    <cellStyle name="Hipervínculo" xfId="43462" builtinId="8" hidden="1"/>
    <cellStyle name="Hipervínculo" xfId="58276" builtinId="8" hidden="1"/>
    <cellStyle name="Hipervínculo" xfId="2706" builtinId="8" hidden="1"/>
    <cellStyle name="Hipervínculo" xfId="29856" builtinId="8" hidden="1"/>
    <cellStyle name="Hipervínculo" xfId="41657" builtinId="8" hidden="1"/>
    <cellStyle name="Hipervínculo" xfId="41625" builtinId="8" hidden="1"/>
    <cellStyle name="Hipervínculo" xfId="43526" builtinId="8" hidden="1"/>
    <cellStyle name="Hipervínculo" xfId="1721" builtinId="8" hidden="1"/>
    <cellStyle name="Hipervínculo" xfId="37575" builtinId="8" hidden="1"/>
    <cellStyle name="Hipervínculo" xfId="6898" builtinId="8" hidden="1"/>
    <cellStyle name="Hipervínculo" xfId="45331" builtinId="8" hidden="1"/>
    <cellStyle name="Hipervínculo" xfId="8695" builtinId="8" hidden="1"/>
    <cellStyle name="Hipervínculo" xfId="50290" builtinId="8" hidden="1"/>
    <cellStyle name="Hipervínculo" xfId="1314" builtinId="8" hidden="1"/>
    <cellStyle name="Hipervínculo" xfId="47086" builtinId="8" hidden="1"/>
    <cellStyle name="Hipervínculo" xfId="43045" builtinId="8" hidden="1"/>
    <cellStyle name="Hipervínculo" xfId="23054" builtinId="8" hidden="1"/>
    <cellStyle name="Hipervínculo" xfId="15511" builtinId="8" hidden="1"/>
    <cellStyle name="Hipervínculo" xfId="24076" builtinId="8" hidden="1"/>
    <cellStyle name="Hipervínculo" xfId="43722" builtinId="8" hidden="1"/>
    <cellStyle name="Hipervínculo" xfId="29448" builtinId="8" hidden="1"/>
    <cellStyle name="Hipervínculo" xfId="56488" builtinId="8" hidden="1"/>
    <cellStyle name="Hipervínculo" xfId="25990" builtinId="8" hidden="1"/>
    <cellStyle name="Hipervínculo" xfId="51185" builtinId="8" hidden="1"/>
    <cellStyle name="Hipervínculo" xfId="49531" builtinId="8" hidden="1"/>
    <cellStyle name="Hipervínculo" xfId="41367" builtinId="8" hidden="1"/>
    <cellStyle name="Hipervínculo" xfId="18643" builtinId="8" hidden="1"/>
    <cellStyle name="Hipervínculo" xfId="54078" builtinId="8" hidden="1"/>
    <cellStyle name="Hipervínculo" xfId="27433" builtinId="8" hidden="1"/>
    <cellStyle name="Hipervínculo" xfId="39079" builtinId="8" hidden="1"/>
    <cellStyle name="Hipervínculo" xfId="1948" builtinId="8" hidden="1"/>
    <cellStyle name="Hipervínculo" xfId="45053" builtinId="8" hidden="1"/>
    <cellStyle name="Hipervínculo" xfId="567" builtinId="8" hidden="1"/>
    <cellStyle name="Hipervínculo" xfId="50224" builtinId="8" hidden="1"/>
    <cellStyle name="Hipervínculo" xfId="31485" builtinId="8" hidden="1"/>
    <cellStyle name="Hipervínculo" xfId="5805" builtinId="8" hidden="1"/>
    <cellStyle name="Hipervínculo" xfId="39979" builtinId="8" hidden="1"/>
    <cellStyle name="Hipervínculo" xfId="4690" builtinId="8" hidden="1"/>
    <cellStyle name="Hipervínculo" xfId="54769" builtinId="8" hidden="1"/>
    <cellStyle name="Hipervínculo" xfId="50683" builtinId="8" hidden="1"/>
    <cellStyle name="Hipervínculo" xfId="17375" builtinId="8" hidden="1"/>
    <cellStyle name="Hipervínculo" xfId="17405" builtinId="8" hidden="1"/>
    <cellStyle name="Hipervínculo" xfId="4949" builtinId="8" hidden="1"/>
    <cellStyle name="Hipervínculo" xfId="33723" builtinId="8" hidden="1"/>
    <cellStyle name="Hipervínculo" xfId="12846" builtinId="8" hidden="1"/>
    <cellStyle name="Hipervínculo" xfId="48425" builtinId="8" hidden="1"/>
    <cellStyle name="Hipervínculo" xfId="47015" builtinId="8" hidden="1"/>
    <cellStyle name="Hipervínculo" xfId="45013" builtinId="8" hidden="1"/>
    <cellStyle name="Hipervínculo" xfId="188" builtinId="8" hidden="1"/>
    <cellStyle name="Hipervínculo" xfId="35956" builtinId="8" hidden="1"/>
    <cellStyle name="Hipervínculo" xfId="50256" builtinId="8" hidden="1"/>
    <cellStyle name="Hipervínculo" xfId="42095" builtinId="8" hidden="1"/>
    <cellStyle name="Hipervínculo" xfId="2439" builtinId="8" hidden="1"/>
    <cellStyle name="Hipervínculo" xfId="48132" builtinId="8" hidden="1"/>
    <cellStyle name="Hipervínculo" xfId="37976" builtinId="8" hidden="1"/>
    <cellStyle name="Hipervínculo" xfId="46170" builtinId="8" hidden="1"/>
    <cellStyle name="Hipervínculo" xfId="25342" builtinId="8" hidden="1"/>
    <cellStyle name="Hipervínculo" xfId="21342" builtinId="8" hidden="1"/>
    <cellStyle name="Hipervínculo" xfId="49373" builtinId="8" hidden="1"/>
    <cellStyle name="Hipervínculo" xfId="48003" builtinId="8" hidden="1"/>
    <cellStyle name="Hipervínculo" xfId="57251" builtinId="8" hidden="1"/>
    <cellStyle name="Hipervínculo" xfId="38845" builtinId="8" hidden="1"/>
    <cellStyle name="Hipervínculo" xfId="27445" builtinId="8" hidden="1"/>
    <cellStyle name="Hipervínculo" xfId="19887" builtinId="8" hidden="1"/>
    <cellStyle name="Hipervínculo" xfId="51344" builtinId="8" hidden="1"/>
    <cellStyle name="Hipervínculo" xfId="4009" builtinId="8" hidden="1"/>
    <cellStyle name="Hipervínculo" xfId="26342" builtinId="8" hidden="1"/>
    <cellStyle name="Hipervínculo" xfId="39369" builtinId="8" hidden="1"/>
    <cellStyle name="Hipervínculo" xfId="32144" builtinId="8" hidden="1"/>
    <cellStyle name="Hipervínculo" xfId="16765" builtinId="8" hidden="1"/>
    <cellStyle name="Hipervínculo" xfId="56172" builtinId="8" hidden="1"/>
    <cellStyle name="Hipervínculo" xfId="8569" builtinId="8" hidden="1"/>
    <cellStyle name="Hipervínculo" xfId="41174" builtinId="8" hidden="1"/>
    <cellStyle name="Hipervínculo" xfId="36116" builtinId="8" hidden="1"/>
    <cellStyle name="Hipervínculo" xfId="46590" builtinId="8" hidden="1"/>
    <cellStyle name="Hipervínculo" xfId="13086" builtinId="8" hidden="1"/>
    <cellStyle name="Hipervínculo" xfId="21314" builtinId="8" hidden="1"/>
    <cellStyle name="Hipervínculo" xfId="45524" builtinId="8" hidden="1"/>
    <cellStyle name="Hipervínculo" xfId="36008" builtinId="8" hidden="1"/>
    <cellStyle name="Hipervínculo" xfId="35718" builtinId="8" hidden="1"/>
    <cellStyle name="Hipervínculo" xfId="36629" builtinId="8" hidden="1"/>
    <cellStyle name="Hipervínculo" xfId="41138" builtinId="8" hidden="1"/>
    <cellStyle name="Hipervínculo" xfId="55976" builtinId="8" hidden="1"/>
    <cellStyle name="Hipervínculo" xfId="15369" builtinId="8" hidden="1"/>
    <cellStyle name="Hipervínculo" xfId="34246" builtinId="8" hidden="1"/>
    <cellStyle name="Hipervínculo" xfId="19463" builtinId="8" hidden="1"/>
    <cellStyle name="Hipervínculo" xfId="2335" builtinId="8" hidden="1"/>
    <cellStyle name="Hipervínculo" xfId="53066" builtinId="8" hidden="1"/>
    <cellStyle name="Hipervínculo" xfId="53255" builtinId="8" hidden="1"/>
    <cellStyle name="Hipervínculo" xfId="50795" builtinId="8" hidden="1"/>
    <cellStyle name="Hipervínculo" xfId="48387" builtinId="8" hidden="1"/>
    <cellStyle name="Hipervínculo" xfId="51769" builtinId="8" hidden="1"/>
    <cellStyle name="Hipervínculo" xfId="47304" builtinId="8" hidden="1"/>
    <cellStyle name="Hipervínculo" xfId="9595" builtinId="8" hidden="1"/>
    <cellStyle name="Hipervínculo" xfId="26372" builtinId="8" hidden="1"/>
    <cellStyle name="Hipervínculo" xfId="22170" builtinId="8" hidden="1"/>
    <cellStyle name="Hipervínculo" xfId="27315" builtinId="8" hidden="1"/>
    <cellStyle name="Hipervínculo" xfId="26258" builtinId="8" hidden="1"/>
    <cellStyle name="Hipervínculo" xfId="22260" builtinId="8" hidden="1"/>
    <cellStyle name="Hipervínculo" xfId="50286" builtinId="8" hidden="1"/>
    <cellStyle name="Hipervínculo" xfId="4734" builtinId="8" hidden="1"/>
    <cellStyle name="Hipervínculo" xfId="36030" builtinId="8" hidden="1"/>
    <cellStyle name="Hipervínculo" xfId="21541" builtinId="8" hidden="1"/>
    <cellStyle name="Hipervínculo" xfId="31619" builtinId="8" hidden="1"/>
    <cellStyle name="Hipervínculo" xfId="18971" builtinId="8" hidden="1"/>
    <cellStyle name="Hipervínculo" xfId="50426" builtinId="8" hidden="1"/>
    <cellStyle name="Hipervínculo" xfId="16096" builtinId="8" hidden="1"/>
    <cellStyle name="Hipervínculo" xfId="2323" builtinId="8" hidden="1"/>
    <cellStyle name="Hipervínculo" xfId="20392" builtinId="8" hidden="1"/>
    <cellStyle name="Hipervínculo" xfId="33062" builtinId="8" hidden="1"/>
    <cellStyle name="Hipervínculo" xfId="15331" builtinId="8" hidden="1"/>
    <cellStyle name="Hipervínculo" xfId="57085" builtinId="8" hidden="1"/>
    <cellStyle name="Hipervínculo" xfId="8833" builtinId="8" hidden="1"/>
    <cellStyle name="Hipervínculo" xfId="40289" builtinId="8" hidden="1"/>
    <cellStyle name="Hipervínculo" xfId="55063" builtinId="8" hidden="1"/>
    <cellStyle name="Hipervínculo" xfId="35624" builtinId="8" hidden="1"/>
    <cellStyle name="Hipervínculo" xfId="12170" builtinId="8" hidden="1"/>
    <cellStyle name="Hipervínculo" xfId="59383" builtinId="8" hidden="1"/>
    <cellStyle name="Hipervínculo" xfId="11740" builtinId="8" hidden="1"/>
    <cellStyle name="Hipervínculo" xfId="35196" builtinId="8" hidden="1"/>
    <cellStyle name="Hipervínculo" xfId="35770" builtinId="8" hidden="1"/>
    <cellStyle name="Hipervínculo" xfId="28850" builtinId="8" hidden="1"/>
    <cellStyle name="Hipervínculo" xfId="344" builtinId="8" hidden="1"/>
    <cellStyle name="Hipervínculo" xfId="56633" builtinId="8" hidden="1"/>
    <cellStyle name="Hipervínculo" xfId="18739" builtinId="8" hidden="1"/>
    <cellStyle name="Hipervínculo" xfId="33491" builtinId="8" hidden="1"/>
    <cellStyle name="Hipervínculo" xfId="18326" builtinId="8" hidden="1"/>
    <cellStyle name="Hipervínculo" xfId="28978" builtinId="8" hidden="1"/>
    <cellStyle name="Hipervínculo" xfId="50194" builtinId="8" hidden="1"/>
    <cellStyle name="Hipervínculo" xfId="39087" builtinId="8" hidden="1"/>
    <cellStyle name="Hipervínculo" xfId="18540" builtinId="8" hidden="1"/>
    <cellStyle name="Hipervínculo" xfId="28266" builtinId="8" hidden="1"/>
    <cellStyle name="Hipervínculo" xfId="42569" builtinId="8" hidden="1"/>
    <cellStyle name="Hipervínculo" xfId="5783" builtinId="8" hidden="1"/>
    <cellStyle name="Hipervínculo" xfId="20888" builtinId="8" hidden="1"/>
    <cellStyle name="Hipervínculo" xfId="1524" builtinId="8" hidden="1"/>
    <cellStyle name="Hipervínculo" xfId="15753" builtinId="8" hidden="1"/>
    <cellStyle name="Hipervínculo" xfId="45181" builtinId="8" hidden="1"/>
    <cellStyle name="Hipervínculo" xfId="34226" builtinId="8" hidden="1"/>
    <cellStyle name="Hipervínculo" xfId="47546" builtinId="8" hidden="1"/>
    <cellStyle name="Hipervínculo" xfId="30461" builtinId="8" hidden="1"/>
    <cellStyle name="Hipervínculo" xfId="20978" builtinId="8" hidden="1"/>
    <cellStyle name="Hipervínculo" xfId="44361" builtinId="8" hidden="1"/>
    <cellStyle name="Hipervínculo" xfId="3176" builtinId="8" hidden="1"/>
    <cellStyle name="Hipervínculo" xfId="18822" builtinId="8" hidden="1"/>
    <cellStyle name="Hipervínculo" xfId="8565" builtinId="8" hidden="1"/>
    <cellStyle name="Hipervínculo" xfId="53462" builtinId="8" hidden="1"/>
    <cellStyle name="Hipervínculo" xfId="5859" builtinId="8" hidden="1"/>
    <cellStyle name="Hipervínculo" xfId="43039" builtinId="8" hidden="1"/>
    <cellStyle name="Hipervínculo" xfId="29611" builtinId="8" hidden="1"/>
    <cellStyle name="Hipervínculo" xfId="30345" builtinId="8" hidden="1"/>
    <cellStyle name="Hipervínculo" xfId="11652" builtinId="8" hidden="1"/>
    <cellStyle name="Hipervínculo" xfId="34304" builtinId="8" hidden="1"/>
    <cellStyle name="Hipervínculo" xfId="7915" builtinId="8" hidden="1"/>
    <cellStyle name="Hipervínculo" xfId="46446" builtinId="8" hidden="1"/>
    <cellStyle name="Hipervínculo" xfId="32140" builtinId="8" hidden="1"/>
    <cellStyle name="Hipervínculo" xfId="14411" builtinId="8" hidden="1"/>
    <cellStyle name="Hipervínculo" xfId="1370" builtinId="8" hidden="1"/>
    <cellStyle name="Hipervínculo" xfId="59142" builtinId="8" hidden="1"/>
    <cellStyle name="Hipervínculo" xfId="12656" builtinId="8" hidden="1"/>
    <cellStyle name="Hipervínculo" xfId="16927" builtinId="8" hidden="1"/>
    <cellStyle name="Hipervínculo" xfId="36541" builtinId="8" hidden="1"/>
    <cellStyle name="Hipervínculo" xfId="13090" builtinId="8" hidden="1"/>
    <cellStyle name="Hipervínculo" xfId="58926" builtinId="8" hidden="1"/>
    <cellStyle name="Hipervínculo" xfId="56598" builtinId="8" hidden="1"/>
    <cellStyle name="Hipervínculo" xfId="14843" builtinId="8" hidden="1"/>
    <cellStyle name="Hipervínculo" xfId="48312" builtinId="8" hidden="1"/>
    <cellStyle name="Hipervínculo" xfId="17839" builtinId="8" hidden="1"/>
    <cellStyle name="Hipervínculo" xfId="7261" builtinId="8" hidden="1"/>
    <cellStyle name="Hipervínculo" xfId="55972" builtinId="8" hidden="1"/>
    <cellStyle name="Hipervínculo" xfId="2474" builtinId="8" hidden="1"/>
    <cellStyle name="Hipervínculo" xfId="19459" builtinId="8" hidden="1"/>
    <cellStyle name="Hipervínculo" xfId="29182" builtinId="8" hidden="1"/>
    <cellStyle name="Hipervínculo" xfId="43470" builtinId="8" hidden="1"/>
    <cellStyle name="Hipervínculo" xfId="6289" builtinId="8" hidden="1"/>
    <cellStyle name="Hipervínculo" xfId="45231" builtinId="8" hidden="1"/>
    <cellStyle name="Hipervínculo" xfId="14742" builtinId="8" hidden="1"/>
    <cellStyle name="Hipervínculo" xfId="49801" builtinId="8" hidden="1"/>
    <cellStyle name="Hipervínculo" xfId="25770" builtinId="8" hidden="1"/>
    <cellStyle name="Hipervínculo" xfId="43522" builtinId="8" hidden="1"/>
    <cellStyle name="Hipervínculo" xfId="2564" builtinId="8" hidden="1"/>
    <cellStyle name="Hipervínculo" xfId="49046" builtinId="8" hidden="1"/>
    <cellStyle name="Hipervínculo" xfId="26822" builtinId="8" hidden="1"/>
    <cellStyle name="Hipervínculo" xfId="57524" builtinId="8" hidden="1"/>
    <cellStyle name="Hipervínculo" xfId="5144" builtinId="8" hidden="1"/>
    <cellStyle name="Hipervínculo" xfId="50282" builtinId="8" hidden="1"/>
    <cellStyle name="Hipervínculo" xfId="4062" builtinId="8" hidden="1"/>
    <cellStyle name="Hipervínculo" xfId="18370" builtinId="8" hidden="1"/>
    <cellStyle name="Hipervínculo" xfId="41847" builtinId="8" hidden="1"/>
    <cellStyle name="Hipervínculo" xfId="43003" builtinId="8" hidden="1"/>
    <cellStyle name="Hipervínculo" xfId="53872" builtinId="8" hidden="1"/>
    <cellStyle name="Hipervínculo" xfId="18975" builtinId="8" hidden="1"/>
    <cellStyle name="Hipervínculo" xfId="54130" builtinId="8" hidden="1"/>
    <cellStyle name="Hipervínculo" xfId="20269" builtinId="8" hidden="1"/>
    <cellStyle name="Hipervínculo" xfId="18526" builtinId="8" hidden="1"/>
    <cellStyle name="Hipervínculo" xfId="5815" builtinId="8" hidden="1"/>
    <cellStyle name="Hipervínculo" xfId="33058" builtinId="8" hidden="1"/>
    <cellStyle name="Hipervínculo" xfId="56995" builtinId="8" hidden="1"/>
    <cellStyle name="Hipervínculo" xfId="22256" builtinId="8" hidden="1"/>
    <cellStyle name="Hipervínculo" xfId="21772" builtinId="8" hidden="1"/>
    <cellStyle name="Hipervínculo" xfId="50811" builtinId="8" hidden="1"/>
    <cellStyle name="Hipervínculo" xfId="50120" builtinId="8" hidden="1"/>
    <cellStyle name="Hipervínculo" xfId="56168" builtinId="8" hidden="1"/>
    <cellStyle name="Hipervínculo" xfId="19891" builtinId="8" hidden="1"/>
    <cellStyle name="Hipervínculo" xfId="4869" builtinId="8" hidden="1"/>
    <cellStyle name="Hipervínculo" xfId="49967" builtinId="8" hidden="1"/>
    <cellStyle name="Hipervínculo" xfId="5371" builtinId="8" hidden="1"/>
    <cellStyle name="Hipervínculo" xfId="9382" builtinId="8" hidden="1"/>
    <cellStyle name="Hipervínculo" xfId="14025" builtinId="8" hidden="1"/>
    <cellStyle name="Hipervínculo" xfId="19294" builtinId="8" hidden="1"/>
    <cellStyle name="Hipervínculo" xfId="25604" builtinId="8" hidden="1"/>
    <cellStyle name="Hipervínculo" xfId="1982" builtinId="8" hidden="1"/>
    <cellStyle name="Hipervínculo" xfId="12882" builtinId="8" hidden="1"/>
    <cellStyle name="Hipervínculo" xfId="32570" builtinId="8" hidden="1"/>
    <cellStyle name="Hipervínculo" xfId="12660" builtinId="8" hidden="1"/>
    <cellStyle name="Hipervínculo" xfId="21444" builtinId="8" hidden="1"/>
    <cellStyle name="Hipervínculo" xfId="854" builtinId="8" hidden="1"/>
    <cellStyle name="Hipervínculo" xfId="44416" builtinId="8" hidden="1"/>
    <cellStyle name="Hipervínculo" xfId="42861" builtinId="8" hidden="1"/>
    <cellStyle name="Hipervínculo" xfId="20111" builtinId="8" hidden="1"/>
    <cellStyle name="Hipervínculo" xfId="29078" builtinId="8" hidden="1"/>
    <cellStyle name="Hipervínculo" xfId="8011" builtinId="8" hidden="1"/>
    <cellStyle name="Hipervínculo" xfId="25808" builtinId="8" hidden="1"/>
    <cellStyle name="Hipervínculo" xfId="27319" builtinId="8" hidden="1"/>
    <cellStyle name="Hipervínculo" xfId="16705" builtinId="8" hidden="1"/>
    <cellStyle name="Hipervínculo" xfId="21766" builtinId="8" hidden="1"/>
    <cellStyle name="Hipervínculo" xfId="15377" builtinId="8" hidden="1"/>
    <cellStyle name="Hipervínculo" xfId="28206" builtinId="8" hidden="1"/>
    <cellStyle name="Hipervínculo" xfId="37708" builtinId="8" hidden="1"/>
    <cellStyle name="Hipervínculo" xfId="57556" builtinId="8" hidden="1"/>
    <cellStyle name="Hipervínculo" xfId="2996" builtinId="8" hidden="1"/>
    <cellStyle name="Hipervínculo" xfId="53882" builtinId="8" hidden="1"/>
    <cellStyle name="Hipervínculo" xfId="53354" builtinId="8" hidden="1"/>
    <cellStyle name="Hipervínculo" xfId="29852" builtinId="8" hidden="1"/>
    <cellStyle name="Hipervínculo" xfId="41662" builtinId="8" hidden="1"/>
    <cellStyle name="Hipervínculo" xfId="21551" builtinId="8" hidden="1"/>
    <cellStyle name="Hipervínculo" xfId="54120" builtinId="8" hidden="1"/>
    <cellStyle name="Hipervínculo" xfId="32182" builtinId="8" hidden="1"/>
    <cellStyle name="Hipervínculo" xfId="49058" builtinId="8" hidden="1"/>
    <cellStyle name="Hipervínculo" xfId="44773" builtinId="8" hidden="1"/>
    <cellStyle name="Hipervínculo" xfId="27323" builtinId="8" hidden="1"/>
    <cellStyle name="Hipervínculo" xfId="45327" builtinId="8" hidden="1"/>
    <cellStyle name="Hipervínculo" xfId="2896" builtinId="8" hidden="1"/>
    <cellStyle name="Hipervínculo" xfId="4228" builtinId="8" hidden="1"/>
    <cellStyle name="Hipervínculo" xfId="50751" builtinId="8" hidden="1"/>
    <cellStyle name="Hipervínculo" xfId="34696" builtinId="8" hidden="1"/>
    <cellStyle name="Hipervínculo" xfId="41941" builtinId="8" hidden="1"/>
    <cellStyle name="Hipervínculo" xfId="38558" builtinId="8" hidden="1"/>
    <cellStyle name="Hipervínculo" xfId="41583" builtinId="8" hidden="1"/>
    <cellStyle name="Hipervínculo" xfId="36094" builtinId="8" hidden="1"/>
    <cellStyle name="Hipervínculo" xfId="1754" builtinId="8" hidden="1"/>
    <cellStyle name="Hipervínculo" xfId="57245" builtinId="8" hidden="1"/>
    <cellStyle name="Hipervínculo" xfId="28974" builtinId="8" hidden="1"/>
    <cellStyle name="Hipervínculo" xfId="20400" builtinId="8" hidden="1"/>
    <cellStyle name="Hipervínculo" xfId="52257" builtinId="8" hidden="1"/>
    <cellStyle name="Hipervínculo" xfId="3812" builtinId="8" hidden="1"/>
    <cellStyle name="Hipervínculo" xfId="44373" builtinId="8" hidden="1"/>
    <cellStyle name="Hipervínculo" xfId="47885" builtinId="8" hidden="1"/>
    <cellStyle name="Hipervínculo" xfId="782" builtinId="8" hidden="1"/>
    <cellStyle name="Hipervínculo" xfId="23105" builtinId="8" hidden="1"/>
    <cellStyle name="Hipervínculo" xfId="32292" builtinId="8" hidden="1"/>
    <cellStyle name="Hipervínculo" xfId="7659" builtinId="8" hidden="1"/>
    <cellStyle name="Hipervínculo" xfId="40263" builtinId="8" hidden="1"/>
    <cellStyle name="Hipervínculo" xfId="44971" builtinId="8" hidden="1"/>
    <cellStyle name="Hipervínculo" xfId="35204" builtinId="8" hidden="1"/>
    <cellStyle name="Hipervínculo" xfId="35778" builtinId="8" hidden="1"/>
    <cellStyle name="Hipervínculo" xfId="13470" builtinId="8" hidden="1"/>
    <cellStyle name="Hipervínculo" xfId="34142" builtinId="8" hidden="1"/>
    <cellStyle name="Hipervínculo" xfId="10691" builtinId="8" hidden="1"/>
    <cellStyle name="Hipervínculo" xfId="37571" builtinId="8" hidden="1"/>
    <cellStyle name="Hipervínculo" xfId="15749" builtinId="8" hidden="1"/>
    <cellStyle name="Hipervínculo" xfId="33483" builtinId="8" hidden="1"/>
    <cellStyle name="Hipervínculo" xfId="37482" builtinId="8" hidden="1"/>
    <cellStyle name="Hipervínculo" xfId="44012" builtinId="8" hidden="1"/>
    <cellStyle name="Hipervínculo" xfId="43952" builtinId="8" hidden="1"/>
    <cellStyle name="Hipervínculo" xfId="17715" builtinId="8" hidden="1"/>
    <cellStyle name="Hipervínculo" xfId="33046" builtinId="8" hidden="1"/>
    <cellStyle name="Hipervínculo" xfId="28274" builtinId="8" hidden="1"/>
    <cellStyle name="Hipervínculo" xfId="42577" builtinId="8" hidden="1"/>
    <cellStyle name="Hipervínculo" xfId="6545" builtinId="8" hidden="1"/>
    <cellStyle name="Hipervínculo" xfId="54799" builtinId="8" hidden="1"/>
    <cellStyle name="Hipervínculo" xfId="17621" builtinId="8" hidden="1"/>
    <cellStyle name="Hipervínculo" xfId="30774" builtinId="8" hidden="1"/>
    <cellStyle name="Hipervínculo" xfId="22679" builtinId="8" hidden="1"/>
    <cellStyle name="Hipervínculo" xfId="26680" builtinId="8" hidden="1"/>
    <cellStyle name="Hipervínculo" xfId="44411" builtinId="8" hidden="1"/>
    <cellStyle name="Hipervínculo" xfId="2437" builtinId="8" hidden="1"/>
    <cellStyle name="Hipervínculo" xfId="48136" builtinId="8" hidden="1"/>
    <cellStyle name="Hipervínculo" xfId="57675" builtinId="8" hidden="1"/>
    <cellStyle name="Hipervínculo" xfId="58876" builtinId="8" hidden="1"/>
    <cellStyle name="Hipervínculo" xfId="38130" builtinId="8" hidden="1"/>
    <cellStyle name="Hipervínculo" xfId="11171" builtinId="8" hidden="1"/>
    <cellStyle name="Hipervínculo" xfId="2874" builtinId="8" hidden="1"/>
    <cellStyle name="Hipervínculo" xfId="47999" builtinId="8" hidden="1"/>
    <cellStyle name="Hipervínculo" xfId="24546" builtinId="8" hidden="1"/>
    <cellStyle name="Hipervínculo" xfId="23970" builtinId="8" hidden="1"/>
    <cellStyle name="Hipervínculo" xfId="38138" builtinId="8" hidden="1"/>
    <cellStyle name="Hipervínculo" xfId="19883" builtinId="8" hidden="1"/>
    <cellStyle name="Hipervínculo" xfId="51340" builtinId="8" hidden="1"/>
    <cellStyle name="Hipervínculo" xfId="4270" builtinId="8" hidden="1"/>
    <cellStyle name="Hipervínculo" xfId="56670" builtinId="8" hidden="1"/>
    <cellStyle name="Hipervínculo" xfId="39458" builtinId="8" hidden="1"/>
    <cellStyle name="Hipervínculo" xfId="46566" builtinId="8" hidden="1"/>
    <cellStyle name="Hipervínculo" xfId="9390" builtinId="8" hidden="1"/>
    <cellStyle name="Hipervínculo" xfId="10453" builtinId="8" hidden="1"/>
    <cellStyle name="Hipervínculo" xfId="8573" builtinId="8" hidden="1"/>
    <cellStyle name="Hipervínculo" xfId="2035" builtinId="8" hidden="1"/>
    <cellStyle name="Hipervínculo" xfId="52069" builtinId="8" hidden="1"/>
    <cellStyle name="Hipervínculo" xfId="41561" builtinId="8" hidden="1"/>
    <cellStyle name="Hipervínculo" xfId="36533" builtinId="8" hidden="1"/>
    <cellStyle name="Hipervínculo" xfId="18062" builtinId="8" hidden="1"/>
    <cellStyle name="Hipervínculo" xfId="58930" builtinId="8" hidden="1"/>
    <cellStyle name="Hipervínculo" xfId="9775" builtinId="8" hidden="1"/>
    <cellStyle name="Hipervínculo" xfId="34342" builtinId="8" hidden="1"/>
    <cellStyle name="Hipervínculo" xfId="55857" builtinId="8" hidden="1"/>
    <cellStyle name="Hipervínculo" xfId="7372" builtinId="8" hidden="1"/>
    <cellStyle name="Hipervínculo" xfId="9453" builtinId="8" hidden="1"/>
    <cellStyle name="Hipervínculo" xfId="40281" builtinId="8" hidden="1"/>
    <cellStyle name="Hipervínculo" xfId="24804" builtinId="8" hidden="1"/>
    <cellStyle name="Hipervínculo" xfId="38398" builtinId="8" hidden="1"/>
    <cellStyle name="Hipervínculo" xfId="2079" builtinId="8" hidden="1"/>
    <cellStyle name="Hipervínculo" xfId="25638" builtinId="8" hidden="1"/>
    <cellStyle name="Hipervínculo" xfId="4525" builtinId="8" hidden="1"/>
    <cellStyle name="Hipervínculo" xfId="702" builtinId="8" hidden="1"/>
    <cellStyle name="Hipervínculo" xfId="17647" builtinId="8" hidden="1"/>
    <cellStyle name="Hipervínculo" xfId="48994" builtinId="8" hidden="1"/>
    <cellStyle name="Hipervínculo" xfId="44407" builtinId="8" hidden="1"/>
    <cellStyle name="Hipervínculo" xfId="44305" builtinId="8" hidden="1"/>
    <cellStyle name="Hipervínculo" xfId="48140" builtinId="8" hidden="1"/>
    <cellStyle name="Hipervínculo" xfId="34658" builtinId="8" hidden="1"/>
    <cellStyle name="Hipervínculo" xfId="26408" builtinId="8" hidden="1"/>
    <cellStyle name="Hipervínculo" xfId="42545" builtinId="8" hidden="1"/>
    <cellStyle name="Hipervínculo" xfId="12488" builtinId="8" hidden="1"/>
    <cellStyle name="Hipervínculo" xfId="858" builtinId="8" hidden="1"/>
    <cellStyle name="Hipervínculo" xfId="47995" builtinId="8" hidden="1"/>
    <cellStyle name="Hipervínculo" xfId="24542" builtinId="8" hidden="1"/>
    <cellStyle name="Hipervínculo" xfId="23966" builtinId="8" hidden="1"/>
    <cellStyle name="Hipervínculo" xfId="49555" builtinId="8" hidden="1"/>
    <cellStyle name="Hipervínculo" xfId="50523" builtinId="8" hidden="1"/>
    <cellStyle name="Hipervínculo" xfId="51336" builtinId="8" hidden="1"/>
    <cellStyle name="Hipervínculo" xfId="4272" builtinId="8" hidden="1"/>
    <cellStyle name="Hipervínculo" xfId="41234" builtinId="8" hidden="1"/>
    <cellStyle name="Hipervínculo" xfId="28058" builtinId="8" hidden="1"/>
    <cellStyle name="Hipervínculo" xfId="19485" builtinId="8" hidden="1"/>
    <cellStyle name="Hipervínculo" xfId="52091" builtinId="8" hidden="1"/>
    <cellStyle name="Hipervínculo" xfId="27587" builtinId="8" hidden="1"/>
    <cellStyle name="Hipervínculo" xfId="56180" builtinId="8" hidden="1"/>
    <cellStyle name="Hipervínculo" xfId="8577" builtinId="8" hidden="1"/>
    <cellStyle name="Hipervínculo" xfId="41182" builtinId="8" hidden="1"/>
    <cellStyle name="Hipervínculo" xfId="31473" builtinId="8" hidden="1"/>
    <cellStyle name="Hipervínculo" xfId="17171" builtinId="8" hidden="1"/>
    <cellStyle name="Hipervínculo" xfId="53098" builtinId="8" hidden="1"/>
    <cellStyle name="Hipervínculo" xfId="13382" builtinId="8" hidden="1"/>
    <cellStyle name="Hipervínculo" xfId="184" builtinId="8" hidden="1"/>
    <cellStyle name="Hipervínculo" xfId="9771" builtinId="8" hidden="1"/>
    <cellStyle name="Hipervínculo" xfId="34340" builtinId="8" hidden="1"/>
    <cellStyle name="Hipervínculo" xfId="34861" builtinId="8" hidden="1"/>
    <cellStyle name="Hipervínculo" xfId="12556" builtinId="8" hidden="1"/>
    <cellStyle name="Hipervínculo" xfId="13663" builtinId="8" hidden="1"/>
    <cellStyle name="Hipervínculo" xfId="10777" builtinId="8" hidden="1"/>
    <cellStyle name="Hipervínculo" xfId="17002" builtinId="8" hidden="1"/>
    <cellStyle name="Hipervínculo" xfId="13096" builtinId="8" hidden="1"/>
    <cellStyle name="Hipervínculo" xfId="55264" builtinId="8" hidden="1"/>
    <cellStyle name="Hipervínculo" xfId="7663" builtinId="8" hidden="1"/>
    <cellStyle name="Hipervínculo" xfId="40267" builtinId="8" hidden="1"/>
    <cellStyle name="Hipervínculo" xfId="53004" builtinId="8" hidden="1"/>
    <cellStyle name="Hipervínculo" xfId="23222" builtinId="8" hidden="1"/>
    <cellStyle name="Hipervínculo" xfId="54761" builtinId="8" hidden="1"/>
    <cellStyle name="Hipervínculo" xfId="13475" builtinId="8" hidden="1"/>
    <cellStyle name="Hipervínculo" xfId="58474" builtinId="8" hidden="1"/>
    <cellStyle name="Hipervínculo" xfId="6642" builtinId="8" hidden="1"/>
    <cellStyle name="Hipervínculo" xfId="37567" builtinId="8" hidden="1"/>
    <cellStyle name="Hipervínculo" xfId="32421" builtinId="8" hidden="1"/>
    <cellStyle name="Hipervínculo" xfId="17399" builtinId="8" hidden="1"/>
    <cellStyle name="Hipervínculo" xfId="43632" builtinId="8" hidden="1"/>
    <cellStyle name="Hipervínculo" xfId="9449" builtinId="8" hidden="1"/>
    <cellStyle name="Hipervínculo" xfId="55067" builtinId="8" hidden="1"/>
    <cellStyle name="Hipervínculo" xfId="14461" builtinId="8" hidden="1"/>
    <cellStyle name="Hipervínculo" xfId="40771" builtinId="8" hidden="1"/>
    <cellStyle name="Hipervínculo" xfId="38488" builtinId="8" hidden="1"/>
    <cellStyle name="Hipervínculo" xfId="36623" builtinId="8" hidden="1"/>
    <cellStyle name="Hipervínculo" xfId="42581" builtinId="8" hidden="1"/>
    <cellStyle name="Hipervínculo" xfId="28728" builtinId="8" hidden="1"/>
    <cellStyle name="Hipervínculo" xfId="17513" builtinId="8" hidden="1"/>
    <cellStyle name="Hipervínculo" xfId="28180" builtinId="8" hidden="1"/>
    <cellStyle name="Hipervínculo" xfId="37346" builtinId="8" hidden="1"/>
    <cellStyle name="Hipervínculo" xfId="11430" builtinId="8" hidden="1"/>
    <cellStyle name="Hipervínculo" xfId="7167" builtinId="8" hidden="1"/>
    <cellStyle name="Hipervínculo" xfId="25490" builtinId="8" hidden="1"/>
    <cellStyle name="Hipervínculo" xfId="55114" builtinId="8" hidden="1"/>
    <cellStyle name="Hipervínculo" xfId="30553" builtinId="8" hidden="1"/>
    <cellStyle name="Hipervínculo" xfId="16248" builtinId="8" hidden="1"/>
    <cellStyle name="Hipervínculo" xfId="23046" builtinId="8" hidden="1"/>
    <cellStyle name="Hipervínculo" xfId="48465" builtinId="8" hidden="1"/>
    <cellStyle name="Hipervínculo" xfId="400" builtinId="8" hidden="1"/>
    <cellStyle name="Hipervínculo" xfId="47196" builtinId="8" hidden="1"/>
    <cellStyle name="Hipervínculo" xfId="24886" builtinId="8" hidden="1"/>
    <cellStyle name="Hipervínculo" xfId="25494" builtinId="8" hidden="1"/>
    <cellStyle name="Hipervínculo" xfId="23620" builtinId="8" hidden="1"/>
    <cellStyle name="Hipervínculo" xfId="18562" builtinId="8" hidden="1"/>
    <cellStyle name="Hipervínculo" xfId="51171" builtinId="8" hidden="1"/>
    <cellStyle name="Hipervínculo visitado" xfId="40198" builtinId="9" hidden="1"/>
    <cellStyle name="Hipervínculo visitado" xfId="31480" builtinId="9" hidden="1"/>
    <cellStyle name="Hipervínculo visitado" xfId="35963" builtinId="9" hidden="1"/>
    <cellStyle name="Hipervínculo visitado" xfId="12075" builtinId="9" hidden="1"/>
    <cellStyle name="Hipervínculo visitado" xfId="43627" builtinId="9" hidden="1"/>
    <cellStyle name="Hipervínculo visitado" xfId="31424" builtinId="9" hidden="1"/>
    <cellStyle name="Hipervínculo visitado" xfId="31648" builtinId="9" hidden="1"/>
    <cellStyle name="Hipervínculo visitado" xfId="252" builtinId="9" hidden="1"/>
    <cellStyle name="Hipervínculo visitado" xfId="36345" builtinId="9" hidden="1"/>
    <cellStyle name="Hipervínculo visitado" xfId="47659" builtinId="9" hidden="1"/>
    <cellStyle name="Hipervínculo visitado" xfId="55825" builtinId="9" hidden="1"/>
    <cellStyle name="Hipervínculo visitado" xfId="31274" builtinId="9" hidden="1"/>
    <cellStyle name="Hipervínculo visitado" xfId="7192" builtinId="9" hidden="1"/>
    <cellStyle name="Hipervínculo visitado" xfId="40452" builtinId="9" hidden="1"/>
    <cellStyle name="Hipervínculo visitado" xfId="17788" builtinId="9" hidden="1"/>
    <cellStyle name="Hipervínculo visitado" xfId="55225" builtinId="9" hidden="1"/>
    <cellStyle name="Hipervínculo visitado" xfId="51000" builtinId="9" hidden="1"/>
    <cellStyle name="Hipervínculo visitado" xfId="39552" builtinId="9" hidden="1"/>
    <cellStyle name="Hipervínculo visitado" xfId="34048" builtinId="9" hidden="1"/>
    <cellStyle name="Hipervínculo visitado" xfId="49880" builtinId="9" hidden="1"/>
    <cellStyle name="Hipervínculo visitado" xfId="33996" builtinId="9" hidden="1"/>
    <cellStyle name="Hipervínculo visitado" xfId="17396" builtinId="9" hidden="1"/>
    <cellStyle name="Hipervínculo visitado" xfId="9415" builtinId="9" hidden="1"/>
    <cellStyle name="Hipervínculo visitado" xfId="11112" builtinId="9" hidden="1"/>
    <cellStyle name="Hipervínculo visitado" xfId="33380" builtinId="9" hidden="1"/>
    <cellStyle name="Hipervínculo visitado" xfId="44445" builtinId="9" hidden="1"/>
    <cellStyle name="Hipervínculo visitado" xfId="21235" builtinId="9" hidden="1"/>
    <cellStyle name="Hipervínculo visitado" xfId="10352" builtinId="9" hidden="1"/>
    <cellStyle name="Hipervínculo visitado" xfId="30338" builtinId="9" hidden="1"/>
    <cellStyle name="Hipervínculo visitado" xfId="677" builtinId="9" hidden="1"/>
    <cellStyle name="Hipervínculo visitado" xfId="53437" builtinId="9" hidden="1"/>
    <cellStyle name="Hipervínculo visitado" xfId="14400" builtinId="9" hidden="1"/>
    <cellStyle name="Hipervínculo visitado" xfId="2174" builtinId="9" hidden="1"/>
    <cellStyle name="Hipervínculo visitado" xfId="47489" builtinId="9" hidden="1"/>
    <cellStyle name="Hipervínculo visitado" xfId="55511" builtinId="9" hidden="1"/>
    <cellStyle name="Hipervínculo visitado" xfId="12410" builtinId="9" hidden="1"/>
    <cellStyle name="Hipervínculo visitado" xfId="23277" builtinId="9" hidden="1"/>
    <cellStyle name="Hipervínculo visitado" xfId="1281" builtinId="9" hidden="1"/>
    <cellStyle name="Hipervínculo visitado" xfId="33041" builtinId="9" hidden="1"/>
    <cellStyle name="Hipervínculo visitado" xfId="42064" builtinId="9" hidden="1"/>
    <cellStyle name="Hipervínculo visitado" xfId="52052" builtinId="9" hidden="1"/>
    <cellStyle name="Hipervínculo visitado" xfId="57010" builtinId="9" hidden="1"/>
    <cellStyle name="Hipervínculo visitado" xfId="10958" builtinId="9" hidden="1"/>
    <cellStyle name="Hipervínculo visitado" xfId="10454" builtinId="9" hidden="1"/>
    <cellStyle name="Hipervínculo visitado" xfId="17232" builtinId="9" hidden="1"/>
    <cellStyle name="Hipervínculo visitado" xfId="52050" builtinId="9" hidden="1"/>
    <cellStyle name="Hipervínculo visitado" xfId="44886" builtinId="9" hidden="1"/>
    <cellStyle name="Hipervínculo visitado" xfId="51846" builtinId="9" hidden="1"/>
    <cellStyle name="Hipervínculo visitado" xfId="50193" builtinId="9" hidden="1"/>
    <cellStyle name="Hipervínculo visitado" xfId="17064" builtinId="9" hidden="1"/>
    <cellStyle name="Hipervínculo visitado" xfId="15871" builtinId="9" hidden="1"/>
    <cellStyle name="Hipervínculo visitado" xfId="56813" builtinId="9" hidden="1"/>
    <cellStyle name="Hipervínculo visitado" xfId="45931" builtinId="9" hidden="1"/>
    <cellStyle name="Hipervínculo visitado" xfId="16878" builtinId="9" hidden="1"/>
    <cellStyle name="Hipervínculo visitado" xfId="12935" builtinId="9" hidden="1"/>
    <cellStyle name="Hipervínculo visitado" xfId="24533" builtinId="9" hidden="1"/>
    <cellStyle name="Hipervínculo visitado" xfId="36408" builtinId="9" hidden="1"/>
    <cellStyle name="Hipervínculo visitado" xfId="57979" builtinId="9" hidden="1"/>
    <cellStyle name="Hipervínculo visitado" xfId="25384" builtinId="9" hidden="1"/>
    <cellStyle name="Hipervínculo visitado" xfId="35797" builtinId="9" hidden="1"/>
    <cellStyle name="Hipervínculo visitado" xfId="24091" builtinId="9" hidden="1"/>
    <cellStyle name="Hipervínculo visitado" xfId="33290" builtinId="9" hidden="1"/>
    <cellStyle name="Hipervínculo visitado" xfId="36662" builtinId="9" hidden="1"/>
    <cellStyle name="Hipervínculo visitado" xfId="34279" builtinId="9" hidden="1"/>
    <cellStyle name="Hipervínculo visitado" xfId="35681" builtinId="9" hidden="1"/>
    <cellStyle name="Hipervínculo visitado" xfId="24061" builtinId="9" hidden="1"/>
    <cellStyle name="Hipervínculo visitado" xfId="31024" builtinId="9" hidden="1"/>
    <cellStyle name="Hipervínculo visitado" xfId="53063" builtinId="9" hidden="1"/>
    <cellStyle name="Hipervínculo visitado" xfId="58597" builtinId="9" hidden="1"/>
    <cellStyle name="Hipervínculo visitado" xfId="42612" builtinId="9" hidden="1"/>
    <cellStyle name="Hipervínculo visitado" xfId="28273" builtinId="9" hidden="1"/>
    <cellStyle name="Hipervínculo visitado" xfId="7566" builtinId="9" hidden="1"/>
    <cellStyle name="Hipervínculo visitado" xfId="55428" builtinId="9" hidden="1"/>
    <cellStyle name="Hipervínculo visitado" xfId="51052" builtinId="9" hidden="1"/>
    <cellStyle name="Hipervínculo visitado" xfId="58667" builtinId="9" hidden="1"/>
    <cellStyle name="Hipervínculo visitado" xfId="58885" builtinId="9" hidden="1"/>
    <cellStyle name="Hipervínculo visitado" xfId="57350" builtinId="9" hidden="1"/>
    <cellStyle name="Hipervínculo visitado" xfId="57234" builtinId="9" hidden="1"/>
    <cellStyle name="Hipervínculo visitado" xfId="36450" builtinId="9" hidden="1"/>
    <cellStyle name="Hipervínculo visitado" xfId="23213" builtinId="9" hidden="1"/>
    <cellStyle name="Hipervínculo visitado" xfId="37859" builtinId="9" hidden="1"/>
    <cellStyle name="Hipervínculo visitado" xfId="49974" builtinId="9" hidden="1"/>
    <cellStyle name="Hipervínculo visitado" xfId="49696" builtinId="9" hidden="1"/>
    <cellStyle name="Hipervínculo visitado" xfId="34351" builtinId="9" hidden="1"/>
    <cellStyle name="Hipervínculo visitado" xfId="30134" builtinId="9" hidden="1"/>
    <cellStyle name="Hipervínculo visitado" xfId="36482" builtinId="9" hidden="1"/>
    <cellStyle name="Hipervínculo visitado" xfId="40458" builtinId="9" hidden="1"/>
    <cellStyle name="Hipervínculo visitado" xfId="17218" builtinId="9" hidden="1"/>
    <cellStyle name="Hipervínculo visitado" xfId="18702" builtinId="9" hidden="1"/>
    <cellStyle name="Hipervínculo visitado" xfId="37073" builtinId="9" hidden="1"/>
    <cellStyle name="Hipervínculo visitado" xfId="54047" builtinId="9" hidden="1"/>
    <cellStyle name="Hipervínculo visitado" xfId="56469" builtinId="9" hidden="1"/>
    <cellStyle name="Hipervínculo visitado" xfId="11572" builtinId="9" hidden="1"/>
    <cellStyle name="Hipervínculo visitado" xfId="58419" builtinId="9" hidden="1"/>
    <cellStyle name="Hipervínculo visitado" xfId="50996" builtinId="9" hidden="1"/>
    <cellStyle name="Hipervínculo visitado" xfId="27536" builtinId="9" hidden="1"/>
    <cellStyle name="Hipervínculo visitado" xfId="14004" builtinId="9" hidden="1"/>
    <cellStyle name="Hipervínculo visitado" xfId="17898" builtinId="9" hidden="1"/>
    <cellStyle name="Hipervínculo visitado" xfId="17322" builtinId="9" hidden="1"/>
    <cellStyle name="Hipervínculo visitado" xfId="56425" builtinId="9" hidden="1"/>
    <cellStyle name="Hipervínculo visitado" xfId="56097" builtinId="9" hidden="1"/>
    <cellStyle name="Hipervínculo visitado" xfId="47519" builtinId="9" hidden="1"/>
    <cellStyle name="Hipervínculo visitado" xfId="13339" builtinId="9" hidden="1"/>
    <cellStyle name="Hipervínculo visitado" xfId="10972" builtinId="9" hidden="1"/>
    <cellStyle name="Hipervínculo visitado" xfId="57084" builtinId="9" hidden="1"/>
    <cellStyle name="Hipervínculo visitado" xfId="9734" builtinId="9" hidden="1"/>
    <cellStyle name="Hipervínculo visitado" xfId="3877" builtinId="9" hidden="1"/>
    <cellStyle name="Hipervínculo visitado" xfId="9199" builtinId="9" hidden="1"/>
    <cellStyle name="Hipervínculo visitado" xfId="40728" builtinId="9" hidden="1"/>
    <cellStyle name="Hipervínculo visitado" xfId="31791" builtinId="9" hidden="1"/>
    <cellStyle name="Hipervínculo visitado" xfId="40756" builtinId="9" hidden="1"/>
    <cellStyle name="Hipervínculo visitado" xfId="52740" builtinId="9" hidden="1"/>
    <cellStyle name="Hipervínculo visitado" xfId="44712" builtinId="9" hidden="1"/>
    <cellStyle name="Hipervínculo visitado" xfId="59173" builtinId="9" hidden="1"/>
    <cellStyle name="Hipervínculo visitado" xfId="53178" builtinId="9" hidden="1"/>
    <cellStyle name="Hipervínculo visitado" xfId="18211" builtinId="9" hidden="1"/>
    <cellStyle name="Hipervínculo visitado" xfId="17726" builtinId="9" hidden="1"/>
    <cellStyle name="Hipervínculo visitado" xfId="58953" builtinId="9" hidden="1"/>
    <cellStyle name="Hipervínculo visitado" xfId="49178" builtinId="9" hidden="1"/>
    <cellStyle name="Hipervínculo visitado" xfId="14782" builtinId="9" hidden="1"/>
    <cellStyle name="Hipervínculo visitado" xfId="46161" builtinId="9" hidden="1"/>
    <cellStyle name="Hipervínculo visitado" xfId="47695" builtinId="9" hidden="1"/>
    <cellStyle name="Hipervínculo visitado" xfId="52609" builtinId="9" hidden="1"/>
    <cellStyle name="Hipervínculo visitado" xfId="14804" builtinId="9" hidden="1"/>
    <cellStyle name="Hipervínculo visitado" xfId="12363" builtinId="9" hidden="1"/>
    <cellStyle name="Hipervínculo visitado" xfId="7129" builtinId="9" hidden="1"/>
    <cellStyle name="Hipervínculo visitado" xfId="48301" builtinId="9" hidden="1"/>
    <cellStyle name="Hipervínculo visitado" xfId="28323" builtinId="9" hidden="1"/>
    <cellStyle name="Hipervínculo visitado" xfId="39976" builtinId="9" hidden="1"/>
    <cellStyle name="Hipervínculo visitado" xfId="38989" builtinId="9" hidden="1"/>
    <cellStyle name="Hipervínculo visitado" xfId="43886" builtinId="9" hidden="1"/>
    <cellStyle name="Hipervínculo visitado" xfId="58411" builtinId="9" hidden="1"/>
    <cellStyle name="Hipervínculo visitado" xfId="42530" builtinId="9" hidden="1"/>
    <cellStyle name="Hipervínculo visitado" xfId="53969" builtinId="9" hidden="1"/>
    <cellStyle name="Hipervínculo visitado" xfId="53819" builtinId="9" hidden="1"/>
    <cellStyle name="Hipervínculo visitado" xfId="51524" builtinId="9" hidden="1"/>
    <cellStyle name="Hipervínculo visitado" xfId="51371" builtinId="9" hidden="1"/>
    <cellStyle name="Hipervínculo visitado" xfId="20919" builtinId="9" hidden="1"/>
    <cellStyle name="Hipervínculo visitado" xfId="15508" builtinId="9" hidden="1"/>
    <cellStyle name="Hipervínculo visitado" xfId="52789" builtinId="9" hidden="1"/>
    <cellStyle name="Hipervínculo visitado" xfId="55152" builtinId="9" hidden="1"/>
    <cellStyle name="Hipervínculo visitado" xfId="28807" builtinId="9" hidden="1"/>
    <cellStyle name="Hipervínculo visitado" xfId="56229" builtinId="9" hidden="1"/>
    <cellStyle name="Hipervínculo visitado" xfId="56667" builtinId="9" hidden="1"/>
    <cellStyle name="Hipervínculo visitado" xfId="51986" builtinId="9" hidden="1"/>
    <cellStyle name="Hipervínculo visitado" xfId="49296" builtinId="9" hidden="1"/>
    <cellStyle name="Hipervínculo visitado" xfId="47836" builtinId="9" hidden="1"/>
    <cellStyle name="Hipervínculo visitado" xfId="46095" builtinId="9" hidden="1"/>
    <cellStyle name="Hipervínculo visitado" xfId="11855" builtinId="9" hidden="1"/>
    <cellStyle name="Hipervínculo visitado" xfId="23187" builtinId="9" hidden="1"/>
    <cellStyle name="Hipervínculo visitado" xfId="15837" builtinId="9" hidden="1"/>
    <cellStyle name="Hipervínculo visitado" xfId="5782" builtinId="9" hidden="1"/>
    <cellStyle name="Hipervínculo visitado" xfId="29221" builtinId="9" hidden="1"/>
    <cellStyle name="Hipervínculo visitado" xfId="25917" builtinId="9" hidden="1"/>
    <cellStyle name="Hipervínculo visitado" xfId="16366" builtinId="9" hidden="1"/>
    <cellStyle name="Hipervínculo visitado" xfId="46843" builtinId="9" hidden="1"/>
    <cellStyle name="Hipervínculo visitado" xfId="55741" builtinId="9" hidden="1"/>
    <cellStyle name="Hipervínculo visitado" xfId="49922" builtinId="9" hidden="1"/>
    <cellStyle name="Hipervínculo visitado" xfId="40396" builtinId="9" hidden="1"/>
    <cellStyle name="Hipervínculo visitado" xfId="40480" builtinId="9" hidden="1"/>
    <cellStyle name="Hipervínculo visitado" xfId="41317" builtinId="9" hidden="1"/>
    <cellStyle name="Hipervínculo visitado" xfId="20879" builtinId="9" hidden="1"/>
    <cellStyle name="Hipervínculo visitado" xfId="9796" builtinId="9" hidden="1"/>
    <cellStyle name="Hipervínculo visitado" xfId="31955" builtinId="9" hidden="1"/>
    <cellStyle name="Hipervínculo visitado" xfId="12657" builtinId="9" hidden="1"/>
    <cellStyle name="Hipervínculo visitado" xfId="14229" builtinId="9" hidden="1"/>
    <cellStyle name="Hipervínculo visitado" xfId="44259" builtinId="9" hidden="1"/>
    <cellStyle name="Hipervínculo visitado" xfId="46625" builtinId="9" hidden="1"/>
    <cellStyle name="Hipervínculo visitado" xfId="25034" builtinId="9" hidden="1"/>
    <cellStyle name="Hipervínculo visitado" xfId="23613" builtinId="9" hidden="1"/>
    <cellStyle name="Hipervínculo visitado" xfId="20832" builtinId="9" hidden="1"/>
    <cellStyle name="Hipervínculo visitado" xfId="34713" builtinId="9" hidden="1"/>
    <cellStyle name="Hipervínculo visitado" xfId="11359" builtinId="9" hidden="1"/>
    <cellStyle name="Hipervínculo visitado" xfId="46629" builtinId="9" hidden="1"/>
    <cellStyle name="Hipervínculo visitado" xfId="46869" builtinId="9" hidden="1"/>
    <cellStyle name="Hipervínculo visitado" xfId="33686" builtinId="9" hidden="1"/>
    <cellStyle name="Hipervínculo visitado" xfId="12043" builtinId="9" hidden="1"/>
    <cellStyle name="Hipervínculo visitado" xfId="20757" builtinId="9" hidden="1"/>
    <cellStyle name="Hipervínculo visitado" xfId="24639" builtinId="9" hidden="1"/>
    <cellStyle name="Hipervínculo visitado" xfId="24873" builtinId="9" hidden="1"/>
    <cellStyle name="Hipervínculo visitado" xfId="42504" builtinId="9" hidden="1"/>
    <cellStyle name="Hipervínculo visitado" xfId="27354" builtinId="9" hidden="1"/>
    <cellStyle name="Hipervínculo visitado" xfId="30956" builtinId="9" hidden="1"/>
    <cellStyle name="Hipervínculo visitado" xfId="35531" builtinId="9" hidden="1"/>
    <cellStyle name="Hipervínculo visitado" xfId="27932" builtinId="9" hidden="1"/>
    <cellStyle name="Hipervínculo visitado" xfId="42998" builtinId="9" hidden="1"/>
    <cellStyle name="Hipervínculo visitado" xfId="12955" builtinId="9" hidden="1"/>
    <cellStyle name="Hipervínculo visitado" xfId="24807" builtinId="9" hidden="1"/>
    <cellStyle name="Hipervínculo visitado" xfId="8850" builtinId="9" hidden="1"/>
    <cellStyle name="Hipervínculo visitado" xfId="30550" builtinId="9" hidden="1"/>
    <cellStyle name="Hipervínculo visitado" xfId="54051" builtinId="9" hidden="1"/>
    <cellStyle name="Hipervínculo visitado" xfId="12436" builtinId="9" hidden="1"/>
    <cellStyle name="Hipervínculo visitado" xfId="41269" builtinId="9" hidden="1"/>
    <cellStyle name="Hipervínculo visitado" xfId="29007" builtinId="9" hidden="1"/>
    <cellStyle name="Hipervínculo visitado" xfId="36704" builtinId="9" hidden="1"/>
    <cellStyle name="Hipervínculo visitado" xfId="23902" builtinId="9" hidden="1"/>
    <cellStyle name="Hipervínculo visitado" xfId="28719" builtinId="9" hidden="1"/>
    <cellStyle name="Hipervínculo visitado" xfId="43860" builtinId="9" hidden="1"/>
    <cellStyle name="Hipervínculo visitado" xfId="48307" builtinId="9" hidden="1"/>
    <cellStyle name="Hipervínculo visitado" xfId="58657" builtinId="9" hidden="1"/>
    <cellStyle name="Hipervínculo visitado" xfId="9201" builtinId="9" hidden="1"/>
    <cellStyle name="Hipervínculo visitado" xfId="2330" builtinId="9" hidden="1"/>
    <cellStyle name="Hipervínculo visitado" xfId="41656" builtinId="9" hidden="1"/>
    <cellStyle name="Hipervínculo visitado" xfId="8348" builtinId="9" hidden="1"/>
    <cellStyle name="Hipervínculo visitado" xfId="16249" builtinId="9" hidden="1"/>
    <cellStyle name="Hipervínculo visitado" xfId="6590" builtinId="9" hidden="1"/>
    <cellStyle name="Hipervínculo visitado" xfId="6727" builtinId="9" hidden="1"/>
    <cellStyle name="Hipervínculo visitado" xfId="403" builtinId="9" hidden="1"/>
    <cellStyle name="Hipervínculo visitado" xfId="1809" builtinId="9" hidden="1"/>
    <cellStyle name="Hipervínculo visitado" xfId="15300" builtinId="9" hidden="1"/>
    <cellStyle name="Hipervínculo visitado" xfId="2438" builtinId="9" hidden="1"/>
    <cellStyle name="Hipervínculo visitado" xfId="41636" builtinId="9" hidden="1"/>
    <cellStyle name="Hipervínculo visitado" xfId="2510" builtinId="9" hidden="1"/>
    <cellStyle name="Hipervínculo visitado" xfId="4338" builtinId="9" hidden="1"/>
    <cellStyle name="Hipervínculo visitado" xfId="20451" builtinId="9" hidden="1"/>
    <cellStyle name="Hipervínculo visitado" xfId="4456" builtinId="9" hidden="1"/>
    <cellStyle name="Hipervínculo visitado" xfId="3169" builtinId="9" hidden="1"/>
    <cellStyle name="Hipervínculo visitado" xfId="22870" builtinId="9" hidden="1"/>
    <cellStyle name="Hipervínculo visitado" xfId="37051" builtinId="9" hidden="1"/>
    <cellStyle name="Hipervínculo visitado" xfId="27191" builtinId="9" hidden="1"/>
    <cellStyle name="Hipervínculo visitado" xfId="23543" builtinId="9" hidden="1"/>
    <cellStyle name="Hipervínculo visitado" xfId="55154" builtinId="9" hidden="1"/>
    <cellStyle name="Hipervínculo visitado" xfId="9482" builtinId="9" hidden="1"/>
    <cellStyle name="Hipervínculo visitado" xfId="21997" builtinId="9" hidden="1"/>
    <cellStyle name="Hipervínculo visitado" xfId="51442" builtinId="9" hidden="1"/>
    <cellStyle name="Hipervínculo visitado" xfId="31034" builtinId="9" hidden="1"/>
    <cellStyle name="Hipervínculo visitado" xfId="45176" builtinId="9" hidden="1"/>
    <cellStyle name="Hipervínculo visitado" xfId="57913" builtinId="9" hidden="1"/>
    <cellStyle name="Hipervínculo visitado" xfId="36844" builtinId="9" hidden="1"/>
    <cellStyle name="Hipervínculo visitado" xfId="20242" builtinId="9" hidden="1"/>
    <cellStyle name="Hipervínculo visitado" xfId="4015" builtinId="9" hidden="1"/>
    <cellStyle name="Hipervínculo visitado" xfId="29532" builtinId="9" hidden="1"/>
    <cellStyle name="Hipervínculo visitado" xfId="4105" builtinId="9" hidden="1"/>
    <cellStyle name="Hipervínculo visitado" xfId="2254" builtinId="9" hidden="1"/>
    <cellStyle name="Hipervínculo visitado" xfId="31196" builtinId="9" hidden="1"/>
    <cellStyle name="Hipervínculo visitado" xfId="15662" builtinId="9" hidden="1"/>
    <cellStyle name="Hipervínculo visitado" xfId="33834" builtinId="9" hidden="1"/>
    <cellStyle name="Hipervínculo visitado" xfId="7038" builtinId="9" hidden="1"/>
    <cellStyle name="Hipervínculo visitado" xfId="52905" builtinId="9" hidden="1"/>
    <cellStyle name="Hipervínculo visitado" xfId="2603" builtinId="9" hidden="1"/>
    <cellStyle name="Hipervínculo visitado" xfId="58635" builtinId="9" hidden="1"/>
    <cellStyle name="Hipervínculo visitado" xfId="22796" builtinId="9" hidden="1"/>
    <cellStyle name="Hipervínculo visitado" xfId="53235" builtinId="9" hidden="1"/>
    <cellStyle name="Hipervínculo visitado" xfId="52860" builtinId="9" hidden="1"/>
    <cellStyle name="Hipervínculo visitado" xfId="17258" builtinId="9" hidden="1"/>
    <cellStyle name="Hipervínculo visitado" xfId="49690" builtinId="9" hidden="1"/>
    <cellStyle name="Hipervínculo visitado" xfId="38973" builtinId="9" hidden="1"/>
    <cellStyle name="Hipervínculo visitado" xfId="46191" builtinId="9" hidden="1"/>
    <cellStyle name="Hipervínculo visitado" xfId="47958" builtinId="9" hidden="1"/>
    <cellStyle name="Hipervínculo visitado" xfId="9332" builtinId="9" hidden="1"/>
    <cellStyle name="Hipervínculo visitado" xfId="54233" builtinId="9" hidden="1"/>
    <cellStyle name="Hipervínculo visitado" xfId="42000" builtinId="9" hidden="1"/>
    <cellStyle name="Hipervínculo visitado" xfId="36374" builtinId="9" hidden="1"/>
    <cellStyle name="Hipervínculo visitado" xfId="58751" builtinId="9" hidden="1"/>
    <cellStyle name="Hipervínculo visitado" xfId="40852" builtinId="9" hidden="1"/>
    <cellStyle name="Hipervínculo visitado" xfId="51383" builtinId="9" hidden="1"/>
    <cellStyle name="Hipervínculo visitado" xfId="36987" builtinId="9" hidden="1"/>
    <cellStyle name="Hipervínculo visitado" xfId="56919" builtinId="9" hidden="1"/>
    <cellStyle name="Hipervínculo visitado" xfId="38525" builtinId="9" hidden="1"/>
    <cellStyle name="Hipervínculo visitado" xfId="23209" builtinId="9" hidden="1"/>
    <cellStyle name="Hipervínculo visitado" xfId="33830" builtinId="9" hidden="1"/>
    <cellStyle name="Hipervínculo visitado" xfId="56427" builtinId="9" hidden="1"/>
    <cellStyle name="Hipervínculo visitado" xfId="12669" builtinId="9" hidden="1"/>
    <cellStyle name="Hipervínculo visitado" xfId="25895" builtinId="9" hidden="1"/>
    <cellStyle name="Hipervínculo visitado" xfId="4448" builtinId="9" hidden="1"/>
    <cellStyle name="Hipervínculo visitado" xfId="40850" builtinId="9" hidden="1"/>
    <cellStyle name="Hipervínculo visitado" xfId="1693" builtinId="9" hidden="1"/>
    <cellStyle name="Hipervínculo visitado" xfId="8326" builtinId="9" hidden="1"/>
    <cellStyle name="Hipervínculo visitado" xfId="24563" builtinId="9" hidden="1"/>
    <cellStyle name="Hipervínculo visitado" xfId="49904" builtinId="9" hidden="1"/>
    <cellStyle name="Hipervínculo visitado" xfId="43094" builtinId="9" hidden="1"/>
    <cellStyle name="Hipervínculo visitado" xfId="25650" builtinId="9" hidden="1"/>
    <cellStyle name="Hipervínculo visitado" xfId="28769" builtinId="9" hidden="1"/>
    <cellStyle name="Hipervínculo visitado" xfId="30223" builtinId="9" hidden="1"/>
    <cellStyle name="Hipervínculo visitado" xfId="36273" builtinId="9" hidden="1"/>
    <cellStyle name="Hipervínculo visitado" xfId="2889" builtinId="9" hidden="1"/>
    <cellStyle name="Hipervínculo visitado" xfId="45731" builtinId="9" hidden="1"/>
    <cellStyle name="Hipervínculo visitado" xfId="39192" builtinId="9" hidden="1"/>
    <cellStyle name="Hipervínculo visitado" xfId="29524" builtinId="9" hidden="1"/>
    <cellStyle name="Hipervínculo visitado" xfId="5521" builtinId="9" hidden="1"/>
    <cellStyle name="Hipervínculo visitado" xfId="46389" builtinId="9" hidden="1"/>
    <cellStyle name="Hipervínculo visitado" xfId="44878" builtinId="9" hidden="1"/>
    <cellStyle name="Hipervínculo visitado" xfId="47715" builtinId="9" hidden="1"/>
    <cellStyle name="Hipervínculo visitado" xfId="31068" builtinId="9" hidden="1"/>
    <cellStyle name="Hipervínculo visitado" xfId="28741" builtinId="9" hidden="1"/>
    <cellStyle name="Hipervínculo visitado" xfId="53043" builtinId="9" hidden="1"/>
    <cellStyle name="Hipervínculo visitado" xfId="22974" builtinId="9" hidden="1"/>
    <cellStyle name="Hipervínculo visitado" xfId="58731" builtinId="9" hidden="1"/>
    <cellStyle name="Hipervínculo visitado" xfId="8726" builtinId="9" hidden="1"/>
    <cellStyle name="Hipervínculo visitado" xfId="52543" builtinId="9" hidden="1"/>
    <cellStyle name="Hipervínculo visitado" xfId="6586" builtinId="9" hidden="1"/>
    <cellStyle name="Hipervínculo visitado" xfId="44678" builtinId="9" hidden="1"/>
    <cellStyle name="Hipervínculo visitado" xfId="35324" builtinId="9" hidden="1"/>
    <cellStyle name="Hipervínculo visitado" xfId="36191" builtinId="9" hidden="1"/>
    <cellStyle name="Hipervínculo visitado" xfId="4554" builtinId="9" hidden="1"/>
    <cellStyle name="Hipervínculo visitado" xfId="43487" builtinId="9" hidden="1"/>
    <cellStyle name="Hipervínculo visitado" xfId="24345" builtinId="9" hidden="1"/>
    <cellStyle name="Hipervínculo visitado" xfId="15082" builtinId="9" hidden="1"/>
    <cellStyle name="Hipervínculo visitado" xfId="6426" builtinId="9" hidden="1"/>
    <cellStyle name="Hipervínculo visitado" xfId="40632" builtinId="9" hidden="1"/>
    <cellStyle name="Hipervínculo visitado" xfId="54942" builtinId="9" hidden="1"/>
    <cellStyle name="Hipervínculo visitado" xfId="58325" builtinId="9" hidden="1"/>
    <cellStyle name="Hipervínculo visitado" xfId="35571" builtinId="9" hidden="1"/>
    <cellStyle name="Hipervínculo visitado" xfId="13797" builtinId="9" hidden="1"/>
    <cellStyle name="Hipervínculo visitado" xfId="55371" builtinId="9" hidden="1"/>
    <cellStyle name="Hipervínculo visitado" xfId="54501" builtinId="9" hidden="1"/>
    <cellStyle name="Hipervínculo visitado" xfId="49748" builtinId="9" hidden="1"/>
    <cellStyle name="Hipervínculo visitado" xfId="52647" builtinId="9" hidden="1"/>
    <cellStyle name="Hipervínculo visitado" xfId="25280" builtinId="9" hidden="1"/>
    <cellStyle name="Hipervínculo visitado" xfId="59480" builtinId="9" hidden="1"/>
    <cellStyle name="Hipervínculo visitado" xfId="14544" builtinId="9" hidden="1"/>
    <cellStyle name="Hipervínculo visitado" xfId="23291" builtinId="9" hidden="1"/>
    <cellStyle name="Hipervínculo visitado" xfId="49872" builtinId="9" hidden="1"/>
    <cellStyle name="Hipervínculo visitado" xfId="49073" builtinId="9" hidden="1"/>
    <cellStyle name="Hipervínculo visitado" xfId="25052" builtinId="9" hidden="1"/>
    <cellStyle name="Hipervínculo visitado" xfId="56057" builtinId="9" hidden="1"/>
    <cellStyle name="Hipervínculo visitado" xfId="26613" builtinId="9" hidden="1"/>
    <cellStyle name="Hipervínculo visitado" xfId="41852" builtinId="9" hidden="1"/>
    <cellStyle name="Hipervínculo visitado" xfId="17822" builtinId="9" hidden="1"/>
    <cellStyle name="Hipervínculo visitado" xfId="22834" builtinId="9" hidden="1"/>
    <cellStyle name="Hipervínculo visitado" xfId="45362" builtinId="9" hidden="1"/>
    <cellStyle name="Hipervínculo visitado" xfId="35377" builtinId="9" hidden="1"/>
    <cellStyle name="Hipervínculo visitado" xfId="29596" builtinId="9" hidden="1"/>
    <cellStyle name="Hipervínculo visitado" xfId="38495" builtinId="9" hidden="1"/>
    <cellStyle name="Hipervínculo visitado" xfId="29805" builtinId="9" hidden="1"/>
    <cellStyle name="Hipervínculo visitado" xfId="28627" builtinId="9" hidden="1"/>
    <cellStyle name="Hipervínculo visitado" xfId="31058" builtinId="9" hidden="1"/>
    <cellStyle name="Hipervínculo visitado" xfId="1689" builtinId="9" hidden="1"/>
    <cellStyle name="Hipervínculo visitado" xfId="51234" builtinId="9" hidden="1"/>
    <cellStyle name="Hipervínculo visitado" xfId="3290" builtinId="9" hidden="1"/>
    <cellStyle name="Hipervínculo visitado" xfId="41876" builtinId="9" hidden="1"/>
    <cellStyle name="Hipervínculo visitado" xfId="11713" builtinId="9" hidden="1"/>
    <cellStyle name="Hipervínculo visitado" xfId="50544" builtinId="9" hidden="1"/>
    <cellStyle name="Hipervínculo visitado" xfId="52911" builtinId="9" hidden="1"/>
    <cellStyle name="Hipervínculo visitado" xfId="55645" builtinId="9" hidden="1"/>
    <cellStyle name="Hipervínculo visitado" xfId="33344" builtinId="9" hidden="1"/>
    <cellStyle name="Hipervínculo visitado" xfId="17536" builtinId="9" hidden="1"/>
    <cellStyle name="Hipervínculo visitado" xfId="30112" builtinId="9" hidden="1"/>
    <cellStyle name="Hipervínculo visitado" xfId="45064" builtinId="9" hidden="1"/>
    <cellStyle name="Hipervínculo visitado" xfId="9422" builtinId="9" hidden="1"/>
    <cellStyle name="Hipervínculo visitado" xfId="26405" builtinId="9" hidden="1"/>
    <cellStyle name="Hipervínculo visitado" xfId="34691" builtinId="9" hidden="1"/>
    <cellStyle name="Hipervínculo visitado" xfId="1991" builtinId="9" hidden="1"/>
    <cellStyle name="Hipervínculo visitado" xfId="50744" builtinId="9" hidden="1"/>
    <cellStyle name="Hipervínculo visitado" xfId="30530" builtinId="9" hidden="1"/>
    <cellStyle name="Hipervínculo visitado" xfId="20854" builtinId="9" hidden="1"/>
    <cellStyle name="Hipervínculo visitado" xfId="36554" builtinId="9" hidden="1"/>
    <cellStyle name="Hipervínculo visitado" xfId="18413" builtinId="9" hidden="1"/>
    <cellStyle name="Hipervínculo visitado" xfId="28767" builtinId="9" hidden="1"/>
    <cellStyle name="Hipervínculo visitado" xfId="37253" builtinId="9" hidden="1"/>
    <cellStyle name="Hipervínculo visitado" xfId="34781" builtinId="9" hidden="1"/>
    <cellStyle name="Hipervínculo visitado" xfId="25521" builtinId="9" hidden="1"/>
    <cellStyle name="Hipervínculo visitado" xfId="58977" builtinId="9" hidden="1"/>
    <cellStyle name="Hipervínculo visitado" xfId="9253" builtinId="9" hidden="1"/>
    <cellStyle name="Hipervínculo visitado" xfId="51710" builtinId="9" hidden="1"/>
    <cellStyle name="Hipervínculo visitado" xfId="30789" builtinId="9" hidden="1"/>
    <cellStyle name="Hipervínculo visitado" xfId="54780" builtinId="9" hidden="1"/>
    <cellStyle name="Hipervínculo visitado" xfId="20724" builtinId="9" hidden="1"/>
    <cellStyle name="Hipervínculo visitado" xfId="45384" builtinId="9" hidden="1"/>
    <cellStyle name="Hipervínculo visitado" xfId="28897" builtinId="9" hidden="1"/>
    <cellStyle name="Hipervínculo visitado" xfId="49047" builtinId="9" hidden="1"/>
    <cellStyle name="Hipervínculo visitado" xfId="46217" builtinId="9" hidden="1"/>
    <cellStyle name="Hipervínculo visitado" xfId="45468" builtinId="9" hidden="1"/>
    <cellStyle name="Hipervínculo visitado" xfId="23541" builtinId="9" hidden="1"/>
    <cellStyle name="Hipervínculo visitado" xfId="8190" builtinId="9" hidden="1"/>
    <cellStyle name="Hipervínculo visitado" xfId="5472" builtinId="9" hidden="1"/>
    <cellStyle name="Hipervínculo visitado" xfId="26190" builtinId="9" hidden="1"/>
    <cellStyle name="Hipervínculo visitado" xfId="15072" builtinId="9" hidden="1"/>
    <cellStyle name="Hipervínculo visitado" xfId="10286" builtinId="9" hidden="1"/>
    <cellStyle name="Hipervínculo visitado" xfId="34125" builtinId="9" hidden="1"/>
    <cellStyle name="Hipervínculo visitado" xfId="25445" builtinId="9" hidden="1"/>
    <cellStyle name="Hipervínculo visitado" xfId="26831" builtinId="9" hidden="1"/>
    <cellStyle name="Hipervínculo visitado" xfId="43309" builtinId="9" hidden="1"/>
    <cellStyle name="Hipervínculo visitado" xfId="56317" builtinId="9" hidden="1"/>
    <cellStyle name="Hipervínculo visitado" xfId="38125" builtinId="9" hidden="1"/>
    <cellStyle name="Hipervínculo visitado" xfId="16446" builtinId="9" hidden="1"/>
    <cellStyle name="Hipervínculo visitado" xfId="47093" builtinId="9" hidden="1"/>
    <cellStyle name="Hipervínculo visitado" xfId="40140" builtinId="9" hidden="1"/>
    <cellStyle name="Hipervínculo visitado" xfId="40218" builtinId="9" hidden="1"/>
    <cellStyle name="Hipervínculo visitado" xfId="37114" builtinId="9" hidden="1"/>
    <cellStyle name="Hipervínculo visitado" xfId="47291" builtinId="9" hidden="1"/>
    <cellStyle name="Hipervínculo visitado" xfId="34371" builtinId="9" hidden="1"/>
    <cellStyle name="Hipervínculo visitado" xfId="42606" builtinId="9" hidden="1"/>
    <cellStyle name="Hipervínculo visitado" xfId="57736" builtinId="9" hidden="1"/>
    <cellStyle name="Hipervínculo visitado" xfId="19184" builtinId="9" hidden="1"/>
    <cellStyle name="Hipervínculo visitado" xfId="41786" builtinId="9" hidden="1"/>
    <cellStyle name="Hipervínculo visitado" xfId="44762" builtinId="9" hidden="1"/>
    <cellStyle name="Hipervínculo visitado" xfId="39098" builtinId="9" hidden="1"/>
    <cellStyle name="Hipervínculo visitado" xfId="2003" builtinId="9" hidden="1"/>
    <cellStyle name="Hipervínculo visitado" xfId="44608" builtinId="9" hidden="1"/>
    <cellStyle name="Hipervínculo visitado" xfId="45868" builtinId="9" hidden="1"/>
    <cellStyle name="Hipervínculo visitado" xfId="4972" builtinId="9" hidden="1"/>
    <cellStyle name="Hipervínculo visitado" xfId="58661" builtinId="9" hidden="1"/>
    <cellStyle name="Hipervínculo visitado" xfId="5742" builtinId="9" hidden="1"/>
    <cellStyle name="Hipervínculo visitado" xfId="27404" builtinId="9" hidden="1"/>
    <cellStyle name="Hipervínculo visitado" xfId="55089" builtinId="9" hidden="1"/>
    <cellStyle name="Hipervínculo visitado" xfId="37622" builtinId="9" hidden="1"/>
    <cellStyle name="Hipervínculo visitado" xfId="15480" builtinId="9" hidden="1"/>
    <cellStyle name="Hipervínculo visitado" xfId="4189" builtinId="9" hidden="1"/>
    <cellStyle name="Hipervínculo visitado" xfId="26985" builtinId="9" hidden="1"/>
    <cellStyle name="Hipervínculo visitado" xfId="19490" builtinId="9" hidden="1"/>
    <cellStyle name="Hipervínculo visitado" xfId="26741" builtinId="9" hidden="1"/>
    <cellStyle name="Hipervínculo visitado" xfId="15682" builtinId="9" hidden="1"/>
    <cellStyle name="Hipervínculo visitado" xfId="19062" builtinId="9" hidden="1"/>
    <cellStyle name="Hipervínculo visitado" xfId="40784" builtinId="9" hidden="1"/>
    <cellStyle name="Hipervínculo visitado" xfId="46601" builtinId="9" hidden="1"/>
    <cellStyle name="Hipervínculo visitado" xfId="15911" builtinId="9" hidden="1"/>
    <cellStyle name="Hipervínculo visitado" xfId="31390" builtinId="9" hidden="1"/>
    <cellStyle name="Hipervínculo visitado" xfId="18006" builtinId="9" hidden="1"/>
    <cellStyle name="Hipervínculo visitado" xfId="40766" builtinId="9" hidden="1"/>
    <cellStyle name="Hipervínculo visitado" xfId="10316" builtinId="9" hidden="1"/>
    <cellStyle name="Hipervínculo visitado" xfId="19934" builtinId="9" hidden="1"/>
    <cellStyle name="Hipervínculo visitado" xfId="18315" builtinId="9" hidden="1"/>
    <cellStyle name="Hipervínculo visitado" xfId="19604" builtinId="9" hidden="1"/>
    <cellStyle name="Hipervínculo visitado" xfId="27296" builtinId="9" hidden="1"/>
    <cellStyle name="Hipervínculo visitado" xfId="23637" builtinId="9" hidden="1"/>
    <cellStyle name="Hipervínculo visitado" xfId="48625" builtinId="9" hidden="1"/>
    <cellStyle name="Hipervínculo visitado" xfId="11594" builtinId="9" hidden="1"/>
    <cellStyle name="Hipervínculo visitado" xfId="10018" builtinId="9" hidden="1"/>
    <cellStyle name="Hipervínculo visitado" xfId="55906" builtinId="9" hidden="1"/>
    <cellStyle name="Hipervínculo visitado" xfId="39828" builtinId="9" hidden="1"/>
    <cellStyle name="Hipervínculo visitado" xfId="4035" builtinId="9" hidden="1"/>
    <cellStyle name="Hipervínculo visitado" xfId="43052" builtinId="9" hidden="1"/>
    <cellStyle name="Hipervínculo visitado" xfId="54690" builtinId="9" hidden="1"/>
    <cellStyle name="Hipervínculo visitado" xfId="43114" builtinId="9" hidden="1"/>
    <cellStyle name="Hipervínculo visitado" xfId="45783" builtinId="9" hidden="1"/>
    <cellStyle name="Hipervínculo visitado" xfId="8200" builtinId="9" hidden="1"/>
    <cellStyle name="Hipervínculo visitado" xfId="45848" builtinId="9" hidden="1"/>
    <cellStyle name="Hipervínculo visitado" xfId="34615" builtinId="9" hidden="1"/>
    <cellStyle name="Hipervínculo visitado" xfId="19474" builtinId="9" hidden="1"/>
    <cellStyle name="Hipervínculo visitado" xfId="8374" builtinId="9" hidden="1"/>
    <cellStyle name="Hipervínculo visitado" xfId="47727" builtinId="9" hidden="1"/>
    <cellStyle name="Hipervínculo visitado" xfId="11869" builtinId="9" hidden="1"/>
    <cellStyle name="Hipervínculo visitado" xfId="19362" builtinId="9" hidden="1"/>
    <cellStyle name="Hipervínculo visitado" xfId="57220" builtinId="9" hidden="1"/>
    <cellStyle name="Hipervínculo visitado" xfId="19226" builtinId="9" hidden="1"/>
    <cellStyle name="Hipervínculo visitado" xfId="16692" builtinId="9" hidden="1"/>
    <cellStyle name="Hipervínculo visitado" xfId="6244" builtinId="9" hidden="1"/>
    <cellStyle name="Hipervínculo visitado" xfId="8422" builtinId="9" hidden="1"/>
    <cellStyle name="Hipervínculo visitado" xfId="1127" builtinId="9" hidden="1"/>
    <cellStyle name="Hipervínculo visitado" xfId="23505" builtinId="9" hidden="1"/>
    <cellStyle name="Hipervínculo visitado" xfId="9783" builtinId="9" hidden="1"/>
    <cellStyle name="Hipervínculo visitado" xfId="43826" builtinId="9" hidden="1"/>
    <cellStyle name="Hipervínculo visitado" xfId="8933" builtinId="9" hidden="1"/>
    <cellStyle name="Hipervínculo visitado" xfId="36416" builtinId="9" hidden="1"/>
    <cellStyle name="Hipervínculo visitado" xfId="6380" builtinId="9" hidden="1"/>
    <cellStyle name="Hipervínculo visitado" xfId="36283" builtinId="9" hidden="1"/>
    <cellStyle name="Hipervínculo visitado" xfId="8670" builtinId="9" hidden="1"/>
    <cellStyle name="Hipervínculo visitado" xfId="15628" builtinId="9" hidden="1"/>
    <cellStyle name="Hipervínculo visitado" xfId="39818" builtinId="9" hidden="1"/>
    <cellStyle name="Hipervínculo visitado" xfId="52999" builtinId="9" hidden="1"/>
    <cellStyle name="Hipervínculo visitado" xfId="6046" builtinId="9" hidden="1"/>
    <cellStyle name="Hipervínculo visitado" xfId="9155" builtinId="9" hidden="1"/>
    <cellStyle name="Hipervínculo visitado" xfId="10648" builtinId="9" hidden="1"/>
    <cellStyle name="Hipervínculo visitado" xfId="9299" builtinId="9" hidden="1"/>
    <cellStyle name="Hipervínculo visitado" xfId="14818" builtinId="9" hidden="1"/>
    <cellStyle name="Hipervínculo visitado" xfId="19836" builtinId="9" hidden="1"/>
    <cellStyle name="Hipervínculo visitado" xfId="46782" builtinId="9" hidden="1"/>
    <cellStyle name="Hipervínculo visitado" xfId="51100" builtinId="9" hidden="1"/>
    <cellStyle name="Hipervínculo visitado" xfId="2623" builtinId="9" hidden="1"/>
    <cellStyle name="Hipervínculo visitado" xfId="1831" builtinId="9" hidden="1"/>
    <cellStyle name="Hipervínculo visitado" xfId="49145" builtinId="9" hidden="1"/>
    <cellStyle name="Hipervínculo visitado" xfId="30319" builtinId="9" hidden="1"/>
    <cellStyle name="Hipervínculo visitado" xfId="15819" builtinId="9" hidden="1"/>
    <cellStyle name="Hipervínculo visitado" xfId="13953" builtinId="9" hidden="1"/>
    <cellStyle name="Hipervínculo visitado" xfId="33632" builtinId="9" hidden="1"/>
    <cellStyle name="Hipervínculo visitado" xfId="54856" builtinId="9" hidden="1"/>
    <cellStyle name="Hipervínculo visitado" xfId="16904" builtinId="9" hidden="1"/>
    <cellStyle name="Hipervínculo visitado" xfId="28357" builtinId="9" hidden="1"/>
    <cellStyle name="Hipervínculo visitado" xfId="55073" builtinId="9" hidden="1"/>
    <cellStyle name="Hipervínculo visitado" xfId="41103" builtinId="9" hidden="1"/>
    <cellStyle name="Hipervínculo visitado" xfId="3809" builtinId="9" hidden="1"/>
    <cellStyle name="Hipervínculo visitado" xfId="31124" builtinId="9" hidden="1"/>
    <cellStyle name="Hipervínculo visitado" xfId="22283" builtinId="9" hidden="1"/>
    <cellStyle name="Hipervínculo visitado" xfId="26053" builtinId="9" hidden="1"/>
    <cellStyle name="Hipervínculo visitado" xfId="28805" builtinId="9" hidden="1"/>
    <cellStyle name="Hipervínculo visitado" xfId="4195" builtinId="9" hidden="1"/>
    <cellStyle name="Hipervínculo visitado" xfId="6877" builtinId="9" hidden="1"/>
    <cellStyle name="Hipervínculo visitado" xfId="56403" builtinId="9" hidden="1"/>
    <cellStyle name="Hipervínculo visitado" xfId="45953" builtinId="9" hidden="1"/>
    <cellStyle name="Hipervínculo visitado" xfId="44412" builtinId="9" hidden="1"/>
    <cellStyle name="Hipervínculo visitado" xfId="18012" builtinId="9" hidden="1"/>
    <cellStyle name="Hipervínculo visitado" xfId="38726" builtinId="9" hidden="1"/>
    <cellStyle name="Hipervínculo visitado" xfId="57379" builtinId="9" hidden="1"/>
    <cellStyle name="Hipervínculo visitado" xfId="33358" builtinId="9" hidden="1"/>
    <cellStyle name="Hipervínculo visitado" xfId="34599" builtinId="9" hidden="1"/>
    <cellStyle name="Hipervínculo visitado" xfId="52919" builtinId="9" hidden="1"/>
    <cellStyle name="Hipervínculo visitado" xfId="48581" builtinId="9" hidden="1"/>
    <cellStyle name="Hipervínculo visitado" xfId="23571" builtinId="9" hidden="1"/>
    <cellStyle name="Hipervínculo visitado" xfId="38762" builtinId="9" hidden="1"/>
    <cellStyle name="Hipervínculo visitado" xfId="10838" builtinId="9" hidden="1"/>
    <cellStyle name="Hipervínculo visitado" xfId="43419" builtinId="9" hidden="1"/>
    <cellStyle name="Hipervínculo visitado" xfId="46784" builtinId="9" hidden="1"/>
    <cellStyle name="Hipervínculo visitado" xfId="42492" builtinId="9" hidden="1"/>
    <cellStyle name="Hipervínculo visitado" xfId="19398" builtinId="9" hidden="1"/>
    <cellStyle name="Hipervínculo visitado" xfId="51536" builtinId="9" hidden="1"/>
    <cellStyle name="Hipervínculo visitado" xfId="34422" builtinId="9" hidden="1"/>
    <cellStyle name="Hipervínculo visitado" xfId="37505" builtinId="9" hidden="1"/>
    <cellStyle name="Hipervínculo visitado" xfId="28779" builtinId="9" hidden="1"/>
    <cellStyle name="Hipervínculo visitado" xfId="28873" builtinId="9" hidden="1"/>
    <cellStyle name="Hipervínculo visitado" xfId="40912" builtinId="9" hidden="1"/>
    <cellStyle name="Hipervínculo visitado" xfId="14239" builtinId="9" hidden="1"/>
    <cellStyle name="Hipervínculo visitado" xfId="32830" builtinId="9" hidden="1"/>
    <cellStyle name="Hipervínculo visitado" xfId="12717" builtinId="9" hidden="1"/>
    <cellStyle name="Hipervínculo visitado" xfId="57450" builtinId="9" hidden="1"/>
    <cellStyle name="Hipervínculo visitado" xfId="52206" builtinId="9" hidden="1"/>
    <cellStyle name="Hipervínculo visitado" xfId="2172" builtinId="9" hidden="1"/>
    <cellStyle name="Hipervínculo visitado" xfId="16630" builtinId="9" hidden="1"/>
    <cellStyle name="Hipervínculo visitado" xfId="49089" builtinId="9" hidden="1"/>
    <cellStyle name="Hipervínculo visitado" xfId="13841" builtinId="9" hidden="1"/>
    <cellStyle name="Hipervínculo visitado" xfId="48754" builtinId="9" hidden="1"/>
    <cellStyle name="Hipervínculo visitado" xfId="50119" builtinId="9" hidden="1"/>
    <cellStyle name="Hipervínculo visitado" xfId="40570" builtinId="9" hidden="1"/>
    <cellStyle name="Hipervínculo visitado" xfId="40864" builtinId="9" hidden="1"/>
    <cellStyle name="Hipervínculo visitado" xfId="3771" builtinId="9" hidden="1"/>
    <cellStyle name="Hipervínculo visitado" xfId="7806" builtinId="9" hidden="1"/>
    <cellStyle name="Hipervínculo visitado" xfId="33998" builtinId="9" hidden="1"/>
    <cellStyle name="Hipervínculo visitado" xfId="27619" builtinId="9" hidden="1"/>
    <cellStyle name="Hipervínculo visitado" xfId="40068" builtinId="9" hidden="1"/>
    <cellStyle name="Hipervínculo visitado" xfId="43104" builtinId="9" hidden="1"/>
    <cellStyle name="Hipervínculo visitado" xfId="31606" builtinId="9" hidden="1"/>
    <cellStyle name="Hipervínculo visitado" xfId="20349" builtinId="9" hidden="1"/>
    <cellStyle name="Hipervínculo visitado" xfId="5044" builtinId="9" hidden="1"/>
    <cellStyle name="Hipervínculo visitado" xfId="41081" builtinId="9" hidden="1"/>
    <cellStyle name="Hipervínculo visitado" xfId="15316" builtinId="9" hidden="1"/>
    <cellStyle name="Hipervínculo visitado" xfId="37785" builtinId="9" hidden="1"/>
    <cellStyle name="Hipervínculo visitado" xfId="31228" builtinId="9" hidden="1"/>
    <cellStyle name="Hipervínculo visitado" xfId="46691" builtinId="9" hidden="1"/>
    <cellStyle name="Hipervínculo visitado" xfId="17252" builtinId="9" hidden="1"/>
    <cellStyle name="Hipervínculo visitado" xfId="38543" builtinId="9" hidden="1"/>
    <cellStyle name="Hipervínculo visitado" xfId="26779" builtinId="9" hidden="1"/>
    <cellStyle name="Hipervínculo visitado" xfId="42582" builtinId="9" hidden="1"/>
    <cellStyle name="Hipervínculo visitado" xfId="28901" builtinId="9" hidden="1"/>
    <cellStyle name="Hipervínculo visitado" xfId="6208" builtinId="9" hidden="1"/>
    <cellStyle name="Hipervínculo visitado" xfId="6606" builtinId="9" hidden="1"/>
    <cellStyle name="Hipervínculo visitado" xfId="937" builtinId="9" hidden="1"/>
    <cellStyle name="Hipervínculo visitado" xfId="41157" builtinId="9" hidden="1"/>
    <cellStyle name="Hipervínculo visitado" xfId="56815" builtinId="9" hidden="1"/>
    <cellStyle name="Hipervínculo visitado" xfId="34032" builtinId="9" hidden="1"/>
    <cellStyle name="Hipervínculo visitado" xfId="19002" builtinId="9" hidden="1"/>
    <cellStyle name="Hipervínculo visitado" xfId="28899" builtinId="9" hidden="1"/>
    <cellStyle name="Hipervínculo visitado" xfId="54597" builtinId="9" hidden="1"/>
    <cellStyle name="Hipervínculo visitado" xfId="7524" builtinId="9" hidden="1"/>
    <cellStyle name="Hipervínculo visitado" xfId="20706" builtinId="9" hidden="1"/>
    <cellStyle name="Hipervínculo visitado" xfId="18343" builtinId="9" hidden="1"/>
    <cellStyle name="Hipervínculo visitado" xfId="17824" builtinId="9" hidden="1"/>
    <cellStyle name="Hipervínculo visitado" xfId="21102" builtinId="9" hidden="1"/>
    <cellStyle name="Hipervínculo visitado" xfId="17082" builtinId="9" hidden="1"/>
    <cellStyle name="Hipervínculo visitado" xfId="47856" builtinId="9" hidden="1"/>
    <cellStyle name="Hipervínculo visitado" xfId="51496" builtinId="9" hidden="1"/>
    <cellStyle name="Hipervínculo visitado" xfId="21183" builtinId="9" hidden="1"/>
    <cellStyle name="Hipervínculo visitado" xfId="14460" builtinId="9" hidden="1"/>
    <cellStyle name="Hipervínculo visitado" xfId="32115" builtinId="9" hidden="1"/>
    <cellStyle name="Hipervínculo visitado" xfId="34177" builtinId="9" hidden="1"/>
    <cellStyle name="Hipervínculo visitado" xfId="17114" builtinId="9" hidden="1"/>
    <cellStyle name="Hipervínculo visitado" xfId="50608" builtinId="9" hidden="1"/>
    <cellStyle name="Hipervínculo visitado" xfId="9161" builtinId="9" hidden="1"/>
    <cellStyle name="Hipervínculo visitado" xfId="49108" builtinId="9" hidden="1"/>
    <cellStyle name="Hipervínculo visitado" xfId="29616" builtinId="9" hidden="1"/>
    <cellStyle name="Hipervínculo visitado" xfId="33100" builtinId="9" hidden="1"/>
    <cellStyle name="Hipervínculo visitado" xfId="58573" builtinId="9" hidden="1"/>
    <cellStyle name="Hipervínculo visitado" xfId="53995" builtinId="9" hidden="1"/>
    <cellStyle name="Hipervínculo visitado" xfId="54868" builtinId="9" hidden="1"/>
    <cellStyle name="Hipervínculo visitado" xfId="27107" builtinId="9" hidden="1"/>
    <cellStyle name="Hipervínculo visitado" xfId="58206" builtinId="9" hidden="1"/>
    <cellStyle name="Hipervínculo visitado" xfId="46419" builtinId="9" hidden="1"/>
    <cellStyle name="Hipervínculo visitado" xfId="41175" builtinId="9" hidden="1"/>
    <cellStyle name="Hipervínculo visitado" xfId="40906" builtinId="9" hidden="1"/>
    <cellStyle name="Hipervínculo visitado" xfId="6408" builtinId="9" hidden="1"/>
    <cellStyle name="Hipervínculo visitado" xfId="23511" builtinId="9" hidden="1"/>
    <cellStyle name="Hipervínculo visitado" xfId="28496" builtinId="9" hidden="1"/>
    <cellStyle name="Hipervínculo visitado" xfId="19840" builtinId="9" hidden="1"/>
    <cellStyle name="Hipervínculo visitado" xfId="52870" builtinId="9" hidden="1"/>
    <cellStyle name="Hipervínculo visitado" xfId="50879" builtinId="9" hidden="1"/>
    <cellStyle name="Hipervínculo visitado" xfId="32283" builtinId="9" hidden="1"/>
    <cellStyle name="Hipervínculo visitado" xfId="16950" builtinId="9" hidden="1"/>
    <cellStyle name="Hipervínculo visitado" xfId="41093" builtinId="9" hidden="1"/>
    <cellStyle name="Hipervínculo visitado" xfId="6977" builtinId="9" hidden="1"/>
    <cellStyle name="Hipervínculo visitado" xfId="33628" builtinId="9" hidden="1"/>
    <cellStyle name="Hipervínculo visitado" xfId="25036" builtinId="9" hidden="1"/>
    <cellStyle name="Hipervínculo visitado" xfId="47892" builtinId="9" hidden="1"/>
    <cellStyle name="Hipervínculo visitado" xfId="54639" builtinId="9" hidden="1"/>
    <cellStyle name="Hipervínculo visitado" xfId="1147" builtinId="9" hidden="1"/>
    <cellStyle name="Hipervínculo visitado" xfId="34446" builtinId="9" hidden="1"/>
    <cellStyle name="Hipervínculo visitado" xfId="20471" builtinId="9" hidden="1"/>
    <cellStyle name="Hipervínculo visitado" xfId="22531" builtinId="9" hidden="1"/>
    <cellStyle name="Hipervínculo visitado" xfId="54790" builtinId="9" hidden="1"/>
    <cellStyle name="Hipervínculo visitado" xfId="39391" builtinId="9" hidden="1"/>
    <cellStyle name="Hipervínculo visitado" xfId="23922" builtinId="9" hidden="1"/>
    <cellStyle name="Hipervínculo visitado" xfId="17966" builtinId="9" hidden="1"/>
    <cellStyle name="Hipervínculo visitado" xfId="42159" builtinId="9" hidden="1"/>
    <cellStyle name="Hipervínculo visitado" xfId="4039" builtinId="9" hidden="1"/>
    <cellStyle name="Hipervínculo visitado" xfId="54571" builtinId="9" hidden="1"/>
    <cellStyle name="Hipervínculo visitado" xfId="54842" builtinId="9" hidden="1"/>
    <cellStyle name="Hipervínculo visitado" xfId="30612" builtinId="9" hidden="1"/>
    <cellStyle name="Hipervínculo visitado" xfId="7620" builtinId="9" hidden="1"/>
    <cellStyle name="Hipervínculo visitado" xfId="8446" builtinId="9" hidden="1"/>
    <cellStyle name="Hipervínculo visitado" xfId="56966" builtinId="9" hidden="1"/>
    <cellStyle name="Hipervínculo visitado" xfId="16392" builtinId="9" hidden="1"/>
    <cellStyle name="Hipervínculo visitado" xfId="53923" builtinId="9" hidden="1"/>
    <cellStyle name="Hipervínculo visitado" xfId="20124" builtinId="9" hidden="1"/>
    <cellStyle name="Hipervínculo visitado" xfId="3089" builtinId="9" hidden="1"/>
    <cellStyle name="Hipervínculo visitado" xfId="7827" builtinId="9" hidden="1"/>
    <cellStyle name="Hipervínculo visitado" xfId="17940" builtinId="9" hidden="1"/>
    <cellStyle name="Hipervínculo visitado" xfId="38313" builtinId="9" hidden="1"/>
    <cellStyle name="Hipervínculo visitado" xfId="32454" builtinId="9" hidden="1"/>
    <cellStyle name="Hipervínculo visitado" xfId="17456" builtinId="9" hidden="1"/>
    <cellStyle name="Hipervínculo visitado" xfId="11441" builtinId="9" hidden="1"/>
    <cellStyle name="Hipervínculo visitado" xfId="21610" builtinId="9" hidden="1"/>
    <cellStyle name="Hipervínculo visitado" xfId="23151" builtinId="9" hidden="1"/>
    <cellStyle name="Hipervínculo visitado" xfId="44068" builtinId="9" hidden="1"/>
    <cellStyle name="Hipervínculo visitado" xfId="33528" builtinId="9" hidden="1"/>
    <cellStyle name="Hipervínculo visitado" xfId="16822" builtinId="9" hidden="1"/>
    <cellStyle name="Hipervínculo visitado" xfId="11026" builtinId="9" hidden="1"/>
    <cellStyle name="Hipervínculo visitado" xfId="49318" builtinId="9" hidden="1"/>
    <cellStyle name="Hipervínculo visitado" xfId="56827" builtinId="9" hidden="1"/>
    <cellStyle name="Hipervínculo visitado" xfId="8284" builtinId="9" hidden="1"/>
    <cellStyle name="Hipervínculo visitado" xfId="20282" builtinId="9" hidden="1"/>
    <cellStyle name="Hipervínculo visitado" xfId="22924" builtinId="9" hidden="1"/>
    <cellStyle name="Hipervínculo visitado" xfId="34285" builtinId="9" hidden="1"/>
    <cellStyle name="Hipervínculo visitado" xfId="11831" builtinId="9" hidden="1"/>
    <cellStyle name="Hipervínculo visitado" xfId="47039" builtinId="9" hidden="1"/>
    <cellStyle name="Hipervínculo visitado" xfId="31288" builtinId="9" hidden="1"/>
    <cellStyle name="Hipervínculo visitado" xfId="33240" builtinId="9" hidden="1"/>
    <cellStyle name="Hipervínculo visitado" xfId="48" builtinId="9" hidden="1"/>
    <cellStyle name="Hipervínculo visitado" xfId="576" builtinId="9" hidden="1"/>
    <cellStyle name="Hipervínculo visitado" xfId="59302" builtinId="9" hidden="1"/>
    <cellStyle name="Hipervínculo visitado" xfId="17210" builtinId="9" hidden="1"/>
    <cellStyle name="Hipervínculo visitado" xfId="29343" builtinId="9" hidden="1"/>
    <cellStyle name="Hipervínculo visitado" xfId="35785" builtinId="9" hidden="1"/>
    <cellStyle name="Hipervínculo visitado" xfId="1115" builtinId="9" hidden="1"/>
    <cellStyle name="Hipervínculo visitado" xfId="37985" builtinId="9" hidden="1"/>
    <cellStyle name="Hipervínculo visitado" xfId="45424" builtinId="9" hidden="1"/>
    <cellStyle name="Hipervínculo visitado" xfId="24853" builtinId="9" hidden="1"/>
    <cellStyle name="Hipervínculo visitado" xfId="38221" builtinId="9" hidden="1"/>
    <cellStyle name="Hipervínculo visitado" xfId="14424" builtinId="9" hidden="1"/>
    <cellStyle name="Hipervínculo visitado" xfId="41394" builtinId="9" hidden="1"/>
    <cellStyle name="Hipervínculo visitado" xfId="32974" builtinId="9" hidden="1"/>
    <cellStyle name="Hipervínculo visitado" xfId="29736" builtinId="9" hidden="1"/>
    <cellStyle name="Hipervínculo visitado" xfId="6432" builtinId="9" hidden="1"/>
    <cellStyle name="Hipervínculo visitado" xfId="30890" builtinId="9" hidden="1"/>
    <cellStyle name="Hipervínculo visitado" xfId="23649" builtinId="9" hidden="1"/>
    <cellStyle name="Hipervínculo visitado" xfId="42856" builtinId="9" hidden="1"/>
    <cellStyle name="Hipervínculo visitado" xfId="1373" builtinId="9" hidden="1"/>
    <cellStyle name="Hipervínculo visitado" xfId="15590" builtinId="9" hidden="1"/>
    <cellStyle name="Hipervínculo visitado" xfId="29973" builtinId="9" hidden="1"/>
    <cellStyle name="Hipervínculo visitado" xfId="42932" builtinId="9" hidden="1"/>
    <cellStyle name="Hipervínculo visitado" xfId="2637" builtinId="9" hidden="1"/>
    <cellStyle name="Hipervínculo visitado" xfId="40904" builtinId="9" hidden="1"/>
    <cellStyle name="Hipervínculo visitado" xfId="53807" builtinId="9" hidden="1"/>
    <cellStyle name="Hipervínculo visitado" xfId="35085" builtinId="9" hidden="1"/>
    <cellStyle name="Hipervínculo visitado" xfId="21965" builtinId="9" hidden="1"/>
    <cellStyle name="Hipervínculo visitado" xfId="43531" builtinId="9" hidden="1"/>
    <cellStyle name="Hipervínculo visitado" xfId="25744" builtinId="9" hidden="1"/>
    <cellStyle name="Hipervínculo visitado" xfId="28161" builtinId="9" hidden="1"/>
    <cellStyle name="Hipervínculo visitado" xfId="44960" builtinId="9" hidden="1"/>
    <cellStyle name="Hipervínculo visitado" xfId="33558" builtinId="9" hidden="1"/>
    <cellStyle name="Hipervínculo visitado" xfId="47876" builtinId="9" hidden="1"/>
    <cellStyle name="Hipervínculo visitado" xfId="53656" builtinId="9" hidden="1"/>
    <cellStyle name="Hipervínculo visitado" xfId="10199" builtinId="9" hidden="1"/>
    <cellStyle name="Hipervínculo visitado" xfId="41273" builtinId="9" hidden="1"/>
    <cellStyle name="Hipervínculo visitado" xfId="40486" builtinId="9" hidden="1"/>
    <cellStyle name="Hipervínculo visitado" xfId="52300" builtinId="9" hidden="1"/>
    <cellStyle name="Hipervínculo visitado" xfId="7634" builtinId="9" hidden="1"/>
    <cellStyle name="Hipervínculo visitado" xfId="48774" builtinId="9" hidden="1"/>
    <cellStyle name="Hipervínculo visitado" xfId="57865" builtinId="9" hidden="1"/>
    <cellStyle name="Hipervínculo visitado" xfId="21411" builtinId="9" hidden="1"/>
    <cellStyle name="Hipervínculo visitado" xfId="14000" builtinId="9" hidden="1"/>
    <cellStyle name="Hipervínculo visitado" xfId="1701" builtinId="9" hidden="1"/>
    <cellStyle name="Hipervínculo visitado" xfId="56519" builtinId="9" hidden="1"/>
    <cellStyle name="Hipervínculo visitado" xfId="46336" builtinId="9" hidden="1"/>
    <cellStyle name="Hipervínculo visitado" xfId="52485" builtinId="9" hidden="1"/>
    <cellStyle name="Hipervínculo visitado" xfId="33584" builtinId="9" hidden="1"/>
    <cellStyle name="Hipervínculo visitado" xfId="12879" builtinId="9" hidden="1"/>
    <cellStyle name="Hipervínculo visitado" xfId="34361" builtinId="9" hidden="1"/>
    <cellStyle name="Hipervínculo visitado" xfId="12299" builtinId="9" hidden="1"/>
    <cellStyle name="Hipervínculo visitado" xfId="19192" builtinId="9" hidden="1"/>
    <cellStyle name="Hipervínculo visitado" xfId="54880" builtinId="9" hidden="1"/>
    <cellStyle name="Hipervínculo visitado" xfId="36085" builtinId="9" hidden="1"/>
    <cellStyle name="Hipervínculo visitado" xfId="48932" builtinId="9" hidden="1"/>
    <cellStyle name="Hipervínculo visitado" xfId="27159" builtinId="9" hidden="1"/>
    <cellStyle name="Hipervínculo visitado" xfId="51333" builtinId="9" hidden="1"/>
    <cellStyle name="Hipervínculo visitado" xfId="44870" builtinId="9" hidden="1"/>
    <cellStyle name="Hipervínculo visitado" xfId="35635" builtinId="9" hidden="1"/>
    <cellStyle name="Hipervínculo visitado" xfId="258" builtinId="9" hidden="1"/>
    <cellStyle name="Hipervínculo visitado" xfId="9928" builtinId="9" hidden="1"/>
    <cellStyle name="Hipervínculo visitado" xfId="28297" builtinId="9" hidden="1"/>
    <cellStyle name="Hipervínculo visitado" xfId="10652" builtinId="9" hidden="1"/>
    <cellStyle name="Hipervínculo visitado" xfId="57746" builtinId="9" hidden="1"/>
    <cellStyle name="Hipervínculo visitado" xfId="12438" builtinId="9" hidden="1"/>
    <cellStyle name="Hipervínculo visitado" xfId="14334" builtinId="9" hidden="1"/>
    <cellStyle name="Hipervínculo visitado" xfId="35280" builtinId="9" hidden="1"/>
    <cellStyle name="Hipervínculo visitado" xfId="23523" builtinId="9" hidden="1"/>
    <cellStyle name="Hipervínculo visitado" xfId="3673" builtinId="9" hidden="1"/>
    <cellStyle name="Hipervínculo visitado" xfId="3359" builtinId="9" hidden="1"/>
    <cellStyle name="Hipervínculo visitado" xfId="1876" builtinId="9" hidden="1"/>
    <cellStyle name="Hipervínculo visitado" xfId="8642" builtinId="9" hidden="1"/>
    <cellStyle name="Hipervínculo visitado" xfId="4858" builtinId="9" hidden="1"/>
    <cellStyle name="Hipervínculo visitado" xfId="4956" builtinId="9" hidden="1"/>
    <cellStyle name="Hipervínculo visitado" xfId="5818" builtinId="9" hidden="1"/>
    <cellStyle name="Hipervínculo visitado" xfId="4500" builtinId="9" hidden="1"/>
    <cellStyle name="Hipervínculo visitado" xfId="9600" builtinId="9" hidden="1"/>
    <cellStyle name="Hipervínculo visitado" xfId="20515" builtinId="9" hidden="1"/>
    <cellStyle name="Hipervínculo visitado" xfId="20330" builtinId="9" hidden="1"/>
    <cellStyle name="Hipervínculo visitado" xfId="50" builtinId="9" hidden="1"/>
    <cellStyle name="Hipervínculo visitado" xfId="7642" builtinId="9" hidden="1"/>
    <cellStyle name="Hipervínculo visitado" xfId="1421" builtinId="9" hidden="1"/>
    <cellStyle name="Hipervínculo visitado" xfId="1006" builtinId="9" hidden="1"/>
    <cellStyle name="Hipervínculo visitado" xfId="1047" builtinId="9" hidden="1"/>
    <cellStyle name="Hipervínculo visitado" xfId="32856" builtinId="9" hidden="1"/>
    <cellStyle name="Hipervínculo visitado" xfId="33019" builtinId="9" hidden="1"/>
    <cellStyle name="Hipervínculo visitado" xfId="34087" builtinId="9" hidden="1"/>
    <cellStyle name="Hipervínculo visitado" xfId="33292" builtinId="9" hidden="1"/>
    <cellStyle name="Hipervínculo visitado" xfId="51464" builtinId="9" hidden="1"/>
    <cellStyle name="Hipervínculo visitado" xfId="55491" builtinId="9" hidden="1"/>
    <cellStyle name="Hipervínculo visitado" xfId="29245" builtinId="9" hidden="1"/>
    <cellStyle name="Hipervínculo visitado" xfId="7134" builtinId="9" hidden="1"/>
    <cellStyle name="Hipervínculo visitado" xfId="45351" builtinId="9" hidden="1"/>
    <cellStyle name="Hipervínculo visitado" xfId="28955" builtinId="9" hidden="1"/>
    <cellStyle name="Hipervínculo visitado" xfId="31406" builtinId="9" hidden="1"/>
    <cellStyle name="Hipervínculo visitado" xfId="38987" builtinId="9" hidden="1"/>
    <cellStyle name="Hipervínculo visitado" xfId="5207" builtinId="9" hidden="1"/>
    <cellStyle name="Hipervínculo visitado" xfId="42084" builtinId="9" hidden="1"/>
    <cellStyle name="Hipervínculo visitado" xfId="12501" builtinId="9" hidden="1"/>
    <cellStyle name="Hipervínculo visitado" xfId="1038" builtinId="9" hidden="1"/>
    <cellStyle name="Hipervínculo visitado" xfId="1401" builtinId="9" hidden="1"/>
    <cellStyle name="Hipervínculo visitado" xfId="9021" builtinId="9" hidden="1"/>
    <cellStyle name="Hipervínculo visitado" xfId="6140" builtinId="9" hidden="1"/>
    <cellStyle name="Hipervínculo visitado" xfId="35215" builtinId="9" hidden="1"/>
    <cellStyle name="Hipervínculo visitado" xfId="49370" builtinId="9" hidden="1"/>
    <cellStyle name="Hipervínculo visitado" xfId="33484" builtinId="9" hidden="1"/>
    <cellStyle name="Hipervínculo visitado" xfId="53395" builtinId="9" hidden="1"/>
    <cellStyle name="Hipervínculo visitado" xfId="54355" builtinId="9" hidden="1"/>
    <cellStyle name="Hipervínculo visitado" xfId="51066" builtinId="9" hidden="1"/>
    <cellStyle name="Hipervínculo visitado" xfId="52375" builtinId="9" hidden="1"/>
    <cellStyle name="Hipervínculo visitado" xfId="49820" builtinId="9" hidden="1"/>
    <cellStyle name="Hipervínculo visitado" xfId="49301" builtinId="9" hidden="1"/>
    <cellStyle name="Hipervínculo visitado" xfId="46403" builtinId="9" hidden="1"/>
    <cellStyle name="Hipervínculo visitado" xfId="30259" builtinId="9" hidden="1"/>
    <cellStyle name="Hipervínculo visitado" xfId="30354" builtinId="9" hidden="1"/>
    <cellStyle name="Hipervínculo visitado" xfId="29956" builtinId="9" hidden="1"/>
    <cellStyle name="Hipervínculo visitado" xfId="53795" builtinId="9" hidden="1"/>
    <cellStyle name="Hipervínculo visitado" xfId="58515" builtinId="9" hidden="1"/>
    <cellStyle name="Hipervínculo visitado" xfId="59466" builtinId="9" hidden="1"/>
    <cellStyle name="Hipervínculo visitado" xfId="57696" builtinId="9" hidden="1"/>
    <cellStyle name="Hipervínculo visitado" xfId="56913" builtinId="9" hidden="1"/>
    <cellStyle name="Hipervínculo visitado" xfId="41944" builtinId="9" hidden="1"/>
    <cellStyle name="Hipervínculo visitado" xfId="49132" builtinId="9" hidden="1"/>
    <cellStyle name="Hipervínculo visitado" xfId="52593" builtinId="9" hidden="1"/>
    <cellStyle name="Hipervínculo visitado" xfId="39344" builtinId="9" hidden="1"/>
    <cellStyle name="Hipervínculo visitado" xfId="38139" builtinId="9" hidden="1"/>
    <cellStyle name="Hipervínculo visitado" xfId="37257" builtinId="9" hidden="1"/>
    <cellStyle name="Hipervínculo visitado" xfId="48494" builtinId="9" hidden="1"/>
    <cellStyle name="Hipervínculo visitado" xfId="57843" builtinId="9" hidden="1"/>
    <cellStyle name="Hipervínculo visitado" xfId="30042" builtinId="9" hidden="1"/>
    <cellStyle name="Hipervínculo visitado" xfId="30668" builtinId="9" hidden="1"/>
    <cellStyle name="Hipervínculo visitado" xfId="51590" builtinId="9" hidden="1"/>
    <cellStyle name="Hipervínculo visitado" xfId="53557" builtinId="9" hidden="1"/>
    <cellStyle name="Hipervínculo visitado" xfId="2784" builtinId="9" hidden="1"/>
    <cellStyle name="Hipervínculo visitado" xfId="11072" builtinId="9" hidden="1"/>
    <cellStyle name="Hipervínculo visitado" xfId="30182" builtinId="9" hidden="1"/>
    <cellStyle name="Hipervínculo visitado" xfId="29932" builtinId="9" hidden="1"/>
    <cellStyle name="Hipervínculo visitado" xfId="42163" builtinId="9" hidden="1"/>
    <cellStyle name="Hipervínculo visitado" xfId="53077" builtinId="9" hidden="1"/>
    <cellStyle name="Hipervínculo visitado" xfId="33932" builtinId="9" hidden="1"/>
    <cellStyle name="Hipervínculo visitado" xfId="124" builtinId="9" hidden="1"/>
    <cellStyle name="Hipervínculo visitado" xfId="4083" builtinId="9" hidden="1"/>
    <cellStyle name="Hipervínculo visitado" xfId="17550" builtinId="9" hidden="1"/>
    <cellStyle name="Hipervínculo visitado" xfId="5978" builtinId="9" hidden="1"/>
    <cellStyle name="Hipervínculo visitado" xfId="8806" builtinId="9" hidden="1"/>
    <cellStyle name="Hipervínculo visitado" xfId="4770" builtinId="9" hidden="1"/>
    <cellStyle name="Hipervínculo visitado" xfId="691" builtinId="9" hidden="1"/>
    <cellStyle name="Hipervínculo visitado" xfId="1765" builtinId="9" hidden="1"/>
    <cellStyle name="Hipervínculo visitado" xfId="1471" builtinId="9" hidden="1"/>
    <cellStyle name="Hipervínculo visitado" xfId="54295" builtinId="9" hidden="1"/>
    <cellStyle name="Hipervínculo visitado" xfId="22097" builtinId="9" hidden="1"/>
    <cellStyle name="Hipervínculo visitado" xfId="492" builtinId="9" hidden="1"/>
    <cellStyle name="Hipervínculo visitado" xfId="56151" builtinId="9" hidden="1"/>
    <cellStyle name="Hipervínculo visitado" xfId="49712" builtinId="9" hidden="1"/>
    <cellStyle name="Hipervínculo visitado" xfId="37319" builtinId="9" hidden="1"/>
    <cellStyle name="Hipervínculo visitado" xfId="14006" builtinId="9" hidden="1"/>
    <cellStyle name="Hipervínculo visitado" xfId="1745" builtinId="9" hidden="1"/>
    <cellStyle name="Hipervínculo visitado" xfId="12819" builtinId="9" hidden="1"/>
    <cellStyle name="Hipervínculo visitado" xfId="36333" builtinId="9" hidden="1"/>
    <cellStyle name="Hipervínculo visitado" xfId="44049" builtinId="9" hidden="1"/>
    <cellStyle name="Hipervínculo visitado" xfId="33318" builtinId="9" hidden="1"/>
    <cellStyle name="Hipervínculo visitado" xfId="7590" builtinId="9" hidden="1"/>
    <cellStyle name="Hipervínculo visitado" xfId="13075" builtinId="9" hidden="1"/>
    <cellStyle name="Hipervínculo visitado" xfId="47173" builtinId="9" hidden="1"/>
    <cellStyle name="Hipervínculo visitado" xfId="5599" builtinId="9" hidden="1"/>
    <cellStyle name="Hipervínculo visitado" xfId="5952" builtinId="9" hidden="1"/>
    <cellStyle name="Hipervínculo visitado" xfId="8514" builtinId="9" hidden="1"/>
    <cellStyle name="Hipervínculo visitado" xfId="16555" builtinId="9" hidden="1"/>
    <cellStyle name="Hipervínculo visitado" xfId="4870" builtinId="9" hidden="1"/>
    <cellStyle name="Hipervínculo visitado" xfId="381" builtinId="9" hidden="1"/>
    <cellStyle name="Hipervínculo visitado" xfId="12468" builtinId="9" hidden="1"/>
    <cellStyle name="Hipervínculo visitado" xfId="1137" builtinId="9" hidden="1"/>
    <cellStyle name="Hipervínculo visitado" xfId="795" builtinId="9" hidden="1"/>
    <cellStyle name="Hipervínculo visitado" xfId="52104" builtinId="9" hidden="1"/>
    <cellStyle name="Hipervínculo visitado" xfId="59039" builtinId="9" hidden="1"/>
    <cellStyle name="Hipervínculo visitado" xfId="16267" builtinId="9" hidden="1"/>
    <cellStyle name="Hipervínculo visitado" xfId="41221" builtinId="9" hidden="1"/>
    <cellStyle name="Hipervínculo visitado" xfId="43066" builtinId="9" hidden="1"/>
    <cellStyle name="Hipervínculo visitado" xfId="44660" builtinId="9" hidden="1"/>
    <cellStyle name="Hipervínculo visitado" xfId="36071" builtinId="9" hidden="1"/>
    <cellStyle name="Hipervínculo visitado" xfId="45228" builtinId="9" hidden="1"/>
    <cellStyle name="Hipervínculo visitado" xfId="3061" builtinId="9" hidden="1"/>
    <cellStyle name="Hipervínculo visitado" xfId="7284" builtinId="9" hidden="1"/>
    <cellStyle name="Hipervínculo visitado" xfId="9586" builtinId="9" hidden="1"/>
    <cellStyle name="Hipervínculo visitado" xfId="18311" builtinId="9" hidden="1"/>
    <cellStyle name="Hipervínculo visitado" xfId="36752" builtinId="9" hidden="1"/>
    <cellStyle name="Hipervínculo visitado" xfId="6148" builtinId="9" hidden="1"/>
    <cellStyle name="Hipervínculo visitado" xfId="39174" builtinId="9" hidden="1"/>
    <cellStyle name="Hipervínculo visitado" xfId="50329" builtinId="9" hidden="1"/>
    <cellStyle name="Hipervínculo visitado" xfId="11156" builtinId="9" hidden="1"/>
    <cellStyle name="Hipervínculo visitado" xfId="50131" builtinId="9" hidden="1"/>
    <cellStyle name="Hipervínculo visitado" xfId="27057" builtinId="9" hidden="1"/>
    <cellStyle name="Hipervínculo visitado" xfId="19588" builtinId="9" hidden="1"/>
    <cellStyle name="Hipervínculo visitado" xfId="10848" builtinId="9" hidden="1"/>
    <cellStyle name="Hipervínculo visitado" xfId="53251" builtinId="9" hidden="1"/>
    <cellStyle name="Hipervínculo visitado" xfId="54087" builtinId="9" hidden="1"/>
    <cellStyle name="Hipervínculo visitado" xfId="10530" builtinId="9" hidden="1"/>
    <cellStyle name="Hipervínculo visitado" xfId="5780" builtinId="9" hidden="1"/>
    <cellStyle name="Hipervínculo visitado" xfId="38257" builtinId="9" hidden="1"/>
    <cellStyle name="Hipervínculo visitado" xfId="3863" builtinId="9" hidden="1"/>
    <cellStyle name="Hipervínculo visitado" xfId="3923" builtinId="9" hidden="1"/>
    <cellStyle name="Hipervínculo visitado" xfId="7811" builtinId="9" hidden="1"/>
    <cellStyle name="Hipervínculo visitado" xfId="14558" builtinId="9" hidden="1"/>
    <cellStyle name="Hipervínculo visitado" xfId="8995" builtinId="9" hidden="1"/>
    <cellStyle name="Hipervínculo visitado" xfId="45174" builtinId="9" hidden="1"/>
    <cellStyle name="Hipervínculo visitado" xfId="41663" builtinId="9" hidden="1"/>
    <cellStyle name="Hipervínculo visitado" xfId="8396" builtinId="9" hidden="1"/>
    <cellStyle name="Hipervínculo visitado" xfId="2021" builtinId="9" hidden="1"/>
    <cellStyle name="Hipervínculo visitado" xfId="8208" builtinId="9" hidden="1"/>
    <cellStyle name="Hipervínculo visitado" xfId="12297" builtinId="9" hidden="1"/>
    <cellStyle name="Hipervínculo visitado" xfId="30221" builtinId="9" hidden="1"/>
    <cellStyle name="Hipervínculo visitado" xfId="38884" builtinId="9" hidden="1"/>
    <cellStyle name="Hipervínculo visitado" xfId="19416" builtinId="9" hidden="1"/>
    <cellStyle name="Hipervínculo visitado" xfId="20008" builtinId="9" hidden="1"/>
    <cellStyle name="Hipervínculo visitado" xfId="8294" builtinId="9" hidden="1"/>
    <cellStyle name="Hipervínculo visitado" xfId="41520" builtinId="9" hidden="1"/>
    <cellStyle name="Hipervínculo visitado" xfId="42588" builtinId="9" hidden="1"/>
    <cellStyle name="Hipervínculo visitado" xfId="20084" builtinId="9" hidden="1"/>
    <cellStyle name="Hipervínculo visitado" xfId="4938" builtinId="9" hidden="1"/>
    <cellStyle name="Hipervínculo visitado" xfId="9069" builtinId="9" hidden="1"/>
    <cellStyle name="Hipervínculo visitado" xfId="29351" builtinId="9" hidden="1"/>
    <cellStyle name="Hipervínculo visitado" xfId="6963" builtinId="9" hidden="1"/>
    <cellStyle name="Hipervínculo visitado" xfId="7009" builtinId="9" hidden="1"/>
    <cellStyle name="Hipervínculo visitado" xfId="11323" builtinId="9" hidden="1"/>
    <cellStyle name="Hipervínculo visitado" xfId="12625" builtinId="9" hidden="1"/>
    <cellStyle name="Hipervínculo visitado" xfId="9685" builtinId="9" hidden="1"/>
    <cellStyle name="Hipervínculo visitado" xfId="20100" builtinId="9" hidden="1"/>
    <cellStyle name="Hipervínculo visitado" xfId="27199" builtinId="9" hidden="1"/>
    <cellStyle name="Hipervínculo visitado" xfId="24785" builtinId="9" hidden="1"/>
    <cellStyle name="Hipervínculo visitado" xfId="13107" builtinId="9" hidden="1"/>
    <cellStyle name="Hipervínculo visitado" xfId="4649" builtinId="9" hidden="1"/>
    <cellStyle name="Hipervínculo visitado" xfId="5093" builtinId="9" hidden="1"/>
    <cellStyle name="Hipervínculo visitado" xfId="6725" builtinId="9" hidden="1"/>
    <cellStyle name="Hipervínculo visitado" xfId="5772" builtinId="9" hidden="1"/>
    <cellStyle name="Hipervínculo visitado" xfId="9828" builtinId="9" hidden="1"/>
    <cellStyle name="Hipervínculo visitado" xfId="20660" builtinId="9" hidden="1"/>
    <cellStyle name="Hipervínculo visitado" xfId="17730" builtinId="9" hidden="1"/>
    <cellStyle name="Hipervínculo visitado" xfId="4360" builtinId="9" hidden="1"/>
    <cellStyle name="Hipervínculo visitado" xfId="3705" builtinId="9" hidden="1"/>
    <cellStyle name="Hipervínculo visitado" xfId="36692" builtinId="9" hidden="1"/>
    <cellStyle name="Hipervínculo visitado" xfId="42660" builtinId="9" hidden="1"/>
    <cellStyle name="Hipervínculo visitado" xfId="41417" builtinId="9" hidden="1"/>
    <cellStyle name="Hipervínculo visitado" xfId="12599" builtinId="9" hidden="1"/>
    <cellStyle name="Hipervínculo visitado" xfId="3869" builtinId="9" hidden="1"/>
    <cellStyle name="Hipervínculo visitado" xfId="413" builtinId="9" hidden="1"/>
    <cellStyle name="Hipervínculo visitado" xfId="4287" builtinId="9" hidden="1"/>
    <cellStyle name="Hipervínculo visitado" xfId="4233" builtinId="9" hidden="1"/>
    <cellStyle name="Hipervínculo visitado" xfId="8296" builtinId="9" hidden="1"/>
    <cellStyle name="Hipervínculo visitado" xfId="17404" builtinId="9" hidden="1"/>
    <cellStyle name="Hipervínculo visitado" xfId="16511" builtinId="9" hidden="1"/>
    <cellStyle name="Hipervínculo visitado" xfId="19962" builtinId="9" hidden="1"/>
    <cellStyle name="Hipervínculo visitado" xfId="12889" builtinId="9" hidden="1"/>
    <cellStyle name="Hipervínculo visitado" xfId="32238" builtinId="9" hidden="1"/>
    <cellStyle name="Hipervínculo visitado" xfId="24717" builtinId="9" hidden="1"/>
    <cellStyle name="Hipervínculo visitado" xfId="28721" builtinId="9" hidden="1"/>
    <cellStyle name="Hipervínculo visitado" xfId="44674" builtinId="9" hidden="1"/>
    <cellStyle name="Hipervínculo visitado" xfId="9109" builtinId="9" hidden="1"/>
    <cellStyle name="Hipervínculo visitado" xfId="52118" builtinId="9" hidden="1"/>
    <cellStyle name="Hipervínculo visitado" xfId="47621" builtinId="9" hidden="1"/>
    <cellStyle name="Hipervínculo visitado" xfId="57605" builtinId="9" hidden="1"/>
    <cellStyle name="Hipervínculo visitado" xfId="22285" builtinId="9" hidden="1"/>
    <cellStyle name="Hipervínculo visitado" xfId="54653" builtinId="9" hidden="1"/>
    <cellStyle name="Hipervínculo visitado" xfId="32287" builtinId="9" hidden="1"/>
    <cellStyle name="Hipervínculo visitado" xfId="41772" builtinId="9" hidden="1"/>
    <cellStyle name="Hipervínculo visitado" xfId="2286" builtinId="9" hidden="1"/>
    <cellStyle name="Hipervínculo visitado" xfId="35937" builtinId="9" hidden="1"/>
    <cellStyle name="Hipervínculo visitado" xfId="57424" builtinId="9" hidden="1"/>
    <cellStyle name="Hipervínculo visitado" xfId="39340" builtinId="9" hidden="1"/>
    <cellStyle name="Hipervínculo visitado" xfId="26595" builtinId="9" hidden="1"/>
    <cellStyle name="Hipervínculo visitado" xfId="21363" builtinId="9" hidden="1"/>
    <cellStyle name="Hipervínculo visitado" xfId="40066" builtinId="9" hidden="1"/>
    <cellStyle name="Hipervínculo visitado" xfId="28643" builtinId="9" hidden="1"/>
    <cellStyle name="Hipervínculo visitado" xfId="9334" builtinId="9" hidden="1"/>
    <cellStyle name="Hipervínculo visitado" xfId="49390" builtinId="9" hidden="1"/>
    <cellStyle name="Hipervínculo visitado" xfId="57708" builtinId="9" hidden="1"/>
    <cellStyle name="Hipervínculo visitado" xfId="33820" builtinId="9" hidden="1"/>
    <cellStyle name="Hipervínculo visitado" xfId="35687" builtinId="9" hidden="1"/>
    <cellStyle name="Hipervínculo visitado" xfId="37715" builtinId="9" hidden="1"/>
    <cellStyle name="Hipervínculo visitado" xfId="17892" builtinId="9" hidden="1"/>
    <cellStyle name="Hipervínculo visitado" xfId="25056" builtinId="9" hidden="1"/>
    <cellStyle name="Hipervínculo visitado" xfId="56968" builtinId="9" hidden="1"/>
    <cellStyle name="Hipervínculo visitado" xfId="52449" builtinId="9" hidden="1"/>
    <cellStyle name="Hipervínculo visitado" xfId="53541" builtinId="9" hidden="1"/>
    <cellStyle name="Hipervínculo visitado" xfId="45803" builtinId="9" hidden="1"/>
    <cellStyle name="Hipervínculo visitado" xfId="55289" builtinId="9" hidden="1"/>
    <cellStyle name="Hipervínculo visitado" xfId="54589" builtinId="9" hidden="1"/>
    <cellStyle name="Hipervínculo visitado" xfId="22521" builtinId="9" hidden="1"/>
    <cellStyle name="Hipervínculo visitado" xfId="1055" builtinId="9" hidden="1"/>
    <cellStyle name="Hipervínculo visitado" xfId="35809" builtinId="9" hidden="1"/>
    <cellStyle name="Hipervínculo visitado" xfId="27548" builtinId="9" hidden="1"/>
    <cellStyle name="Hipervínculo visitado" xfId="9213" builtinId="9" hidden="1"/>
    <cellStyle name="Hipervínculo visitado" xfId="37757" builtinId="9" hidden="1"/>
    <cellStyle name="Hipervínculo visitado" xfId="43666" builtinId="9" hidden="1"/>
    <cellStyle name="Hipervínculo visitado" xfId="29879" builtinId="9" hidden="1"/>
    <cellStyle name="Hipervínculo visitado" xfId="35995" builtinId="9" hidden="1"/>
    <cellStyle name="Hipervínculo visitado" xfId="15034" builtinId="9" hidden="1"/>
    <cellStyle name="Hipervínculo visitado" xfId="44536" builtinId="9" hidden="1"/>
    <cellStyle name="Hipervínculo visitado" xfId="21979" builtinId="9" hidden="1"/>
    <cellStyle name="Hipervínculo visitado" xfId="21110" builtinId="9" hidden="1"/>
    <cellStyle name="Hipervínculo visitado" xfId="43670" builtinId="9" hidden="1"/>
    <cellStyle name="Hipervínculo visitado" xfId="23789" builtinId="9" hidden="1"/>
    <cellStyle name="Hipervínculo visitado" xfId="29746" builtinId="9" hidden="1"/>
    <cellStyle name="Hipervínculo visitado" xfId="46839" builtinId="9" hidden="1"/>
    <cellStyle name="Hipervínculo visitado" xfId="46647" builtinId="9" hidden="1"/>
    <cellStyle name="Hipervínculo visitado" xfId="28032" builtinId="9" hidden="1"/>
    <cellStyle name="Hipervínculo visitado" xfId="22317" builtinId="9" hidden="1"/>
    <cellStyle name="Hipervínculo visitado" xfId="29979" builtinId="9" hidden="1"/>
    <cellStyle name="Hipervínculo visitado" xfId="44003" builtinId="9" hidden="1"/>
    <cellStyle name="Hipervínculo visitado" xfId="51902" builtinId="9" hidden="1"/>
    <cellStyle name="Hipervínculo visitado" xfId="36534" builtinId="9" hidden="1"/>
    <cellStyle name="Hipervínculo visitado" xfId="29157" builtinId="9" hidden="1"/>
    <cellStyle name="Hipervínculo visitado" xfId="14213" builtinId="9" hidden="1"/>
    <cellStyle name="Hipervínculo visitado" xfId="2635" builtinId="9" hidden="1"/>
    <cellStyle name="Hipervínculo visitado" xfId="9189" builtinId="9" hidden="1"/>
    <cellStyle name="Hipervínculo visitado" xfId="58479" builtinId="9" hidden="1"/>
    <cellStyle name="Hipervínculo visitado" xfId="36351" builtinId="9" hidden="1"/>
    <cellStyle name="Hipervínculo visitado" xfId="51134" builtinId="9" hidden="1"/>
    <cellStyle name="Hipervínculo visitado" xfId="31155" builtinId="9" hidden="1"/>
    <cellStyle name="Hipervínculo visitado" xfId="19594" builtinId="9" hidden="1"/>
    <cellStyle name="Hipervínculo visitado" xfId="19528" builtinId="9" hidden="1"/>
    <cellStyle name="Hipervínculo visitado" xfId="13514" builtinId="9" hidden="1"/>
    <cellStyle name="Hipervínculo visitado" xfId="19327" builtinId="9" hidden="1"/>
    <cellStyle name="Hipervínculo visitado" xfId="19102" builtinId="9" hidden="1"/>
    <cellStyle name="Hipervínculo visitado" xfId="3141" builtinId="9" hidden="1"/>
    <cellStyle name="Hipervínculo visitado" xfId="56421" builtinId="9" hidden="1"/>
    <cellStyle name="Hipervínculo visitado" xfId="35863" builtinId="9" hidden="1"/>
    <cellStyle name="Hipervínculo visitado" xfId="19920" builtinId="9" hidden="1"/>
    <cellStyle name="Hipervínculo visitado" xfId="57310" builtinId="9" hidden="1"/>
    <cellStyle name="Hipervínculo visitado" xfId="29948" builtinId="9" hidden="1"/>
    <cellStyle name="Hipervínculo visitado" xfId="33548" builtinId="9" hidden="1"/>
    <cellStyle name="Hipervínculo visitado" xfId="4041" builtinId="9" hidden="1"/>
    <cellStyle name="Hipervínculo visitado" xfId="1085" builtinId="9" hidden="1"/>
    <cellStyle name="Hipervínculo visitado" xfId="1369" builtinId="9" hidden="1"/>
    <cellStyle name="Hipervínculo visitado" xfId="28513" builtinId="9" hidden="1"/>
    <cellStyle name="Hipervínculo visitado" xfId="9707" builtinId="9" hidden="1"/>
    <cellStyle name="Hipervínculo visitado" xfId="45068" builtinId="9" hidden="1"/>
    <cellStyle name="Hipervínculo visitado" xfId="4528" builtinId="9" hidden="1"/>
    <cellStyle name="Hipervínculo visitado" xfId="5876" builtinId="9" hidden="1"/>
    <cellStyle name="Hipervínculo visitado" xfId="56537" builtinId="9" hidden="1"/>
    <cellStyle name="Hipervínculo visitado" xfId="55024" builtinId="9" hidden="1"/>
    <cellStyle name="Hipervínculo visitado" xfId="52264" builtinId="9" hidden="1"/>
    <cellStyle name="Hipervínculo visitado" xfId="37082" builtinId="9" hidden="1"/>
    <cellStyle name="Hipervínculo visitado" xfId="42626" builtinId="9" hidden="1"/>
    <cellStyle name="Hipervínculo visitado" xfId="17996" builtinId="9" hidden="1"/>
    <cellStyle name="Hipervínculo visitado" xfId="32772" builtinId="9" hidden="1"/>
    <cellStyle name="Hipervínculo visitado" xfId="36181" builtinId="9" hidden="1"/>
    <cellStyle name="Hipervínculo visitado" xfId="4235" builtinId="9" hidden="1"/>
    <cellStyle name="Hipervínculo visitado" xfId="5704" builtinId="9" hidden="1"/>
    <cellStyle name="Hipervínculo visitado" xfId="6136" builtinId="9" hidden="1"/>
    <cellStyle name="Hipervínculo visitado" xfId="6520" builtinId="9" hidden="1"/>
    <cellStyle name="Hipervínculo visitado" xfId="6773" builtinId="9" hidden="1"/>
    <cellStyle name="Hipervínculo visitado" xfId="24295" builtinId="9" hidden="1"/>
    <cellStyle name="Hipervínculo visitado" xfId="3101" builtinId="9" hidden="1"/>
    <cellStyle name="Hipervínculo visitado" xfId="8740" builtinId="9" hidden="1"/>
    <cellStyle name="Hipervínculo visitado" xfId="30279" builtinId="9" hidden="1"/>
    <cellStyle name="Hipervínculo visitado" xfId="28159" builtinId="9" hidden="1"/>
    <cellStyle name="Hipervínculo visitado" xfId="32832" builtinId="9" hidden="1"/>
    <cellStyle name="Hipervínculo visitado" xfId="3015" builtinId="9" hidden="1"/>
    <cellStyle name="Hipervínculo visitado" xfId="57714" builtinId="9" hidden="1"/>
    <cellStyle name="Hipervínculo visitado" xfId="7224" builtinId="9" hidden="1"/>
    <cellStyle name="Hipervínculo visitado" xfId="45474" builtinId="9" hidden="1"/>
    <cellStyle name="Hipervínculo visitado" xfId="31939" builtinId="9" hidden="1"/>
    <cellStyle name="Hipervínculo visitado" xfId="56763" builtinId="9" hidden="1"/>
    <cellStyle name="Hipervínculo visitado" xfId="29813" builtinId="9" hidden="1"/>
    <cellStyle name="Hipervínculo visitado" xfId="13117" builtinId="9" hidden="1"/>
    <cellStyle name="Hipervínculo visitado" xfId="4671" builtinId="9" hidden="1"/>
    <cellStyle name="Hipervínculo visitado" xfId="58771" builtinId="9" hidden="1"/>
    <cellStyle name="Hipervínculo visitado" xfId="1289" builtinId="9" hidden="1"/>
    <cellStyle name="Hipervínculo visitado" xfId="43255" builtinId="9" hidden="1"/>
    <cellStyle name="Hipervínculo visitado" xfId="22321" builtinId="9" hidden="1"/>
    <cellStyle name="Hipervínculo visitado" xfId="37427" builtinId="9" hidden="1"/>
    <cellStyle name="Hipervínculo visitado" xfId="29065" builtinId="9" hidden="1"/>
    <cellStyle name="Hipervínculo visitado" xfId="46675" builtinId="9" hidden="1"/>
    <cellStyle name="Hipervínculo visitado" xfId="41141" builtinId="9" hidden="1"/>
    <cellStyle name="Hipervínculo visitado" xfId="17442" builtinId="9" hidden="1"/>
    <cellStyle name="Hipervínculo visitado" xfId="56944" builtinId="9" hidden="1"/>
    <cellStyle name="Hipervínculo visitado" xfId="54435" builtinId="9" hidden="1"/>
    <cellStyle name="Hipervínculo visitado" xfId="51760" builtinId="9" hidden="1"/>
    <cellStyle name="Hipervínculo visitado" xfId="16858" builtinId="9" hidden="1"/>
    <cellStyle name="Hipervínculo visitado" xfId="51030" builtinId="9" hidden="1"/>
    <cellStyle name="Hipervínculo visitado" xfId="9990" builtinId="9" hidden="1"/>
    <cellStyle name="Hipervínculo visitado" xfId="9324" builtinId="9" hidden="1"/>
    <cellStyle name="Hipervínculo visitado" xfId="53067" builtinId="9" hidden="1"/>
    <cellStyle name="Hipervínculo visitado" xfId="58285" builtinId="9" hidden="1"/>
    <cellStyle name="Hipervínculo visitado" xfId="56091" builtinId="9" hidden="1"/>
    <cellStyle name="Hipervínculo visitado" xfId="57430" builtinId="9" hidden="1"/>
    <cellStyle name="Hipervínculo visitado" xfId="23255" builtinId="9" hidden="1"/>
    <cellStyle name="Hipervínculo visitado" xfId="35147" builtinId="9" hidden="1"/>
    <cellStyle name="Hipervínculo visitado" xfId="40356" builtinId="9" hidden="1"/>
    <cellStyle name="Hipervínculo visitado" xfId="47053" builtinId="9" hidden="1"/>
    <cellStyle name="Hipervínculo visitado" xfId="49160" builtinId="9" hidden="1"/>
    <cellStyle name="Hipervínculo visitado" xfId="47804" builtinId="9" hidden="1"/>
    <cellStyle name="Hipervínculo visitado" xfId="11641" builtinId="9" hidden="1"/>
    <cellStyle name="Hipervínculo visitado" xfId="30916" builtinId="9" hidden="1"/>
    <cellStyle name="Hipervínculo visitado" xfId="55641" builtinId="9" hidden="1"/>
    <cellStyle name="Hipervínculo visitado" xfId="28581" builtinId="9" hidden="1"/>
    <cellStyle name="Hipervínculo visitado" xfId="35290" builtinId="9" hidden="1"/>
    <cellStyle name="Hipervínculo visitado" xfId="7903" builtinId="9" hidden="1"/>
    <cellStyle name="Hipervínculo visitado" xfId="17282" builtinId="9" hidden="1"/>
    <cellStyle name="Hipervínculo visitado" xfId="32744" builtinId="9" hidden="1"/>
    <cellStyle name="Hipervínculo visitado" xfId="12143" builtinId="9" hidden="1"/>
    <cellStyle name="Hipervínculo visitado" xfId="19956" builtinId="9" hidden="1"/>
    <cellStyle name="Hipervínculo visitado" xfId="24285" builtinId="9" hidden="1"/>
    <cellStyle name="Hipervínculo visitado" xfId="13269" builtinId="9" hidden="1"/>
    <cellStyle name="Hipervínculo visitado" xfId="26575" builtinId="9" hidden="1"/>
    <cellStyle name="Hipervínculo visitado" xfId="44746" builtinId="9" hidden="1"/>
    <cellStyle name="Hipervínculo visitado" xfId="45910" builtinId="9" hidden="1"/>
    <cellStyle name="Hipervínculo visitado" xfId="26297" builtinId="9" hidden="1"/>
    <cellStyle name="Hipervínculo visitado" xfId="30902" builtinId="9" hidden="1"/>
    <cellStyle name="Hipervínculo visitado" xfId="23545" builtinId="9" hidden="1"/>
    <cellStyle name="Hipervínculo visitado" xfId="52603" builtinId="9" hidden="1"/>
    <cellStyle name="Hipervínculo visitado" xfId="58805" builtinId="9" hidden="1"/>
    <cellStyle name="Hipervínculo visitado" xfId="57647" builtinId="9" hidden="1"/>
    <cellStyle name="Hipervínculo visitado" xfId="24962" builtinId="9" hidden="1"/>
    <cellStyle name="Hipervínculo visitado" xfId="34531" builtinId="9" hidden="1"/>
    <cellStyle name="Hipervínculo visitado" xfId="51638" builtinId="9" hidden="1"/>
    <cellStyle name="Hipervínculo visitado" xfId="10388" builtinId="9" hidden="1"/>
    <cellStyle name="Hipervínculo visitado" xfId="41187" builtinId="9" hidden="1"/>
    <cellStyle name="Hipervínculo visitado" xfId="16388" builtinId="9" hidden="1"/>
    <cellStyle name="Hipervínculo visitado" xfId="1969" builtinId="9" hidden="1"/>
    <cellStyle name="Hipervínculo visitado" xfId="1995" builtinId="9" hidden="1"/>
    <cellStyle name="Hipervínculo visitado" xfId="2382" builtinId="9" hidden="1"/>
    <cellStyle name="Hipervínculo visitado" xfId="2719" builtinId="9" hidden="1"/>
    <cellStyle name="Hipervínculo visitado" xfId="2989" builtinId="9" hidden="1"/>
    <cellStyle name="Hipervínculo visitado" xfId="44904" builtinId="9" hidden="1"/>
    <cellStyle name="Hipervínculo visitado" xfId="42754" builtinId="9" hidden="1"/>
    <cellStyle name="Hipervínculo visitado" xfId="42402" builtinId="9" hidden="1"/>
    <cellStyle name="Hipervínculo visitado" xfId="40786" builtinId="9" hidden="1"/>
    <cellStyle name="Hipervínculo visitado" xfId="35917" builtinId="9" hidden="1"/>
    <cellStyle name="Hipervínculo visitado" xfId="32348" builtinId="9" hidden="1"/>
    <cellStyle name="Hipervínculo visitado" xfId="45032" builtinId="9" hidden="1"/>
    <cellStyle name="Hipervínculo visitado" xfId="41764" builtinId="9" hidden="1"/>
    <cellStyle name="Hipervínculo visitado" xfId="44610" builtinId="9" hidden="1"/>
    <cellStyle name="Hipervínculo visitado" xfId="44788" builtinId="9" hidden="1"/>
    <cellStyle name="Hipervínculo visitado" xfId="43289" builtinId="9" hidden="1"/>
    <cellStyle name="Hipervínculo visitado" xfId="43469" builtinId="9" hidden="1"/>
    <cellStyle name="Hipervínculo visitado" xfId="43166" builtinId="9" hidden="1"/>
    <cellStyle name="Hipervínculo visitado" xfId="44770" builtinId="9" hidden="1"/>
    <cellStyle name="Hipervínculo visitado" xfId="41271" builtinId="9" hidden="1"/>
    <cellStyle name="Hipervínculo visitado" xfId="32141" builtinId="9" hidden="1"/>
    <cellStyle name="Hipervínculo visitado" xfId="41815" builtinId="9" hidden="1"/>
    <cellStyle name="Hipervínculo visitado" xfId="2483" builtinId="9" hidden="1"/>
    <cellStyle name="Hipervínculo visitado" xfId="2150" builtinId="9" hidden="1"/>
    <cellStyle name="Hipervínculo visitado" xfId="31981" builtinId="9" hidden="1"/>
    <cellStyle name="Hipervínculo visitado" xfId="29967" builtinId="9" hidden="1"/>
    <cellStyle name="Hipervínculo visitado" xfId="4167" builtinId="9" hidden="1"/>
    <cellStyle name="Hipervínculo visitado" xfId="19285" builtinId="9" hidden="1"/>
    <cellStyle name="Hipervínculo visitado" xfId="4340" builtinId="9" hidden="1"/>
    <cellStyle name="Hipervínculo visitado" xfId="7970" builtinId="9" hidden="1"/>
    <cellStyle name="Hipervínculo visitado" xfId="1419" builtinId="9" hidden="1"/>
    <cellStyle name="Hipervínculo visitado" xfId="445" builtinId="9" hidden="1"/>
    <cellStyle name="Hipervínculo visitado" xfId="739" builtinId="9" hidden="1"/>
    <cellStyle name="Hipervínculo visitado" xfId="3685" builtinId="9" hidden="1"/>
    <cellStyle name="Hipervínculo visitado" xfId="3455" builtinId="9" hidden="1"/>
    <cellStyle name="Hipervínculo visitado" xfId="14468" builtinId="9" hidden="1"/>
    <cellStyle name="Hipervínculo visitado" xfId="40654" builtinId="9" hidden="1"/>
    <cellStyle name="Hipervínculo visitado" xfId="39451" builtinId="9" hidden="1"/>
    <cellStyle name="Hipervínculo visitado" xfId="42320" builtinId="9" hidden="1"/>
    <cellStyle name="Hipervínculo visitado" xfId="2649" builtinId="9" hidden="1"/>
    <cellStyle name="Hipervínculo visitado" xfId="1153" builtinId="9" hidden="1"/>
    <cellStyle name="Hipervínculo visitado" xfId="3037" builtinId="9" hidden="1"/>
    <cellStyle name="Hipervínculo visitado" xfId="6340" builtinId="9" hidden="1"/>
    <cellStyle name="Hipervínculo visitado" xfId="7831" builtinId="9" hidden="1"/>
    <cellStyle name="Hipervínculo visitado" xfId="7914" builtinId="9" hidden="1"/>
    <cellStyle name="Hipervínculo visitado" xfId="17454" builtinId="9" hidden="1"/>
    <cellStyle name="Hipervínculo visitado" xfId="16350" builtinId="9" hidden="1"/>
    <cellStyle name="Hipervínculo visitado" xfId="19384" builtinId="9" hidden="1"/>
    <cellStyle name="Hipervínculo visitado" xfId="15728" builtinId="9" hidden="1"/>
    <cellStyle name="Hipervínculo visitado" xfId="20341" builtinId="9" hidden="1"/>
    <cellStyle name="Hipervínculo visitado" xfId="8886" builtinId="9" hidden="1"/>
    <cellStyle name="Hipervínculo visitado" xfId="5264" builtinId="9" hidden="1"/>
    <cellStyle name="Hipervínculo visitado" xfId="6078" builtinId="9" hidden="1"/>
    <cellStyle name="Hipervínculo visitado" xfId="6512" builtinId="9" hidden="1"/>
    <cellStyle name="Hipervínculo visitado" xfId="33622" builtinId="9" hidden="1"/>
    <cellStyle name="Hipervínculo visitado" xfId="53447" builtinId="9" hidden="1"/>
    <cellStyle name="Hipervínculo visitado" xfId="53765" builtinId="9" hidden="1"/>
    <cellStyle name="Hipervínculo visitado" xfId="1207" builtinId="9" hidden="1"/>
    <cellStyle name="Hipervínculo visitado" xfId="42474" builtinId="9" hidden="1"/>
    <cellStyle name="Hipervínculo visitado" xfId="36291" builtinId="9" hidden="1"/>
    <cellStyle name="Hipervínculo visitado" xfId="13261" builtinId="9" hidden="1"/>
    <cellStyle name="Hipervínculo visitado" xfId="12989" builtinId="9" hidden="1"/>
    <cellStyle name="Hipervínculo visitado" xfId="9305" builtinId="9" hidden="1"/>
    <cellStyle name="Hipervínculo visitado" xfId="10468" builtinId="9" hidden="1"/>
    <cellStyle name="Hipervínculo visitado" xfId="9954" builtinId="9" hidden="1"/>
    <cellStyle name="Hipervínculo visitado" xfId="21491" builtinId="9" hidden="1"/>
    <cellStyle name="Hipervínculo visitado" xfId="26687" builtinId="9" hidden="1"/>
    <cellStyle name="Hipervínculo visitado" xfId="27984" builtinId="9" hidden="1"/>
    <cellStyle name="Hipervínculo visitado" xfId="30494" builtinId="9" hidden="1"/>
    <cellStyle name="Hipervínculo visitado" xfId="34343" builtinId="9" hidden="1"/>
    <cellStyle name="Hipervínculo visitado" xfId="37136" builtinId="9" hidden="1"/>
    <cellStyle name="Hipervínculo visitado" xfId="41143" builtinId="9" hidden="1"/>
    <cellStyle name="Hipervínculo visitado" xfId="11277" builtinId="9" hidden="1"/>
    <cellStyle name="Hipervínculo visitado" xfId="18514" builtinId="9" hidden="1"/>
    <cellStyle name="Hipervínculo visitado" xfId="4061" builtinId="9" hidden="1"/>
    <cellStyle name="Hipervínculo visitado" xfId="5454" builtinId="9" hidden="1"/>
    <cellStyle name="Hipervínculo visitado" xfId="44738" builtinId="9" hidden="1"/>
    <cellStyle name="Hipervínculo visitado" xfId="45056" builtinId="9" hidden="1"/>
    <cellStyle name="Hipervínculo visitado" xfId="4017" builtinId="9" hidden="1"/>
    <cellStyle name="Hipervínculo visitado" xfId="373" builtinId="9" hidden="1"/>
    <cellStyle name="Hipervínculo visitado" xfId="19918" builtinId="9" hidden="1"/>
    <cellStyle name="Hipervínculo visitado" xfId="16430" builtinId="9" hidden="1"/>
    <cellStyle name="Hipervínculo visitado" xfId="15492" builtinId="9" hidden="1"/>
    <cellStyle name="Hipervínculo visitado" xfId="37683" builtinId="9" hidden="1"/>
    <cellStyle name="Hipervínculo visitado" xfId="19724" builtinId="9" hidden="1"/>
    <cellStyle name="Hipervínculo visitado" xfId="2975" builtinId="9" hidden="1"/>
    <cellStyle name="Hipervínculo visitado" xfId="40762" builtinId="9" hidden="1"/>
    <cellStyle name="Hipervínculo visitado" xfId="51520" builtinId="9" hidden="1"/>
    <cellStyle name="Hipervínculo visitado" xfId="41257" builtinId="9" hidden="1"/>
    <cellStyle name="Hipervínculo visitado" xfId="37011" builtinId="9" hidden="1"/>
    <cellStyle name="Hipervínculo visitado" xfId="7240" builtinId="9" hidden="1"/>
    <cellStyle name="Hipervínculo visitado" xfId="3133" builtinId="9" hidden="1"/>
    <cellStyle name="Hipervínculo visitado" xfId="58073" builtinId="9" hidden="1"/>
    <cellStyle name="Hipervínculo visitado" xfId="51218" builtinId="9" hidden="1"/>
    <cellStyle name="Hipervínculo visitado" xfId="54321" builtinId="9" hidden="1"/>
    <cellStyle name="Hipervínculo visitado" xfId="46459" builtinId="9" hidden="1"/>
    <cellStyle name="Hipervínculo visitado" xfId="7640" builtinId="9" hidden="1"/>
    <cellStyle name="Hipervínculo visitado" xfId="16958" builtinId="9" hidden="1"/>
    <cellStyle name="Hipervínculo visitado" xfId="44804" builtinId="9" hidden="1"/>
    <cellStyle name="Hipervínculo visitado" xfId="38952" builtinId="9" hidden="1"/>
    <cellStyle name="Hipervínculo visitado" xfId="25014" builtinId="9" hidden="1"/>
    <cellStyle name="Hipervínculo visitado" xfId="18201" builtinId="9" hidden="1"/>
    <cellStyle name="Hipervínculo visitado" xfId="9460" builtinId="9" hidden="1"/>
    <cellStyle name="Hipervínculo visitado" xfId="49626" builtinId="9" hidden="1"/>
    <cellStyle name="Hipervínculo visitado" xfId="33770" builtinId="9" hidden="1"/>
    <cellStyle name="Hipervínculo visitado" xfId="11325" builtinId="9" hidden="1"/>
    <cellStyle name="Hipervínculo visitado" xfId="26743" builtinId="9" hidden="1"/>
    <cellStyle name="Hipervínculo visitado" xfId="37363" builtinId="9" hidden="1"/>
    <cellStyle name="Hipervínculo visitado" xfId="47745" builtinId="9" hidden="1"/>
    <cellStyle name="Hipervínculo visitado" xfId="53104" builtinId="9" hidden="1"/>
    <cellStyle name="Hipervínculo visitado" xfId="58933" builtinId="9" hidden="1"/>
    <cellStyle name="Hipervínculo visitado" xfId="17602" builtinId="9" hidden="1"/>
    <cellStyle name="Hipervínculo visitado" xfId="52220" builtinId="9" hidden="1"/>
    <cellStyle name="Hipervínculo visitado" xfId="45709" builtinId="9" hidden="1"/>
    <cellStyle name="Hipervínculo visitado" xfId="28675" builtinId="9" hidden="1"/>
    <cellStyle name="Hipervínculo visitado" xfId="43646" builtinId="9" hidden="1"/>
    <cellStyle name="Hipervínculo visitado" xfId="44832" builtinId="9" hidden="1"/>
    <cellStyle name="Hipervínculo visitado" xfId="17286" builtinId="9" hidden="1"/>
    <cellStyle name="Hipervínculo visitado" xfId="11889" builtinId="9" hidden="1"/>
    <cellStyle name="Hipervínculo visitado" xfId="38013" builtinId="9" hidden="1"/>
    <cellStyle name="Hipervínculo visitado" xfId="16186" builtinId="9" hidden="1"/>
    <cellStyle name="Hipervínculo visitado" xfId="32494" builtinId="9" hidden="1"/>
    <cellStyle name="Hipervínculo visitado" xfId="55647" builtinId="9" hidden="1"/>
    <cellStyle name="Hipervínculo visitado" xfId="29488" builtinId="9" hidden="1"/>
    <cellStyle name="Hipervínculo visitado" xfId="42108" builtinId="9" hidden="1"/>
    <cellStyle name="Hipervínculo visitado" xfId="24511" builtinId="9" hidden="1"/>
    <cellStyle name="Hipervínculo visitado" xfId="47241" builtinId="9" hidden="1"/>
    <cellStyle name="Hipervínculo visitado" xfId="49023" builtinId="9" hidden="1"/>
    <cellStyle name="Hipervínculo visitado" xfId="15206" builtinId="9" hidden="1"/>
    <cellStyle name="Hipervínculo visitado" xfId="11803" builtinId="9" hidden="1"/>
    <cellStyle name="Hipervínculo visitado" xfId="34556" builtinId="9" hidden="1"/>
    <cellStyle name="Hipervínculo visitado" xfId="58867" builtinId="9" hidden="1"/>
    <cellStyle name="Hipervínculo visitado" xfId="37345" builtinId="9" hidden="1"/>
    <cellStyle name="Hipervínculo visitado" xfId="53604" builtinId="9" hidden="1"/>
    <cellStyle name="Hipervínculo visitado" xfId="6160" builtinId="9" hidden="1"/>
    <cellStyle name="Hipervínculo visitado" xfId="19524" builtinId="9" hidden="1"/>
    <cellStyle name="Hipervínculo visitado" xfId="16640" builtinId="9" hidden="1"/>
    <cellStyle name="Hipervínculo visitado" xfId="20595" builtinId="9" hidden="1"/>
    <cellStyle name="Hipervínculo visitado" xfId="43660" builtinId="9" hidden="1"/>
    <cellStyle name="Hipervínculo visitado" xfId="14496" builtinId="9" hidden="1"/>
    <cellStyle name="Hipervínculo visitado" xfId="11215" builtinId="9" hidden="1"/>
    <cellStyle name="Hipervínculo visitado" xfId="40212" builtinId="9" hidden="1"/>
    <cellStyle name="Hipervínculo visitado" xfId="57503" builtinId="9" hidden="1"/>
    <cellStyle name="Hipervínculo visitado" xfId="33196" builtinId="9" hidden="1"/>
    <cellStyle name="Hipervínculo visitado" xfId="3789" builtinId="9" hidden="1"/>
    <cellStyle name="Hipervínculo visitado" xfId="1849" builtinId="9" hidden="1"/>
    <cellStyle name="Hipervínculo visitado" xfId="3095" builtinId="9" hidden="1"/>
    <cellStyle name="Hipervínculo visitado" xfId="1081" builtinId="9" hidden="1"/>
    <cellStyle name="Hipervínculo visitado" xfId="7262" builtinId="9" hidden="1"/>
    <cellStyle name="Hipervínculo visitado" xfId="14267" builtinId="9" hidden="1"/>
    <cellStyle name="Hipervínculo visitado" xfId="39366" builtinId="9" hidden="1"/>
    <cellStyle name="Hipervínculo visitado" xfId="44830" builtinId="9" hidden="1"/>
    <cellStyle name="Hipervínculo visitado" xfId="4651" builtinId="9" hidden="1"/>
    <cellStyle name="Hipervínculo visitado" xfId="3563" builtinId="9" hidden="1"/>
    <cellStyle name="Hipervínculo visitado" xfId="10598" builtinId="9" hidden="1"/>
    <cellStyle name="Hipervínculo visitado" xfId="43385" builtinId="9" hidden="1"/>
    <cellStyle name="Hipervínculo visitado" xfId="11698" builtinId="9" hidden="1"/>
    <cellStyle name="Hipervínculo visitado" xfId="19778" builtinId="9" hidden="1"/>
    <cellStyle name="Hipervínculo visitado" xfId="59334" builtinId="9" hidden="1"/>
    <cellStyle name="Hipervínculo visitado" xfId="38854" builtinId="9" hidden="1"/>
    <cellStyle name="Hipervínculo visitado" xfId="26233" builtinId="9" hidden="1"/>
    <cellStyle name="Hipervínculo visitado" xfId="32593" builtinId="9" hidden="1"/>
    <cellStyle name="Hipervínculo visitado" xfId="39608" builtinId="9" hidden="1"/>
    <cellStyle name="Hipervínculo visitado" xfId="45368" builtinId="9" hidden="1"/>
    <cellStyle name="Hipervínculo visitado" xfId="34854" builtinId="9" hidden="1"/>
    <cellStyle name="Hipervínculo visitado" xfId="17854" builtinId="9" hidden="1"/>
    <cellStyle name="Hipervínculo visitado" xfId="54103" builtinId="9" hidden="1"/>
    <cellStyle name="Hipervínculo visitado" xfId="49756" builtinId="9" hidden="1"/>
    <cellStyle name="Hipervínculo visitado" xfId="45896" builtinId="9" hidden="1"/>
    <cellStyle name="Hipervínculo visitado" xfId="48458" builtinId="9" hidden="1"/>
    <cellStyle name="Hipervínculo visitado" xfId="48422" builtinId="9" hidden="1"/>
    <cellStyle name="Hipervínculo visitado" xfId="54289" builtinId="9" hidden="1"/>
    <cellStyle name="Hipervínculo visitado" xfId="50481" builtinId="9" hidden="1"/>
    <cellStyle name="Hipervínculo visitado" xfId="52272" builtinId="9" hidden="1"/>
    <cellStyle name="Hipervínculo visitado" xfId="2828" builtinId="9" hidden="1"/>
    <cellStyle name="Hipervínculo visitado" xfId="16089" builtinId="9" hidden="1"/>
    <cellStyle name="Hipervínculo visitado" xfId="48569" builtinId="9" hidden="1"/>
    <cellStyle name="Hipervínculo visitado" xfId="37655" builtinId="9" hidden="1"/>
    <cellStyle name="Hipervínculo visitado" xfId="42151" builtinId="9" hidden="1"/>
    <cellStyle name="Hipervínculo visitado" xfId="39110" builtinId="9" hidden="1"/>
    <cellStyle name="Hipervínculo visitado" xfId="40386" builtinId="9" hidden="1"/>
    <cellStyle name="Hipervínculo visitado" xfId="21021" builtinId="9" hidden="1"/>
    <cellStyle name="Hipervínculo visitado" xfId="29020" builtinId="9" hidden="1"/>
    <cellStyle name="Hipervínculo visitado" xfId="30504" builtinId="9" hidden="1"/>
    <cellStyle name="Hipervínculo visitado" xfId="36562" builtinId="9" hidden="1"/>
    <cellStyle name="Hipervínculo visitado" xfId="38756" builtinId="9" hidden="1"/>
    <cellStyle name="Hipervínculo visitado" xfId="45380" builtinId="9" hidden="1"/>
    <cellStyle name="Hipervínculo visitado" xfId="43832" builtinId="9" hidden="1"/>
    <cellStyle name="Hipervínculo visitado" xfId="44160" builtinId="9" hidden="1"/>
    <cellStyle name="Hipervínculo visitado" xfId="16239" builtinId="9" hidden="1"/>
    <cellStyle name="Hipervínculo visitado" xfId="20096" builtinId="9" hidden="1"/>
    <cellStyle name="Hipervínculo visitado" xfId="6176" builtinId="9" hidden="1"/>
    <cellStyle name="Hipervínculo visitado" xfId="3943" builtinId="9" hidden="1"/>
    <cellStyle name="Hipervínculo visitado" xfId="6474" builtinId="9" hidden="1"/>
    <cellStyle name="Hipervínculo visitado" xfId="17244" builtinId="9" hidden="1"/>
    <cellStyle name="Hipervínculo visitado" xfId="38499" builtinId="9" hidden="1"/>
    <cellStyle name="Hipervínculo visitado" xfId="56863" builtinId="9" hidden="1"/>
    <cellStyle name="Hipervínculo visitado" xfId="48684" builtinId="9" hidden="1"/>
    <cellStyle name="Hipervínculo visitado" xfId="36049" builtinId="9" hidden="1"/>
    <cellStyle name="Hipervínculo visitado" xfId="40876" builtinId="9" hidden="1"/>
    <cellStyle name="Hipervínculo visitado" xfId="17670" builtinId="9" hidden="1"/>
    <cellStyle name="Hipervínculo visitado" xfId="56671" builtinId="9" hidden="1"/>
    <cellStyle name="Hipervínculo visitado" xfId="13890" builtinId="9" hidden="1"/>
    <cellStyle name="Hipervínculo visitado" xfId="16977" builtinId="9" hidden="1"/>
    <cellStyle name="Hipervínculo visitado" xfId="14318" builtinId="9" hidden="1"/>
    <cellStyle name="Hipervínculo visitado" xfId="17586" builtinId="9" hidden="1"/>
    <cellStyle name="Hipervínculo visitado" xfId="56201" builtinId="9" hidden="1"/>
    <cellStyle name="Hipervínculo visitado" xfId="37479" builtinId="9" hidden="1"/>
    <cellStyle name="Hipervínculo visitado" xfId="48279" builtinId="9" hidden="1"/>
    <cellStyle name="Hipervínculo visitado" xfId="53817" builtinId="9" hidden="1"/>
    <cellStyle name="Hipervínculo visitado" xfId="57020" builtinId="9" hidden="1"/>
    <cellStyle name="Hipervínculo visitado" xfId="59049" builtinId="9" hidden="1"/>
    <cellStyle name="Hipervínculo visitado" xfId="58413" builtinId="9" hidden="1"/>
    <cellStyle name="Hipervínculo visitado" xfId="55412" builtinId="9" hidden="1"/>
    <cellStyle name="Hipervínculo visitado" xfId="57094" builtinId="9" hidden="1"/>
    <cellStyle name="Hipervínculo visitado" xfId="54185" builtinId="9" hidden="1"/>
    <cellStyle name="Hipervínculo visitado" xfId="14462" builtinId="9" hidden="1"/>
    <cellStyle name="Hipervínculo visitado" xfId="24869" builtinId="9" hidden="1"/>
    <cellStyle name="Hipervínculo visitado" xfId="55529" builtinId="9" hidden="1"/>
    <cellStyle name="Hipervínculo visitado" xfId="58651" builtinId="9" hidden="1"/>
    <cellStyle name="Hipervínculo visitado" xfId="18345" builtinId="9" hidden="1"/>
    <cellStyle name="Hipervínculo visitado" xfId="341" builtinId="9" hidden="1"/>
    <cellStyle name="Hipervínculo visitado" xfId="46211" builtinId="9" hidden="1"/>
    <cellStyle name="Hipervínculo visitado" xfId="50249" builtinId="9" hidden="1"/>
    <cellStyle name="Hipervínculo visitado" xfId="56609" builtinId="9" hidden="1"/>
    <cellStyle name="Hipervínculo visitado" xfId="57140" builtinId="9" hidden="1"/>
    <cellStyle name="Hipervínculo visitado" xfId="59007" builtinId="9" hidden="1"/>
    <cellStyle name="Hipervínculo visitado" xfId="59304" builtinId="9" hidden="1"/>
    <cellStyle name="Hipervínculo visitado" xfId="17618" builtinId="9" hidden="1"/>
    <cellStyle name="Hipervínculo visitado" xfId="52290" builtinId="9" hidden="1"/>
    <cellStyle name="Hipervínculo visitado" xfId="30496" builtinId="9" hidden="1"/>
    <cellStyle name="Hipervínculo visitado" xfId="34355" builtinId="9" hidden="1"/>
    <cellStyle name="Hipervínculo visitado" xfId="36817" builtinId="9" hidden="1"/>
    <cellStyle name="Hipervínculo visitado" xfId="36347" builtinId="9" hidden="1"/>
    <cellStyle name="Hipervínculo visitado" xfId="21219" builtinId="9" hidden="1"/>
    <cellStyle name="Hipervínculo visitado" xfId="29809" builtinId="9" hidden="1"/>
    <cellStyle name="Hipervínculo visitado" xfId="23953" builtinId="9" hidden="1"/>
    <cellStyle name="Hipervínculo visitado" xfId="45222" builtinId="9" hidden="1"/>
    <cellStyle name="Hipervínculo visitado" xfId="24607" builtinId="9" hidden="1"/>
    <cellStyle name="Hipervínculo visitado" xfId="11743" builtinId="9" hidden="1"/>
    <cellStyle name="Hipervínculo visitado" xfId="54710" builtinId="9" hidden="1"/>
    <cellStyle name="Hipervínculo visitado" xfId="56623" builtinId="9" hidden="1"/>
    <cellStyle name="Hipervínculo visitado" xfId="15809" builtinId="9" hidden="1"/>
    <cellStyle name="Hipervínculo visitado" xfId="57835" builtinId="9" hidden="1"/>
    <cellStyle name="Hipervínculo visitado" xfId="57252" builtinId="9" hidden="1"/>
    <cellStyle name="Hipervínculo visitado" xfId="54672" builtinId="9" hidden="1"/>
    <cellStyle name="Hipervínculo visitado" xfId="57597" builtinId="9" hidden="1"/>
    <cellStyle name="Hipervínculo visitado" xfId="50704" builtinId="9" hidden="1"/>
    <cellStyle name="Hipervínculo visitado" xfId="33252" builtinId="9" hidden="1"/>
    <cellStyle name="Hipervínculo visitado" xfId="42784" builtinId="9" hidden="1"/>
    <cellStyle name="Hipervínculo visitado" xfId="39190" builtinId="9" hidden="1"/>
    <cellStyle name="Hipervínculo visitado" xfId="37869" builtinId="9" hidden="1"/>
    <cellStyle name="Hipervínculo visitado" xfId="5081" builtinId="9" hidden="1"/>
    <cellStyle name="Hipervínculo visitado" xfId="8116" builtinId="9" hidden="1"/>
    <cellStyle name="Hipervínculo visitado" xfId="51636" builtinId="9" hidden="1"/>
    <cellStyle name="Hipervínculo visitado" xfId="37570" builtinId="9" hidden="1"/>
    <cellStyle name="Hipervínculo visitado" xfId="23026" builtinId="9" hidden="1"/>
    <cellStyle name="Hipervínculo visitado" xfId="36766" builtinId="9" hidden="1"/>
    <cellStyle name="Hipervínculo visitado" xfId="35935" builtinId="9" hidden="1"/>
    <cellStyle name="Hipervínculo visitado" xfId="51084" builtinId="9" hidden="1"/>
    <cellStyle name="Hipervínculo visitado" xfId="54333" builtinId="9" hidden="1"/>
    <cellStyle name="Hipervínculo visitado" xfId="53963" builtinId="9" hidden="1"/>
    <cellStyle name="Hipervínculo visitado" xfId="20234" builtinId="9" hidden="1"/>
    <cellStyle name="Hipervínculo visitado" xfId="48966" builtinId="9" hidden="1"/>
    <cellStyle name="Hipervínculo visitado" xfId="55657" builtinId="9" hidden="1"/>
    <cellStyle name="Hipervínculo visitado" xfId="3427" builtinId="9" hidden="1"/>
    <cellStyle name="Hipervínculo visitado" xfId="8844" builtinId="9" hidden="1"/>
    <cellStyle name="Hipervínculo visitado" xfId="44497" builtinId="9" hidden="1"/>
    <cellStyle name="Hipervínculo visitado" xfId="44362" builtinId="9" hidden="1"/>
    <cellStyle name="Hipervínculo visitado" xfId="9371" builtinId="9" hidden="1"/>
    <cellStyle name="Hipervínculo visitado" xfId="20718" builtinId="9" hidden="1"/>
    <cellStyle name="Hipervínculo visitado" xfId="25154" builtinId="9" hidden="1"/>
    <cellStyle name="Hipervínculo visitado" xfId="19916" builtinId="9" hidden="1"/>
    <cellStyle name="Hipervínculo visitado" xfId="38255" builtinId="9" hidden="1"/>
    <cellStyle name="Hipervínculo visitado" xfId="26105" builtinId="9" hidden="1"/>
    <cellStyle name="Hipervínculo visitado" xfId="15839" builtinId="9" hidden="1"/>
    <cellStyle name="Hipervínculo visitado" xfId="939" builtinId="9" hidden="1"/>
    <cellStyle name="Hipervínculo visitado" xfId="54724" builtinId="9" hidden="1"/>
    <cellStyle name="Hipervínculo visitado" xfId="35119" builtinId="9" hidden="1"/>
    <cellStyle name="Hipervínculo visitado" xfId="40540" builtinId="9" hidden="1"/>
    <cellStyle name="Hipervínculo visitado" xfId="52421" builtinId="9" hidden="1"/>
    <cellStyle name="Hipervínculo visitado" xfId="49558" builtinId="9" hidden="1"/>
    <cellStyle name="Hipervínculo visitado" xfId="10520" builtinId="9" hidden="1"/>
    <cellStyle name="Hipervínculo visitado" xfId="23461" builtinId="9" hidden="1"/>
    <cellStyle name="Hipervínculo visitado" xfId="5920" builtinId="9" hidden="1"/>
    <cellStyle name="Hipervínculo visitado" xfId="50371" builtinId="9" hidden="1"/>
    <cellStyle name="Hipervínculo visitado" xfId="37616" builtinId="9" hidden="1"/>
    <cellStyle name="Hipervínculo visitado" xfId="20455" builtinId="9" hidden="1"/>
    <cellStyle name="Hipervínculo visitado" xfId="14072" builtinId="9" hidden="1"/>
    <cellStyle name="Hipervínculo visitado" xfId="5776" builtinId="9" hidden="1"/>
    <cellStyle name="Hipervínculo visitado" xfId="16776" builtinId="9" hidden="1"/>
    <cellStyle name="Hipervínculo visitado" xfId="8846" builtinId="9" hidden="1"/>
    <cellStyle name="Hipervínculo visitado" xfId="26559" builtinId="9" hidden="1"/>
    <cellStyle name="Hipervínculo visitado" xfId="41386" builtinId="9" hidden="1"/>
    <cellStyle name="Hipervínculo visitado" xfId="26515" builtinId="9" hidden="1"/>
    <cellStyle name="Hipervínculo visitado" xfId="20740" builtinId="9" hidden="1"/>
    <cellStyle name="Hipervínculo visitado" xfId="11036" builtinId="9" hidden="1"/>
    <cellStyle name="Hipervínculo visitado" xfId="47273" builtinId="9" hidden="1"/>
    <cellStyle name="Hipervínculo visitado" xfId="30526" builtinId="9" hidden="1"/>
    <cellStyle name="Hipervínculo visitado" xfId="5404" builtinId="9" hidden="1"/>
    <cellStyle name="Hipervínculo visitado" xfId="19732" builtinId="9" hidden="1"/>
    <cellStyle name="Hipervínculo visitado" xfId="20345" builtinId="9" hidden="1"/>
    <cellStyle name="Hipervínculo visitado" xfId="11530" builtinId="9" hidden="1"/>
    <cellStyle name="Hipervínculo visitado" xfId="2304" builtinId="9" hidden="1"/>
    <cellStyle name="Hipervínculo visitado" xfId="32240" builtinId="9" hidden="1"/>
    <cellStyle name="Hipervínculo visitado" xfId="42290" builtinId="9" hidden="1"/>
    <cellStyle name="Hipervínculo visitado" xfId="599" builtinId="9" hidden="1"/>
    <cellStyle name="Hipervínculo visitado" xfId="2701" builtinId="9" hidden="1"/>
    <cellStyle name="Hipervínculo visitado" xfId="13359" builtinId="9" hidden="1"/>
    <cellStyle name="Hipervínculo visitado" xfId="2200" builtinId="9" hidden="1"/>
    <cellStyle name="Hipervínculo visitado" xfId="41368" builtinId="9" hidden="1"/>
    <cellStyle name="Hipervínculo visitado" xfId="42478" builtinId="9" hidden="1"/>
    <cellStyle name="Hipervínculo visitado" xfId="44402" builtinId="9" hidden="1"/>
    <cellStyle name="Hipervínculo visitado" xfId="33146" builtinId="9" hidden="1"/>
    <cellStyle name="Hipervínculo visitado" xfId="36540" builtinId="9" hidden="1"/>
    <cellStyle name="Hipervínculo visitado" xfId="44858" builtinId="9" hidden="1"/>
    <cellStyle name="Hipervínculo visitado" xfId="2887" builtinId="9" hidden="1"/>
    <cellStyle name="Hipervínculo visitado" xfId="34317" builtinId="9" hidden="1"/>
    <cellStyle name="Hipervínculo visitado" xfId="35264" builtinId="9" hidden="1"/>
    <cellStyle name="Hipervínculo visitado" xfId="58351" builtinId="9" hidden="1"/>
    <cellStyle name="Hipervínculo visitado" xfId="47858" builtinId="9" hidden="1"/>
    <cellStyle name="Hipervínculo visitado" xfId="38447" builtinId="9" hidden="1"/>
    <cellStyle name="Hipervínculo visitado" xfId="14916" builtinId="9" hidden="1"/>
    <cellStyle name="Hipervínculo visitado" xfId="37061" builtinId="9" hidden="1"/>
    <cellStyle name="Hipervínculo visitado" xfId="41745" builtinId="9" hidden="1"/>
    <cellStyle name="Hipervínculo visitado" xfId="13225" builtinId="9" hidden="1"/>
    <cellStyle name="Hipervínculo visitado" xfId="30785" builtinId="9" hidden="1"/>
    <cellStyle name="Hipervínculo visitado" xfId="57030" builtinId="9" hidden="1"/>
    <cellStyle name="Hipervínculo visitado" xfId="50485" builtinId="9" hidden="1"/>
    <cellStyle name="Hipervínculo visitado" xfId="49462" builtinId="9" hidden="1"/>
    <cellStyle name="Hipervínculo visitado" xfId="49256" builtinId="9" hidden="1"/>
    <cellStyle name="Hipervínculo visitado" xfId="40248" builtinId="9" hidden="1"/>
    <cellStyle name="Hipervínculo visitado" xfId="25469" builtinId="9" hidden="1"/>
    <cellStyle name="Hipervínculo visitado" xfId="26673" builtinId="9" hidden="1"/>
    <cellStyle name="Hipervínculo visitado" xfId="12448" builtinId="9" hidden="1"/>
    <cellStyle name="Hipervínculo visitado" xfId="50018" builtinId="9" hidden="1"/>
    <cellStyle name="Hipervínculo visitado" xfId="32470" builtinId="9" hidden="1"/>
    <cellStyle name="Hipervínculo visitado" xfId="37606" builtinId="9" hidden="1"/>
    <cellStyle name="Hipervínculo visitado" xfId="775" builtinId="9" hidden="1"/>
    <cellStyle name="Hipervínculo visitado" xfId="59428" builtinId="9" hidden="1"/>
    <cellStyle name="Hipervínculo visitado" xfId="6440" builtinId="9" hidden="1"/>
    <cellStyle name="Hipervínculo visitado" xfId="6018" builtinId="9" hidden="1"/>
    <cellStyle name="Hipervínculo visitado" xfId="39628" builtinId="9" hidden="1"/>
    <cellStyle name="Hipervínculo visitado" xfId="49830" builtinId="9" hidden="1"/>
    <cellStyle name="Hipervínculo visitado" xfId="44306" builtinId="9" hidden="1"/>
    <cellStyle name="Hipervínculo visitado" xfId="7373" builtinId="9" hidden="1"/>
    <cellStyle name="Hipervínculo visitado" xfId="9095" builtinId="9" hidden="1"/>
    <cellStyle name="Hipervínculo visitado" xfId="49388" builtinId="9" hidden="1"/>
    <cellStyle name="Hipervínculo visitado" xfId="39664" builtinId="9" hidden="1"/>
    <cellStyle name="Hipervínculo visitado" xfId="44727" builtinId="9" hidden="1"/>
    <cellStyle name="Hipervínculo visitado" xfId="6138" builtinId="9" hidden="1"/>
    <cellStyle name="Hipervínculo visitado" xfId="28679" builtinId="9" hidden="1"/>
    <cellStyle name="Hipervínculo visitado" xfId="36281" builtinId="9" hidden="1"/>
    <cellStyle name="Hipervínculo visitado" xfId="29987" builtinId="9" hidden="1"/>
    <cellStyle name="Hipervínculo visitado" xfId="7648" builtinId="9" hidden="1"/>
    <cellStyle name="Hipervínculo visitado" xfId="25680" builtinId="9" hidden="1"/>
    <cellStyle name="Hipervínculo visitado" xfId="38175" builtinId="9" hidden="1"/>
    <cellStyle name="Hipervínculo visitado" xfId="24711" builtinId="9" hidden="1"/>
    <cellStyle name="Hipervínculo visitado" xfId="27091" builtinId="9" hidden="1"/>
    <cellStyle name="Hipervínculo visitado" xfId="11580" builtinId="9" hidden="1"/>
    <cellStyle name="Hipervínculo visitado" xfId="12535" builtinId="9" hidden="1"/>
    <cellStyle name="Hipervínculo visitado" xfId="32818" builtinId="9" hidden="1"/>
    <cellStyle name="Hipervínculo visitado" xfId="49340" builtinId="9" hidden="1"/>
    <cellStyle name="Hipervínculo visitado" xfId="58521" builtinId="9" hidden="1"/>
    <cellStyle name="Hipervínculo visitado" xfId="38710" builtinId="9" hidden="1"/>
    <cellStyle name="Hipervínculo visitado" xfId="32644" builtinId="9" hidden="1"/>
    <cellStyle name="Hipervínculo visitado" xfId="53927" builtinId="9" hidden="1"/>
    <cellStyle name="Hipervínculo visitado" xfId="28565" builtinId="9" hidden="1"/>
    <cellStyle name="Hipervínculo visitado" xfId="24954" builtinId="9" hidden="1"/>
    <cellStyle name="Hipervínculo visitado" xfId="52108" builtinId="9" hidden="1"/>
    <cellStyle name="Hipervínculo visitado" xfId="17178" builtinId="9" hidden="1"/>
    <cellStyle name="Hipervínculo visitado" xfId="48410" builtinId="9" hidden="1"/>
    <cellStyle name="Hipervínculo visitado" xfId="18233" builtinId="9" hidden="1"/>
    <cellStyle name="Hipervínculo visitado" xfId="16374" builtinId="9" hidden="1"/>
    <cellStyle name="Hipervínculo visitado" xfId="16656" builtinId="9" hidden="1"/>
    <cellStyle name="Hipervínculo visitado" xfId="1431" builtinId="9" hidden="1"/>
    <cellStyle name="Hipervínculo visitado" xfId="40062" builtinId="9" hidden="1"/>
    <cellStyle name="Hipervínculo visitado" xfId="44776" builtinId="9" hidden="1"/>
    <cellStyle name="Hipervínculo visitado" xfId="49436" builtinId="9" hidden="1"/>
    <cellStyle name="Hipervínculo visitado" xfId="6042" builtinId="9" hidden="1"/>
    <cellStyle name="Hipervínculo visitado" xfId="6143" builtinId="9" hidden="1"/>
    <cellStyle name="Hipervínculo visitado" xfId="13674" builtinId="9" hidden="1"/>
    <cellStyle name="Hipervínculo visitado" xfId="11341" builtinId="9" hidden="1"/>
    <cellStyle name="Hipervínculo visitado" xfId="12881" builtinId="9" hidden="1"/>
    <cellStyle name="Hipervínculo visitado" xfId="16501" builtinId="9" hidden="1"/>
    <cellStyle name="Hipervínculo visitado" xfId="20559" builtinId="9" hidden="1"/>
    <cellStyle name="Hipervínculo visitado" xfId="1545" builtinId="9" hidden="1"/>
    <cellStyle name="Hipervínculo visitado" xfId="36783" builtinId="9" hidden="1"/>
    <cellStyle name="Hipervínculo visitado" xfId="5099" builtinId="9" hidden="1"/>
    <cellStyle name="Hipervínculo visitado" xfId="4005" builtinId="9" hidden="1"/>
    <cellStyle name="Hipervínculo visitado" xfId="9385" builtinId="9" hidden="1"/>
    <cellStyle name="Hipervínculo visitado" xfId="34038" builtinId="9" hidden="1"/>
    <cellStyle name="Hipervínculo visitado" xfId="50770" builtinId="9" hidden="1"/>
    <cellStyle name="Hipervínculo visitado" xfId="3813" builtinId="9" hidden="1"/>
    <cellStyle name="Hipervínculo visitado" xfId="10586" builtinId="9" hidden="1"/>
    <cellStyle name="Hipervínculo visitado" xfId="46718" builtinId="9" hidden="1"/>
    <cellStyle name="Hipervínculo visitado" xfId="45088" builtinId="9" hidden="1"/>
    <cellStyle name="Hipervínculo visitado" xfId="41968" builtinId="9" hidden="1"/>
    <cellStyle name="Hipervínculo visitado" xfId="33538" builtinId="9" hidden="1"/>
    <cellStyle name="Hipervínculo visitado" xfId="2601" builtinId="9" hidden="1"/>
    <cellStyle name="Hipervínculo visitado" xfId="3831" builtinId="9" hidden="1"/>
    <cellStyle name="Hipervínculo visitado" xfId="16131" builtinId="9" hidden="1"/>
    <cellStyle name="Hipervínculo visitado" xfId="11162" builtinId="9" hidden="1"/>
    <cellStyle name="Hipervínculo visitado" xfId="38083" builtinId="9" hidden="1"/>
    <cellStyle name="Hipervínculo visitado" xfId="5956" builtinId="9" hidden="1"/>
    <cellStyle name="Hipervínculo visitado" xfId="40558" builtinId="9" hidden="1"/>
    <cellStyle name="Hipervínculo visitado" xfId="57401" builtinId="9" hidden="1"/>
    <cellStyle name="Hipervínculo visitado" xfId="16517" builtinId="9" hidden="1"/>
    <cellStyle name="Hipervínculo visitado" xfId="3609" builtinId="9" hidden="1"/>
    <cellStyle name="Hipervínculo visitado" xfId="10964" builtinId="9" hidden="1"/>
    <cellStyle name="Hipervínculo visitado" xfId="33718" builtinId="9" hidden="1"/>
    <cellStyle name="Hipervínculo visitado" xfId="3437" builtinId="9" hidden="1"/>
    <cellStyle name="Hipervínculo visitado" xfId="13431" builtinId="9" hidden="1"/>
    <cellStyle name="Hipervínculo visitado" xfId="50189" builtinId="9" hidden="1"/>
    <cellStyle name="Hipervínculo visitado" xfId="35833" builtinId="9" hidden="1"/>
    <cellStyle name="Hipervínculo visitado" xfId="37799" builtinId="9" hidden="1"/>
    <cellStyle name="Hipervínculo visitado" xfId="44066" builtinId="9" hidden="1"/>
    <cellStyle name="Hipervínculo visitado" xfId="57823" builtinId="9" hidden="1"/>
    <cellStyle name="Hipervínculo visitado" xfId="30410" builtinId="9" hidden="1"/>
    <cellStyle name="Hipervínculo visitado" xfId="46227" builtinId="9" hidden="1"/>
    <cellStyle name="Hipervínculo visitado" xfId="54864" builtinId="9" hidden="1"/>
    <cellStyle name="Hipervínculo visitado" xfId="52784" builtinId="9" hidden="1"/>
    <cellStyle name="Hipervínculo visitado" xfId="54017" builtinId="9" hidden="1"/>
    <cellStyle name="Hipervínculo visitado" xfId="2168" builtinId="9" hidden="1"/>
    <cellStyle name="Hipervínculo visitado" xfId="25845" builtinId="9" hidden="1"/>
    <cellStyle name="Hipervínculo visitado" xfId="42358" builtinId="9" hidden="1"/>
    <cellStyle name="Hipervínculo visitado" xfId="14332" builtinId="9" hidden="1"/>
    <cellStyle name="Hipervínculo visitado" xfId="34159" builtinId="9" hidden="1"/>
    <cellStyle name="Hipervínculo visitado" xfId="33660" builtinId="9" hidden="1"/>
    <cellStyle name="Hipervínculo visitado" xfId="4199" builtinId="9" hidden="1"/>
    <cellStyle name="Hipervínculo visitado" xfId="6368" builtinId="9" hidden="1"/>
    <cellStyle name="Hipervínculo visitado" xfId="20308" builtinId="9" hidden="1"/>
    <cellStyle name="Hipervínculo visitado" xfId="5125" builtinId="9" hidden="1"/>
    <cellStyle name="Hipervínculo visitado" xfId="8242" builtinId="9" hidden="1"/>
    <cellStyle name="Hipervínculo visitado" xfId="3709" builtinId="9" hidden="1"/>
    <cellStyle name="Hipervínculo visitado" xfId="813" builtinId="9" hidden="1"/>
    <cellStyle name="Hipervínculo visitado" xfId="1259" builtinId="9" hidden="1"/>
    <cellStyle name="Hipervínculo visitado" xfId="2593" builtinId="9" hidden="1"/>
    <cellStyle name="Hipervínculo visitado" xfId="33228" builtinId="9" hidden="1"/>
    <cellStyle name="Hipervínculo visitado" xfId="40144" builtinId="9" hidden="1"/>
    <cellStyle name="Hipervínculo visitado" xfId="30237" builtinId="9" hidden="1"/>
    <cellStyle name="Hipervínculo visitado" xfId="50064" builtinId="9" hidden="1"/>
    <cellStyle name="Hipervínculo visitado" xfId="5438" builtinId="9" hidden="1"/>
    <cellStyle name="Hipervínculo visitado" xfId="8040" builtinId="9" hidden="1"/>
    <cellStyle name="Hipervínculo visitado" xfId="36301" builtinId="9" hidden="1"/>
    <cellStyle name="Hipervínculo visitado" xfId="2124" builtinId="9" hidden="1"/>
    <cellStyle name="Hipervínculo visitado" xfId="19297" builtinId="9" hidden="1"/>
    <cellStyle name="Hipervínculo visitado" xfId="18781" builtinId="9" hidden="1"/>
    <cellStyle name="Hipervínculo visitado" xfId="36364" builtinId="9" hidden="1"/>
    <cellStyle name="Hipervínculo visitado" xfId="58425" builtinId="9" hidden="1"/>
    <cellStyle name="Hipervínculo visitado" xfId="15879" builtinId="9" hidden="1"/>
    <cellStyle name="Hipervínculo visitado" xfId="18827" builtinId="9" hidden="1"/>
    <cellStyle name="Hipervínculo visitado" xfId="20202" builtinId="9" hidden="1"/>
    <cellStyle name="Hipervínculo visitado" xfId="2009" builtinId="9" hidden="1"/>
    <cellStyle name="Hipervínculo visitado" xfId="28999" builtinId="9" hidden="1"/>
    <cellStyle name="Hipervínculo visitado" xfId="37767" builtinId="9" hidden="1"/>
    <cellStyle name="Hipervínculo visitado" xfId="23313" builtinId="9" hidden="1"/>
    <cellStyle name="Hipervínculo visitado" xfId="26411" builtinId="9" hidden="1"/>
    <cellStyle name="Hipervínculo visitado" xfId="20375" builtinId="9" hidden="1"/>
    <cellStyle name="Hipervínculo visitado" xfId="38041" builtinId="9" hidden="1"/>
    <cellStyle name="Hipervínculo visitado" xfId="59336" builtinId="9" hidden="1"/>
    <cellStyle name="Hipervínculo visitado" xfId="48680" builtinId="9" hidden="1"/>
    <cellStyle name="Hipervínculo visitado" xfId="14594" builtinId="9" hidden="1"/>
    <cellStyle name="Hipervínculo visitado" xfId="23581" builtinId="9" hidden="1"/>
    <cellStyle name="Hipervínculo visitado" xfId="9093" builtinId="9" hidden="1"/>
    <cellStyle name="Hipervínculo visitado" xfId="23368" builtinId="9" hidden="1"/>
    <cellStyle name="Hipervínculo visitado" xfId="30737" builtinId="9" hidden="1"/>
    <cellStyle name="Hipervínculo visitado" xfId="31050" builtinId="9" hidden="1"/>
    <cellStyle name="Hipervínculo visitado" xfId="48038" builtinId="9" hidden="1"/>
    <cellStyle name="Hipervínculo visitado" xfId="52551" builtinId="9" hidden="1"/>
    <cellStyle name="Hipervínculo visitado" xfId="15194" builtinId="9" hidden="1"/>
    <cellStyle name="Hipervínculo visitado" xfId="30446" builtinId="9" hidden="1"/>
    <cellStyle name="Hipervínculo visitado" xfId="22087" builtinId="9" hidden="1"/>
    <cellStyle name="Hipervínculo visitado" xfId="2390" builtinId="9" hidden="1"/>
    <cellStyle name="Hipervínculo visitado" xfId="14784" builtinId="9" hidden="1"/>
    <cellStyle name="Hipervínculo visitado" xfId="56285" builtinId="9" hidden="1"/>
    <cellStyle name="Hipervínculo visitado" xfId="11550" builtinId="9" hidden="1"/>
    <cellStyle name="Hipervínculo visitado" xfId="51339" builtinId="9" hidden="1"/>
    <cellStyle name="Hipervínculo visitado" xfId="33904" builtinId="9" hidden="1"/>
    <cellStyle name="Hipervínculo visitado" xfId="16602" builtinId="9" hidden="1"/>
    <cellStyle name="Hipervínculo visitado" xfId="51188" builtinId="9" hidden="1"/>
    <cellStyle name="Hipervínculo visitado" xfId="28295" builtinId="9" hidden="1"/>
    <cellStyle name="Hipervínculo visitado" xfId="43403" builtinId="9" hidden="1"/>
    <cellStyle name="Hipervínculo visitado" xfId="23126" builtinId="9" hidden="1"/>
    <cellStyle name="Hipervínculo visitado" xfId="24907" builtinId="9" hidden="1"/>
    <cellStyle name="Hipervínculo visitado" xfId="15630" builtinId="9" hidden="1"/>
    <cellStyle name="Hipervínculo visitado" xfId="51486" builtinId="9" hidden="1"/>
    <cellStyle name="Hipervínculo visitado" xfId="16585" builtinId="9" hidden="1"/>
    <cellStyle name="Hipervínculo visitado" xfId="11030" builtinId="9" hidden="1"/>
    <cellStyle name="Hipervínculo visitado" xfId="12095" builtinId="9" hidden="1"/>
    <cellStyle name="Hipervínculo visitado" xfId="57407" builtinId="9" hidden="1"/>
    <cellStyle name="Hipervínculo visitado" xfId="51102" builtinId="9" hidden="1"/>
    <cellStyle name="Hipervínculo visitado" xfId="2182" builtinId="9" hidden="1"/>
    <cellStyle name="Hipervínculo visitado" xfId="26763" builtinId="9" hidden="1"/>
    <cellStyle name="Hipervínculo visitado" xfId="43463" builtinId="9" hidden="1"/>
    <cellStyle name="Hipervínculo visitado" xfId="34517" builtinId="9" hidden="1"/>
    <cellStyle name="Hipervínculo visitado" xfId="41325" builtinId="9" hidden="1"/>
    <cellStyle name="Hipervínculo visitado" xfId="22273" builtinId="9" hidden="1"/>
    <cellStyle name="Hipervínculo visitado" xfId="38461" builtinId="9" hidden="1"/>
    <cellStyle name="Hipervínculo visitado" xfId="6713" builtinId="9" hidden="1"/>
    <cellStyle name="Hipervínculo visitado" xfId="7962" builtinId="9" hidden="1"/>
    <cellStyle name="Hipervínculo visitado" xfId="22625" builtinId="9" hidden="1"/>
    <cellStyle name="Hipervínculo visitado" xfId="36013" builtinId="9" hidden="1"/>
    <cellStyle name="Hipervínculo visitado" xfId="18692" builtinId="9" hidden="1"/>
    <cellStyle name="Hipervínculo visitado" xfId="23087" builtinId="9" hidden="1"/>
    <cellStyle name="Hipervínculo visitado" xfId="11104" builtinId="9" hidden="1"/>
    <cellStyle name="Hipervínculo visitado" xfId="122" builtinId="9" hidden="1"/>
    <cellStyle name="Hipervínculo visitado" xfId="8402" builtinId="9" hidden="1"/>
    <cellStyle name="Hipervínculo visitado" xfId="46294" builtinId="9" hidden="1"/>
    <cellStyle name="Hipervínculo visitado" xfId="33988" builtinId="9" hidden="1"/>
    <cellStyle name="Hipervínculo visitado" xfId="2520" builtinId="9" hidden="1"/>
    <cellStyle name="Hipervínculo visitado" xfId="46740" builtinId="9" hidden="1"/>
    <cellStyle name="Hipervínculo visitado" xfId="53429" builtinId="9" hidden="1"/>
    <cellStyle name="Hipervínculo visitado" xfId="49091" builtinId="9" hidden="1"/>
    <cellStyle name="Hipervínculo visitado" xfId="55030" builtinId="9" hidden="1"/>
    <cellStyle name="Hipervínculo visitado" xfId="343" builtinId="9" hidden="1"/>
    <cellStyle name="Hipervínculo visitado" xfId="4155" builtinId="9" hidden="1"/>
    <cellStyle name="Hipervínculo visitado" xfId="16314" builtinId="9" hidden="1"/>
    <cellStyle name="Hipervínculo visitado" xfId="516" builtinId="9" hidden="1"/>
    <cellStyle name="Hipervínculo visitado" xfId="36628" builtinId="9" hidden="1"/>
    <cellStyle name="Hipervínculo visitado" xfId="44278" builtinId="9" hidden="1"/>
    <cellStyle name="Hipervínculo visitado" xfId="3097" builtinId="9" hidden="1"/>
    <cellStyle name="Hipervínculo visitado" xfId="40896" builtinId="9" hidden="1"/>
    <cellStyle name="Hipervínculo visitado" xfId="8634" builtinId="9" hidden="1"/>
    <cellStyle name="Hipervínculo visitado" xfId="8682" builtinId="9" hidden="1"/>
    <cellStyle name="Hipervínculo visitado" xfId="34271" builtinId="9" hidden="1"/>
    <cellStyle name="Hipervínculo visitado" xfId="20144" builtinId="9" hidden="1"/>
    <cellStyle name="Hipervínculo visitado" xfId="35691" builtinId="9" hidden="1"/>
    <cellStyle name="Hipervínculo visitado" xfId="58945" builtinId="9" hidden="1"/>
    <cellStyle name="Hipervínculo visitado" xfId="42018" builtinId="9" hidden="1"/>
    <cellStyle name="Hipervínculo visitado" xfId="11920" builtinId="9" hidden="1"/>
    <cellStyle name="Hipervínculo visitado" xfId="42390" builtinId="9" hidden="1"/>
    <cellStyle name="Hipervínculo visitado" xfId="35364" builtinId="9" hidden="1"/>
    <cellStyle name="Hipervínculo visitado" xfId="9848" builtinId="9" hidden="1"/>
    <cellStyle name="Hipervínculo visitado" xfId="35739" builtinId="9" hidden="1"/>
    <cellStyle name="Hipervínculo visitado" xfId="19715" builtinId="9" hidden="1"/>
    <cellStyle name="Hipervínculo visitado" xfId="34227" builtinId="9" hidden="1"/>
    <cellStyle name="Hipervínculo visitado" xfId="20495" builtinId="9" hidden="1"/>
    <cellStyle name="Hipervínculo visitado" xfId="12349" builtinId="9" hidden="1"/>
    <cellStyle name="Hipervínculo visitado" xfId="44624" builtinId="9" hidden="1"/>
    <cellStyle name="Hipervínculo visitado" xfId="10103" builtinId="9" hidden="1"/>
    <cellStyle name="Hipervínculo visitado" xfId="43263" builtinId="9" hidden="1"/>
    <cellStyle name="Hipervínculo visitado" xfId="19600" builtinId="9" hidden="1"/>
    <cellStyle name="Hipervínculo visitado" xfId="3225" builtinId="9" hidden="1"/>
    <cellStyle name="Hipervínculo visitado" xfId="38465" builtinId="9" hidden="1"/>
    <cellStyle name="Hipervínculo visitado" xfId="16141" builtinId="9" hidden="1"/>
    <cellStyle name="Hipervínculo visitado" xfId="2691" builtinId="9" hidden="1"/>
    <cellStyle name="Hipervínculo visitado" xfId="2766" builtinId="9" hidden="1"/>
    <cellStyle name="Hipervínculo visitado" xfId="7021" builtinId="9" hidden="1"/>
    <cellStyle name="Hipervínculo visitado" xfId="52004" builtinId="9" hidden="1"/>
    <cellStyle name="Hipervínculo visitado" xfId="39270" builtinId="9" hidden="1"/>
    <cellStyle name="Hipervínculo visitado" xfId="22896" builtinId="9" hidden="1"/>
    <cellStyle name="Hipervínculo visitado" xfId="6396" builtinId="9" hidden="1"/>
    <cellStyle name="Hipervínculo visitado" xfId="55597" builtinId="9" hidden="1"/>
    <cellStyle name="Hipervínculo visitado" xfId="19194" builtinId="9" hidden="1"/>
    <cellStyle name="Hipervínculo visitado" xfId="39636" builtinId="9" hidden="1"/>
    <cellStyle name="Hipervínculo visitado" xfId="43519" builtinId="9" hidden="1"/>
    <cellStyle name="Hipervínculo visitado" xfId="53640" builtinId="9" hidden="1"/>
    <cellStyle name="Hipervínculo visitado" xfId="16466" builtinId="9" hidden="1"/>
    <cellStyle name="Hipervínculo visitado" xfId="19884" builtinId="9" hidden="1"/>
    <cellStyle name="Hipervínculo visitado" xfId="3461" builtinId="9" hidden="1"/>
    <cellStyle name="Hipervínculo visitado" xfId="58240" builtinId="9" hidden="1"/>
    <cellStyle name="Hipervínculo visitado" xfId="3693" builtinId="9" hidden="1"/>
    <cellStyle name="Hipervínculo visitado" xfId="53555" builtinId="9" hidden="1"/>
    <cellStyle name="Hipervínculo visitado" xfId="24047" builtinId="9" hidden="1"/>
    <cellStyle name="Hipervínculo visitado" xfId="22640" builtinId="9" hidden="1"/>
    <cellStyle name="Hipervínculo visitado" xfId="40406" builtinId="9" hidden="1"/>
    <cellStyle name="Hipervínculo visitado" xfId="56299" builtinId="9" hidden="1"/>
    <cellStyle name="Hipervínculo visitado" xfId="24081" builtinId="9" hidden="1"/>
    <cellStyle name="Hipervínculo visitado" xfId="35395" builtinId="9" hidden="1"/>
    <cellStyle name="Hipervínculo visitado" xfId="57198" builtinId="9" hidden="1"/>
    <cellStyle name="Hipervínculo visitado" xfId="39427" builtinId="9" hidden="1"/>
    <cellStyle name="Hipervínculo visitado" xfId="35641" builtinId="9" hidden="1"/>
    <cellStyle name="Hipervínculo visitado" xfId="51008" builtinId="9" hidden="1"/>
    <cellStyle name="Hipervínculo visitado" xfId="56857" builtinId="9" hidden="1"/>
    <cellStyle name="Hipervínculo visitado" xfId="23963" builtinId="9" hidden="1"/>
    <cellStyle name="Hipervínculo visitado" xfId="50851" builtinId="9" hidden="1"/>
    <cellStyle name="Hipervínculo visitado" xfId="54479" builtinId="9" hidden="1"/>
    <cellStyle name="Hipervínculo visitado" xfId="53297" builtinId="9" hidden="1"/>
    <cellStyle name="Hipervínculo visitado" xfId="32764" builtinId="9" hidden="1"/>
    <cellStyle name="Hipervínculo visitado" xfId="36971" builtinId="9" hidden="1"/>
    <cellStyle name="Hipervínculo visitado" xfId="40438" builtinId="9" hidden="1"/>
    <cellStyle name="Hipervínculo visitado" xfId="37701" builtinId="9" hidden="1"/>
    <cellStyle name="Hipervínculo visitado" xfId="53263" builtinId="9" hidden="1"/>
    <cellStyle name="Hipervínculo visitado" xfId="57324" builtinId="9" hidden="1"/>
    <cellStyle name="Hipervínculo visitado" xfId="48597" builtinId="9" hidden="1"/>
    <cellStyle name="Hipervínculo visitado" xfId="43251" builtinId="9" hidden="1"/>
    <cellStyle name="Hipervínculo visitado" xfId="3135" builtinId="9" hidden="1"/>
    <cellStyle name="Hipervínculo visitado" xfId="59231" builtinId="9" hidden="1"/>
    <cellStyle name="Hipervínculo visitado" xfId="34257" builtinId="9" hidden="1"/>
    <cellStyle name="Hipervínculo visitado" xfId="38177" builtinId="9" hidden="1"/>
    <cellStyle name="Hipervínculo visitado" xfId="18463" builtinId="9" hidden="1"/>
    <cellStyle name="Hipervínculo visitado" xfId="37871" builtinId="9" hidden="1"/>
    <cellStyle name="Hipervínculo visitado" xfId="56589" builtinId="9" hidden="1"/>
    <cellStyle name="Hipervínculo visitado" xfId="51800" builtinId="9" hidden="1"/>
    <cellStyle name="Hipervínculo visitado" xfId="32513" builtinId="9" hidden="1"/>
    <cellStyle name="Hipervínculo visitado" xfId="50239" builtinId="9" hidden="1"/>
    <cellStyle name="Hipervínculo visitado" xfId="18327" builtinId="9" hidden="1"/>
    <cellStyle name="Hipervínculo visitado" xfId="14620" builtinId="9" hidden="1"/>
    <cellStyle name="Hipervínculo visitado" xfId="3769" builtinId="9" hidden="1"/>
    <cellStyle name="Hipervínculo visitado" xfId="27958" builtinId="9" hidden="1"/>
    <cellStyle name="Hipervínculo visitado" xfId="40204" builtinId="9" hidden="1"/>
    <cellStyle name="Hipervínculo visitado" xfId="39853" builtinId="9" hidden="1"/>
    <cellStyle name="Hipervínculo visitado" xfId="36107" builtinId="9" hidden="1"/>
    <cellStyle name="Hipervínculo visitado" xfId="2569" builtinId="9" hidden="1"/>
    <cellStyle name="Hipervínculo visitado" xfId="1645" builtinId="9" hidden="1"/>
    <cellStyle name="Hipervínculo visitado" xfId="8608" builtinId="9" hidden="1"/>
    <cellStyle name="Hipervínculo visitado" xfId="4478" builtinId="9" hidden="1"/>
    <cellStyle name="Hipervínculo visitado" xfId="6799" builtinId="9" hidden="1"/>
    <cellStyle name="Hipervínculo visitado" xfId="9362" builtinId="9" hidden="1"/>
    <cellStyle name="Hipervínculo visitado" xfId="19932" builtinId="9" hidden="1"/>
    <cellStyle name="Hipervínculo visitado" xfId="16567" builtinId="9" hidden="1"/>
    <cellStyle name="Hipervínculo visitado" xfId="9618" builtinId="9" hidden="1"/>
    <cellStyle name="Hipervínculo visitado" xfId="13718" builtinId="9" hidden="1"/>
    <cellStyle name="Hipervínculo visitado" xfId="45104" builtinId="9" hidden="1"/>
    <cellStyle name="Hipervínculo visitado" xfId="52569" builtinId="9" hidden="1"/>
    <cellStyle name="Hipervínculo visitado" xfId="18614" builtinId="9" hidden="1"/>
    <cellStyle name="Hipervínculo visitado" xfId="33001" builtinId="9" hidden="1"/>
    <cellStyle name="Hipervínculo visitado" xfId="56595" builtinId="9" hidden="1"/>
    <cellStyle name="Hipervínculo visitado" xfId="29847" builtinId="9" hidden="1"/>
    <cellStyle name="Hipervínculo visitado" xfId="50550" builtinId="9" hidden="1"/>
    <cellStyle name="Hipervínculo visitado" xfId="27254" builtinId="9" hidden="1"/>
    <cellStyle name="Hipervínculo visitado" xfId="29526" builtinId="9" hidden="1"/>
    <cellStyle name="Hipervínculo visitado" xfId="42950" builtinId="9" hidden="1"/>
    <cellStyle name="Hipervínculo visitado" xfId="6885" builtinId="9" hidden="1"/>
    <cellStyle name="Hipervínculo visitado" xfId="9693" builtinId="9" hidden="1"/>
    <cellStyle name="Hipervínculo visitado" xfId="7355" builtinId="9" hidden="1"/>
    <cellStyle name="Hipervínculo visitado" xfId="50841" builtinId="9" hidden="1"/>
    <cellStyle name="Hipervínculo visitado" xfId="1491" builtinId="9" hidden="1"/>
    <cellStyle name="Hipervínculo visitado" xfId="17274" builtinId="9" hidden="1"/>
    <cellStyle name="Hipervínculo visitado" xfId="16220" builtinId="9" hidden="1"/>
    <cellStyle name="Hipervínculo visitado" xfId="30044" builtinId="9" hidden="1"/>
    <cellStyle name="Hipervínculo visitado" xfId="4147" builtinId="9" hidden="1"/>
    <cellStyle name="Hipervínculo visitado" xfId="44045" builtinId="9" hidden="1"/>
    <cellStyle name="Hipervínculo visitado" xfId="27645" builtinId="9" hidden="1"/>
    <cellStyle name="Hipervínculo visitado" xfId="38267" builtinId="9" hidden="1"/>
    <cellStyle name="Hipervínculo visitado" xfId="26423" builtinId="9" hidden="1"/>
    <cellStyle name="Hipervínculo visitado" xfId="40854" builtinId="9" hidden="1"/>
    <cellStyle name="Hipervínculo visitado" xfId="51004" builtinId="9" hidden="1"/>
    <cellStyle name="Hipervínculo visitado" xfId="47157" builtinId="9" hidden="1"/>
    <cellStyle name="Hipervínculo visitado" xfId="44714" builtinId="9" hidden="1"/>
    <cellStyle name="Hipervínculo visitado" xfId="51494" builtinId="9" hidden="1"/>
    <cellStyle name="Hipervínculo visitado" xfId="45260" builtinId="9" hidden="1"/>
    <cellStyle name="Hipervínculo visitado" xfId="1497" builtinId="9" hidden="1"/>
    <cellStyle name="Hipervínculo visitado" xfId="3262" builtinId="9" hidden="1"/>
    <cellStyle name="Hipervínculo visitado" xfId="57056" builtinId="9" hidden="1"/>
    <cellStyle name="Hipervínculo visitado" xfId="2196" builtinId="9" hidden="1"/>
    <cellStyle name="Hipervínculo visitado" xfId="34390" builtinId="9" hidden="1"/>
    <cellStyle name="Hipervínculo visitado" xfId="7909" builtinId="9" hidden="1"/>
    <cellStyle name="Hipervínculo visitado" xfId="9346" builtinId="9" hidden="1"/>
    <cellStyle name="Hipervínculo visitado" xfId="7288" builtinId="9" hidden="1"/>
    <cellStyle name="Hipervínculo visitado" xfId="16480" builtinId="9" hidden="1"/>
    <cellStyle name="Hipervínculo visitado" xfId="44142" builtinId="9" hidden="1"/>
    <cellStyle name="Hipervínculo visitado" xfId="12821" builtinId="9" hidden="1"/>
    <cellStyle name="Hipervínculo visitado" xfId="15006" builtinId="9" hidden="1"/>
    <cellStyle name="Hipervínculo visitado" xfId="19644" builtinId="9" hidden="1"/>
    <cellStyle name="Hipervínculo visitado" xfId="16638" builtinId="9" hidden="1"/>
    <cellStyle name="Hipervínculo visitado" xfId="665" builtinId="9" hidden="1"/>
    <cellStyle name="Hipervínculo visitado" xfId="11489" builtinId="9" hidden="1"/>
    <cellStyle name="Hipervínculo visitado" xfId="39857" builtinId="9" hidden="1"/>
    <cellStyle name="Hipervínculo visitado" xfId="59005" builtinId="9" hidden="1"/>
    <cellStyle name="Hipervínculo visitado" xfId="6540" builtinId="9" hidden="1"/>
    <cellStyle name="Hipervínculo visitado" xfId="4846" builtinId="9" hidden="1"/>
    <cellStyle name="Hipervínculo visitado" xfId="9643" builtinId="9" hidden="1"/>
    <cellStyle name="Hipervínculo visitado" xfId="10582" builtinId="9" hidden="1"/>
    <cellStyle name="Hipervínculo visitado" xfId="7023" builtinId="9" hidden="1"/>
    <cellStyle name="Hipervínculo visitado" xfId="11144" builtinId="9" hidden="1"/>
    <cellStyle name="Hipervínculo visitado" xfId="13393" builtinId="9" hidden="1"/>
    <cellStyle name="Hipervínculo visitado" xfId="9383" builtinId="9" hidden="1"/>
    <cellStyle name="Hipervínculo visitado" xfId="3413" builtinId="9" hidden="1"/>
    <cellStyle name="Hipervínculo visitado" xfId="44469" builtinId="9" hidden="1"/>
    <cellStyle name="Hipervínculo visitado" xfId="26945" builtinId="9" hidden="1"/>
    <cellStyle name="Hipervínculo visitado" xfId="9013" builtinId="9" hidden="1"/>
    <cellStyle name="Hipervínculo visitado" xfId="8592" builtinId="9" hidden="1"/>
    <cellStyle name="Hipervínculo visitado" xfId="4597" builtinId="9" hidden="1"/>
    <cellStyle name="Hipervínculo visitado" xfId="58295" builtinId="9" hidden="1"/>
    <cellStyle name="Hipervínculo visitado" xfId="50133" builtinId="9" hidden="1"/>
    <cellStyle name="Hipervínculo visitado" xfId="5692" builtinId="9" hidden="1"/>
    <cellStyle name="Hipervínculo visitado" xfId="37775" builtinId="9" hidden="1"/>
    <cellStyle name="Hipervínculo visitado" xfId="27704" builtinId="9" hidden="1"/>
    <cellStyle name="Hipervínculo visitado" xfId="22543" builtinId="9" hidden="1"/>
    <cellStyle name="Hipervínculo visitado" xfId="34635" builtinId="9" hidden="1"/>
    <cellStyle name="Hipervínculo visitado" xfId="12205" builtinId="9" hidden="1"/>
    <cellStyle name="Hipervínculo visitado" xfId="25654" builtinId="9" hidden="1"/>
    <cellStyle name="Hipervínculo visitado" xfId="45547" builtinId="9" hidden="1"/>
    <cellStyle name="Hipervínculo visitado" xfId="5512" builtinId="9" hidden="1"/>
    <cellStyle name="Hipervínculo visitado" xfId="24863" builtinId="9" hidden="1"/>
    <cellStyle name="Hipervínculo visitado" xfId="57923" builtinId="9" hidden="1"/>
    <cellStyle name="Hipervínculo visitado" xfId="30456" builtinId="9" hidden="1"/>
    <cellStyle name="Hipervínculo visitado" xfId="59400" builtinId="9" hidden="1"/>
    <cellStyle name="Hipervínculo visitado" xfId="28043" builtinId="9" hidden="1"/>
    <cellStyle name="Hipervínculo visitado" xfId="3785" builtinId="9" hidden="1"/>
    <cellStyle name="Hipervínculo visitado" xfId="41470" builtinId="9" hidden="1"/>
    <cellStyle name="Hipervínculo visitado" xfId="53779" builtinId="9" hidden="1"/>
    <cellStyle name="Hipervínculo visitado" xfId="58817" builtinId="9" hidden="1"/>
    <cellStyle name="Hipervínculo visitado" xfId="34223" builtinId="9" hidden="1"/>
    <cellStyle name="Hipervínculo visitado" xfId="48658" builtinId="9" hidden="1"/>
    <cellStyle name="Hipervínculo visitado" xfId="56153" builtinId="9" hidden="1"/>
    <cellStyle name="Hipervínculo visitado" xfId="40210" builtinId="9" hidden="1"/>
    <cellStyle name="Hipervínculo visitado" xfId="54507" builtinId="9" hidden="1"/>
    <cellStyle name="Hipervínculo visitado" xfId="39843" builtinId="9" hidden="1"/>
    <cellStyle name="Hipervínculo visitado" xfId="30614" builtinId="9" hidden="1"/>
    <cellStyle name="Hipervínculo visitado" xfId="14030" builtinId="9" hidden="1"/>
    <cellStyle name="Hipervínculo visitado" xfId="24767" builtinId="9" hidden="1"/>
    <cellStyle name="Hipervínculo visitado" xfId="43737" builtinId="9" hidden="1"/>
    <cellStyle name="Hipervínculo visitado" xfId="28375" builtinId="9" hidden="1"/>
    <cellStyle name="Hipervínculo visitado" xfId="44" builtinId="9" hidden="1"/>
    <cellStyle name="Hipervínculo visitado" xfId="34191" builtinId="9" hidden="1"/>
    <cellStyle name="Hipervínculo visitado" xfId="50835" builtinId="9" hidden="1"/>
    <cellStyle name="Hipervínculo visitado" xfId="48516" builtinId="9" hidden="1"/>
    <cellStyle name="Hipervínculo visitado" xfId="5127" builtinId="9" hidden="1"/>
    <cellStyle name="Hipervínculo visitado" xfId="55721" builtinId="9" hidden="1"/>
    <cellStyle name="Hipervínculo visitado" xfId="28507" builtinId="9" hidden="1"/>
    <cellStyle name="Hipervínculo visitado" xfId="27001" builtinId="9" hidden="1"/>
    <cellStyle name="Hipervínculo visitado" xfId="24787" builtinId="9" hidden="1"/>
    <cellStyle name="Hipervínculo visitado" xfId="16133" builtinId="9" hidden="1"/>
    <cellStyle name="Hipervínculo visitado" xfId="6901" builtinId="9" hidden="1"/>
    <cellStyle name="Hipervínculo visitado" xfId="1669" builtinId="9" hidden="1"/>
    <cellStyle name="Hipervínculo visitado" xfId="56960" builtinId="9" hidden="1"/>
    <cellStyle name="Hipervínculo visitado" xfId="1171" builtinId="9" hidden="1"/>
    <cellStyle name="Hipervínculo visitado" xfId="1071" builtinId="9" hidden="1"/>
    <cellStyle name="Hipervínculo visitado" xfId="5724" builtinId="9" hidden="1"/>
    <cellStyle name="Hipervínculo visitado" xfId="19500" builtinId="9" hidden="1"/>
    <cellStyle name="Hipervínculo visitado" xfId="20824" builtinId="9" hidden="1"/>
    <cellStyle name="Hipervínculo visitado" xfId="49059" builtinId="9" hidden="1"/>
    <cellStyle name="Hipervínculo visitado" xfId="46332" builtinId="9" hidden="1"/>
    <cellStyle name="Hipervínculo visitado" xfId="26015" builtinId="9" hidden="1"/>
    <cellStyle name="Hipervínculo visitado" xfId="44976" builtinId="9" hidden="1"/>
    <cellStyle name="Hipervínculo visitado" xfId="5256" builtinId="9" hidden="1"/>
    <cellStyle name="Hipervínculo visitado" xfId="44122" builtinId="9" hidden="1"/>
    <cellStyle name="Hipervínculo visitado" xfId="4183" builtinId="9" hidden="1"/>
    <cellStyle name="Hipervínculo visitado" xfId="46078" builtinId="9" hidden="1"/>
    <cellStyle name="Hipervínculo visitado" xfId="33870" builtinId="9" hidden="1"/>
    <cellStyle name="Hipervínculo visitado" xfId="29097" builtinId="9" hidden="1"/>
    <cellStyle name="Hipervínculo visitado" xfId="43713" builtinId="9" hidden="1"/>
    <cellStyle name="Hipervínculo visitado" xfId="16531" builtinId="9" hidden="1"/>
    <cellStyle name="Hipervínculo visitado" xfId="20991" builtinId="9" hidden="1"/>
    <cellStyle name="Hipervínculo visitado" xfId="16230" builtinId="9" hidden="1"/>
    <cellStyle name="Hipervínculo visitado" xfId="39986" builtinId="9" hidden="1"/>
    <cellStyle name="Hipervínculo visitado" xfId="55860" builtinId="9" hidden="1"/>
    <cellStyle name="Hipervínculo visitado" xfId="18787" builtinId="9" hidden="1"/>
    <cellStyle name="Hipervínculo visitado" xfId="23898" builtinId="9" hidden="1"/>
    <cellStyle name="Hipervínculo visitado" xfId="15158" builtinId="9" hidden="1"/>
    <cellStyle name="Hipervínculo visitado" xfId="35047" builtinId="9" hidden="1"/>
    <cellStyle name="Hipervínculo visitado" xfId="18137" builtinId="9" hidden="1"/>
    <cellStyle name="Hipervínculo visitado" xfId="21391" builtinId="9" hidden="1"/>
    <cellStyle name="Hipervínculo visitado" xfId="29259" builtinId="9" hidden="1"/>
    <cellStyle name="Hipervínculo visitado" xfId="52531" builtinId="9" hidden="1"/>
    <cellStyle name="Hipervínculo visitado" xfId="58967" builtinId="9" hidden="1"/>
    <cellStyle name="Hipervínculo visitado" xfId="29081" builtinId="9" hidden="1"/>
    <cellStyle name="Hipervínculo visitado" xfId="41127" builtinId="9" hidden="1"/>
    <cellStyle name="Hipervínculo visitado" xfId="49946" builtinId="9" hidden="1"/>
    <cellStyle name="Hipervínculo visitado" xfId="55533" builtinId="9" hidden="1"/>
    <cellStyle name="Hipervínculo visitado" xfId="50403" builtinId="9" hidden="1"/>
    <cellStyle name="Hipervínculo visitado" xfId="59197" builtinId="9" hidden="1"/>
    <cellStyle name="Hipervínculo visitado" xfId="52565" builtinId="9" hidden="1"/>
    <cellStyle name="Hipervínculo visitado" xfId="7891" builtinId="9" hidden="1"/>
    <cellStyle name="Hipervínculo visitado" xfId="33039" builtinId="9" hidden="1"/>
    <cellStyle name="Hipervínculo visitado" xfId="39885" builtinId="9" hidden="1"/>
    <cellStyle name="Hipervínculo visitado" xfId="4432" builtinId="9" hidden="1"/>
    <cellStyle name="Hipervínculo visitado" xfId="4723" builtinId="9" hidden="1"/>
    <cellStyle name="Hipervínculo visitado" xfId="512" builtinId="9" hidden="1"/>
    <cellStyle name="Hipervínculo visitado" xfId="36678" builtinId="9" hidden="1"/>
    <cellStyle name="Hipervínculo visitado" xfId="16838" builtinId="9" hidden="1"/>
    <cellStyle name="Hipervínculo visitado" xfId="6741" builtinId="9" hidden="1"/>
    <cellStyle name="Hipervínculo visitado" xfId="45286" builtinId="9" hidden="1"/>
    <cellStyle name="Hipervínculo visitado" xfId="17656" builtinId="9" hidden="1"/>
    <cellStyle name="Hipervínculo visitado" xfId="31278" builtinId="9" hidden="1"/>
    <cellStyle name="Hipervínculo visitado" xfId="7500" builtinId="9" hidden="1"/>
    <cellStyle name="Hipervínculo visitado" xfId="51274" builtinId="9" hidden="1"/>
    <cellStyle name="Hipervínculo visitado" xfId="52044" builtinId="9" hidden="1"/>
    <cellStyle name="Hipervínculo visitado" xfId="57881" builtinId="9" hidden="1"/>
    <cellStyle name="Hipervínculo visitado" xfId="55813" builtinId="9" hidden="1"/>
    <cellStyle name="Hipervínculo visitado" xfId="39790" builtinId="9" hidden="1"/>
    <cellStyle name="Hipervínculo visitado" xfId="14024" builtinId="9" hidden="1"/>
    <cellStyle name="Hipervínculo visitado" xfId="56423" builtinId="9" hidden="1"/>
    <cellStyle name="Hipervínculo visitado" xfId="53152" builtinId="9" hidden="1"/>
    <cellStyle name="Hipervínculo visitado" xfId="45004" builtinId="9" hidden="1"/>
    <cellStyle name="Hipervínculo visitado" xfId="33238" builtinId="9" hidden="1"/>
    <cellStyle name="Hipervínculo visitado" xfId="58937" builtinId="9" hidden="1"/>
    <cellStyle name="Hipervínculo visitado" xfId="53576" builtinId="9" hidden="1"/>
    <cellStyle name="Hipervínculo visitado" xfId="18183" builtinId="9" hidden="1"/>
    <cellStyle name="Hipervínculo visitado" xfId="12129" builtinId="9" hidden="1"/>
    <cellStyle name="Hipervínculo visitado" xfId="51996" builtinId="9" hidden="1"/>
    <cellStyle name="Hipervínculo visitado" xfId="50618" builtinId="9" hidden="1"/>
    <cellStyle name="Hipervínculo visitado" xfId="38225" builtinId="9" hidden="1"/>
    <cellStyle name="Hipervínculo visitado" xfId="46515" builtinId="9" hidden="1"/>
    <cellStyle name="Hipervínculo visitado" xfId="23892" builtinId="9" hidden="1"/>
    <cellStyle name="Hipervínculo visitado" xfId="52166" builtinId="9" hidden="1"/>
    <cellStyle name="Hipervínculo visitado" xfId="18139" builtinId="9" hidden="1"/>
    <cellStyle name="Hipervínculo visitado" xfId="55934" builtinId="9" hidden="1"/>
    <cellStyle name="Hipervínculo visitado" xfId="55087" builtinId="9" hidden="1"/>
    <cellStyle name="Hipervínculo visitado" xfId="41844" builtinId="9" hidden="1"/>
    <cellStyle name="Hipervínculo visitado" xfId="4890" builtinId="9" hidden="1"/>
    <cellStyle name="Hipervínculo visitado" xfId="56721" builtinId="9" hidden="1"/>
    <cellStyle name="Hipervínculo visitado" xfId="16798" builtinId="9" hidden="1"/>
    <cellStyle name="Hipervínculo visitado" xfId="27204" builtinId="9" hidden="1"/>
    <cellStyle name="Hipervínculo visitado" xfId="44912" builtinId="9" hidden="1"/>
    <cellStyle name="Hipervínculo visitado" xfId="3157" builtinId="9" hidden="1"/>
    <cellStyle name="Hipervínculo visitado" xfId="6466" builtinId="9" hidden="1"/>
    <cellStyle name="Hipervínculo visitado" xfId="18287" builtinId="9" hidden="1"/>
    <cellStyle name="Hipervínculo visitado" xfId="31582" builtinId="9" hidden="1"/>
    <cellStyle name="Hipervínculo visitado" xfId="21351" builtinId="9" hidden="1"/>
    <cellStyle name="Hipervínculo visitado" xfId="21981" builtinId="9" hidden="1"/>
    <cellStyle name="Hipervínculo visitado" xfId="28775" builtinId="9" hidden="1"/>
    <cellStyle name="Hipervínculo visitado" xfId="25967" builtinId="9" hidden="1"/>
    <cellStyle name="Hipervínculo visitado" xfId="23189" builtinId="9" hidden="1"/>
    <cellStyle name="Hipervínculo visitado" xfId="16579" builtinId="9" hidden="1"/>
    <cellStyle name="Hipervínculo visitado" xfId="52294" builtinId="9" hidden="1"/>
    <cellStyle name="Hipervínculo visitado" xfId="449" builtinId="9" hidden="1"/>
    <cellStyle name="Hipervínculo visitado" xfId="22545" builtinId="9" hidden="1"/>
    <cellStyle name="Hipervínculo visitado" xfId="25613" builtinId="9" hidden="1"/>
    <cellStyle name="Hipervínculo visitado" xfId="20945" builtinId="9" hidden="1"/>
    <cellStyle name="Hipervínculo visitado" xfId="22403" builtinId="9" hidden="1"/>
    <cellStyle name="Hipervínculo visitado" xfId="47649" builtinId="9" hidden="1"/>
    <cellStyle name="Hipervínculo visitado" xfId="53901" builtinId="9" hidden="1"/>
    <cellStyle name="Hipervínculo visitado" xfId="49316" builtinId="9" hidden="1"/>
    <cellStyle name="Hipervínculo visitado" xfId="51866" builtinId="9" hidden="1"/>
    <cellStyle name="Hipervínculo visitado" xfId="23663" builtinId="9" hidden="1"/>
    <cellStyle name="Hipervínculo visitado" xfId="32722" builtinId="9" hidden="1"/>
    <cellStyle name="Hipervínculo visitado" xfId="37053" builtinId="9" hidden="1"/>
    <cellStyle name="Hipervínculo visitado" xfId="55979" builtinId="9" hidden="1"/>
    <cellStyle name="Hipervínculo visitado" xfId="4261" builtinId="9" hidden="1"/>
    <cellStyle name="Hipervínculo visitado" xfId="1235" builtinId="9" hidden="1"/>
    <cellStyle name="Hipervínculo visitado" xfId="12369" builtinId="9" hidden="1"/>
    <cellStyle name="Hipervínculo visitado" xfId="1653" builtinId="9" hidden="1"/>
    <cellStyle name="Hipervínculo visitado" xfId="4980" builtinId="9" hidden="1"/>
    <cellStyle name="Hipervínculo visitado" xfId="15026" builtinId="9" hidden="1"/>
    <cellStyle name="Hipervínculo visitado" xfId="12681" builtinId="9" hidden="1"/>
    <cellStyle name="Hipervínculo visitado" xfId="11651" builtinId="9" hidden="1"/>
    <cellStyle name="Hipervínculo visitado" xfId="3747" builtinId="9" hidden="1"/>
    <cellStyle name="Hipervínculo visitado" xfId="19307" builtinId="9" hidden="1"/>
    <cellStyle name="Hipervínculo visitado" xfId="23396" builtinId="9" hidden="1"/>
    <cellStyle name="Hipervínculo visitado" xfId="27765" builtinId="9" hidden="1"/>
    <cellStyle name="Hipervínculo visitado" xfId="6142" builtinId="9" hidden="1"/>
    <cellStyle name="Hipervínculo visitado" xfId="24920" builtinId="9" hidden="1"/>
    <cellStyle name="Hipervínculo visitado" xfId="23075" builtinId="9" hidden="1"/>
    <cellStyle name="Hipervínculo visitado" xfId="15152" builtinId="9" hidden="1"/>
    <cellStyle name="Hipervínculo visitado" xfId="23858" builtinId="9" hidden="1"/>
    <cellStyle name="Hipervínculo visitado" xfId="21544" builtinId="9" hidden="1"/>
    <cellStyle name="Hipervínculo visitado" xfId="46712" builtinId="9" hidden="1"/>
    <cellStyle name="Hipervínculo visitado" xfId="27974" builtinId="9" hidden="1"/>
    <cellStyle name="Hipervínculo visitado" xfId="38603" builtinId="9" hidden="1"/>
    <cellStyle name="Hipervínculo visitado" xfId="11560" builtinId="9" hidden="1"/>
    <cellStyle name="Hipervínculo visitado" xfId="18970" builtinId="9" hidden="1"/>
    <cellStyle name="Hipervínculo visitado" xfId="43794" builtinId="9" hidden="1"/>
    <cellStyle name="Hipervínculo visitado" xfId="25714" builtinId="9" hidden="1"/>
    <cellStyle name="Hipervínculo visitado" xfId="40544" builtinId="9" hidden="1"/>
    <cellStyle name="Hipervínculo visitado" xfId="22690" builtinId="9" hidden="1"/>
    <cellStyle name="Hipervínculo visitado" xfId="43164" builtinId="9" hidden="1"/>
    <cellStyle name="Hipervínculo visitado" xfId="47918" builtinId="9" hidden="1"/>
    <cellStyle name="Hipervínculo visitado" xfId="29359" builtinId="9" hidden="1"/>
    <cellStyle name="Hipervínculo visitado" xfId="29977" builtinId="9" hidden="1"/>
    <cellStyle name="Hipervínculo visitado" xfId="15564" builtinId="9" hidden="1"/>
    <cellStyle name="Hipervínculo visitado" xfId="6008" builtinId="9" hidden="1"/>
    <cellStyle name="Hipervínculo visitado" xfId="32187" builtinId="9" hidden="1"/>
    <cellStyle name="Hipervínculo visitado" xfId="31873" builtinId="9" hidden="1"/>
    <cellStyle name="Hipervínculo visitado" xfId="23735" builtinId="9" hidden="1"/>
    <cellStyle name="Hipervínculo visitado" xfId="27037" builtinId="9" hidden="1"/>
    <cellStyle name="Hipervínculo visitado" xfId="31262" builtinId="9" hidden="1"/>
    <cellStyle name="Hipervínculo visitado" xfId="36045" builtinId="9" hidden="1"/>
    <cellStyle name="Hipervínculo visitado" xfId="24517" builtinId="9" hidden="1"/>
    <cellStyle name="Hipervínculo visitado" xfId="25098" builtinId="9" hidden="1"/>
    <cellStyle name="Hipervínculo visitado" xfId="31758" builtinId="9" hidden="1"/>
    <cellStyle name="Hipervínculo visitado" xfId="51988" builtinId="9" hidden="1"/>
    <cellStyle name="Hipervínculo visitado" xfId="7847" builtinId="9" hidden="1"/>
    <cellStyle name="Hipervínculo visitado" xfId="28141" builtinId="9" hidden="1"/>
    <cellStyle name="Hipervínculo visitado" xfId="25563" builtinId="9" hidden="1"/>
    <cellStyle name="Hipervínculo visitado" xfId="33382" builtinId="9" hidden="1"/>
    <cellStyle name="Hipervínculo visitado" xfId="43361" builtinId="9" hidden="1"/>
    <cellStyle name="Hipervínculo visitado" xfId="3969" builtinId="9" hidden="1"/>
    <cellStyle name="Hipervínculo visitado" xfId="46559" builtinId="9" hidden="1"/>
    <cellStyle name="Hipervínculo visitado" xfId="54219" builtinId="9" hidden="1"/>
    <cellStyle name="Hipervínculo visitado" xfId="56659" builtinId="9" hidden="1"/>
    <cellStyle name="Hipervínculo visitado" xfId="49384" builtinId="9" hidden="1"/>
    <cellStyle name="Hipervínculo visitado" xfId="30656" builtinId="9" hidden="1"/>
    <cellStyle name="Hipervínculo visitado" xfId="43208" builtinId="9" hidden="1"/>
    <cellStyle name="Hipervínculo visitado" xfId="20939" builtinId="9" hidden="1"/>
    <cellStyle name="Hipervínculo visitado" xfId="17750" builtinId="9" hidden="1"/>
    <cellStyle name="Hipervínculo visitado" xfId="5024" builtinId="9" hidden="1"/>
    <cellStyle name="Hipervínculo visitado" xfId="6250" builtinId="9" hidden="1"/>
    <cellStyle name="Hipervínculo visitado" xfId="40460" builtinId="9" hidden="1"/>
    <cellStyle name="Hipervínculo visitado" xfId="3373" builtinId="9" hidden="1"/>
    <cellStyle name="Hipervínculo visitado" xfId="2711" builtinId="9" hidden="1"/>
    <cellStyle name="Hipervínculo visitado" xfId="23777" builtinId="9" hidden="1"/>
    <cellStyle name="Hipervínculo visitado" xfId="1817" builtinId="9" hidden="1"/>
    <cellStyle name="Hipervínculo visitado" xfId="7877" builtinId="9" hidden="1"/>
    <cellStyle name="Hipervínculo visitado" xfId="8856" builtinId="9" hidden="1"/>
    <cellStyle name="Hipervínculo visitado" xfId="49182" builtinId="9" hidden="1"/>
    <cellStyle name="Hipervínculo visitado" xfId="17336" builtinId="9" hidden="1"/>
    <cellStyle name="Hipervínculo visitado" xfId="47559" builtinId="9" hidden="1"/>
    <cellStyle name="Hipervínculo visitado" xfId="42994" builtinId="9" hidden="1"/>
    <cellStyle name="Hipervínculo visitado" xfId="2895" builtinId="9" hidden="1"/>
    <cellStyle name="Hipervínculo visitado" xfId="9916" builtinId="9" hidden="1"/>
    <cellStyle name="Hipervínculo visitado" xfId="53461" builtinId="9" hidden="1"/>
    <cellStyle name="Hipervínculo visitado" xfId="22303" builtinId="9" hidden="1"/>
    <cellStyle name="Hipervínculo visitado" xfId="13720" builtinId="9" hidden="1"/>
    <cellStyle name="Hipervínculo visitado" xfId="4647" builtinId="9" hidden="1"/>
    <cellStyle name="Hipervínculo visitado" xfId="17994" builtinId="9" hidden="1"/>
    <cellStyle name="Hipervínculo visitado" xfId="29602" builtinId="9" hidden="1"/>
    <cellStyle name="Hipervínculo visitado" xfId="57785" builtinId="9" hidden="1"/>
    <cellStyle name="Hipervínculo visitado" xfId="48820" builtinId="9" hidden="1"/>
    <cellStyle name="Hipervínculo visitado" xfId="21279" builtinId="9" hidden="1"/>
    <cellStyle name="Hipervínculo visitado" xfId="17604" builtinId="9" hidden="1"/>
    <cellStyle name="Hipervínculo visitado" xfId="47539" builtinId="9" hidden="1"/>
    <cellStyle name="Hipervínculo visitado" xfId="45454" builtinId="9" hidden="1"/>
    <cellStyle name="Hipervínculo visitado" xfId="21582" builtinId="9" hidden="1"/>
    <cellStyle name="Hipervínculo visitado" xfId="23860" builtinId="9" hidden="1"/>
    <cellStyle name="Hipervínculo visitado" xfId="10330" builtinId="9" hidden="1"/>
    <cellStyle name="Hipervínculo visitado" xfId="9157" builtinId="9" hidden="1"/>
    <cellStyle name="Hipervínculo visitado" xfId="57418" builtinId="9" hidden="1"/>
    <cellStyle name="Hipervínculo visitado" xfId="56717" builtinId="9" hidden="1"/>
    <cellStyle name="Hipervínculo visitado" xfId="55269" builtinId="9" hidden="1"/>
    <cellStyle name="Hipervínculo visitado" xfId="5626" builtinId="9" hidden="1"/>
    <cellStyle name="Hipervínculo visitado" xfId="51848" builtinId="9" hidden="1"/>
    <cellStyle name="Hipervínculo visitado" xfId="56145" builtinId="9" hidden="1"/>
    <cellStyle name="Hipervínculo visitado" xfId="6400" builtinId="9" hidden="1"/>
    <cellStyle name="Hipervínculo visitado" xfId="51914" builtinId="9" hidden="1"/>
    <cellStyle name="Hipervínculo visitado" xfId="51357" builtinId="9" hidden="1"/>
    <cellStyle name="Hipervínculo visitado" xfId="33920" builtinId="9" hidden="1"/>
    <cellStyle name="Hipervínculo visitado" xfId="25477" builtinId="9" hidden="1"/>
    <cellStyle name="Hipervínculo visitado" xfId="2276" builtinId="9" hidden="1"/>
    <cellStyle name="Hipervínculo visitado" xfId="27749" builtinId="9" hidden="1"/>
    <cellStyle name="Hipervínculo visitado" xfId="20290" builtinId="9" hidden="1"/>
    <cellStyle name="Hipervínculo visitado" xfId="29821" builtinId="9" hidden="1"/>
    <cellStyle name="Hipervínculo visitado" xfId="29833" builtinId="9" hidden="1"/>
    <cellStyle name="Hipervínculo visitado" xfId="13971" builtinId="9" hidden="1"/>
    <cellStyle name="Hipervínculo visitado" xfId="8342" builtinId="9" hidden="1"/>
    <cellStyle name="Hipervínculo visitado" xfId="10960" builtinId="9" hidden="1"/>
    <cellStyle name="Hipervínculo visitado" xfId="49200" builtinId="9" hidden="1"/>
    <cellStyle name="Hipervínculo visitado" xfId="47179" builtinId="9" hidden="1"/>
    <cellStyle name="Hipervínculo visitado" xfId="21088" builtinId="9" hidden="1"/>
    <cellStyle name="Hipervínculo visitado" xfId="53114" builtinId="9" hidden="1"/>
    <cellStyle name="Hipervínculo visitado" xfId="44958" builtinId="9" hidden="1"/>
    <cellStyle name="Hipervínculo visitado" xfId="23239" builtinId="9" hidden="1"/>
    <cellStyle name="Hipervínculo visitado" xfId="42996" builtinId="9" hidden="1"/>
    <cellStyle name="Hipervínculo visitado" xfId="52989" builtinId="9" hidden="1"/>
    <cellStyle name="Hipervínculo visitado" xfId="42332" builtinId="9" hidden="1"/>
    <cellStyle name="Hipervínculo visitado" xfId="11475" builtinId="9" hidden="1"/>
    <cellStyle name="Hipervínculo visitado" xfId="38858" builtinId="9" hidden="1"/>
    <cellStyle name="Hipervínculo visitado" xfId="27422" builtinId="9" hidden="1"/>
    <cellStyle name="Hipervínculo visitado" xfId="51938" builtinId="9" hidden="1"/>
    <cellStyle name="Hipervínculo visitado" xfId="4486" builtinId="9" hidden="1"/>
    <cellStyle name="Hipervínculo visitado" xfId="57361" builtinId="9" hidden="1"/>
    <cellStyle name="Hipervínculo visitado" xfId="10980" builtinId="9" hidden="1"/>
    <cellStyle name="Hipervínculo visitado" xfId="32063" builtinId="9" hidden="1"/>
    <cellStyle name="Hipervínculo visitado" xfId="9890" builtinId="9" hidden="1"/>
    <cellStyle name="Hipervínculo visitado" xfId="19968" builtinId="9" hidden="1"/>
    <cellStyle name="Hipervínculo visitado" xfId="10382" builtinId="9" hidden="1"/>
    <cellStyle name="Hipervínculo visitado" xfId="19674" builtinId="9" hidden="1"/>
    <cellStyle name="Hipervínculo visitado" xfId="50287" builtinId="9" hidden="1"/>
    <cellStyle name="Hipervínculo visitado" xfId="44298" builtinId="9" hidden="1"/>
    <cellStyle name="Hipervínculo visitado" xfId="8892" builtinId="9" hidden="1"/>
    <cellStyle name="Hipervínculo visitado" xfId="13768" builtinId="9" hidden="1"/>
    <cellStyle name="Hipervínculo visitado" xfId="52352" builtinId="9" hidden="1"/>
    <cellStyle name="Hipervínculo visitado" xfId="47970" builtinId="9" hidden="1"/>
    <cellStyle name="Hipervínculo visitado" xfId="37148" builtinId="9" hidden="1"/>
    <cellStyle name="Hipervínculo visitado" xfId="5872" builtinId="9" hidden="1"/>
    <cellStyle name="Hipervínculo visitado" xfId="1741" builtinId="9" hidden="1"/>
    <cellStyle name="Hipervínculo visitado" xfId="48746" builtinId="9" hidden="1"/>
    <cellStyle name="Hipervínculo visitado" xfId="22129" builtinId="9" hidden="1"/>
    <cellStyle name="Hipervínculo visitado" xfId="20692" builtinId="9" hidden="1"/>
    <cellStyle name="Hipervínculo visitado" xfId="57645" builtinId="9" hidden="1"/>
    <cellStyle name="Hipervínculo visitado" xfId="24279" builtinId="9" hidden="1"/>
    <cellStyle name="Hipervínculo visitado" xfId="4888" builtinId="9" hidden="1"/>
    <cellStyle name="Hipervínculo visitado" xfId="9101" builtinId="9" hidden="1"/>
    <cellStyle name="Hipervínculo visitado" xfId="19948" builtinId="9" hidden="1"/>
    <cellStyle name="Hipervínculo visitado" xfId="33604" builtinId="9" hidden="1"/>
    <cellStyle name="Hipervínculo visitado" xfId="19580" builtinId="9" hidden="1"/>
    <cellStyle name="Hipervínculo visitado" xfId="9633" builtinId="9" hidden="1"/>
    <cellStyle name="Hipervínculo visitado" xfId="45603" builtinId="9" hidden="1"/>
    <cellStyle name="Hipervínculo visitado" xfId="1685" builtinId="9" hidden="1"/>
    <cellStyle name="Hipervínculo visitado" xfId="55685" builtinId="9" hidden="1"/>
    <cellStyle name="Hipervínculo visitado" xfId="49322" builtinId="9" hidden="1"/>
    <cellStyle name="Hipervínculo visitado" xfId="31612" builtinId="9" hidden="1"/>
    <cellStyle name="Hipervínculo visitado" xfId="20511" builtinId="9" hidden="1"/>
    <cellStyle name="Hipervínculo visitado" xfId="53100" builtinId="9" hidden="1"/>
    <cellStyle name="Hipervínculo visitado" xfId="48271" builtinId="9" hidden="1"/>
    <cellStyle name="Hipervínculo visitado" xfId="47617" builtinId="9" hidden="1"/>
    <cellStyle name="Hipervínculo visitado" xfId="54091" builtinId="9" hidden="1"/>
    <cellStyle name="Hipervínculo visitado" xfId="39172" builtinId="9" hidden="1"/>
    <cellStyle name="Hipervínculo visitado" xfId="52306" builtinId="9" hidden="1"/>
    <cellStyle name="Hipervínculo visitado" xfId="48133" builtinId="9" hidden="1"/>
    <cellStyle name="Hipervínculo visitado" xfId="39084" builtinId="9" hidden="1"/>
    <cellStyle name="Hipervínculo visitado" xfId="49428" builtinId="9" hidden="1"/>
    <cellStyle name="Hipervínculo visitado" xfId="51272" builtinId="9" hidden="1"/>
    <cellStyle name="Hipervínculo visitado" xfId="30406" builtinId="9" hidden="1"/>
    <cellStyle name="Hipervínculo visitado" xfId="52878" builtinId="9" hidden="1"/>
    <cellStyle name="Hipervínculo visitado" xfId="27510" builtinId="9" hidden="1"/>
    <cellStyle name="Hipervínculo visitado" xfId="17572" builtinId="9" hidden="1"/>
    <cellStyle name="Hipervínculo visitado" xfId="18165" builtinId="9" hidden="1"/>
    <cellStyle name="Hipervínculo visitado" xfId="23910" builtinId="9" hidden="1"/>
    <cellStyle name="Hipervínculo visitado" xfId="44636" builtinId="9" hidden="1"/>
    <cellStyle name="Hipervínculo visitado" xfId="4416" builtinId="9" hidden="1"/>
    <cellStyle name="Hipervínculo visitado" xfId="21987" builtinId="9" hidden="1"/>
    <cellStyle name="Hipervínculo visitado" xfId="46020" builtinId="9" hidden="1"/>
    <cellStyle name="Hipervínculo visitado" xfId="58939" builtinId="9" hidden="1"/>
    <cellStyle name="Hipervínculo visitado" xfId="58331" builtinId="9" hidden="1"/>
    <cellStyle name="Hipervínculo visitado" xfId="39147" builtinId="9" hidden="1"/>
    <cellStyle name="Hipervínculo visitado" xfId="5796" builtinId="9" hidden="1"/>
    <cellStyle name="Hipervínculo visitado" xfId="16023" builtinId="9" hidden="1"/>
    <cellStyle name="Hipervínculo visitado" xfId="14960" builtinId="9" hidden="1"/>
    <cellStyle name="Hipervínculo visitado" xfId="13463" builtinId="9" hidden="1"/>
    <cellStyle name="Hipervínculo visitado" xfId="10922" builtinId="9" hidden="1"/>
    <cellStyle name="Hipervínculo visitado" xfId="19170" builtinId="9" hidden="1"/>
    <cellStyle name="Hipervínculo visitado" xfId="19756" builtinId="9" hidden="1"/>
    <cellStyle name="Hipervínculo visitado" xfId="20142" builtinId="9" hidden="1"/>
    <cellStyle name="Hipervínculo visitado" xfId="20280" builtinId="9" hidden="1"/>
    <cellStyle name="Hipervínculo visitado" xfId="16083" builtinId="9" hidden="1"/>
    <cellStyle name="Hipervínculo visitado" xfId="19120" builtinId="9" hidden="1"/>
    <cellStyle name="Hipervínculo visitado" xfId="16335" builtinId="9" hidden="1"/>
    <cellStyle name="Hipervínculo visitado" xfId="16269" builtinId="9" hidden="1"/>
    <cellStyle name="Hipervínculo visitado" xfId="19448" builtinId="9" hidden="1"/>
    <cellStyle name="Hipervínculo visitado" xfId="12911" builtinId="9" hidden="1"/>
    <cellStyle name="Hipervínculo visitado" xfId="20503" builtinId="9" hidden="1"/>
    <cellStyle name="Hipervínculo visitado" xfId="9065" builtinId="9" hidden="1"/>
    <cellStyle name="Hipervínculo visitado" xfId="8250" builtinId="9" hidden="1"/>
    <cellStyle name="Hipervínculo visitado" xfId="6843" builtinId="9" hidden="1"/>
    <cellStyle name="Hipervínculo visitado" xfId="6320" builtinId="9" hidden="1"/>
    <cellStyle name="Hipervínculo visitado" xfId="4169" builtinId="9" hidden="1"/>
    <cellStyle name="Hipervínculo visitado" xfId="3695" builtinId="9" hidden="1"/>
    <cellStyle name="Hipervínculo visitado" xfId="17296" builtinId="9" hidden="1"/>
    <cellStyle name="Hipervínculo visitado" xfId="5615" builtinId="9" hidden="1"/>
    <cellStyle name="Hipervínculo visitado" xfId="2477" builtinId="9" hidden="1"/>
    <cellStyle name="Hipervínculo visitado" xfId="1855" builtinId="9" hidden="1"/>
    <cellStyle name="Hipervínculo visitado" xfId="189" builtinId="9" hidden="1"/>
    <cellStyle name="Hipervínculo visitado" xfId="1737" builtinId="9" hidden="1"/>
    <cellStyle name="Hipervínculo visitado" xfId="3763" builtinId="9" hidden="1"/>
    <cellStyle name="Hipervínculo visitado" xfId="3075" builtinId="9" hidden="1"/>
    <cellStyle name="Hipervínculo visitado" xfId="1987" builtinId="9" hidden="1"/>
    <cellStyle name="Hipervínculo visitado" xfId="17826" builtinId="9" hidden="1"/>
    <cellStyle name="Hipervínculo visitado" xfId="15989" builtinId="9" hidden="1"/>
    <cellStyle name="Hipervínculo visitado" xfId="37610" builtinId="9" hidden="1"/>
    <cellStyle name="Hipervínculo visitado" xfId="39958" builtinId="9" hidden="1"/>
    <cellStyle name="Hipervínculo visitado" xfId="44998" builtinId="9" hidden="1"/>
    <cellStyle name="Hipervínculo visitado" xfId="43351" builtinId="9" hidden="1"/>
    <cellStyle name="Hipervínculo visitado" xfId="43062" builtinId="9" hidden="1"/>
    <cellStyle name="Hipervínculo visitado" xfId="39534" builtinId="9" hidden="1"/>
    <cellStyle name="Hipervínculo visitado" xfId="40752" builtinId="9" hidden="1"/>
    <cellStyle name="Hipervínculo visitado" xfId="36805" builtinId="9" hidden="1"/>
    <cellStyle name="Hipervínculo visitado" xfId="37180" builtinId="9" hidden="1"/>
    <cellStyle name="Hipervínculo visitado" xfId="1205" builtinId="9" hidden="1"/>
    <cellStyle name="Hipervínculo visitado" xfId="8542" builtinId="9" hidden="1"/>
    <cellStyle name="Hipervínculo visitado" xfId="16027" builtinId="9" hidden="1"/>
    <cellStyle name="Hipervínculo visitado" xfId="3266" builtinId="9" hidden="1"/>
    <cellStyle name="Hipervínculo visitado" xfId="3549" builtinId="9" hidden="1"/>
    <cellStyle name="Hipervínculo visitado" xfId="20026" builtinId="9" hidden="1"/>
    <cellStyle name="Hipervínculo visitado" xfId="11006" builtinId="9" hidden="1"/>
    <cellStyle name="Hipervínculo visitado" xfId="34396" builtinId="9" hidden="1"/>
    <cellStyle name="Hipervínculo visitado" xfId="38832" builtinId="9" hidden="1"/>
    <cellStyle name="Hipervínculo visitado" xfId="10153" builtinId="9" hidden="1"/>
    <cellStyle name="Hipervínculo visitado" xfId="56291" builtinId="9" hidden="1"/>
    <cellStyle name="Hipervínculo visitado" xfId="58049" builtinId="9" hidden="1"/>
    <cellStyle name="Hipervínculo visitado" xfId="41544" builtinId="9" hidden="1"/>
    <cellStyle name="Hipervínculo visitado" xfId="42120" builtinId="9" hidden="1"/>
    <cellStyle name="Hipervínculo visitado" xfId="23122" builtinId="9" hidden="1"/>
    <cellStyle name="Hipervínculo visitado" xfId="10133" builtinId="9" hidden="1"/>
    <cellStyle name="Hipervínculo visitado" xfId="51530" builtinId="9" hidden="1"/>
    <cellStyle name="Hipervínculo visitado" xfId="50411" builtinId="9" hidden="1"/>
    <cellStyle name="Hipervínculo visitado" xfId="14178" builtinId="9" hidden="1"/>
    <cellStyle name="Hipervínculo visitado" xfId="57462" builtinId="9" hidden="1"/>
    <cellStyle name="Hipervínculo visitado" xfId="55386" builtinId="9" hidden="1"/>
    <cellStyle name="Hipervínculo visitado" xfId="10444" builtinId="9" hidden="1"/>
    <cellStyle name="Hipervínculo visitado" xfId="10179" builtinId="9" hidden="1"/>
    <cellStyle name="Hipervínculo visitado" xfId="31560" builtinId="9" hidden="1"/>
    <cellStyle name="Hipervínculo visitado" xfId="43331" builtinId="9" hidden="1"/>
    <cellStyle name="Hipervínculo visitado" xfId="34485" builtinId="9" hidden="1"/>
    <cellStyle name="Hipervínculo visitado" xfId="12173" builtinId="9" hidden="1"/>
    <cellStyle name="Hipervínculo visitado" xfId="31835" builtinId="9" hidden="1"/>
    <cellStyle name="Hipervínculo visitado" xfId="26075" builtinId="9" hidden="1"/>
    <cellStyle name="Hipervínculo visitado" xfId="43249" builtinId="9" hidden="1"/>
    <cellStyle name="Hipervínculo visitado" xfId="45204" builtinId="9" hidden="1"/>
    <cellStyle name="Hipervínculo visitado" xfId="15702" builtinId="9" hidden="1"/>
    <cellStyle name="Hipervínculo visitado" xfId="13894" builtinId="9" hidden="1"/>
    <cellStyle name="Hipervínculo visitado" xfId="7324" builtinId="9" hidden="1"/>
    <cellStyle name="Hipervínculo visitado" xfId="26583" builtinId="9" hidden="1"/>
    <cellStyle name="Hipervínculo visitado" xfId="3181" builtinId="9" hidden="1"/>
    <cellStyle name="Hipervínculo visitado" xfId="12645" builtinId="9" hidden="1"/>
    <cellStyle name="Hipervínculo visitado" xfId="49308" builtinId="9" hidden="1"/>
    <cellStyle name="Hipervínculo visitado" xfId="10524" builtinId="9" hidden="1"/>
    <cellStyle name="Hipervínculo visitado" xfId="10346" builtinId="9" hidden="1"/>
    <cellStyle name="Hipervínculo visitado" xfId="4434" builtinId="9" hidden="1"/>
    <cellStyle name="Hipervínculo visitado" xfId="3707" builtinId="9" hidden="1"/>
    <cellStyle name="Hipervínculo visitado" xfId="23565" builtinId="9" hidden="1"/>
    <cellStyle name="Hipervínculo visitado" xfId="4101" builtinId="9" hidden="1"/>
    <cellStyle name="Hipervínculo visitado" xfId="3543" builtinId="9" hidden="1"/>
    <cellStyle name="Hipervínculo visitado" xfId="1327" builtinId="9" hidden="1"/>
    <cellStyle name="Hipervínculo visitado" xfId="59209" builtinId="9" hidden="1"/>
    <cellStyle name="Hipervínculo visitado" xfId="22385" builtinId="9" hidden="1"/>
    <cellStyle name="Hipervínculo visitado" xfId="17818" builtinId="9" hidden="1"/>
    <cellStyle name="Hipervínculo visitado" xfId="38619" builtinId="9" hidden="1"/>
    <cellStyle name="Hipervínculo visitado" xfId="42634" builtinId="9" hidden="1"/>
    <cellStyle name="Hipervínculo visitado" xfId="58174" builtinId="9" hidden="1"/>
    <cellStyle name="Hipervínculo visitado" xfId="55335" builtinId="9" hidden="1"/>
    <cellStyle name="Hipervínculo visitado" xfId="55317" builtinId="9" hidden="1"/>
    <cellStyle name="Hipervínculo visitado" xfId="53073" builtinId="9" hidden="1"/>
    <cellStyle name="Hipervínculo visitado" xfId="41570" builtinId="9" hidden="1"/>
    <cellStyle name="Hipervínculo visitado" xfId="10770" builtinId="9" hidden="1"/>
    <cellStyle name="Hipervínculo visitado" xfId="17930" builtinId="9" hidden="1"/>
    <cellStyle name="Hipervínculo visitado" xfId="16963" builtinId="9" hidden="1"/>
    <cellStyle name="Hipervínculo visitado" xfId="40230" builtinId="9" hidden="1"/>
    <cellStyle name="Hipervínculo visitado" xfId="39903" builtinId="9" hidden="1"/>
    <cellStyle name="Hipervínculo visitado" xfId="38728" builtinId="9" hidden="1"/>
    <cellStyle name="Hipervínculo visitado" xfId="38583" builtinId="9" hidden="1"/>
    <cellStyle name="Hipervínculo visitado" xfId="34802" builtinId="9" hidden="1"/>
    <cellStyle name="Hipervínculo visitado" xfId="35835" builtinId="9" hidden="1"/>
    <cellStyle name="Hipervínculo visitado" xfId="35334" builtinId="9" hidden="1"/>
    <cellStyle name="Hipervínculo visitado" xfId="33560" builtinId="9" hidden="1"/>
    <cellStyle name="Hipervínculo visitado" xfId="32880" builtinId="9" hidden="1"/>
    <cellStyle name="Hipervínculo visitado" xfId="47635" builtinId="9" hidden="1"/>
    <cellStyle name="Hipervínculo visitado" xfId="52254" builtinId="9" hidden="1"/>
    <cellStyle name="Hipervínculo visitado" xfId="47335" builtinId="9" hidden="1"/>
    <cellStyle name="Hipervínculo visitado" xfId="47687" builtinId="9" hidden="1"/>
    <cellStyle name="Hipervínculo visitado" xfId="48490" builtinId="9" hidden="1"/>
    <cellStyle name="Hipervínculo visitado" xfId="54730" builtinId="9" hidden="1"/>
    <cellStyle name="Hipervínculo visitado" xfId="53931" builtinId="9" hidden="1"/>
    <cellStyle name="Hipervínculo visitado" xfId="52395" builtinId="9" hidden="1"/>
    <cellStyle name="Hipervínculo visitado" xfId="48076" builtinId="9" hidden="1"/>
    <cellStyle name="Hipervínculo visitado" xfId="56245" builtinId="9" hidden="1"/>
    <cellStyle name="Hipervínculo visitado" xfId="56561" builtinId="9" hidden="1"/>
    <cellStyle name="Hipervínculo visitado" xfId="59448" builtinId="9" hidden="1"/>
    <cellStyle name="Hipervínculo visitado" xfId="32234" builtinId="9" hidden="1"/>
    <cellStyle name="Hipervínculo visitado" xfId="58089" builtinId="9" hidden="1"/>
    <cellStyle name="Hipervínculo visitado" xfId="59364" builtinId="9" hidden="1"/>
    <cellStyle name="Hipervínculo visitado" xfId="48224" builtinId="9" hidden="1"/>
    <cellStyle name="Hipervínculo visitado" xfId="46215" builtinId="9" hidden="1"/>
    <cellStyle name="Hipervínculo visitado" xfId="9221" builtinId="9" hidden="1"/>
    <cellStyle name="Hipervínculo visitado" xfId="15863" builtinId="9" hidden="1"/>
    <cellStyle name="Hipervínculo visitado" xfId="15160" builtinId="9" hidden="1"/>
    <cellStyle name="Hipervínculo visitado" xfId="7158" builtinId="9" hidden="1"/>
    <cellStyle name="Hipervínculo visitado" xfId="33802" builtinId="9" hidden="1"/>
    <cellStyle name="Hipervínculo visitado" xfId="9862" builtinId="9" hidden="1"/>
    <cellStyle name="Hipervínculo visitado" xfId="50489" builtinId="9" hidden="1"/>
    <cellStyle name="Hipervínculo visitado" xfId="55773" builtinId="9" hidden="1"/>
    <cellStyle name="Hipervínculo visitado" xfId="58341" builtinId="9" hidden="1"/>
    <cellStyle name="Hipervínculo visitado" xfId="51824" builtinId="9" hidden="1"/>
    <cellStyle name="Hipervínculo visitado" xfId="49242" builtinId="9" hidden="1"/>
    <cellStyle name="Hipervínculo visitado" xfId="51224" builtinId="9" hidden="1"/>
    <cellStyle name="Hipervínculo visitado" xfId="32569" builtinId="9" hidden="1"/>
    <cellStyle name="Hipervínculo visitado" xfId="35881" builtinId="9" hidden="1"/>
    <cellStyle name="Hipervínculo visitado" xfId="39654" builtinId="9" hidden="1"/>
    <cellStyle name="Hipervínculo visitado" xfId="14054" builtinId="9" hidden="1"/>
    <cellStyle name="Hipervínculo visitado" xfId="39907" builtinId="9" hidden="1"/>
    <cellStyle name="Hipervínculo visitado" xfId="58435" builtinId="9" hidden="1"/>
    <cellStyle name="Hipervínculo visitado" xfId="8384" builtinId="9" hidden="1"/>
    <cellStyle name="Hipervínculo visitado" xfId="52888" builtinId="9" hidden="1"/>
    <cellStyle name="Hipervínculo visitado" xfId="2967" builtinId="9" hidden="1"/>
    <cellStyle name="Hipervínculo visitado" xfId="16113" builtinId="9" hidden="1"/>
    <cellStyle name="Hipervínculo visitado" xfId="34129" builtinId="9" hidden="1"/>
    <cellStyle name="Hipervínculo visitado" xfId="49136" builtinId="9" hidden="1"/>
    <cellStyle name="Hipervínculo visitado" xfId="27712" builtinId="9" hidden="1"/>
    <cellStyle name="Hipervínculo visitado" xfId="44056" builtinId="9" hidden="1"/>
    <cellStyle name="Hipervínculo visitado" xfId="35405" builtinId="9" hidden="1"/>
    <cellStyle name="Hipervínculo visitado" xfId="17035" builtinId="9" hidden="1"/>
    <cellStyle name="Hipervínculo visitado" xfId="57048" builtinId="9" hidden="1"/>
    <cellStyle name="Hipervínculo visitado" xfId="19064" builtinId="9" hidden="1"/>
    <cellStyle name="Hipervínculo visitado" xfId="59244" builtinId="9" hidden="1"/>
    <cellStyle name="Hipervínculo visitado" xfId="36668" builtinId="9" hidden="1"/>
    <cellStyle name="Hipervínculo visitado" xfId="7666" builtinId="9" hidden="1"/>
    <cellStyle name="Hipervínculo visitado" xfId="3529" builtinId="9" hidden="1"/>
    <cellStyle name="Hipervínculo visitado" xfId="18227" builtinId="9" hidden="1"/>
    <cellStyle name="Hipervínculo visitado" xfId="39385" builtinId="9" hidden="1"/>
    <cellStyle name="Hipervínculo visitado" xfId="38967" builtinId="9" hidden="1"/>
    <cellStyle name="Hipervínculo visitado" xfId="38293" builtinId="9" hidden="1"/>
    <cellStyle name="Hipervínculo visitado" xfId="8470" builtinId="9" hidden="1"/>
    <cellStyle name="Hipervínculo visitado" xfId="1537" builtinId="9" hidden="1"/>
    <cellStyle name="Hipervínculo visitado" xfId="349" builtinId="9" hidden="1"/>
    <cellStyle name="Hipervínculo visitado" xfId="5904" builtinId="9" hidden="1"/>
    <cellStyle name="Hipervínculo visitado" xfId="5533" builtinId="9" hidden="1"/>
    <cellStyle name="Hipervínculo visitado" xfId="8000" builtinId="9" hidden="1"/>
    <cellStyle name="Hipervínculo visitado" xfId="16543" builtinId="9" hidden="1"/>
    <cellStyle name="Hipervínculo visitado" xfId="16127" builtinId="9" hidden="1"/>
    <cellStyle name="Hipervínculo visitado" xfId="20162" builtinId="9" hidden="1"/>
    <cellStyle name="Hipervínculo visitado" xfId="11299" builtinId="9" hidden="1"/>
    <cellStyle name="Hipervínculo visitado" xfId="47739" builtinId="9" hidden="1"/>
    <cellStyle name="Hipervínculo visitado" xfId="58691" builtinId="9" hidden="1"/>
    <cellStyle name="Hipervínculo visitado" xfId="39596" builtinId="9" hidden="1"/>
    <cellStyle name="Hipervínculo visitado" xfId="14422" builtinId="9" hidden="1"/>
    <cellStyle name="Hipervínculo visitado" xfId="16718" builtinId="9" hidden="1"/>
    <cellStyle name="Hipervínculo visitado" xfId="59346" builtinId="9" hidden="1"/>
    <cellStyle name="Hipervínculo visitado" xfId="54021" builtinId="9" hidden="1"/>
    <cellStyle name="Hipervínculo visitado" xfId="56885" builtinId="9" hidden="1"/>
    <cellStyle name="Hipervínculo visitado" xfId="49368" builtinId="9" hidden="1"/>
    <cellStyle name="Hipervínculo visitado" xfId="52605" builtinId="9" hidden="1"/>
    <cellStyle name="Hipervínculo visitado" xfId="40186" builtinId="9" hidden="1"/>
    <cellStyle name="Hipervínculo visitado" xfId="57080" builtinId="9" hidden="1"/>
    <cellStyle name="Hipervínculo visitado" xfId="8186" builtinId="9" hidden="1"/>
    <cellStyle name="Hipervínculo visitado" xfId="7264" builtinId="9" hidden="1"/>
    <cellStyle name="Hipervínculo visitado" xfId="16324" builtinId="9" hidden="1"/>
    <cellStyle name="Hipervínculo visitado" xfId="42560" builtinId="9" hidden="1"/>
    <cellStyle name="Hipervínculo visitado" xfId="12505" builtinId="9" hidden="1"/>
    <cellStyle name="Hipervínculo visitado" xfId="19140" builtinId="9" hidden="1"/>
    <cellStyle name="Hipervínculo visitado" xfId="23161" builtinId="9" hidden="1"/>
    <cellStyle name="Hipervínculo visitado" xfId="47045" builtinId="9" hidden="1"/>
    <cellStyle name="Hipervínculo visitado" xfId="21124" builtinId="9" hidden="1"/>
    <cellStyle name="Hipervínculo visitado" xfId="22429" builtinId="9" hidden="1"/>
    <cellStyle name="Hipervínculo visitado" xfId="26184" builtinId="9" hidden="1"/>
    <cellStyle name="Hipervínculo visitado" xfId="29415" builtinId="9" hidden="1"/>
    <cellStyle name="Hipervínculo visitado" xfId="35491" builtinId="9" hidden="1"/>
    <cellStyle name="Hipervínculo visitado" xfId="56605" builtinId="9" hidden="1"/>
    <cellStyle name="Hipervínculo visitado" xfId="47371" builtinId="9" hidden="1"/>
    <cellStyle name="Hipervínculo visitado" xfId="36544" builtinId="9" hidden="1"/>
    <cellStyle name="Hipervínculo visitado" xfId="49900" builtinId="9" hidden="1"/>
    <cellStyle name="Hipervínculo visitado" xfId="46177" builtinId="9" hidden="1"/>
    <cellStyle name="Hipervínculo visitado" xfId="1659" builtinId="9" hidden="1"/>
    <cellStyle name="Hipervínculo visitado" xfId="675" builtinId="9" hidden="1"/>
    <cellStyle name="Hipervínculo visitado" xfId="4320" builtinId="9" hidden="1"/>
    <cellStyle name="Hipervínculo visitado" xfId="14281" builtinId="9" hidden="1"/>
    <cellStyle name="Hipervínculo visitado" xfId="3119" builtinId="9" hidden="1"/>
    <cellStyle name="Hipervínculo visitado" xfId="42350" builtinId="9" hidden="1"/>
    <cellStyle name="Hipervínculo visitado" xfId="4984" builtinId="9" hidden="1"/>
    <cellStyle name="Hipervínculo visitado" xfId="3823" builtinId="9" hidden="1"/>
    <cellStyle name="Hipervínculo visitado" xfId="15983" builtinId="9" hidden="1"/>
    <cellStyle name="Hipervínculo visitado" xfId="8955" builtinId="9" hidden="1"/>
    <cellStyle name="Hipervínculo visitado" xfId="37329" builtinId="9" hidden="1"/>
    <cellStyle name="Hipervínculo visitado" xfId="8760" builtinId="9" hidden="1"/>
    <cellStyle name="Hipervínculo visitado" xfId="43415" builtinId="9" hidden="1"/>
    <cellStyle name="Hipervínculo visitado" xfId="19265" builtinId="9" hidden="1"/>
    <cellStyle name="Hipervínculo visitado" xfId="20425" builtinId="9" hidden="1"/>
    <cellStyle name="Hipervínculo visitado" xfId="731" builtinId="9" hidden="1"/>
    <cellStyle name="Hipervínculo visitado" xfId="42670" builtinId="9" hidden="1"/>
    <cellStyle name="Hipervínculo visitado" xfId="17458" builtinId="9" hidden="1"/>
    <cellStyle name="Hipervínculo visitado" xfId="51118" builtinId="9" hidden="1"/>
    <cellStyle name="Hipervínculo visitado" xfId="34773" builtinId="9" hidden="1"/>
    <cellStyle name="Hipervínculo visitado" xfId="12709" builtinId="9" hidden="1"/>
    <cellStyle name="Hipervínculo visitado" xfId="6062" builtinId="9" hidden="1"/>
    <cellStyle name="Hipervínculo visitado" xfId="12571" builtinId="9" hidden="1"/>
    <cellStyle name="Hipervínculo visitado" xfId="9970" builtinId="9" hidden="1"/>
    <cellStyle name="Hipervínculo visitado" xfId="10708" builtinId="9" hidden="1"/>
    <cellStyle name="Hipervínculo visitado" xfId="13305" builtinId="9" hidden="1"/>
    <cellStyle name="Hipervínculo visitado" xfId="9756" builtinId="9" hidden="1"/>
    <cellStyle name="Hipervínculo visitado" xfId="57236" builtinId="9" hidden="1"/>
    <cellStyle name="Hipervínculo visitado" xfId="8840" builtinId="9" hidden="1"/>
    <cellStyle name="Hipervínculo visitado" xfId="23937" builtinId="9" hidden="1"/>
    <cellStyle name="Hipervínculo visitado" xfId="11833" builtinId="9" hidden="1"/>
    <cellStyle name="Hipervínculo visitado" xfId="9089" builtinId="9" hidden="1"/>
    <cellStyle name="Hipervínculo visitado" xfId="4799" builtinId="9" hidden="1"/>
    <cellStyle name="Hipervínculo visitado" xfId="6252" builtinId="9" hidden="1"/>
    <cellStyle name="Hipervínculo visitado" xfId="6064" builtinId="9" hidden="1"/>
    <cellStyle name="Hipervínculo visitado" xfId="17170" builtinId="9" hidden="1"/>
    <cellStyle name="Hipervínculo visitado" xfId="22239" builtinId="9" hidden="1"/>
    <cellStyle name="Hipervínculo visitado" xfId="13211" builtinId="9" hidden="1"/>
    <cellStyle name="Hipervínculo visitado" xfId="3555" builtinId="9" hidden="1"/>
    <cellStyle name="Hipervínculo visitado" xfId="37829" builtinId="9" hidden="1"/>
    <cellStyle name="Hipervínculo visitado" xfId="933" builtinId="9" hidden="1"/>
    <cellStyle name="Hipervínculo visitado" xfId="46111" builtinId="9" hidden="1"/>
    <cellStyle name="Hipervínculo visitado" xfId="25028" builtinId="9" hidden="1"/>
    <cellStyle name="Hipervínculo visitado" xfId="42532" builtinId="9" hidden="1"/>
    <cellStyle name="Hipervínculo visitado" xfId="34538" builtinId="9" hidden="1"/>
    <cellStyle name="Hipervínculo visitado" xfId="36650" builtinId="9" hidden="1"/>
    <cellStyle name="Hipervínculo visitado" xfId="49910" builtinId="9" hidden="1"/>
    <cellStyle name="Hipervínculo visitado" xfId="19526" builtinId="9" hidden="1"/>
    <cellStyle name="Hipervínculo visitado" xfId="51388" builtinId="9" hidden="1"/>
    <cellStyle name="Hipervínculo visitado" xfId="45565" builtinId="9" hidden="1"/>
    <cellStyle name="Hipervínculo visitado" xfId="26805" builtinId="9" hidden="1"/>
    <cellStyle name="Hipervínculo visitado" xfId="23073" builtinId="9" hidden="1"/>
    <cellStyle name="Hipervínculo visitado" xfId="38165" builtinId="9" hidden="1"/>
    <cellStyle name="Hipervínculo visitado" xfId="34645" builtinId="9" hidden="1"/>
    <cellStyle name="Hipervínculo visitado" xfId="29121" builtinId="9" hidden="1"/>
    <cellStyle name="Hipervínculo visitado" xfId="13401" builtinId="9" hidden="1"/>
    <cellStyle name="Hipervínculo visitado" xfId="46503" builtinId="9" hidden="1"/>
    <cellStyle name="Hipervínculo visitado" xfId="54557" builtinId="9" hidden="1"/>
    <cellStyle name="Hipervínculo visitado" xfId="34525" builtinId="9" hidden="1"/>
    <cellStyle name="Hipervínculo visitado" xfId="35765" builtinId="9" hidden="1"/>
    <cellStyle name="Hipervínculo visitado" xfId="27097" builtinId="9" hidden="1"/>
    <cellStyle name="Hipervínculo visitado" xfId="29469" builtinId="9" hidden="1"/>
    <cellStyle name="Hipervínculo visitado" xfId="1905" builtinId="9" hidden="1"/>
    <cellStyle name="Hipervínculo visitado" xfId="45862" builtinId="9" hidden="1"/>
    <cellStyle name="Hipervínculo visitado" xfId="46746" builtinId="9" hidden="1"/>
    <cellStyle name="Hipervínculo visitado" xfId="12073" builtinId="9" hidden="1"/>
    <cellStyle name="Hipervínculo visitado" xfId="27320" builtinId="9" hidden="1"/>
    <cellStyle name="Hipervínculo visitado" xfId="16294" builtinId="9" hidden="1"/>
    <cellStyle name="Hipervínculo visitado" xfId="19736" builtinId="9" hidden="1"/>
    <cellStyle name="Hipervínculo visitado" xfId="2617" builtinId="9" hidden="1"/>
    <cellStyle name="Hipervínculo visitado" xfId="42191" builtinId="9" hidden="1"/>
    <cellStyle name="Hipervínculo visitado" xfId="7482" builtinId="9" hidden="1"/>
    <cellStyle name="Hipervínculo visitado" xfId="47097" builtinId="9" hidden="1"/>
    <cellStyle name="Hipervínculo visitado" xfId="6348" builtinId="9" hidden="1"/>
    <cellStyle name="Hipervínculo visitado" xfId="12317" builtinId="9" hidden="1"/>
    <cellStyle name="Hipervínculo visitado" xfId="1083" builtinId="9" hidden="1"/>
    <cellStyle name="Hipervínculo visitado" xfId="11042" builtinId="9" hidden="1"/>
    <cellStyle name="Hipervínculo visitado" xfId="10302" builtinId="9" hidden="1"/>
    <cellStyle name="Hipervínculo visitado" xfId="9057" builtinId="9" hidden="1"/>
    <cellStyle name="Hipervínculo visitado" xfId="1723" builtinId="9" hidden="1"/>
    <cellStyle name="Hipervínculo visitado" xfId="10476" builtinId="9" hidden="1"/>
    <cellStyle name="Hipervínculo visitado" xfId="5812" builtinId="9" hidden="1"/>
    <cellStyle name="Hipervínculo visitado" xfId="20116" builtinId="9" hidden="1"/>
    <cellStyle name="Hipervínculo visitado" xfId="6344" builtinId="9" hidden="1"/>
    <cellStyle name="Hipervínculo visitado" xfId="829" builtinId="9" hidden="1"/>
    <cellStyle name="Hipervínculo visitado" xfId="51406" builtinId="9" hidden="1"/>
    <cellStyle name="Hipervínculo visitado" xfId="31899" builtinId="9" hidden="1"/>
    <cellStyle name="Hipervínculo visitado" xfId="41920" builtinId="9" hidden="1"/>
    <cellStyle name="Hipervínculo visitado" xfId="39929" builtinId="9" hidden="1"/>
    <cellStyle name="Hipervínculo visitado" xfId="3143" builtinId="9" hidden="1"/>
    <cellStyle name="Hipervínculo visitado" xfId="41309" builtinId="9" hidden="1"/>
    <cellStyle name="Hipervínculo visitado" xfId="38850" builtinId="9" hidden="1"/>
    <cellStyle name="Hipervínculo visitado" xfId="11197" builtinId="9" hidden="1"/>
    <cellStyle name="Hipervínculo visitado" xfId="1059" builtinId="9" hidden="1"/>
    <cellStyle name="Hipervínculo visitado" xfId="1771" builtinId="9" hidden="1"/>
    <cellStyle name="Hipervínculo visitado" xfId="5573" builtinId="9" hidden="1"/>
    <cellStyle name="Hipervínculo visitado" xfId="9167" builtinId="9" hidden="1"/>
    <cellStyle name="Hipervínculo visitado" xfId="10210" builtinId="9" hidden="1"/>
    <cellStyle name="Hipervínculo visitado" xfId="11209" builtinId="9" hidden="1"/>
    <cellStyle name="Hipervínculo visitado" xfId="35099" builtinId="9" hidden="1"/>
    <cellStyle name="Hipervínculo visitado" xfId="17864" builtinId="9" hidden="1"/>
    <cellStyle name="Hipervínculo visitado" xfId="1851" builtinId="9" hidden="1"/>
    <cellStyle name="Hipervínculo visitado" xfId="2402" builtinId="9" hidden="1"/>
    <cellStyle name="Hipervínculo visitado" xfId="4175" builtinId="9" hidden="1"/>
    <cellStyle name="Hipervínculo visitado" xfId="29965" builtinId="9" hidden="1"/>
    <cellStyle name="Hipervínculo visitado" xfId="47303" builtinId="9" hidden="1"/>
    <cellStyle name="Hipervínculo visitado" xfId="48535" builtinId="9" hidden="1"/>
    <cellStyle name="Hipervínculo visitado" xfId="55591" builtinId="9" hidden="1"/>
    <cellStyle name="Hipervínculo visitado" xfId="32902" builtinId="9" hidden="1"/>
    <cellStyle name="Hipervínculo visitado" xfId="35320" builtinId="9" hidden="1"/>
    <cellStyle name="Hipervínculo visitado" xfId="41650" builtinId="9" hidden="1"/>
    <cellStyle name="Hipervínculo visitado" xfId="58911" builtinId="9" hidden="1"/>
    <cellStyle name="Hipervínculo visitado" xfId="29779" builtinId="9" hidden="1"/>
    <cellStyle name="Hipervínculo visitado" xfId="49808" builtinId="9" hidden="1"/>
    <cellStyle name="Hipervínculo visitado" xfId="53489" builtinId="9" hidden="1"/>
    <cellStyle name="Hipervínculo visitado" xfId="54469" builtinId="9" hidden="1"/>
    <cellStyle name="Hipervínculo visitado" xfId="37977" builtinId="9" hidden="1"/>
    <cellStyle name="Hipervínculo visitado" xfId="8188" builtinId="9" hidden="1"/>
    <cellStyle name="Hipervínculo visitado" xfId="11425" builtinId="9" hidden="1"/>
    <cellStyle name="Hipervínculo visitado" xfId="19442" builtinId="9" hidden="1"/>
    <cellStyle name="Hipervínculo visitado" xfId="15440" builtinId="9" hidden="1"/>
    <cellStyle name="Hipervínculo visitado" xfId="30630" builtinId="9" hidden="1"/>
    <cellStyle name="Hipervínculo visitado" xfId="39106" builtinId="9" hidden="1"/>
    <cellStyle name="Hipervínculo visitado" xfId="4211" builtinId="9" hidden="1"/>
    <cellStyle name="Hipervínculo visitado" xfId="6206" builtinId="9" hidden="1"/>
    <cellStyle name="Hipervínculo visitado" xfId="6172" builtinId="9" hidden="1"/>
    <cellStyle name="Hipervínculo visitado" xfId="7776" builtinId="9" hidden="1"/>
    <cellStyle name="Hipervínculo visitado" xfId="8564" builtinId="9" hidden="1"/>
    <cellStyle name="Hipervínculo visitado" xfId="566" builtinId="9" hidden="1"/>
    <cellStyle name="Hipervínculo visitado" xfId="291" builtinId="9" hidden="1"/>
    <cellStyle name="Hipervínculo visitado" xfId="1897" builtinId="9" hidden="1"/>
    <cellStyle name="Hipervínculo visitado" xfId="3911" builtinId="9" hidden="1"/>
    <cellStyle name="Hipervínculo visitado" xfId="15418" builtinId="9" hidden="1"/>
    <cellStyle name="Hipervínculo visitado" xfId="25240" builtinId="9" hidden="1"/>
    <cellStyle name="Hipervínculo visitado" xfId="13552" builtinId="9" hidden="1"/>
    <cellStyle name="Hipervínculo visitado" xfId="52673" builtinId="9" hidden="1"/>
    <cellStyle name="Hipervínculo visitado" xfId="39457" builtinId="9" hidden="1"/>
    <cellStyle name="Hipervínculo visitado" xfId="2144" builtinId="9" hidden="1"/>
    <cellStyle name="Hipervínculo visitado" xfId="14320" builtinId="9" hidden="1"/>
    <cellStyle name="Hipervínculo visitado" xfId="2202" builtinId="9" hidden="1"/>
    <cellStyle name="Hipervínculo visitado" xfId="1675" builtinId="9" hidden="1"/>
    <cellStyle name="Hipervínculo visitado" xfId="44580" builtinId="9" hidden="1"/>
    <cellStyle name="Hipervínculo visitado" xfId="38417" builtinId="9" hidden="1"/>
    <cellStyle name="Hipervínculo visitado" xfId="7518" builtinId="9" hidden="1"/>
    <cellStyle name="Hipervínculo visitado" xfId="10169" builtinId="9" hidden="1"/>
    <cellStyle name="Hipervínculo visitado" xfId="9488" builtinId="9" hidden="1"/>
    <cellStyle name="Hipervínculo visitado" xfId="34605" builtinId="9" hidden="1"/>
    <cellStyle name="Hipervínculo visitado" xfId="11269" builtinId="9" hidden="1"/>
    <cellStyle name="Hipervínculo visitado" xfId="5940" builtinId="9" hidden="1"/>
    <cellStyle name="Hipervínculo visitado" xfId="11998" builtinId="9" hidden="1"/>
    <cellStyle name="Hipervínculo visitado" xfId="17080" builtinId="9" hidden="1"/>
    <cellStyle name="Hipervínculo visitado" xfId="7960" builtinId="9" hidden="1"/>
    <cellStyle name="Hipervínculo visitado" xfId="33402" builtinId="9" hidden="1"/>
    <cellStyle name="Hipervínculo visitado" xfId="44378" builtinId="9" hidden="1"/>
    <cellStyle name="Hipervínculo visitado" xfId="3801" builtinId="9" hidden="1"/>
    <cellStyle name="Hipervínculo visitado" xfId="5525" builtinId="9" hidden="1"/>
    <cellStyle name="Hipervínculo visitado" xfId="20020" builtinId="9" hidden="1"/>
    <cellStyle name="Hipervínculo visitado" xfId="4872" builtinId="9" hidden="1"/>
    <cellStyle name="Hipervínculo visitado" xfId="41800" builtinId="9" hidden="1"/>
    <cellStyle name="Hipervínculo visitado" xfId="42988" builtinId="9" hidden="1"/>
    <cellStyle name="Hipervínculo visitado" xfId="42686" builtinId="9" hidden="1"/>
    <cellStyle name="Hipervínculo visitado" xfId="35457" builtinId="9" hidden="1"/>
    <cellStyle name="Hipervínculo visitado" xfId="38591" builtinId="9" hidden="1"/>
    <cellStyle name="Hipervínculo visitado" xfId="39498" builtinId="9" hidden="1"/>
    <cellStyle name="Hipervínculo visitado" xfId="2489" builtinId="9" hidden="1"/>
    <cellStyle name="Hipervínculo visitado" xfId="56447" builtinId="9" hidden="1"/>
    <cellStyle name="Hipervínculo visitado" xfId="1605" builtinId="9" hidden="1"/>
    <cellStyle name="Hipervínculo visitado" xfId="27841" builtinId="9" hidden="1"/>
    <cellStyle name="Hipervínculo visitado" xfId="15748" builtinId="9" hidden="1"/>
    <cellStyle name="Hipervínculo visitado" xfId="34281" builtinId="9" hidden="1"/>
    <cellStyle name="Hipervínculo visitado" xfId="37357" builtinId="9" hidden="1"/>
    <cellStyle name="Hipervínculo visitado" xfId="29471" builtinId="9" hidden="1"/>
    <cellStyle name="Hipervínculo visitado" xfId="13335" builtinId="9" hidden="1"/>
    <cellStyle name="Hipervínculo visitado" xfId="4223" builtinId="9" hidden="1"/>
    <cellStyle name="Hipervínculo visitado" xfId="31704" builtinId="9" hidden="1"/>
    <cellStyle name="Hipervínculo visitado" xfId="40276" builtinId="9" hidden="1"/>
    <cellStyle name="Hipervínculo visitado" xfId="58993" builtinId="9" hidden="1"/>
    <cellStyle name="Hipervínculo visitado" xfId="16874" builtinId="9" hidden="1"/>
    <cellStyle name="Hipervínculo visitado" xfId="56417" builtinId="9" hidden="1"/>
    <cellStyle name="Hipervínculo visitado" xfId="47433" builtinId="9" hidden="1"/>
    <cellStyle name="Hipervínculo visitado" xfId="26213" builtinId="9" hidden="1"/>
    <cellStyle name="Hipervínculo visitado" xfId="11265" builtinId="9" hidden="1"/>
    <cellStyle name="Hipervínculo visitado" xfId="30170" builtinId="9" hidden="1"/>
    <cellStyle name="Hipervínculo visitado" xfId="52862" builtinId="9" hidden="1"/>
    <cellStyle name="Hipervínculo visitado" xfId="883" builtinId="9" hidden="1"/>
    <cellStyle name="Hipervínculo visitado" xfId="39933" builtinId="9" hidden="1"/>
    <cellStyle name="Hipervínculo visitado" xfId="26511" builtinId="9" hidden="1"/>
    <cellStyle name="Hipervínculo visitado" xfId="39047" builtinId="9" hidden="1"/>
    <cellStyle name="Hipervínculo visitado" xfId="9592" builtinId="9" hidden="1"/>
    <cellStyle name="Hipervínculo visitado" xfId="1028" builtinId="9" hidden="1"/>
    <cellStyle name="Hipervínculo visitado" xfId="7940" builtinId="9" hidden="1"/>
    <cellStyle name="Hipervínculo visitado" xfId="55265" builtinId="9" hidden="1"/>
    <cellStyle name="Hipervínculo visitado" xfId="57909" builtinId="9" hidden="1"/>
    <cellStyle name="Hipervínculo visitado" xfId="49572" builtinId="9" hidden="1"/>
    <cellStyle name="Hipervínculo visitado" xfId="25589" builtinId="9" hidden="1"/>
    <cellStyle name="Hipervínculo visitado" xfId="30261" builtinId="9" hidden="1"/>
    <cellStyle name="Hipervínculo visitado" xfId="22840" builtinId="9" hidden="1"/>
    <cellStyle name="Hipervínculo visitado" xfId="38907" builtinId="9" hidden="1"/>
    <cellStyle name="Hipervínculo visitado" xfId="25619" builtinId="9" hidden="1"/>
    <cellStyle name="Hipervínculo visitado" xfId="10758" builtinId="9" hidden="1"/>
    <cellStyle name="Hipervínculo visitado" xfId="35673" builtinId="9" hidden="1"/>
    <cellStyle name="Hipervínculo visitado" xfId="27278" builtinId="9" hidden="1"/>
    <cellStyle name="Hipervínculo visitado" xfId="15582" builtinId="9" hidden="1"/>
    <cellStyle name="Hipervínculo visitado" xfId="42392" builtinId="9" hidden="1"/>
    <cellStyle name="Hipervínculo visitado" xfId="53259" builtinId="9" hidden="1"/>
    <cellStyle name="Hipervínculo visitado" xfId="14806" builtinId="9" hidden="1"/>
    <cellStyle name="Hipervínculo visitado" xfId="51170" builtinId="9" hidden="1"/>
    <cellStyle name="Hipervínculo visitado" xfId="55789" builtinId="9" hidden="1"/>
    <cellStyle name="Hipervínculo visitado" xfId="59139" builtinId="9" hidden="1"/>
    <cellStyle name="Hipervínculo visitado" xfId="30332" builtinId="9" hidden="1"/>
    <cellStyle name="Hipervínculo visitado" xfId="26295" builtinId="9" hidden="1"/>
    <cellStyle name="Hipervínculo visitado" xfId="2453" builtinId="9" hidden="1"/>
    <cellStyle name="Hipervínculo visitado" xfId="47601" builtinId="9" hidden="1"/>
    <cellStyle name="Hipervínculo visitado" xfId="42688" builtinId="9" hidden="1"/>
    <cellStyle name="Hipervínculo visitado" xfId="25248" builtinId="9" hidden="1"/>
    <cellStyle name="Hipervínculo visitado" xfId="42648" builtinId="9" hidden="1"/>
    <cellStyle name="Hipervínculo visitado" xfId="58071" builtinId="9" hidden="1"/>
    <cellStyle name="Hipervínculo visitado" xfId="15532" builtinId="9" hidden="1"/>
    <cellStyle name="Hipervínculo visitado" xfId="49414" builtinId="9" hidden="1"/>
    <cellStyle name="Hipervínculo visitado" xfId="47431" builtinId="9" hidden="1"/>
    <cellStyle name="Hipervínculo visitado" xfId="55404" builtinId="9" hidden="1"/>
    <cellStyle name="Hipervínculo visitado" xfId="13427" builtinId="9" hidden="1"/>
    <cellStyle name="Hipervínculo visitado" xfId="58489" builtinId="9" hidden="1"/>
    <cellStyle name="Hipervínculo visitado" xfId="53059" builtinId="9" hidden="1"/>
    <cellStyle name="Hipervínculo visitado" xfId="9992" builtinId="9" hidden="1"/>
    <cellStyle name="Hipervínculo visitado" xfId="10640" builtinId="9" hidden="1"/>
    <cellStyle name="Hipervínculo visitado" xfId="33958" builtinId="9" hidden="1"/>
    <cellStyle name="Hipervínculo visitado" xfId="48900" builtinId="9" hidden="1"/>
    <cellStyle name="Hipervínculo visitado" xfId="51319" builtinId="9" hidden="1"/>
    <cellStyle name="Hipervínculo visitado" xfId="36317" builtinId="9" hidden="1"/>
    <cellStyle name="Hipervínculo visitado" xfId="10684" builtinId="9" hidden="1"/>
    <cellStyle name="Hipervínculo visitado" xfId="38806" builtinId="9" hidden="1"/>
    <cellStyle name="Hipervínculo visitado" xfId="10004" builtinId="9" hidden="1"/>
    <cellStyle name="Hipervínculo visitado" xfId="30870" builtinId="9" hidden="1"/>
    <cellStyle name="Hipervínculo visitado" xfId="41986" builtinId="9" hidden="1"/>
    <cellStyle name="Hipervínculo visitado" xfId="25459" builtinId="9" hidden="1"/>
    <cellStyle name="Hipervínculo visitado" xfId="27141" builtinId="9" hidden="1"/>
    <cellStyle name="Hipervínculo visitado" xfId="26539" builtinId="9" hidden="1"/>
    <cellStyle name="Hipervínculo visitado" xfId="32374" builtinId="9" hidden="1"/>
    <cellStyle name="Hipervínculo visitado" xfId="13425" builtinId="9" hidden="1"/>
    <cellStyle name="Hipervínculo visitado" xfId="18964" builtinId="9" hidden="1"/>
    <cellStyle name="Hipervínculo visitado" xfId="57420" builtinId="9" hidden="1"/>
    <cellStyle name="Hipervínculo visitado" xfId="39542" builtinId="9" hidden="1"/>
    <cellStyle name="Hipervínculo visitado" xfId="30757" builtinId="9" hidden="1"/>
    <cellStyle name="Hipervínculo visitado" xfId="53529" builtinId="9" hidden="1"/>
    <cellStyle name="Hipervínculo visitado" xfId="4522" builtinId="9" hidden="1"/>
    <cellStyle name="Hipervínculo visitado" xfId="52561" builtinId="9" hidden="1"/>
    <cellStyle name="Hipervínculo visitado" xfId="36446" builtinId="9" hidden="1"/>
    <cellStyle name="Hipervínculo visitado" xfId="34171" builtinId="9" hidden="1"/>
    <cellStyle name="Hipervínculo visitado" xfId="4330" builtinId="9" hidden="1"/>
    <cellStyle name="Hipervínculo visitado" xfId="11054" builtinId="9" hidden="1"/>
    <cellStyle name="Hipervínculo visitado" xfId="39901" builtinId="9" hidden="1"/>
    <cellStyle name="Hipervínculo visitado" xfId="26301" builtinId="9" hidden="1"/>
    <cellStyle name="Hipervínculo visitado" xfId="27061" builtinId="9" hidden="1"/>
    <cellStyle name="Hipervínculo visitado" xfId="25949" builtinId="9" hidden="1"/>
    <cellStyle name="Hipervínculo visitado" xfId="21393" builtinId="9" hidden="1"/>
    <cellStyle name="Hipervínculo visitado" xfId="14683" builtinId="9" hidden="1"/>
    <cellStyle name="Hipervínculo visitado" xfId="28541" builtinId="9" hidden="1"/>
    <cellStyle name="Hipervínculo visitado" xfId="20883" builtinId="9" hidden="1"/>
    <cellStyle name="Hipervínculo visitado" xfId="47127" builtinId="9" hidden="1"/>
    <cellStyle name="Hipervínculo visitado" xfId="24223" builtinId="9" hidden="1"/>
    <cellStyle name="Hipervínculo visitado" xfId="13457" builtinId="9" hidden="1"/>
    <cellStyle name="Hipervínculo visitado" xfId="24861" builtinId="9" hidden="1"/>
    <cellStyle name="Hipervínculo visitado" xfId="23456" builtinId="9" hidden="1"/>
    <cellStyle name="Hipervínculo visitado" xfId="29682" builtinId="9" hidden="1"/>
    <cellStyle name="Hipervínculo visitado" xfId="23817" builtinId="9" hidden="1"/>
    <cellStyle name="Hipervínculo visitado" xfId="26077" builtinId="9" hidden="1"/>
    <cellStyle name="Hipervínculo visitado" xfId="45840" builtinId="9" hidden="1"/>
    <cellStyle name="Hipervínculo visitado" xfId="34462" builtinId="9" hidden="1"/>
    <cellStyle name="Hipervínculo visitado" xfId="21355" builtinId="9" hidden="1"/>
    <cellStyle name="Hipervínculo visitado" xfId="46310" builtinId="9" hidden="1"/>
    <cellStyle name="Hipervínculo visitado" xfId="28367" builtinId="9" hidden="1"/>
    <cellStyle name="Hipervínculo visitado" xfId="58399" builtinId="9" hidden="1"/>
    <cellStyle name="Hipervínculo visitado" xfId="9540" builtinId="9" hidden="1"/>
    <cellStyle name="Hipervínculo visitado" xfId="24779" builtinId="9" hidden="1"/>
    <cellStyle name="Hipervínculo visitado" xfId="22019" builtinId="9" hidden="1"/>
    <cellStyle name="Hipervínculo visitado" xfId="4635" builtinId="9" hidden="1"/>
    <cellStyle name="Hipervínculo visitado" xfId="19712" builtinId="9" hidden="1"/>
    <cellStyle name="Hipervínculo visitado" xfId="39092" builtinId="9" hidden="1"/>
    <cellStyle name="Hipervínculo visitado" xfId="2146" builtinId="9" hidden="1"/>
    <cellStyle name="Hipervínculo visitado" xfId="17059" builtinId="9" hidden="1"/>
    <cellStyle name="Hipervínculo visitado" xfId="52032" builtinId="9" hidden="1"/>
    <cellStyle name="Hipervínculo visitado" xfId="50475" builtinId="9" hidden="1"/>
    <cellStyle name="Hipervínculo visitado" xfId="11431" builtinId="9" hidden="1"/>
    <cellStyle name="Hipervínculo visitado" xfId="53650" builtinId="9" hidden="1"/>
    <cellStyle name="Hipervínculo visitado" xfId="44896" builtinId="9" hidden="1"/>
    <cellStyle name="Hipervínculo visitado" xfId="4744" builtinId="9" hidden="1"/>
    <cellStyle name="Hipervínculo visitado" xfId="59458" builtinId="9" hidden="1"/>
    <cellStyle name="Hipervínculo visitado" xfId="54629" builtinId="9" hidden="1"/>
    <cellStyle name="Hipervínculo visitado" xfId="42002" builtinId="9" hidden="1"/>
    <cellStyle name="Hipervínculo visitado" xfId="21831" builtinId="9" hidden="1"/>
    <cellStyle name="Hipervínculo visitado" xfId="42362" builtinId="9" hidden="1"/>
    <cellStyle name="Hipervínculo visitado" xfId="43271" builtinId="9" hidden="1"/>
    <cellStyle name="Hipervínculo visitado" xfId="10486" builtinId="9" hidden="1"/>
    <cellStyle name="Hipervínculo visitado" xfId="7692" builtinId="9" hidden="1"/>
    <cellStyle name="Hipervínculo visitado" xfId="30066" builtinId="9" hidden="1"/>
    <cellStyle name="Hipervínculo visitado" xfId="11686" builtinId="9" hidden="1"/>
    <cellStyle name="Hipervínculo visitado" xfId="9265" builtinId="9" hidden="1"/>
    <cellStyle name="Hipervínculo visitado" xfId="40476" builtinId="9" hidden="1"/>
    <cellStyle name="Hipervínculo visitado" xfId="41155" builtinId="9" hidden="1"/>
    <cellStyle name="Hipervínculo visitado" xfId="1519" builtinId="9" hidden="1"/>
    <cellStyle name="Hipervínculo visitado" xfId="20489" builtinId="9" hidden="1"/>
    <cellStyle name="Hipervínculo visitado" xfId="5149" builtinId="9" hidden="1"/>
    <cellStyle name="Hipervínculo visitado" xfId="58253" builtinId="9" hidden="1"/>
    <cellStyle name="Hipervínculo visitado" xfId="21626" builtinId="9" hidden="1"/>
    <cellStyle name="Hipervínculo visitado" xfId="11397" builtinId="9" hidden="1"/>
    <cellStyle name="Hipervínculo visitado" xfId="26723" builtinId="9" hidden="1"/>
    <cellStyle name="Hipervínculo visitado" xfId="37875" builtinId="9" hidden="1"/>
    <cellStyle name="Hipervínculo visitado" xfId="53443" builtinId="9" hidden="1"/>
    <cellStyle name="Hipervínculo visitado" xfId="49480" builtinId="9" hidden="1"/>
    <cellStyle name="Hipervínculo visitado" xfId="53596" builtinId="9" hidden="1"/>
    <cellStyle name="Hipervínculo visitado" xfId="51327" builtinId="9" hidden="1"/>
    <cellStyle name="Hipervínculo visitado" xfId="37219" builtinId="9" hidden="1"/>
    <cellStyle name="Hipervínculo visitado" xfId="3451" builtinId="9" hidden="1"/>
    <cellStyle name="Hipervínculo visitado" xfId="6582" builtinId="9" hidden="1"/>
    <cellStyle name="Hipervínculo visitado" xfId="16358" builtinId="9" hidden="1"/>
    <cellStyle name="Hipervínculo visitado" xfId="18101" builtinId="9" hidden="1"/>
    <cellStyle name="Hipervínculo visitado" xfId="49662" builtinId="9" hidden="1"/>
    <cellStyle name="Hipervínculo visitado" xfId="19890" builtinId="9" hidden="1"/>
    <cellStyle name="Hipervínculo visitado" xfId="5656" builtinId="9" hidden="1"/>
    <cellStyle name="Hipervínculo visitado" xfId="27356" builtinId="9" hidden="1"/>
    <cellStyle name="Hipervínculo visitado" xfId="55991" builtinId="9" hidden="1"/>
    <cellStyle name="Hipervínculo visitado" xfId="22890" builtinId="9" hidden="1"/>
    <cellStyle name="Hipervínculo visitado" xfId="1389" builtinId="9" hidden="1"/>
    <cellStyle name="Hipervínculo visitado" xfId="12877" builtinId="9" hidden="1"/>
    <cellStyle name="Hipervínculo visitado" xfId="1255" builtinId="9" hidden="1"/>
    <cellStyle name="Hipervínculo visitado" xfId="6815" builtinId="9" hidden="1"/>
    <cellStyle name="Hipervínculo visitado" xfId="10141" builtinId="9" hidden="1"/>
    <cellStyle name="Hipervínculo visitado" xfId="35189" builtinId="9" hidden="1"/>
    <cellStyle name="Hipervínculo visitado" xfId="54720" builtinId="9" hidden="1"/>
    <cellStyle name="Hipervínculo visitado" xfId="56191" builtinId="9" hidden="1"/>
    <cellStyle name="Hipervínculo visitado" xfId="49478" builtinId="9" hidden="1"/>
    <cellStyle name="Hipervínculo visitado" xfId="17916" builtinId="9" hidden="1"/>
    <cellStyle name="Hipervínculo visitado" xfId="58222" builtinId="9" hidden="1"/>
    <cellStyle name="Hipervínculo visitado" xfId="10818" builtinId="9" hidden="1"/>
    <cellStyle name="Hipervínculo visitado" xfId="41169" builtinId="9" hidden="1"/>
    <cellStyle name="Hipervínculo visitado" xfId="26261" builtinId="9" hidden="1"/>
    <cellStyle name="Hipervínculo visitado" xfId="50293" builtinId="9" hidden="1"/>
    <cellStyle name="Hipervínculo visitado" xfId="32448" builtinId="9" hidden="1"/>
    <cellStyle name="Hipervínculo visitado" xfId="37965" builtinId="9" hidden="1"/>
    <cellStyle name="Hipervínculo visitado" xfId="50810" builtinId="9" hidden="1"/>
    <cellStyle name="Hipervínculo visitado" xfId="3155" builtinId="9" hidden="1"/>
    <cellStyle name="Hipervínculo visitado" xfId="8184" builtinId="9" hidden="1"/>
    <cellStyle name="Hipervínculo visitado" xfId="3696" builtinId="9" hidden="1"/>
    <cellStyle name="Hipervínculo visitado" xfId="1103" builtinId="9" hidden="1"/>
    <cellStyle name="Hipervínculo visitado" xfId="1319" builtinId="9" hidden="1"/>
    <cellStyle name="Hipervínculo visitado" xfId="1803" builtinId="9" hidden="1"/>
    <cellStyle name="Hipervínculo visitado" xfId="556" builtinId="9" hidden="1"/>
    <cellStyle name="Hipervínculo visitado" xfId="915" builtinId="9" hidden="1"/>
    <cellStyle name="Hipervínculo visitado" xfId="311" builtinId="9" hidden="1"/>
    <cellStyle name="Hipervínculo visitado" xfId="6" builtinId="9" hidden="1"/>
    <cellStyle name="Hipervínculo visitado" xfId="597" builtinId="9" hidden="1"/>
    <cellStyle name="Hipervínculo visitado" xfId="1847" builtinId="9" hidden="1"/>
    <cellStyle name="Hipervínculo visitado" xfId="8340" builtinId="9" hidden="1"/>
    <cellStyle name="Hipervínculo visitado" xfId="14576" builtinId="9" hidden="1"/>
    <cellStyle name="Hipervínculo visitado" xfId="5067" builtinId="9" hidden="1"/>
    <cellStyle name="Hipervínculo visitado" xfId="50056" builtinId="9" hidden="1"/>
    <cellStyle name="Hipervínculo visitado" xfId="57034" builtinId="9" hidden="1"/>
    <cellStyle name="Hipervínculo visitado" xfId="4482" builtinId="9" hidden="1"/>
    <cellStyle name="Hipervínculo visitado" xfId="33464" builtinId="9" hidden="1"/>
    <cellStyle name="Hipervínculo visitado" xfId="25823" builtinId="9" hidden="1"/>
    <cellStyle name="Hipervínculo visitado" xfId="861" builtinId="9" hidden="1"/>
    <cellStyle name="Hipervínculo visitado" xfId="26937" builtinId="9" hidden="1"/>
    <cellStyle name="Hipervínculo visitado" xfId="8308" builtinId="9" hidden="1"/>
    <cellStyle name="Hipervínculo visitado" xfId="23799" builtinId="9" hidden="1"/>
    <cellStyle name="Hipervínculo visitado" xfId="4637" builtinId="9" hidden="1"/>
    <cellStyle name="Hipervínculo visitado" xfId="24101" builtinId="9" hidden="1"/>
    <cellStyle name="Hipervínculo visitado" xfId="49344" builtinId="9" hidden="1"/>
    <cellStyle name="Hipervínculo visitado" xfId="48044" builtinId="9" hidden="1"/>
    <cellStyle name="Hipervínculo visitado" xfId="6266" builtinId="9" hidden="1"/>
    <cellStyle name="Hipervínculo visitado" xfId="1181" builtinId="9" hidden="1"/>
    <cellStyle name="Hipervínculo visitado" xfId="16408" builtinId="9" hidden="1"/>
    <cellStyle name="Hipervínculo visitado" xfId="21427" builtinId="9" hidden="1"/>
    <cellStyle name="Hipervínculo visitado" xfId="1187" builtinId="9" hidden="1"/>
    <cellStyle name="Hipervínculo visitado" xfId="46043" builtinId="9" hidden="1"/>
    <cellStyle name="Hipervínculo visitado" xfId="31236" builtinId="9" hidden="1"/>
    <cellStyle name="Hipervínculo visitado" xfId="23965" builtinId="9" hidden="1"/>
    <cellStyle name="Hipervínculo visitado" xfId="30542" builtinId="9" hidden="1"/>
    <cellStyle name="Hipervínculo visitado" xfId="45098" builtinId="9" hidden="1"/>
    <cellStyle name="Hipervínculo visitado" xfId="40534" builtinId="9" hidden="1"/>
    <cellStyle name="Hipervínculo visitado" xfId="3537" builtinId="9" hidden="1"/>
    <cellStyle name="Hipervínculo visitado" xfId="6685" builtinId="9" hidden="1"/>
    <cellStyle name="Hipervínculo visitado" xfId="54587" builtinId="9" hidden="1"/>
    <cellStyle name="Hipervínculo visitado" xfId="22209" builtinId="9" hidden="1"/>
    <cellStyle name="Hipervínculo visitado" xfId="4215" builtinId="9" hidden="1"/>
    <cellStyle name="Hipervínculo visitado" xfId="10764" builtinId="9" hidden="1"/>
    <cellStyle name="Hipervínculo visitado" xfId="10292" builtinId="9" hidden="1"/>
    <cellStyle name="Hipervínculo visitado" xfId="28841" builtinId="9" hidden="1"/>
    <cellStyle name="Hipervínculo visitado" xfId="37187" builtinId="9" hidden="1"/>
    <cellStyle name="Hipervínculo visitado" xfId="42088" builtinId="9" hidden="1"/>
    <cellStyle name="Hipervínculo visitado" xfId="36221" builtinId="9" hidden="1"/>
    <cellStyle name="Hipervínculo visitado" xfId="38093" builtinId="9" hidden="1"/>
    <cellStyle name="Hipervínculo visitado" xfId="22407" builtinId="9" hidden="1"/>
    <cellStyle name="Hipervínculo visitado" xfId="17998" builtinId="9" hidden="1"/>
    <cellStyle name="Hipervínculo visitado" xfId="30628" builtinId="9" hidden="1"/>
    <cellStyle name="Hipervínculo visitado" xfId="2040" builtinId="9" hidden="1"/>
    <cellStyle name="Hipervínculo visitado" xfId="17344" builtinId="9" hidden="1"/>
    <cellStyle name="Hipervínculo visitado" xfId="57320" builtinId="9" hidden="1"/>
    <cellStyle name="Hipervínculo visitado" xfId="40686" builtinId="9" hidden="1"/>
    <cellStyle name="Hipervínculo visitado" xfId="49942" builtinId="9" hidden="1"/>
    <cellStyle name="Hipervínculo visitado" xfId="56541" builtinId="9" hidden="1"/>
    <cellStyle name="Hipervínculo visitado" xfId="47701" builtinId="9" hidden="1"/>
    <cellStyle name="Hipervínculo visitado" xfId="23645" builtinId="9" hidden="1"/>
    <cellStyle name="Hipervínculo visitado" xfId="57509" builtinId="9" hidden="1"/>
    <cellStyle name="Hipervínculo visitado" xfId="23683" builtinId="9" hidden="1"/>
    <cellStyle name="Hipervínculo visitado" xfId="40170" builtinId="9" hidden="1"/>
    <cellStyle name="Hipervínculo visitado" xfId="11843" builtinId="9" hidden="1"/>
    <cellStyle name="Hipervínculo visitado" xfId="46945" builtinId="9" hidden="1"/>
    <cellStyle name="Hipervínculo visitado" xfId="12727" builtinId="9" hidden="1"/>
    <cellStyle name="Hipervínculo visitado" xfId="17912" builtinId="9" hidden="1"/>
    <cellStyle name="Hipervínculo visitado" xfId="54183" builtinId="9" hidden="1"/>
    <cellStyle name="Hipervínculo visitado" xfId="37405" builtinId="9" hidden="1"/>
    <cellStyle name="Hipervínculo visitado" xfId="52252" builtinId="9" hidden="1"/>
    <cellStyle name="Hipervínculo visitado" xfId="37118" builtinId="9" hidden="1"/>
    <cellStyle name="Hipervínculo visitado" xfId="3117" builtinId="9" hidden="1"/>
    <cellStyle name="Hipervínculo visitado" xfId="48964" builtinId="9" hidden="1"/>
    <cellStyle name="Hipervínculo visitado" xfId="49828" builtinId="9" hidden="1"/>
    <cellStyle name="Hipervínculo visitado" xfId="52886" builtinId="9" hidden="1"/>
    <cellStyle name="Hipervínculo visitado" xfId="47673" builtinId="9" hidden="1"/>
    <cellStyle name="Hipervínculo visitado" xfId="21433" builtinId="9" hidden="1"/>
    <cellStyle name="Hipervínculo visitado" xfId="14420" builtinId="9" hidden="1"/>
    <cellStyle name="Hipervínculo visitado" xfId="9830" builtinId="9" hidden="1"/>
    <cellStyle name="Hipervínculo visitado" xfId="1587" builtinId="9" hidden="1"/>
    <cellStyle name="Hipervínculo visitado" xfId="33902" builtinId="9" hidden="1"/>
    <cellStyle name="Hipervínculo visitado" xfId="53959" builtinId="9" hidden="1"/>
    <cellStyle name="Hipervínculo visitado" xfId="52893" builtinId="9" hidden="1"/>
    <cellStyle name="Hipervínculo visitado" xfId="18207" builtinId="9" hidden="1"/>
    <cellStyle name="Hipervínculo visitado" xfId="58353" builtinId="9" hidden="1"/>
    <cellStyle name="Hipervínculo visitado" xfId="31917" builtinId="9" hidden="1"/>
    <cellStyle name="Hipervínculo visitado" xfId="35967" builtinId="9" hidden="1"/>
    <cellStyle name="Hipervínculo visitado" xfId="55627" builtinId="9" hidden="1"/>
    <cellStyle name="Hipervínculo visitado" xfId="8406" builtinId="9" hidden="1"/>
    <cellStyle name="Hipervínculo visitado" xfId="32822" builtinId="9" hidden="1"/>
    <cellStyle name="Hipervínculo visitado" xfId="2563" builtinId="9" hidden="1"/>
    <cellStyle name="Hipervínculo visitado" xfId="47385" builtinId="9" hidden="1"/>
    <cellStyle name="Hipervínculo visitado" xfId="46229" builtinId="9" hidden="1"/>
    <cellStyle name="Hipervínculo visitado" xfId="28727" builtinId="9" hidden="1"/>
    <cellStyle name="Hipervínculo visitado" xfId="18622" builtinId="9" hidden="1"/>
    <cellStyle name="Hipervínculo visitado" xfId="34763" builtinId="9" hidden="1"/>
    <cellStyle name="Hipervínculo visitado" xfId="1002" builtinId="9" hidden="1"/>
    <cellStyle name="Hipervínculo visitado" xfId="2743" builtinId="9" hidden="1"/>
    <cellStyle name="Hipervínculo visitado" xfId="3857" builtinId="9" hidden="1"/>
    <cellStyle name="Hipervínculo visitado" xfId="29155" builtinId="9" hidden="1"/>
    <cellStyle name="Hipervínculo visitado" xfId="10546" builtinId="9" hidden="1"/>
    <cellStyle name="Hipervínculo visitado" xfId="41033" builtinId="9" hidden="1"/>
    <cellStyle name="Hipervínculo visitado" xfId="1933" builtinId="9" hidden="1"/>
    <cellStyle name="Hipervínculo visitado" xfId="47463" builtinId="9" hidden="1"/>
    <cellStyle name="Hipervínculo visitado" xfId="24215" builtinId="9" hidden="1"/>
    <cellStyle name="Hipervínculo visitado" xfId="16846" builtinId="9" hidden="1"/>
    <cellStyle name="Hipervínculo visitado" xfId="38724" builtinId="9" hidden="1"/>
    <cellStyle name="Hipervínculo visitado" xfId="29479" builtinId="9" hidden="1"/>
    <cellStyle name="Hipervínculo visitado" xfId="15250" builtinId="9" hidden="1"/>
    <cellStyle name="Hipervínculo visitado" xfId="30342" builtinId="9" hidden="1"/>
    <cellStyle name="Hipervínculo visitado" xfId="24429" builtinId="9" hidden="1"/>
    <cellStyle name="Hipervínculo visitado" xfId="24401" builtinId="9" hidden="1"/>
    <cellStyle name="Hipervínculo visitado" xfId="17598" builtinId="9" hidden="1"/>
    <cellStyle name="Hipervínculo visitado" xfId="13455" builtinId="9" hidden="1"/>
    <cellStyle name="Hipervínculo visitado" xfId="10284" builtinId="9" hidden="1"/>
    <cellStyle name="Hipervínculo visitado" xfId="59175" builtinId="9" hidden="1"/>
    <cellStyle name="Hipervínculo visitado" xfId="15608" builtinId="9" hidden="1"/>
    <cellStyle name="Hipervínculo visitado" xfId="42298" builtinId="9" hidden="1"/>
    <cellStyle name="Hipervínculo visitado" xfId="24909" builtinId="9" hidden="1"/>
    <cellStyle name="Hipervínculo visitado" xfId="31540" builtinId="9" hidden="1"/>
    <cellStyle name="Hipervínculo visitado" xfId="43108" builtinId="9" hidden="1"/>
    <cellStyle name="Hipervínculo visitado" xfId="43200" builtinId="9" hidden="1"/>
    <cellStyle name="Hipervínculo visitado" xfId="17476" builtinId="9" hidden="1"/>
    <cellStyle name="Hipervínculo visitado" xfId="58767" builtinId="9" hidden="1"/>
    <cellStyle name="Hipervínculo visitado" xfId="52010" builtinId="9" hidden="1"/>
    <cellStyle name="Hipervínculo visitado" xfId="48916" builtinId="9" hidden="1"/>
    <cellStyle name="Hipervínculo visitado" xfId="47409" builtinId="9" hidden="1"/>
    <cellStyle name="Hipervínculo visitado" xfId="10628" builtinId="9" hidden="1"/>
    <cellStyle name="Hipervínculo visitado" xfId="15388" builtinId="9" hidden="1"/>
    <cellStyle name="Hipervínculo visitado" xfId="34185" builtinId="9" hidden="1"/>
    <cellStyle name="Hipervínculo visitado" xfId="52519" builtinId="9" hidden="1"/>
    <cellStyle name="Hipervínculo visitado" xfId="59219" builtinId="9" hidden="1"/>
    <cellStyle name="Hipervínculo visitado" xfId="39879" builtinId="9" hidden="1"/>
    <cellStyle name="Hipervínculo visitado" xfId="28517" builtinId="9" hidden="1"/>
    <cellStyle name="Hipervínculo visitado" xfId="4458" builtinId="9" hidden="1"/>
    <cellStyle name="Hipervínculo visitado" xfId="17061" builtinId="9" hidden="1"/>
    <cellStyle name="Hipervínculo visitado" xfId="27785" builtinId="9" hidden="1"/>
    <cellStyle name="Hipervínculo visitado" xfId="43457" builtinId="9" hidden="1"/>
    <cellStyle name="Hipervínculo visitado" xfId="34161" builtinId="9" hidden="1"/>
    <cellStyle name="Hipervínculo visitado" xfId="11512" builtinId="9" hidden="1"/>
    <cellStyle name="Hipervínculo visitado" xfId="6230" builtinId="9" hidden="1"/>
    <cellStyle name="Hipervínculo visitado" xfId="6006" builtinId="9" hidden="1"/>
    <cellStyle name="Hipervínculo visitado" xfId="4778" builtinId="9" hidden="1"/>
    <cellStyle name="Hipervínculo visitado" xfId="4874" builtinId="9" hidden="1"/>
    <cellStyle name="Hipervínculo visitado" xfId="7658" builtinId="9" hidden="1"/>
    <cellStyle name="Hipervínculo visitado" xfId="8224" builtinId="9" hidden="1"/>
    <cellStyle name="Hipervínculo visitado" xfId="8372" builtinId="9" hidden="1"/>
    <cellStyle name="Hipervínculo visitado" xfId="8905" builtinId="9" hidden="1"/>
    <cellStyle name="Hipervínculo visitado" xfId="4414" builtinId="9" hidden="1"/>
    <cellStyle name="Hipervínculo visitado" xfId="13732" builtinId="9" hidden="1"/>
    <cellStyle name="Hipervínculo visitado" xfId="11805" builtinId="9" hidden="1"/>
    <cellStyle name="Hipervínculo visitado" xfId="9939" builtinId="9" hidden="1"/>
    <cellStyle name="Hipervínculo visitado" xfId="7636" builtinId="9" hidden="1"/>
    <cellStyle name="Hipervínculo visitado" xfId="18335" builtinId="9" hidden="1"/>
    <cellStyle name="Hipervínculo visitado" xfId="30295" builtinId="9" hidden="1"/>
    <cellStyle name="Hipervínculo visitado" xfId="39437" builtinId="9" hidden="1"/>
    <cellStyle name="Hipervínculo visitado" xfId="46760" builtinId="9" hidden="1"/>
    <cellStyle name="Hipervínculo visitado" xfId="4410" builtinId="9" hidden="1"/>
    <cellStyle name="Hipervínculo visitado" xfId="80" builtinId="9" hidden="1"/>
    <cellStyle name="Hipervínculo visitado" xfId="689" builtinId="9" hidden="1"/>
    <cellStyle name="Hipervínculo visitado" xfId="13061" builtinId="9" hidden="1"/>
    <cellStyle name="Hipervínculo visitado" xfId="9806" builtinId="9" hidden="1"/>
    <cellStyle name="Hipervínculo visitado" xfId="9574" builtinId="9" hidden="1"/>
    <cellStyle name="Hipervínculo visitado" xfId="12527" builtinId="9" hidden="1"/>
    <cellStyle name="Hipervínculo visitado" xfId="12679" builtinId="9" hidden="1"/>
    <cellStyle name="Hipervínculo visitado" xfId="13223" builtinId="9" hidden="1"/>
    <cellStyle name="Hipervínculo visitado" xfId="13534" builtinId="9" hidden="1"/>
    <cellStyle name="Hipervínculo visitado" xfId="11317" builtinId="9" hidden="1"/>
    <cellStyle name="Hipervínculo visitado" xfId="11381" builtinId="9" hidden="1"/>
    <cellStyle name="Hipervínculo visitado" xfId="10356" builtinId="9" hidden="1"/>
    <cellStyle name="Hipervínculo visitado" xfId="10674" builtinId="9" hidden="1"/>
    <cellStyle name="Hipervínculo visitado" xfId="10874" builtinId="9" hidden="1"/>
    <cellStyle name="Hipervínculo visitado" xfId="10058" builtinId="9" hidden="1"/>
    <cellStyle name="Hipervínculo visitado" xfId="10762" builtinId="9" hidden="1"/>
    <cellStyle name="Hipervínculo visitado" xfId="13496" builtinId="9" hidden="1"/>
    <cellStyle name="Hipervínculo visitado" xfId="12265" builtinId="9" hidden="1"/>
    <cellStyle name="Hipervínculo visitado" xfId="41588" builtinId="9" hidden="1"/>
    <cellStyle name="Hipervínculo visitado" xfId="265" builtinId="9" hidden="1"/>
    <cellStyle name="Hipervínculo visitado" xfId="10246" builtinId="9" hidden="1"/>
    <cellStyle name="Hipervínculo visitado" xfId="9854" builtinId="9" hidden="1"/>
    <cellStyle name="Hipervínculo visitado" xfId="12404" builtinId="9" hidden="1"/>
    <cellStyle name="Hipervínculo visitado" xfId="8132" builtinId="9" hidden="1"/>
    <cellStyle name="Hipervínculo visitado" xfId="4589" builtinId="9" hidden="1"/>
    <cellStyle name="Hipervínculo visitado" xfId="5069" builtinId="9" hidden="1"/>
    <cellStyle name="Hipervínculo visitado" xfId="5464" builtinId="9" hidden="1"/>
    <cellStyle name="Hipervínculo visitado" xfId="27340" builtinId="9" hidden="1"/>
    <cellStyle name="Hipervínculo visitado" xfId="5822" builtinId="9" hidden="1"/>
    <cellStyle name="Hipervínculo visitado" xfId="50046" builtinId="9" hidden="1"/>
    <cellStyle name="Hipervínculo visitado" xfId="3677" builtinId="9" hidden="1"/>
    <cellStyle name="Hipervínculo visitado" xfId="5664" builtinId="9" hidden="1"/>
    <cellStyle name="Hipervínculo visitado" xfId="38537" builtinId="9" hidden="1"/>
    <cellStyle name="Hipervínculo visitado" xfId="40354" builtinId="9" hidden="1"/>
    <cellStyle name="Hipervínculo visitado" xfId="44522" builtinId="9" hidden="1"/>
    <cellStyle name="Hipervínculo visitado" xfId="8150" builtinId="9" hidden="1"/>
    <cellStyle name="Hipervínculo visitado" xfId="2836" builtinId="9" hidden="1"/>
    <cellStyle name="Hipervínculo visitado" xfId="1895" builtinId="9" hidden="1"/>
    <cellStyle name="Hipervínculo visitado" xfId="5589" builtinId="9" hidden="1"/>
    <cellStyle name="Hipervínculo visitado" xfId="4462" builtinId="9" hidden="1"/>
    <cellStyle name="Hipervínculo visitado" xfId="6044" builtinId="9" hidden="1"/>
    <cellStyle name="Hipervínculo visitado" xfId="16610" builtinId="9" hidden="1"/>
    <cellStyle name="Hipervínculo visitado" xfId="16340" builtinId="9" hidden="1"/>
    <cellStyle name="Hipervínculo visitado" xfId="16043" builtinId="9" hidden="1"/>
    <cellStyle name="Hipervínculo visitado" xfId="19335" builtinId="9" hidden="1"/>
    <cellStyle name="Hipervínculo visitado" xfId="13920" builtinId="9" hidden="1"/>
    <cellStyle name="Hipervínculo visitado" xfId="19924" builtinId="9" hidden="1"/>
    <cellStyle name="Hipervínculo visitado" xfId="7322" builtinId="9" hidden="1"/>
    <cellStyle name="Hipervínculo visitado" xfId="15044" builtinId="9" hidden="1"/>
    <cellStyle name="Hipervínculo visitado" xfId="12553" builtinId="9" hidden="1"/>
    <cellStyle name="Hipervínculo visitado" xfId="28993" builtinId="9" hidden="1"/>
    <cellStyle name="Hipervínculo visitado" xfId="27286" builtinId="9" hidden="1"/>
    <cellStyle name="Hipervínculo visitado" xfId="11074" builtinId="9" hidden="1"/>
    <cellStyle name="Hipervínculo visitado" xfId="21859" builtinId="9" hidden="1"/>
    <cellStyle name="Hipervínculo visitado" xfId="36710" builtinId="9" hidden="1"/>
    <cellStyle name="Hipervínculo visitado" xfId="35346" builtinId="9" hidden="1"/>
    <cellStyle name="Hipervínculo visitado" xfId="8044" builtinId="9" hidden="1"/>
    <cellStyle name="Hipervínculo visitado" xfId="14104" builtinId="9" hidden="1"/>
    <cellStyle name="Hipervínculo visitado" xfId="19303" builtinId="9" hidden="1"/>
    <cellStyle name="Hipervínculo visitado" xfId="4876" builtinId="9" hidden="1"/>
    <cellStyle name="Hipervínculo visitado" xfId="24" builtinId="9" hidden="1"/>
    <cellStyle name="Hipervínculo visitado" xfId="36905" builtinId="9" hidden="1"/>
    <cellStyle name="Hipervínculo visitado" xfId="120" builtinId="9" hidden="1"/>
    <cellStyle name="Hipervínculo visitado" xfId="4171" builtinId="9" hidden="1"/>
    <cellStyle name="Hipervínculo visitado" xfId="10624" builtinId="9" hidden="1"/>
    <cellStyle name="Hipervínculo visitado" xfId="3053" builtinId="9" hidden="1"/>
    <cellStyle name="Hipervínculo visitado" xfId="40350" builtinId="9" hidden="1"/>
    <cellStyle name="Hipervínculo visitado" xfId="42948" builtinId="9" hidden="1"/>
    <cellStyle name="Hipervínculo visitado" xfId="44266" builtinId="9" hidden="1"/>
    <cellStyle name="Hipervínculo visitado" xfId="41796" builtinId="9" hidden="1"/>
    <cellStyle name="Hipervínculo visitado" xfId="39463" builtinId="9" hidden="1"/>
    <cellStyle name="Hipervínculo visitado" xfId="44544" builtinId="9" hidden="1"/>
    <cellStyle name="Hipervínculo visitado" xfId="2306" builtinId="9" hidden="1"/>
    <cellStyle name="Hipervínculo visitado" xfId="6560" builtinId="9" hidden="1"/>
    <cellStyle name="Hipervínculo visitado" xfId="7576" builtinId="9" hidden="1"/>
    <cellStyle name="Hipervínculo visitado" xfId="52260" builtinId="9" hidden="1"/>
    <cellStyle name="Hipervínculo visitado" xfId="9019" builtinId="9" hidden="1"/>
    <cellStyle name="Hipervínculo visitado" xfId="13696" builtinId="9" hidden="1"/>
    <cellStyle name="Hipervínculo visitado" xfId="4125" builtinId="9" hidden="1"/>
    <cellStyle name="Hipervínculo visitado" xfId="8720" builtinId="9" hidden="1"/>
    <cellStyle name="Hipervínculo visitado" xfId="3445" builtinId="9" hidden="1"/>
    <cellStyle name="Hipervínculo visitado" xfId="4" builtinId="9" hidden="1"/>
    <cellStyle name="Hipervínculo visitado" xfId="611" builtinId="9" hidden="1"/>
    <cellStyle name="Hipervínculo visitado" xfId="3955" builtinId="9" hidden="1"/>
    <cellStyle name="Hipervínculo visitado" xfId="18277" builtinId="9" hidden="1"/>
    <cellStyle name="Hipervínculo visitado" xfId="36498" builtinId="9" hidden="1"/>
    <cellStyle name="Hipervínculo visitado" xfId="36017" builtinId="9" hidden="1"/>
    <cellStyle name="Hipervínculo visitado" xfId="53325" builtinId="9" hidden="1"/>
    <cellStyle name="Hipervínculo visitado" xfId="51826" builtinId="9" hidden="1"/>
    <cellStyle name="Hipervínculo visitado" xfId="15821" builtinId="9" hidden="1"/>
    <cellStyle name="Hipervínculo visitado" xfId="19460" builtinId="9" hidden="1"/>
    <cellStyle name="Hipervínculo visitado" xfId="2611" builtinId="9" hidden="1"/>
    <cellStyle name="Hipervínculo visitado" xfId="17720" builtinId="9" hidden="1"/>
    <cellStyle name="Hipervínculo visitado" xfId="22946" builtinId="9" hidden="1"/>
    <cellStyle name="Hipervínculo visitado" xfId="35326" builtinId="9" hidden="1"/>
    <cellStyle name="Hipervínculo visitado" xfId="34123" builtinId="9" hidden="1"/>
    <cellStyle name="Hipervínculo visitado" xfId="33340" builtinId="9" hidden="1"/>
    <cellStyle name="Hipervínculo visitado" xfId="47980" builtinId="9" hidden="1"/>
    <cellStyle name="Hipervínculo visitado" xfId="52507" builtinId="9" hidden="1"/>
    <cellStyle name="Hipervínculo visitado" xfId="53041" builtinId="9" hidden="1"/>
    <cellStyle name="Hipervínculo visitado" xfId="58551" builtinId="9" hidden="1"/>
    <cellStyle name="Hipervínculo visitado" xfId="44404" builtinId="9" hidden="1"/>
    <cellStyle name="Hipervínculo visitado" xfId="44386" builtinId="9" hidden="1"/>
    <cellStyle name="Hipervínculo visitado" xfId="37457" builtinId="9" hidden="1"/>
    <cellStyle name="Hipervínculo visitado" xfId="7005" builtinId="9" hidden="1"/>
    <cellStyle name="Hipervínculo visitado" xfId="12365" builtinId="9" hidden="1"/>
    <cellStyle name="Hipervínculo visitado" xfId="12093" builtinId="9" hidden="1"/>
    <cellStyle name="Hipervínculo visitado" xfId="16786" builtinId="9" hidden="1"/>
    <cellStyle name="Hipervínculo visitado" xfId="42462" builtinId="9" hidden="1"/>
    <cellStyle name="Hipervínculo visitado" xfId="26011" builtinId="9" hidden="1"/>
    <cellStyle name="Hipervínculo visitado" xfId="28689" builtinId="9" hidden="1"/>
    <cellStyle name="Hipervínculo visitado" xfId="24427" builtinId="9" hidden="1"/>
    <cellStyle name="Hipervínculo visitado" xfId="21457" builtinId="9" hidden="1"/>
    <cellStyle name="Hipervínculo visitado" xfId="26202" builtinId="9" hidden="1"/>
    <cellStyle name="Hipervínculo visitado" xfId="40716" builtinId="9" hidden="1"/>
    <cellStyle name="Hipervínculo visitado" xfId="53929" builtinId="9" hidden="1"/>
    <cellStyle name="Hipervínculo visitado" xfId="13512" builtinId="9" hidden="1"/>
    <cellStyle name="Hipervínculo visitado" xfId="5363" builtinId="9" hidden="1"/>
    <cellStyle name="Hipervínculo visitado" xfId="52457" builtinId="9" hidden="1"/>
    <cellStyle name="Hipervínculo visitado" xfId="58829" builtinId="9" hidden="1"/>
    <cellStyle name="Hipervínculo visitado" xfId="23267" builtinId="9" hidden="1"/>
    <cellStyle name="Hipervínculo visitado" xfId="1261" builtinId="9" hidden="1"/>
    <cellStyle name="Hipervínculo visitado" xfId="3487" builtinId="9" hidden="1"/>
    <cellStyle name="Hipervínculo visitado" xfId="8488" builtinId="9" hidden="1"/>
    <cellStyle name="Hipervínculo visitado" xfId="15466" builtinId="9" hidden="1"/>
    <cellStyle name="Hipervínculo visitado" xfId="1381" builtinId="9" hidden="1"/>
    <cellStyle name="Hipervínculo visitado" xfId="13439" builtinId="9" hidden="1"/>
    <cellStyle name="Hipervínculo visitado" xfId="12963" builtinId="9" hidden="1"/>
    <cellStyle name="Hipervínculo visitado" xfId="35201" builtinId="9" hidden="1"/>
    <cellStyle name="Hipervínculo visitado" xfId="40740" builtinId="9" hidden="1"/>
    <cellStyle name="Hipervínculo visitado" xfId="41840" builtinId="9" hidden="1"/>
    <cellStyle name="Hipervínculo visitado" xfId="15538" builtinId="9" hidden="1"/>
    <cellStyle name="Hipervínculo visitado" xfId="55381" builtinId="9" hidden="1"/>
    <cellStyle name="Hipervínculo visitado" xfId="32792" builtinId="9" hidden="1"/>
    <cellStyle name="Hipervínculo visitado" xfId="10030" builtinId="9" hidden="1"/>
    <cellStyle name="Hipervínculo visitado" xfId="16515" builtinId="9" hidden="1"/>
    <cellStyle name="Hipervínculo visitado" xfId="9113" builtinId="9" hidden="1"/>
    <cellStyle name="Hipervínculo visitado" xfId="4733" builtinId="9" hidden="1"/>
    <cellStyle name="Hipervínculo visitado" xfId="6218" builtinId="9" hidden="1"/>
    <cellStyle name="Hipervínculo visitado" xfId="50219" builtinId="9" hidden="1"/>
    <cellStyle name="Hipervínculo visitado" xfId="30480" builtinId="9" hidden="1"/>
    <cellStyle name="Hipervínculo visitado" xfId="40989" builtinId="9" hidden="1"/>
    <cellStyle name="Hipervínculo visitado" xfId="5750" builtinId="9" hidden="1"/>
    <cellStyle name="Hipervínculo visitado" xfId="8862" builtinId="9" hidden="1"/>
    <cellStyle name="Hipervínculo visitado" xfId="30404" builtinId="9" hidden="1"/>
    <cellStyle name="Hipervínculo visitado" xfId="50471" builtinId="9" hidden="1"/>
    <cellStyle name="Hipervínculo visitado" xfId="2416" builtinId="9" hidden="1"/>
    <cellStyle name="Hipervínculo visitado" xfId="11333" builtinId="9" hidden="1"/>
    <cellStyle name="Hipervínculo visitado" xfId="6739" builtinId="9" hidden="1"/>
    <cellStyle name="Hipervínculo visitado" xfId="37170" builtinId="9" hidden="1"/>
    <cellStyle name="Hipervínculo visitado" xfId="30713" builtinId="9" hidden="1"/>
    <cellStyle name="Hipervínculo visitado" xfId="17332" builtinId="9" hidden="1"/>
    <cellStyle name="Hipervínculo visitado" xfId="32999" builtinId="9" hidden="1"/>
    <cellStyle name="Hipervínculo visitado" xfId="5970" builtinId="9" hidden="1"/>
    <cellStyle name="Hipervínculo visitado" xfId="4394" builtinId="9" hidden="1"/>
    <cellStyle name="Hipervínculo visitado" xfId="41179" builtinId="9" hidden="1"/>
    <cellStyle name="Hipervínculo visitado" xfId="49836" builtinId="9" hidden="1"/>
    <cellStyle name="Hipervínculo visitado" xfId="52772" builtinId="9" hidden="1"/>
    <cellStyle name="Hipervínculo visitado" xfId="55621" builtinId="9" hidden="1"/>
    <cellStyle name="Hipervínculo visitado" xfId="54924" builtinId="9" hidden="1"/>
    <cellStyle name="Hipervínculo visitado" xfId="59191" builtinId="9" hidden="1"/>
    <cellStyle name="Hipervínculo visitado" xfId="14998" builtinId="9" hidden="1"/>
    <cellStyle name="Hipervínculo visitado" xfId="17192" builtinId="9" hidden="1"/>
    <cellStyle name="Hipervínculo visitado" xfId="58887" builtinId="9" hidden="1"/>
    <cellStyle name="Hipervínculo visitado" xfId="28815" builtinId="9" hidden="1"/>
    <cellStyle name="Hipervínculo visitado" xfId="40384" builtinId="9" hidden="1"/>
    <cellStyle name="Hipervínculo visitado" xfId="54011" builtinId="9" hidden="1"/>
    <cellStyle name="Hipervínculo visitado" xfId="15368" builtinId="9" hidden="1"/>
    <cellStyle name="Hipervínculo visitado" xfId="20288" builtinId="9" hidden="1"/>
    <cellStyle name="Hipervínculo visitado" xfId="42878" builtinId="9" hidden="1"/>
    <cellStyle name="Hipervínculo visitado" xfId="12615" builtinId="9" hidden="1"/>
    <cellStyle name="Hipervínculo visitado" xfId="27625" builtinId="9" hidden="1"/>
    <cellStyle name="Hipervínculo visitado" xfId="23912" builtinId="9" hidden="1"/>
    <cellStyle name="Hipervínculo visitado" xfId="32808" builtinId="9" hidden="1"/>
    <cellStyle name="Hipervínculo visitado" xfId="11433" builtinId="9" hidden="1"/>
    <cellStyle name="Hipervínculo visitado" xfId="11851" builtinId="9" hidden="1"/>
    <cellStyle name="Hipervínculo visitado" xfId="14440" builtinId="9" hidden="1"/>
    <cellStyle name="Hipervínculo visitado" xfId="43545" builtinId="9" hidden="1"/>
    <cellStyle name="Hipervínculo visitado" xfId="24121" builtinId="9" hidden="1"/>
    <cellStyle name="Hipervínculo visitado" xfId="50191" builtinId="9" hidden="1"/>
    <cellStyle name="Hipervínculo visitado" xfId="33059" builtinId="9" hidden="1"/>
    <cellStyle name="Hipervínculo visitado" xfId="2921" builtinId="9" hidden="1"/>
    <cellStyle name="Hipervínculo visitado" xfId="21915" builtinId="9" hidden="1"/>
    <cellStyle name="Hipervínculo visitado" xfId="16188" builtinId="9" hidden="1"/>
    <cellStyle name="Hipervínculo visitado" xfId="39865" builtinId="9" hidden="1"/>
    <cellStyle name="Hipervínculo visitado" xfId="27302" builtinId="9" hidden="1"/>
    <cellStyle name="Hipervínculo visitado" xfId="53785" builtinId="9" hidden="1"/>
    <cellStyle name="Hipervínculo visitado" xfId="17078" builtinId="9" hidden="1"/>
    <cellStyle name="Hipervínculo visitado" xfId="52334" builtinId="9" hidden="1"/>
    <cellStyle name="Hipervínculo visitado" xfId="47553" builtinId="9" hidden="1"/>
    <cellStyle name="Hipervínculo visitado" xfId="48117" builtinId="9" hidden="1"/>
    <cellStyle name="Hipervínculo visitado" xfId="53471" builtinId="9" hidden="1"/>
    <cellStyle name="Hipervínculo visitado" xfId="39718" builtinId="9" hidden="1"/>
    <cellStyle name="Hipervínculo visitado" xfId="50702" builtinId="9" hidden="1"/>
    <cellStyle name="Hipervínculo visitado" xfId="58160" builtinId="9" hidden="1"/>
    <cellStyle name="Hipervínculo visitado" xfId="56779" builtinId="9" hidden="1"/>
    <cellStyle name="Hipervínculo visitado" xfId="48426" builtinId="9" hidden="1"/>
    <cellStyle name="Hipervínculo visitado" xfId="21993" builtinId="9" hidden="1"/>
    <cellStyle name="Hipervínculo visitado" xfId="41614" builtinId="9" hidden="1"/>
    <cellStyle name="Hipervínculo visitado" xfId="21867" builtinId="9" hidden="1"/>
    <cellStyle name="Hipervínculo visitado" xfId="14844" builtinId="9" hidden="1"/>
    <cellStyle name="Hipervínculo visitado" xfId="13600" builtinId="9" hidden="1"/>
    <cellStyle name="Hipervínculo visitado" xfId="27964" builtinId="9" hidden="1"/>
    <cellStyle name="Hipervínculo visitado" xfId="12321" builtinId="9" hidden="1"/>
    <cellStyle name="Hipervínculo visitado" xfId="35487" builtinId="9" hidden="1"/>
    <cellStyle name="Hipervínculo visitado" xfId="34297" builtinId="9" hidden="1"/>
    <cellStyle name="Hipervínculo visitado" xfId="53513" builtinId="9" hidden="1"/>
    <cellStyle name="Hipervínculo visitado" xfId="46493" builtinId="9" hidden="1"/>
    <cellStyle name="Hipervínculo visitado" xfId="53154" builtinId="9" hidden="1"/>
    <cellStyle name="Hipervínculo visitado" xfId="41384" builtinId="9" hidden="1"/>
    <cellStyle name="Hipervínculo visitado" xfId="29658" builtinId="9" hidden="1"/>
    <cellStyle name="Hipervínculo visitado" xfId="6104" builtinId="9" hidden="1"/>
    <cellStyle name="Hipervínculo visitado" xfId="56807" builtinId="9" hidden="1"/>
    <cellStyle name="Hipervínculo visitado" xfId="32770" builtinId="9" hidden="1"/>
    <cellStyle name="Hipervínculo visitado" xfId="25172" builtinId="9" hidden="1"/>
    <cellStyle name="Hipervínculo visitado" xfId="14508" builtinId="9" hidden="1"/>
    <cellStyle name="Hipervínculo visitado" xfId="21329" builtinId="9" hidden="1"/>
    <cellStyle name="Hipervínculo visitado" xfId="11355" builtinId="9" hidden="1"/>
    <cellStyle name="Hipervínculo visitado" xfId="29289" builtinId="9" hidden="1"/>
    <cellStyle name="Hipervínculo visitado" xfId="37687" builtinId="9" hidden="1"/>
    <cellStyle name="Hipervínculo visitado" xfId="29716" builtinId="9" hidden="1"/>
    <cellStyle name="Hipervínculo visitado" xfId="39320" builtinId="9" hidden="1"/>
    <cellStyle name="Hipervínculo visitado" xfId="38063" builtinId="9" hidden="1"/>
    <cellStyle name="Hipervínculo visitado" xfId="26917" builtinId="9" hidden="1"/>
    <cellStyle name="Hipervínculo visitado" xfId="36093" builtinId="9" hidden="1"/>
    <cellStyle name="Hipervínculo visitado" xfId="44742" builtinId="9" hidden="1"/>
    <cellStyle name="Hipervínculo visitado" xfId="34083" builtinId="9" hidden="1"/>
    <cellStyle name="Hipervínculo visitado" xfId="21003" builtinId="9" hidden="1"/>
    <cellStyle name="Hipervínculo visitado" xfId="16420" builtinId="9" hidden="1"/>
    <cellStyle name="Hipervínculo visitado" xfId="54505" builtinId="9" hidden="1"/>
    <cellStyle name="Hipervínculo visitado" xfId="54095" builtinId="9" hidden="1"/>
    <cellStyle name="Hipervínculo visitado" xfId="17268" builtinId="9" hidden="1"/>
    <cellStyle name="Hipervínculo visitado" xfId="37917" builtinId="9" hidden="1"/>
    <cellStyle name="Hipervínculo visitado" xfId="36736" builtinId="9" hidden="1"/>
    <cellStyle name="Hipervínculo visitado" xfId="51922" builtinId="9" hidden="1"/>
    <cellStyle name="Hipervínculo visitado" xfId="948" builtinId="9" hidden="1"/>
    <cellStyle name="Hipervínculo visitado" xfId="14769" builtinId="9" hidden="1"/>
    <cellStyle name="Hipervínculo visitado" xfId="16077" builtinId="9" hidden="1"/>
    <cellStyle name="Hipervínculo visitado" xfId="53813" builtinId="9" hidden="1"/>
    <cellStyle name="Hipervínculo visitado" xfId="36476" builtinId="9" hidden="1"/>
    <cellStyle name="Hipervínculo visitado" xfId="29133" builtinId="9" hidden="1"/>
    <cellStyle name="Hipervínculo visitado" xfId="45822" builtinId="9" hidden="1"/>
    <cellStyle name="Hipervínculo visitado" xfId="9081" builtinId="9" hidden="1"/>
    <cellStyle name="Hipervínculo visitado" xfId="27222" builtinId="9" hidden="1"/>
    <cellStyle name="Hipervínculo visitado" xfId="20963" builtinId="9" hidden="1"/>
    <cellStyle name="Hipervínculo visitado" xfId="37229" builtinId="9" hidden="1"/>
    <cellStyle name="Hipervínculo visitado" xfId="49630" builtinId="9" hidden="1"/>
    <cellStyle name="Hipervínculo visitado" xfId="46577" builtinId="9" hidden="1"/>
    <cellStyle name="Hipervínculo visitado" xfId="17152" builtinId="9" hidden="1"/>
    <cellStyle name="Hipervínculo visitado" xfId="56337" builtinId="9" hidden="1"/>
    <cellStyle name="Hipervínculo visitado" xfId="32285" builtinId="9" hidden="1"/>
    <cellStyle name="Hipervínculo visitado" xfId="56637" builtinId="9" hidden="1"/>
    <cellStyle name="Hipervínculo visitado" xfId="56487" builtinId="9" hidden="1"/>
    <cellStyle name="Hipervínculo visitado" xfId="37841" builtinId="9" hidden="1"/>
    <cellStyle name="Hipervínculo visitado" xfId="19158" builtinId="9" hidden="1"/>
    <cellStyle name="Hipervínculo visitado" xfId="15198" builtinId="9" hidden="1"/>
    <cellStyle name="Hipervínculo visitado" xfId="16458" builtinId="9" hidden="1"/>
    <cellStyle name="Hipervínculo visitado" xfId="12225" builtinId="9" hidden="1"/>
    <cellStyle name="Hipervínculo visitado" xfId="5340" builtinId="9" hidden="1"/>
    <cellStyle name="Hipervínculo visitado" xfId="6875" builtinId="9" hidden="1"/>
    <cellStyle name="Hipervínculo visitado" xfId="14231" builtinId="9" hidden="1"/>
    <cellStyle name="Hipervínculo visitado" xfId="3879" builtinId="9" hidden="1"/>
    <cellStyle name="Hipervínculo visitado" xfId="1173" builtinId="9" hidden="1"/>
    <cellStyle name="Hipervínculo visitado" xfId="669" builtinId="9" hidden="1"/>
    <cellStyle name="Hipervínculo visitado" xfId="7294" builtinId="9" hidden="1"/>
    <cellStyle name="Hipervínculo visitado" xfId="2798" builtinId="9" hidden="1"/>
    <cellStyle name="Hipervínculo visitado" xfId="22738" builtinId="9" hidden="1"/>
    <cellStyle name="Hipervínculo visitado" xfId="26194" builtinId="9" hidden="1"/>
    <cellStyle name="Hipervínculo visitado" xfId="15018" builtinId="9" hidden="1"/>
    <cellStyle name="Hipervínculo visitado" xfId="6162" builtinId="9" hidden="1"/>
    <cellStyle name="Hipervínculo visitado" xfId="44216" builtinId="9" hidden="1"/>
    <cellStyle name="Hipervínculo visitado" xfId="49988" builtinId="9" hidden="1"/>
    <cellStyle name="Hipervínculo visitado" xfId="17076" builtinId="9" hidden="1"/>
    <cellStyle name="Hipervínculo visitado" xfId="43455" builtinId="9" hidden="1"/>
    <cellStyle name="Hipervínculo visitado" xfId="41478" builtinId="9" hidden="1"/>
    <cellStyle name="Hipervínculo visitado" xfId="10528" builtinId="9" hidden="1"/>
    <cellStyle name="Hipervínculo visitado" xfId="20254" builtinId="9" hidden="1"/>
    <cellStyle name="Hipervínculo visitado" xfId="32255" builtinId="9" hidden="1"/>
    <cellStyle name="Hipervínculo visitado" xfId="22652" builtinId="9" hidden="1"/>
    <cellStyle name="Hipervínculo visitado" xfId="8104" builtinId="9" hidden="1"/>
    <cellStyle name="Hipervínculo visitado" xfId="40524" builtinId="9" hidden="1"/>
    <cellStyle name="Hipervínculo visitado" xfId="56679" builtinId="9" hidden="1"/>
    <cellStyle name="Hipervínculo visitado" xfId="51311" builtinId="9" hidden="1"/>
    <cellStyle name="Hipervínculo visitado" xfId="26379" builtinId="9" hidden="1"/>
    <cellStyle name="Hipervínculo visitado" xfId="21849" builtinId="9" hidden="1"/>
    <cellStyle name="Hipervínculo visitado" xfId="22381" builtinId="9" hidden="1"/>
    <cellStyle name="Hipervínculo visitado" xfId="4811" builtinId="9" hidden="1"/>
    <cellStyle name="Hipervínculo visitado" xfId="9532" builtinId="9" hidden="1"/>
    <cellStyle name="Hipervínculo visitado" xfId="19066" builtinId="9" hidden="1"/>
    <cellStyle name="Hipervínculo visitado" xfId="26176" builtinId="9" hidden="1"/>
    <cellStyle name="Hipervínculo visitado" xfId="12041" builtinId="9" hidden="1"/>
    <cellStyle name="Hipervínculo visitado" xfId="39704" builtinId="9" hidden="1"/>
    <cellStyle name="Hipervínculo visitado" xfId="19548" builtinId="9" hidden="1"/>
    <cellStyle name="Hipervínculo visitado" xfId="14092" builtinId="9" hidden="1"/>
    <cellStyle name="Hipervínculo visitado" xfId="12707" builtinId="9" hidden="1"/>
    <cellStyle name="Hipervínculo visitado" xfId="39672" builtinId="9" hidden="1"/>
    <cellStyle name="Hipervínculo visitado" xfId="58311" builtinId="9" hidden="1"/>
    <cellStyle name="Hipervínculo visitado" xfId="51078" builtinId="9" hidden="1"/>
    <cellStyle name="Hipervínculo visitado" xfId="48780" builtinId="9" hidden="1"/>
    <cellStyle name="Hipervínculo visitado" xfId="13805" builtinId="9" hidden="1"/>
    <cellStyle name="Hipervínculo visitado" xfId="18024" builtinId="9" hidden="1"/>
    <cellStyle name="Hipervínculo visitado" xfId="10480" builtinId="9" hidden="1"/>
    <cellStyle name="Hipervínculo visitado" xfId="56125" builtinId="9" hidden="1"/>
    <cellStyle name="Hipervínculo visitado" xfId="56045" builtinId="9" hidden="1"/>
    <cellStyle name="Hipervínculo visitado" xfId="54499" builtinId="9" hidden="1"/>
    <cellStyle name="Hipervínculo visitado" xfId="54425" builtinId="9" hidden="1"/>
    <cellStyle name="Hipervínculo visitado" xfId="58011" builtinId="9" hidden="1"/>
    <cellStyle name="Hipervínculo visitado" xfId="56689" builtinId="9" hidden="1"/>
    <cellStyle name="Hipervínculo visitado" xfId="58809" builtinId="9" hidden="1"/>
    <cellStyle name="Hipervínculo visitado" xfId="58238" builtinId="9" hidden="1"/>
    <cellStyle name="Hipervínculo visitado" xfId="57758" builtinId="9" hidden="1"/>
    <cellStyle name="Hipervínculo visitado" xfId="27135" builtinId="9" hidden="1"/>
    <cellStyle name="Hipervínculo visitado" xfId="8498" builtinId="9" hidden="1"/>
    <cellStyle name="Hipervínculo visitado" xfId="24151" builtinId="9" hidden="1"/>
    <cellStyle name="Hipervínculo visitado" xfId="34560" builtinId="9" hidden="1"/>
    <cellStyle name="Hipervínculo visitado" xfId="53457" builtinId="9" hidden="1"/>
    <cellStyle name="Hipervínculo visitado" xfId="56137" builtinId="9" hidden="1"/>
    <cellStyle name="Hipervínculo visitado" xfId="16290" builtinId="9" hidden="1"/>
    <cellStyle name="Hipervínculo visitado" xfId="50225" builtinId="9" hidden="1"/>
    <cellStyle name="Hipervínculo visitado" xfId="22880" builtinId="9" hidden="1"/>
    <cellStyle name="Hipervínculo visitado" xfId="24163" builtinId="9" hidden="1"/>
    <cellStyle name="Hipervínculo visitado" xfId="26291" builtinId="9" hidden="1"/>
    <cellStyle name="Hipervínculo visitado" xfId="33504" builtinId="9" hidden="1"/>
    <cellStyle name="Hipervínculo visitado" xfId="33892" builtinId="9" hidden="1"/>
    <cellStyle name="Hipervínculo visitado" xfId="12623" builtinId="9" hidden="1"/>
    <cellStyle name="Hipervínculo visitado" xfId="12185" builtinId="9" hidden="1"/>
    <cellStyle name="Hipervínculo visitado" xfId="45372" builtinId="9" hidden="1"/>
    <cellStyle name="Hipervínculo visitado" xfId="32095" builtinId="9" hidden="1"/>
    <cellStyle name="Hipervínculo visitado" xfId="26148" builtinId="9" hidden="1"/>
    <cellStyle name="Hipervínculo visitado" xfId="29534" builtinId="9" hidden="1"/>
    <cellStyle name="Hipervínculo visitado" xfId="23489" builtinId="9" hidden="1"/>
    <cellStyle name="Hipervínculo visitado" xfId="24777" builtinId="9" hidden="1"/>
    <cellStyle name="Hipervínculo visitado" xfId="44457" builtinId="9" hidden="1"/>
    <cellStyle name="Hipervínculo visitado" xfId="36063" builtinId="9" hidden="1"/>
    <cellStyle name="Hipervínculo visitado" xfId="13704" builtinId="9" hidden="1"/>
    <cellStyle name="Hipervínculo visitado" xfId="16265" builtinId="9" hidden="1"/>
    <cellStyle name="Hipervínculo visitado" xfId="49198" builtinId="9" hidden="1"/>
    <cellStyle name="Hipervínculo visitado" xfId="47613" builtinId="9" hidden="1"/>
    <cellStyle name="Hipervínculo visitado" xfId="26162" builtinId="9" hidden="1"/>
    <cellStyle name="Hipervínculo visitado" xfId="10796" builtinId="9" hidden="1"/>
    <cellStyle name="Hipervínculo visitado" xfId="41486" builtinId="9" hidden="1"/>
    <cellStyle name="Hipervínculo visitado" xfId="11018" builtinId="9" hidden="1"/>
    <cellStyle name="Hipervínculo visitado" xfId="753" builtinId="9" hidden="1"/>
    <cellStyle name="Hipervínculo visitado" xfId="486" builtinId="9" hidden="1"/>
    <cellStyle name="Hipervínculo visitado" xfId="6783" builtinId="9" hidden="1"/>
    <cellStyle name="Hipervínculo visitado" xfId="8080" builtinId="9" hidden="1"/>
    <cellStyle name="Hipervínculo visitado" xfId="13143" builtinId="9" hidden="1"/>
    <cellStyle name="Hipervínculo visitado" xfId="1353" builtinId="9" hidden="1"/>
    <cellStyle name="Hipervínculo visitado" xfId="130" builtinId="9" hidden="1"/>
    <cellStyle name="Hipervínculo visitado" xfId="35515" builtinId="9" hidden="1"/>
    <cellStyle name="Hipervínculo visitado" xfId="26765" builtinId="9" hidden="1"/>
    <cellStyle name="Hipervínculo visitado" xfId="34056" builtinId="9" hidden="1"/>
    <cellStyle name="Hipervínculo visitado" xfId="11223" builtinId="9" hidden="1"/>
    <cellStyle name="Hipervínculo visitado" xfId="58883" builtinId="9" hidden="1"/>
    <cellStyle name="Hipervínculo visitado" xfId="41071" builtinId="9" hidden="1"/>
    <cellStyle name="Hipervínculo visitado" xfId="38758" builtinId="9" hidden="1"/>
    <cellStyle name="Hipervínculo visitado" xfId="1501" builtinId="9" hidden="1"/>
    <cellStyle name="Hipervínculo visitado" xfId="8959" builtinId="9" hidden="1"/>
    <cellStyle name="Hipervínculo visitado" xfId="44592" builtinId="9" hidden="1"/>
    <cellStyle name="Hipervínculo visitado" xfId="31478" builtinId="9" hidden="1"/>
    <cellStyle name="Hipervínculo visitado" xfId="40492" builtinId="9" hidden="1"/>
    <cellStyle name="Hipervínculo visitado" xfId="42808" builtinId="9" hidden="1"/>
    <cellStyle name="Hipervínculo visitado" xfId="50865" builtinId="9" hidden="1"/>
    <cellStyle name="Hipervínculo visitado" xfId="48874" builtinId="9" hidden="1"/>
    <cellStyle name="Hipervínculo visitado" xfId="50050" builtinId="9" hidden="1"/>
    <cellStyle name="Hipervínculo visitado" xfId="37395" builtinId="9" hidden="1"/>
    <cellStyle name="Hipervínculo visitado" xfId="40414" builtinId="9" hidden="1"/>
    <cellStyle name="Hipervínculo visitado" xfId="39025" builtinId="9" hidden="1"/>
    <cellStyle name="Hipervínculo visitado" xfId="55253" builtinId="9" hidden="1"/>
    <cellStyle name="Hipervínculo visitado" xfId="37681" builtinId="9" hidden="1"/>
    <cellStyle name="Hipervínculo visitado" xfId="39804" builtinId="9" hidden="1"/>
    <cellStyle name="Hipervínculo visitado" xfId="54107" builtinId="9" hidden="1"/>
    <cellStyle name="Hipervínculo visitado" xfId="50863" builtinId="9" hidden="1"/>
    <cellStyle name="Hipervínculo visitado" xfId="52348" builtinId="9" hidden="1"/>
    <cellStyle name="Hipervínculo visitado" xfId="39935" builtinId="9" hidden="1"/>
    <cellStyle name="Hipervínculo visitado" xfId="27151" builtinId="9" hidden="1"/>
    <cellStyle name="Hipervínculo visitado" xfId="56986" builtinId="9" hidden="1"/>
    <cellStyle name="Hipervínculo visitado" xfId="49342" builtinId="9" hidden="1"/>
    <cellStyle name="Hipervínculo visitado" xfId="15142" builtinId="9" hidden="1"/>
    <cellStyle name="Hipervínculo visitado" xfId="16993" builtinId="9" hidden="1"/>
    <cellStyle name="Hipervínculo visitado" xfId="37347" builtinId="9" hidden="1"/>
    <cellStyle name="Hipervínculo visitado" xfId="58423" builtinId="9" hidden="1"/>
    <cellStyle name="Hipervínculo visitado" xfId="59031" builtinId="9" hidden="1"/>
    <cellStyle name="Hipervínculo visitado" xfId="54121" builtinId="9" hidden="1"/>
    <cellStyle name="Hipervínculo visitado" xfId="49118" builtinId="9" hidden="1"/>
    <cellStyle name="Hipervínculo visitado" xfId="47573" builtinId="9" hidden="1"/>
    <cellStyle name="Hipervínculo visitado" xfId="48591" builtinId="9" hidden="1"/>
    <cellStyle name="Hipervínculo visitado" xfId="49648" builtinId="9" hidden="1"/>
    <cellStyle name="Hipervínculo visitado" xfId="51174" builtinId="9" hidden="1"/>
    <cellStyle name="Hipervínculo visitado" xfId="34107" builtinId="9" hidden="1"/>
    <cellStyle name="Hipervínculo visitado" xfId="35344" builtinId="9" hidden="1"/>
    <cellStyle name="Hipervínculo visitado" xfId="35332" builtinId="9" hidden="1"/>
    <cellStyle name="Hipervínculo visitado" xfId="37152" builtinId="9" hidden="1"/>
    <cellStyle name="Hipervínculo visitado" xfId="15588" builtinId="9" hidden="1"/>
    <cellStyle name="Hipervínculo visitado" xfId="51758" builtinId="9" hidden="1"/>
    <cellStyle name="Hipervínculo visitado" xfId="46804" builtinId="9" hidden="1"/>
    <cellStyle name="Hipervínculo visitado" xfId="59011" builtinId="9" hidden="1"/>
    <cellStyle name="Hipervínculo visitado" xfId="58255" builtinId="9" hidden="1"/>
    <cellStyle name="Hipervínculo visitado" xfId="49005" builtinId="9" hidden="1"/>
    <cellStyle name="Hipervínculo visitado" xfId="43547" builtinId="9" hidden="1"/>
    <cellStyle name="Hipervínculo visitado" xfId="12091" builtinId="9" hidden="1"/>
    <cellStyle name="Hipervínculo visitado" xfId="56113" builtinId="9" hidden="1"/>
    <cellStyle name="Hipervínculo visitado" xfId="33886" builtinId="9" hidden="1"/>
    <cellStyle name="Hipervínculo visitado" xfId="13698" builtinId="9" hidden="1"/>
    <cellStyle name="Hipervínculo visitado" xfId="53337" builtinId="9" hidden="1"/>
    <cellStyle name="Hipervínculo visitado" xfId="51680" builtinId="9" hidden="1"/>
    <cellStyle name="Hipervínculo visitado" xfId="46087" builtinId="9" hidden="1"/>
    <cellStyle name="Hipervínculo visitado" xfId="38615" builtinId="9" hidden="1"/>
    <cellStyle name="Hipervínculo visitado" xfId="33270" builtinId="9" hidden="1"/>
    <cellStyle name="Hipervínculo visitado" xfId="49732" builtinId="9" hidden="1"/>
    <cellStyle name="Hipervínculo visitado" xfId="48766" builtinId="9" hidden="1"/>
    <cellStyle name="Hipervínculo visitado" xfId="55160" builtinId="9" hidden="1"/>
    <cellStyle name="Hipervínculo visitado" xfId="56071" builtinId="9" hidden="1"/>
    <cellStyle name="Hipervínculo visitado" xfId="35193" builtinId="9" hidden="1"/>
    <cellStyle name="Hipervínculo visitado" xfId="39262" builtinId="9" hidden="1"/>
    <cellStyle name="Hipervínculo visitado" xfId="39867" builtinId="9" hidden="1"/>
    <cellStyle name="Hipervínculo visitado" xfId="17784" builtinId="9" hidden="1"/>
    <cellStyle name="Hipervínculo visitado" xfId="30190" builtinId="9" hidden="1"/>
    <cellStyle name="Hipervínculo visitado" xfId="55185" builtinId="9" hidden="1"/>
    <cellStyle name="Hipervínculo visitado" xfId="52288" builtinId="9" hidden="1"/>
    <cellStyle name="Hipervínculo visitado" xfId="51390" builtinId="9" hidden="1"/>
    <cellStyle name="Hipervínculo visitado" xfId="38469" builtinId="9" hidden="1"/>
    <cellStyle name="Hipervínculo visitado" xfId="21753" builtinId="9" hidden="1"/>
    <cellStyle name="Hipervínculo visitado" xfId="5958" builtinId="9" hidden="1"/>
    <cellStyle name="Hipervínculo visitado" xfId="6625" builtinId="9" hidden="1"/>
    <cellStyle name="Hipervínculo visitado" xfId="44532" builtinId="9" hidden="1"/>
    <cellStyle name="Hipervínculo visitado" xfId="23067" builtinId="9" hidden="1"/>
    <cellStyle name="Hipervínculo visitado" xfId="48814" builtinId="9" hidden="1"/>
    <cellStyle name="Hipervínculo visitado" xfId="45386" builtinId="9" hidden="1"/>
    <cellStyle name="Hipervínculo visitado" xfId="31176" builtinId="9" hidden="1"/>
    <cellStyle name="Hipervínculo visitado" xfId="23351" builtinId="9" hidden="1"/>
    <cellStyle name="Hipervínculo visitado" xfId="14792" builtinId="9" hidden="1"/>
    <cellStyle name="Hipervínculo visitado" xfId="17520" builtinId="9" hidden="1"/>
    <cellStyle name="Hipervínculo visitado" xfId="28747" builtinId="9" hidden="1"/>
    <cellStyle name="Hipervínculo visitado" xfId="50988" builtinId="9" hidden="1"/>
    <cellStyle name="Hipervínculo visitado" xfId="7132" builtinId="9" hidden="1"/>
    <cellStyle name="Hipervínculo visitado" xfId="40440" builtinId="9" hidden="1"/>
    <cellStyle name="Hipervínculo visitado" xfId="52951" builtinId="9" hidden="1"/>
    <cellStyle name="Hipervínculo visitado" xfId="52092" builtinId="9" hidden="1"/>
    <cellStyle name="Hipervínculo visitado" xfId="26389" builtinId="9" hidden="1"/>
    <cellStyle name="Hipervínculo visitado" xfId="34454" builtinId="9" hidden="1"/>
    <cellStyle name="Hipervínculo visitado" xfId="48275" builtinId="9" hidden="1"/>
    <cellStyle name="Hipervínculo visitado" xfId="43124" builtinId="9" hidden="1"/>
    <cellStyle name="Hipervínculo visitado" xfId="55599" builtinId="9" hidden="1"/>
    <cellStyle name="Hipervínculo visitado" xfId="47868" builtinId="9" hidden="1"/>
    <cellStyle name="Hipervínculo visitado" xfId="16035" builtinId="9" hidden="1"/>
    <cellStyle name="Hipervínculo visitado" xfId="48498" builtinId="9" hidden="1"/>
    <cellStyle name="Hipervínculo visitado" xfId="48444" builtinId="9" hidden="1"/>
    <cellStyle name="Hipervínculo visitado" xfId="47417" builtinId="9" hidden="1"/>
    <cellStyle name="Hipervínculo visitado" xfId="35631" builtinId="9" hidden="1"/>
    <cellStyle name="Hipervínculo visitado" xfId="13411" builtinId="9" hidden="1"/>
    <cellStyle name="Hipervínculo visitado" xfId="22449" builtinId="9" hidden="1"/>
    <cellStyle name="Hipervínculo visitado" xfId="54449" builtinId="9" hidden="1"/>
    <cellStyle name="Hipervínculo visitado" xfId="56663" builtinId="9" hidden="1"/>
    <cellStyle name="Hipervínculo visitado" xfId="40064" builtinId="9" hidden="1"/>
    <cellStyle name="Hipervínculo visitado" xfId="7798" builtinId="9" hidden="1"/>
    <cellStyle name="Hipervínculo visitado" xfId="24911" builtinId="9" hidden="1"/>
    <cellStyle name="Hipervínculo visitado" xfId="49110" builtinId="9" hidden="1"/>
    <cellStyle name="Hipervínculo visitado" xfId="56475" builtinId="9" hidden="1"/>
    <cellStyle name="Hipervínculo visitado" xfId="21166" builtinId="9" hidden="1"/>
    <cellStyle name="Hipervínculo visitado" xfId="8798" builtinId="9" hidden="1"/>
    <cellStyle name="Hipervínculo visitado" xfId="6282" builtinId="9" hidden="1"/>
    <cellStyle name="Hipervínculo visitado" xfId="2770" builtinId="9" hidden="1"/>
    <cellStyle name="Hipervínculo visitado" xfId="11180" builtinId="9" hidden="1"/>
    <cellStyle name="Hipervínculo visitado" xfId="3887" builtinId="9" hidden="1"/>
    <cellStyle name="Hipervínculo visitado" xfId="39202" builtinId="9" hidden="1"/>
    <cellStyle name="Hipervínculo visitado" xfId="22567" builtinId="9" hidden="1"/>
    <cellStyle name="Hipervínculo visitado" xfId="17816" builtinId="9" hidden="1"/>
    <cellStyle name="Hipervínculo visitado" xfId="37851" builtinId="9" hidden="1"/>
    <cellStyle name="Hipervínculo visitado" xfId="25899" builtinId="9" hidden="1"/>
    <cellStyle name="Hipervínculo visitado" xfId="5784" builtinId="9" hidden="1"/>
    <cellStyle name="Hipervínculo visitado" xfId="52467" builtinId="9" hidden="1"/>
    <cellStyle name="Hipervínculo visitado" xfId="7853" builtinId="9" hidden="1"/>
    <cellStyle name="Hipervínculo visitado" xfId="57547" builtinId="9" hidden="1"/>
    <cellStyle name="Hipervínculo visitado" xfId="59023" builtinId="9" hidden="1"/>
    <cellStyle name="Hipervínculo visitado" xfId="54253" builtinId="9" hidden="1"/>
    <cellStyle name="Hipervínculo visitado" xfId="7381" builtinId="9" hidden="1"/>
    <cellStyle name="Hipervínculo visitado" xfId="53634" builtinId="9" hidden="1"/>
    <cellStyle name="Hipervínculo visitado" xfId="37015" builtinId="9" hidden="1"/>
    <cellStyle name="Hipervínculo visitado" xfId="58178" builtinId="9" hidden="1"/>
    <cellStyle name="Hipervínculo visitado" xfId="37981" builtinId="9" hidden="1"/>
    <cellStyle name="Hipervínculo visitado" xfId="28165" builtinId="9" hidden="1"/>
    <cellStyle name="Hipervínculo visitado" xfId="46270" builtinId="9" hidden="1"/>
    <cellStyle name="Hipervínculo visitado" xfId="44180" builtinId="9" hidden="1"/>
    <cellStyle name="Hipervínculo visitado" xfId="9175" builtinId="9" hidden="1"/>
    <cellStyle name="Hipervínculo visitado" xfId="1993" builtinId="9" hidden="1"/>
    <cellStyle name="Hipervínculo visitado" xfId="2792" builtinId="9" hidden="1"/>
    <cellStyle name="Hipervínculo visitado" xfId="17910" builtinId="9" hidden="1"/>
    <cellStyle name="Hipervínculo visitado" xfId="35095" builtinId="9" hidden="1"/>
    <cellStyle name="Hipervínculo visitado" xfId="13027" builtinId="9" hidden="1"/>
    <cellStyle name="Hipervínculo visitado" xfId="12791" builtinId="9" hidden="1"/>
    <cellStyle name="Hipervínculo visitado" xfId="9208" builtinId="9" hidden="1"/>
    <cellStyle name="Hipervínculo visitado" xfId="7472" builtinId="9" hidden="1"/>
    <cellStyle name="Hipervínculo visitado" xfId="34872" builtinId="9" hidden="1"/>
    <cellStyle name="Hipervínculo visitado" xfId="25473" builtinId="9" hidden="1"/>
    <cellStyle name="Hipervínculo visitado" xfId="27570" builtinId="9" hidden="1"/>
    <cellStyle name="Hipervínculo visitado" xfId="51430" builtinId="9" hidden="1"/>
    <cellStyle name="Hipervínculo visitado" xfId="38834" builtinId="9" hidden="1"/>
    <cellStyle name="Hipervínculo visitado" xfId="31859" builtinId="9" hidden="1"/>
    <cellStyle name="Hipervínculo visitado" xfId="47497" builtinId="9" hidden="1"/>
    <cellStyle name="Hipervínculo visitado" xfId="39250" builtinId="9" hidden="1"/>
    <cellStyle name="Hipervínculo visitado" xfId="22147" builtinId="9" hidden="1"/>
    <cellStyle name="Hipervínculo visitado" xfId="31388" builtinId="9" hidden="1"/>
    <cellStyle name="Hipervínculo visitado" xfId="34373" builtinId="9" hidden="1"/>
    <cellStyle name="Hipervínculo visitado" xfId="15432" builtinId="9" hidden="1"/>
    <cellStyle name="Hipervínculo visitado" xfId="22589" builtinId="9" hidden="1"/>
    <cellStyle name="Hipervínculo visitado" xfId="19251" builtinId="9" hidden="1"/>
    <cellStyle name="Hipervínculo visitado" xfId="51232" builtinId="9" hidden="1"/>
    <cellStyle name="Hipervínculo visitado" xfId="21991" builtinId="9" hidden="1"/>
    <cellStyle name="Hipervínculo visitado" xfId="24343" builtinId="9" hidden="1"/>
    <cellStyle name="Hipervínculo visitado" xfId="52469" builtinId="9" hidden="1"/>
    <cellStyle name="Hipervínculo visitado" xfId="33514" builtinId="9" hidden="1"/>
    <cellStyle name="Hipervínculo visitado" xfId="12631" builtinId="9" hidden="1"/>
    <cellStyle name="Hipervínculo visitado" xfId="39849" builtinId="9" hidden="1"/>
    <cellStyle name="Hipervínculo visitado" xfId="44292" builtinId="9" hidden="1"/>
    <cellStyle name="Hipervínculo visitado" xfId="5246" builtinId="9" hidden="1"/>
    <cellStyle name="Hipervínculo visitado" xfId="27175" builtinId="9" hidden="1"/>
    <cellStyle name="Hipervínculo visitado" xfId="57694" builtinId="9" hidden="1"/>
    <cellStyle name="Hipervínculo visitado" xfId="14948" builtinId="9" hidden="1"/>
    <cellStyle name="Hipervínculo visitado" xfId="31887" builtinId="9" hidden="1"/>
    <cellStyle name="Hipervínculo visitado" xfId="6809" builtinId="9" hidden="1"/>
    <cellStyle name="Hipervínculo visitado" xfId="48812" builtinId="9" hidden="1"/>
    <cellStyle name="Hipervínculo visitado" xfId="11245" builtinId="9" hidden="1"/>
    <cellStyle name="Hipervínculo visitado" xfId="56133" builtinId="9" hidden="1"/>
    <cellStyle name="Hipervínculo visitado" xfId="26365" builtinId="9" hidden="1"/>
    <cellStyle name="Hipervínculo visitado" xfId="40802" builtinId="9" hidden="1"/>
    <cellStyle name="Hipervínculo visitado" xfId="57949" builtinId="9" hidden="1"/>
    <cellStyle name="Hipervínculo visitado" xfId="44550" builtinId="9" hidden="1"/>
    <cellStyle name="Hipervínculo visitado" xfId="38718" builtinId="9" hidden="1"/>
    <cellStyle name="Hipervínculo visitado" xfId="40652" builtinId="9" hidden="1"/>
    <cellStyle name="Hipervínculo visitado" xfId="7314" builtinId="9" hidden="1"/>
    <cellStyle name="Hipervínculo visitado" xfId="18215" builtinId="9" hidden="1"/>
    <cellStyle name="Hipervínculo visitado" xfId="49986" builtinId="9" hidden="1"/>
    <cellStyle name="Hipervínculo visitado" xfId="4436" builtinId="9" hidden="1"/>
    <cellStyle name="Hipervínculo visitado" xfId="10438" builtinId="9" hidden="1"/>
    <cellStyle name="Hipervínculo visitado" xfId="10131" builtinId="9" hidden="1"/>
    <cellStyle name="Hipervínculo visitado" xfId="16589" builtinId="9" hidden="1"/>
    <cellStyle name="Hipervínculo visitado" xfId="8090" builtinId="9" hidden="1"/>
    <cellStyle name="Hipervínculo visitado" xfId="38551" builtinId="9" hidden="1"/>
    <cellStyle name="Hipervínculo visitado" xfId="31218" builtinId="9" hidden="1"/>
    <cellStyle name="Hipervínculo visitado" xfId="44814" builtinId="9" hidden="1"/>
    <cellStyle name="Hipervínculo visitado" xfId="12765" builtinId="9" hidden="1"/>
    <cellStyle name="Hipervínculo visitado" xfId="54197" builtinId="9" hidden="1"/>
    <cellStyle name="Hipervínculo visitado" xfId="50595" builtinId="9" hidden="1"/>
    <cellStyle name="Hipervínculo visitado" xfId="30225" builtinId="9" hidden="1"/>
    <cellStyle name="Hipervínculo visitado" xfId="40022" builtinId="9" hidden="1"/>
    <cellStyle name="Hipervínculo visitado" xfId="47455" builtinId="9" hidden="1"/>
    <cellStyle name="Hipervínculo visitado" xfId="57411" builtinId="9" hidden="1"/>
    <cellStyle name="Hipervínculo visitado" xfId="1395" builtinId="9" hidden="1"/>
    <cellStyle name="Hipervínculo visitado" xfId="1297" builtinId="9" hidden="1"/>
    <cellStyle name="Hipervínculo visitado" xfId="5694" builtinId="9" hidden="1"/>
    <cellStyle name="Hipervínculo visitado" xfId="12464" builtinId="9" hidden="1"/>
    <cellStyle name="Hipervínculo visitado" xfId="2471" builtinId="9" hidden="1"/>
    <cellStyle name="Hipervínculo visitado" xfId="33198" builtinId="9" hidden="1"/>
    <cellStyle name="Hipervínculo visitado" xfId="2088" builtinId="9" hidden="1"/>
    <cellStyle name="Hipervínculo visitado" xfId="2774" builtinId="9" hidden="1"/>
    <cellStyle name="Hipervínculo visitado" xfId="41281" builtinId="9" hidden="1"/>
    <cellStyle name="Hipervínculo visitado" xfId="5109" builtinId="9" hidden="1"/>
    <cellStyle name="Hipervínculo visitado" xfId="1639" builtinId="9" hidden="1"/>
    <cellStyle name="Hipervínculo visitado" xfId="22041" builtinId="9" hidden="1"/>
    <cellStyle name="Hipervínculo visitado" xfId="20421" builtinId="9" hidden="1"/>
    <cellStyle name="Hipervínculo visitado" xfId="10558" builtinId="9" hidden="1"/>
    <cellStyle name="Hipervínculo visitado" xfId="17294" builtinId="9" hidden="1"/>
    <cellStyle name="Hipervínculo visitado" xfId="5170" builtinId="9" hidden="1"/>
    <cellStyle name="Hipervínculo visitado" xfId="7234" builtinId="9" hidden="1"/>
    <cellStyle name="Hipervínculo visitado" xfId="42760" builtinId="9" hidden="1"/>
    <cellStyle name="Hipervínculo visitado" xfId="57126" builtinId="9" hidden="1"/>
    <cellStyle name="Hipervínculo visitado" xfId="59123" builtinId="9" hidden="1"/>
    <cellStyle name="Hipervínculo visitado" xfId="5182" builtinId="9" hidden="1"/>
    <cellStyle name="Hipervínculo visitado" xfId="40600" builtinId="9" hidden="1"/>
    <cellStyle name="Hipervínculo visitado" xfId="9393" builtinId="9" hidden="1"/>
    <cellStyle name="Hipervínculo visitado" xfId="11273" builtinId="9" hidden="1"/>
    <cellStyle name="Hipervínculo visitado" xfId="9552" builtinId="9" hidden="1"/>
    <cellStyle name="Hipervínculo visitado" xfId="10970" builtinId="9" hidden="1"/>
    <cellStyle name="Hipervínculo visitado" xfId="12859" builtinId="9" hidden="1"/>
    <cellStyle name="Hipervínculo visitado" xfId="57682" builtinId="9" hidden="1"/>
    <cellStyle name="Hipervínculo visitado" xfId="6835" builtinId="9" hidden="1"/>
    <cellStyle name="Hipervínculo visitado" xfId="42738" builtinId="9" hidden="1"/>
    <cellStyle name="Hipervínculo visitado" xfId="12287" builtinId="9" hidden="1"/>
    <cellStyle name="Hipervínculo visitado" xfId="13648" builtinId="9" hidden="1"/>
    <cellStyle name="Hipervínculo visitado" xfId="8650" builtinId="9" hidden="1"/>
    <cellStyle name="Hipervínculo visitado" xfId="5278" builtinId="9" hidden="1"/>
    <cellStyle name="Hipervínculo visitado" xfId="27011" builtinId="9" hidden="1"/>
    <cellStyle name="Hipervínculo visitado" xfId="14602" builtinId="9" hidden="1"/>
    <cellStyle name="Hipervínculo visitado" xfId="21152" builtinId="9" hidden="1"/>
    <cellStyle name="Hipervínculo visitado" xfId="1111" builtinId="9" hidden="1"/>
    <cellStyle name="Hipervínculo visitado" xfId="22856" builtinId="9" hidden="1"/>
    <cellStyle name="Hipervínculo visitado" xfId="54593" builtinId="9" hidden="1"/>
    <cellStyle name="Hipervínculo visitado" xfId="38830" builtinId="9" hidden="1"/>
    <cellStyle name="Hipervínculo visitado" xfId="22862" builtinId="9" hidden="1"/>
    <cellStyle name="Hipervínculo visitado" xfId="17220" builtinId="9" hidden="1"/>
    <cellStyle name="Hipervínculo visitado" xfId="43932" builtinId="9" hidden="1"/>
    <cellStyle name="Hipervínculo visitado" xfId="8314" builtinId="9" hidden="1"/>
    <cellStyle name="Hipervínculo visitado" xfId="39500" builtinId="9" hidden="1"/>
    <cellStyle name="Hipervínculo visitado" xfId="8124" builtinId="9" hidden="1"/>
    <cellStyle name="Hipervínculo visitado" xfId="13413" builtinId="9" hidden="1"/>
    <cellStyle name="Hipervínculo visitado" xfId="9550" builtinId="9" hidden="1"/>
    <cellStyle name="Hipervínculo visitado" xfId="30265" builtinId="9" hidden="1"/>
    <cellStyle name="Hipervínculo visitado" xfId="38115" builtinId="9" hidden="1"/>
    <cellStyle name="Hipervínculo visitado" xfId="19502" builtinId="9" hidden="1"/>
    <cellStyle name="Hipervínculo visitado" xfId="37309" builtinId="9" hidden="1"/>
    <cellStyle name="Hipervínculo visitado" xfId="8975" builtinId="9" hidden="1"/>
    <cellStyle name="Hipervínculo visitado" xfId="36754" builtinId="9" hidden="1"/>
    <cellStyle name="Hipervínculo visitado" xfId="17364" builtinId="9" hidden="1"/>
    <cellStyle name="Hipervínculo visitado" xfId="11711" builtinId="9" hidden="1"/>
    <cellStyle name="Hipervínculo visitado" xfId="39465" builtinId="9" hidden="1"/>
    <cellStyle name="Hipervínculo visitado" xfId="44304" builtinId="9" hidden="1"/>
    <cellStyle name="Hipervínculo visitado" xfId="31098" builtinId="9" hidden="1"/>
    <cellStyle name="Hipervínculo visitado" xfId="32726" builtinId="9" hidden="1"/>
    <cellStyle name="Hipervínculo visitado" xfId="32782" builtinId="9" hidden="1"/>
    <cellStyle name="Hipervínculo visitado" xfId="47249" builtinId="9" hidden="1"/>
    <cellStyle name="Hipervínculo visitado" xfId="32521" builtinId="9" hidden="1"/>
    <cellStyle name="Hipervínculo visitado" xfId="27147" builtinId="9" hidden="1"/>
    <cellStyle name="Hipervínculo visitado" xfId="23866" builtinId="9" hidden="1"/>
    <cellStyle name="Hipervínculo visitado" xfId="10113" builtinId="9" hidden="1"/>
    <cellStyle name="Hipervínculo visitado" xfId="48573" builtinId="9" hidden="1"/>
    <cellStyle name="Hipervínculo visitado" xfId="9661" builtinId="9" hidden="1"/>
    <cellStyle name="Hipervínculo visitado" xfId="24097" builtinId="9" hidden="1"/>
    <cellStyle name="Hipervínculo visitado" xfId="44280" builtinId="9" hidden="1"/>
    <cellStyle name="Hipervínculo visitado" xfId="5603" builtinId="9" hidden="1"/>
    <cellStyle name="Hipervínculo visitado" xfId="13484" builtinId="9" hidden="1"/>
    <cellStyle name="Hipervínculo visitado" xfId="26425" builtinId="9" hidden="1"/>
    <cellStyle name="Hipervínculo visitado" xfId="5462" builtinId="9" hidden="1"/>
    <cellStyle name="Hipervínculo visitado" xfId="1279" builtinId="9" hidden="1"/>
    <cellStyle name="Hipervínculo visitado" xfId="53477" builtinId="9" hidden="1"/>
    <cellStyle name="Hipervínculo visitado" xfId="57280" builtinId="9" hidden="1"/>
    <cellStyle name="Hipervínculo visitado" xfId="74" builtinId="9" hidden="1"/>
    <cellStyle name="Hipervínculo visitado" xfId="749" builtinId="9" hidden="1"/>
    <cellStyle name="Hipervínculo visitado" xfId="1463" builtinId="9" hidden="1"/>
    <cellStyle name="Hipervínculo visitado" xfId="17954" builtinId="9" hidden="1"/>
    <cellStyle name="Hipervínculo visitado" xfId="26019" builtinId="9" hidden="1"/>
    <cellStyle name="Hipervínculo visitado" xfId="26029" builtinId="9" hidden="1"/>
    <cellStyle name="Hipervínculo visitado" xfId="54814" builtinId="9" hidden="1"/>
    <cellStyle name="Hipervínculo visitado" xfId="57710" builtinId="9" hidden="1"/>
    <cellStyle name="Hipervínculo visitado" xfId="12689" builtinId="9" hidden="1"/>
    <cellStyle name="Hipervínculo visitado" xfId="3067" builtinId="9" hidden="1"/>
    <cellStyle name="Hipervínculo visitado" xfId="23687" builtinId="9" hidden="1"/>
    <cellStyle name="Hipervínculo visitado" xfId="7702" builtinId="9" hidden="1"/>
    <cellStyle name="Hipervínculo visitado" xfId="1291" builtinId="9" hidden="1"/>
    <cellStyle name="Hipervínculo visitado" xfId="40162" builtinId="9" hidden="1"/>
    <cellStyle name="Hipervínculo visitado" xfId="39433" builtinId="9" hidden="1"/>
    <cellStyle name="Hipervínculo visitado" xfId="20102" builtinId="9" hidden="1"/>
    <cellStyle name="Hipervínculo visitado" xfId="29285" builtinId="9" hidden="1"/>
    <cellStyle name="Hipervínculo visitado" xfId="13608" builtinId="9" hidden="1"/>
    <cellStyle name="Hipervínculo visitado" xfId="36578" builtinId="9" hidden="1"/>
    <cellStyle name="Hipervínculo visitado" xfId="6865" builtinId="9" hidden="1"/>
    <cellStyle name="Hipervínculo visitado" xfId="32864" builtinId="9" hidden="1"/>
    <cellStyle name="Hipervínculo visitado" xfId="24353" builtinId="9" hidden="1"/>
    <cellStyle name="Hipervínculo visitado" xfId="27452" builtinId="9" hidden="1"/>
    <cellStyle name="Hipervínculo visitado" xfId="23349" builtinId="9" hidden="1"/>
    <cellStyle name="Hipervínculo visitado" xfId="7879" builtinId="9" hidden="1"/>
    <cellStyle name="Hipervínculo visitado" xfId="52429" builtinId="9" hidden="1"/>
    <cellStyle name="Hipervínculo visitado" xfId="56950" builtinId="9" hidden="1"/>
    <cellStyle name="Hipervínculo visitado" xfId="28987" builtinId="9" hidden="1"/>
    <cellStyle name="Hipervínculo visitado" xfId="29433" builtinId="9" hidden="1"/>
    <cellStyle name="Hipervínculo visitado" xfId="21100" builtinId="9" hidden="1"/>
    <cellStyle name="Hipervínculo visitado" xfId="54860" builtinId="9" hidden="1"/>
    <cellStyle name="Hipervínculo visitado" xfId="21291" builtinId="9" hidden="1"/>
    <cellStyle name="Hipervínculo visitado" xfId="35017" builtinId="9" hidden="1"/>
    <cellStyle name="Hipervínculo visitado" xfId="27829" builtinId="9" hidden="1"/>
    <cellStyle name="Hipervínculo visitado" xfId="45669" builtinId="9" hidden="1"/>
    <cellStyle name="Hipervínculo visitado" xfId="35135" builtinId="9" hidden="1"/>
    <cellStyle name="Hipervínculo visitado" xfId="53691" builtinId="9" hidden="1"/>
    <cellStyle name="Hipervínculo visitado" xfId="28879" builtinId="9" hidden="1"/>
    <cellStyle name="Hipervínculo visitado" xfId="34641" builtinId="9" hidden="1"/>
    <cellStyle name="Hipervínculo visitado" xfId="10173" builtinId="9" hidden="1"/>
    <cellStyle name="Hipervínculo visitado" xfId="21170" builtinId="9" hidden="1"/>
    <cellStyle name="Hipervínculo visitado" xfId="38539" builtinId="9" hidden="1"/>
    <cellStyle name="Hipervínculo visitado" xfId="52651" builtinId="9" hidden="1"/>
    <cellStyle name="Hipervínculo visitado" xfId="52238" builtinId="9" hidden="1"/>
    <cellStyle name="Hipervínculo visitado" xfId="50395" builtinId="9" hidden="1"/>
    <cellStyle name="Hipervínculo visitado" xfId="41035" builtinId="9" hidden="1"/>
    <cellStyle name="Hipervínculo visitado" xfId="45486" builtinId="9" hidden="1"/>
    <cellStyle name="Hipervínculo visitado" xfId="3419" builtinId="9" hidden="1"/>
    <cellStyle name="Hipervínculo visitado" xfId="19730" builtinId="9" hidden="1"/>
    <cellStyle name="Hipervínculo visitado" xfId="31150" builtinId="9" hidden="1"/>
    <cellStyle name="Hipervínculo visitado" xfId="53827" builtinId="9" hidden="1"/>
    <cellStyle name="Hipervínculo visitado" xfId="18405" builtinId="9" hidden="1"/>
    <cellStyle name="Hipervínculo visitado" xfId="39375" builtinId="9" hidden="1"/>
    <cellStyle name="Hipervínculo visitado" xfId="30546" builtinId="9" hidden="1"/>
    <cellStyle name="Hipervínculo visitado" xfId="5607" builtinId="9" hidden="1"/>
    <cellStyle name="Hipervínculo visitado" xfId="25656" builtinId="9" hidden="1"/>
    <cellStyle name="Hipervínculo visitado" xfId="58005" builtinId="9" hidden="1"/>
    <cellStyle name="Hipervínculo visitado" xfId="40834" builtinId="9" hidden="1"/>
    <cellStyle name="Hipervínculo visitado" xfId="48258" builtinId="9" hidden="1"/>
    <cellStyle name="Hipervínculo visitado" xfId="56021" builtinId="9" hidden="1"/>
    <cellStyle name="Hipervínculo visitado" xfId="18815" builtinId="9" hidden="1"/>
    <cellStyle name="Hipervínculo visitado" xfId="42209" builtinId="9" hidden="1"/>
    <cellStyle name="Hipervínculo visitado" xfId="20507" builtinId="9" hidden="1"/>
    <cellStyle name="Hipervínculo visitado" xfId="41362" builtinId="9" hidden="1"/>
    <cellStyle name="Hipervínculo visitado" xfId="41616" builtinId="9" hidden="1"/>
    <cellStyle name="Hipervínculo visitado" xfId="56948" builtinId="9" hidden="1"/>
    <cellStyle name="Hipervínculo visitado" xfId="1859" builtinId="9" hidden="1"/>
    <cellStyle name="Hipervínculo visitado" xfId="20056" builtinId="9" hidden="1"/>
    <cellStyle name="Hipervínculo visitado" xfId="5480" builtinId="9" hidden="1"/>
    <cellStyle name="Hipervínculo visitado" xfId="28785" builtinId="9" hidden="1"/>
    <cellStyle name="Hipervínculo visitado" xfId="13502" builtinId="9" hidden="1"/>
    <cellStyle name="Hipervínculo visitado" xfId="19478" builtinId="9" hidden="1"/>
    <cellStyle name="Hipervínculo visitado" xfId="57240" builtinId="9" hidden="1"/>
    <cellStyle name="Hipervínculo visitado" xfId="38774" builtinId="9" hidden="1"/>
    <cellStyle name="Hipervínculo visitado" xfId="787" builtinId="9" hidden="1"/>
    <cellStyle name="Hipervínculo visitado" xfId="18291" builtinId="9" hidden="1"/>
    <cellStyle name="Hipervínculo visitado" xfId="357" builtinId="9" hidden="1"/>
    <cellStyle name="Hipervínculo visitado" xfId="58283" builtinId="9" hidden="1"/>
    <cellStyle name="Hipervínculo visitado" xfId="29783" builtinId="9" hidden="1"/>
    <cellStyle name="Hipervínculo visitado" xfId="48876" builtinId="9" hidden="1"/>
    <cellStyle name="Hipervínculo visitado" xfId="58897" builtinId="9" hidden="1"/>
    <cellStyle name="Hipervínculo visitado" xfId="46268" builtinId="9" hidden="1"/>
    <cellStyle name="Hipervínculo visitado" xfId="26923" builtinId="9" hidden="1"/>
    <cellStyle name="Hipervínculo visitado" xfId="6807" builtinId="9" hidden="1"/>
    <cellStyle name="Hipervínculo visitado" xfId="8528" builtinId="9" hidden="1"/>
    <cellStyle name="Hipervínculo visitado" xfId="35555" builtinId="9" hidden="1"/>
    <cellStyle name="Hipervínculo visitado" xfId="36887" builtinId="9" hidden="1"/>
    <cellStyle name="Hipervínculo visitado" xfId="20369" builtinId="9" hidden="1"/>
    <cellStyle name="Hipervínculo visitado" xfId="22561" builtinId="9" hidden="1"/>
    <cellStyle name="Hipervínculo visitado" xfId="33079" builtinId="9" hidden="1"/>
    <cellStyle name="Hipervínculo visitado" xfId="37285" builtinId="9" hidden="1"/>
    <cellStyle name="Hipervínculo visitado" xfId="6608" builtinId="9" hidden="1"/>
    <cellStyle name="Hipervínculo visitado" xfId="12921" builtinId="9" hidden="1"/>
    <cellStyle name="Hipervínculo visitado" xfId="3389" builtinId="9" hidden="1"/>
    <cellStyle name="Hipervínculo visitado" xfId="534" builtinId="9" hidden="1"/>
    <cellStyle name="Hipervínculo visitado" xfId="53658" builtinId="9" hidden="1"/>
    <cellStyle name="Hipervínculo visitado" xfId="20292" builtinId="9" hidden="1"/>
    <cellStyle name="Hipervínculo visitado" xfId="11008" builtinId="9" hidden="1"/>
    <cellStyle name="Hipervínculo visitado" xfId="12444" builtinId="9" hidden="1"/>
    <cellStyle name="Hipervínculo visitado" xfId="40470" builtinId="9" hidden="1"/>
    <cellStyle name="Hipervínculo visitado" xfId="24651" builtinId="9" hidden="1"/>
    <cellStyle name="Hipervínculo visitado" xfId="10776" builtinId="9" hidden="1"/>
    <cellStyle name="Hipervínculo visitado" xfId="14749" builtinId="9" hidden="1"/>
    <cellStyle name="Hipervínculo visitado" xfId="47848" builtinId="9" hidden="1"/>
    <cellStyle name="Hipervínculo visitado" xfId="41715" builtinId="9" hidden="1"/>
    <cellStyle name="Hipervínculo visitado" xfId="4350" builtinId="9" hidden="1"/>
    <cellStyle name="Hipervínculo visitado" xfId="5336" builtinId="9" hidden="1"/>
    <cellStyle name="Hipervínculo visitado" xfId="12789" builtinId="9" hidden="1"/>
    <cellStyle name="Hipervínculo visitado" xfId="9936" builtinId="9" hidden="1"/>
    <cellStyle name="Hipervínculo visitado" xfId="10488" builtinId="9" hidden="1"/>
    <cellStyle name="Hipervínculo visitado" xfId="39982" builtinId="9" hidden="1"/>
    <cellStyle name="Hipervínculo visitado" xfId="713" builtinId="9" hidden="1"/>
    <cellStyle name="Hipervínculo visitado" xfId="2334" builtinId="9" hidden="1"/>
    <cellStyle name="Hipervínculo visitado" xfId="53771" builtinId="9" hidden="1"/>
    <cellStyle name="Hipervínculo visitado" xfId="20501" builtinId="9" hidden="1"/>
    <cellStyle name="Hipervínculo visitado" xfId="44410" builtinId="9" hidden="1"/>
    <cellStyle name="Hipervínculo visitado" xfId="7276" builtinId="9" hidden="1"/>
    <cellStyle name="Hipervínculo visitado" xfId="55307" builtinId="9" hidden="1"/>
    <cellStyle name="Hipervínculo visitado" xfId="48788" builtinId="9" hidden="1"/>
    <cellStyle name="Hipervínculo visitado" xfId="57184" builtinId="9" hidden="1"/>
    <cellStyle name="Hipervínculo visitado" xfId="42746" builtinId="9" hidden="1"/>
    <cellStyle name="Hipervínculo visitado" xfId="3294" builtinId="9" hidden="1"/>
    <cellStyle name="Hipervínculo visitado" xfId="5212" builtinId="9" hidden="1"/>
    <cellStyle name="Hipervínculo visitado" xfId="6675" builtinId="9" hidden="1"/>
    <cellStyle name="Hipervínculo visitado" xfId="29570" builtinId="9" hidden="1"/>
    <cellStyle name="Hipervínculo visitado" xfId="56996" builtinId="9" hidden="1"/>
    <cellStyle name="Hipervínculo visitado" xfId="47910" builtinId="9" hidden="1"/>
    <cellStyle name="Hipervínculo visitado" xfId="17704" builtinId="9" hidden="1"/>
    <cellStyle name="Hipervínculo visitado" xfId="20453" builtinId="9" hidden="1"/>
    <cellStyle name="Hipervínculo visitado" xfId="11719" builtinId="9" hidden="1"/>
    <cellStyle name="Hipervínculo visitado" xfId="3465" builtinId="9" hidden="1"/>
    <cellStyle name="Hipervínculo visitado" xfId="42876" builtinId="9" hidden="1"/>
    <cellStyle name="Hipervínculo visitado" xfId="51572" builtinId="9" hidden="1"/>
    <cellStyle name="Hipervínculo visitado" xfId="31088" builtinId="9" hidden="1"/>
    <cellStyle name="Hipervínculo visitado" xfId="49802" builtinId="9" hidden="1"/>
    <cellStyle name="Hipervínculo visitado" xfId="8440" builtinId="9" hidden="1"/>
    <cellStyle name="Hipervínculo visitado" xfId="4332" builtinId="9" hidden="1"/>
    <cellStyle name="Hipervínculo visitado" xfId="29928" builtinId="9" hidden="1"/>
    <cellStyle name="Hipervínculo visitado" xfId="36842" builtinId="9" hidden="1"/>
    <cellStyle name="Hipervínculo visitado" xfId="48912" builtinId="9" hidden="1"/>
    <cellStyle name="Hipervínculo visitado" xfId="54193" builtinId="9" hidden="1"/>
    <cellStyle name="Hipervínculo visitado" xfId="33278" builtinId="9" hidden="1"/>
    <cellStyle name="Hipervínculo visitado" xfId="18744" builtinId="9" hidden="1"/>
    <cellStyle name="Hipervínculo visitado" xfId="13361" builtinId="9" hidden="1"/>
    <cellStyle name="Hipervínculo visitado" xfId="55142" builtinId="9" hidden="1"/>
    <cellStyle name="Hipervínculo visitado" xfId="57801" builtinId="9" hidden="1"/>
    <cellStyle name="Hipervínculo visitado" xfId="48436" builtinId="9" hidden="1"/>
    <cellStyle name="Hipervínculo visitado" xfId="46221" builtinId="9" hidden="1"/>
    <cellStyle name="Hipervínculo visitado" xfId="53628" builtinId="9" hidden="1"/>
    <cellStyle name="Hipervínculo visitado" xfId="30007" builtinId="9" hidden="1"/>
    <cellStyle name="Hipervínculo visitado" xfId="34725" builtinId="9" hidden="1"/>
    <cellStyle name="Hipervínculo visitado" xfId="36921" builtinId="9" hidden="1"/>
    <cellStyle name="Hipervínculo visitado" xfId="42050" builtinId="9" hidden="1"/>
    <cellStyle name="Hipervínculo visitado" xfId="55757" builtinId="9" hidden="1"/>
    <cellStyle name="Hipervínculo visitado" xfId="55022" builtinId="9" hidden="1"/>
    <cellStyle name="Hipervínculo visitado" xfId="15472" builtinId="9" hidden="1"/>
    <cellStyle name="Hipervínculo visitado" xfId="50467" builtinId="9" hidden="1"/>
    <cellStyle name="Hipervínculo visitado" xfId="2473" builtinId="9" hidden="1"/>
    <cellStyle name="Hipervínculo visitado" xfId="5115" builtinId="9" hidden="1"/>
    <cellStyle name="Hipervínculo visitado" xfId="43523" builtinId="9" hidden="1"/>
    <cellStyle name="Hipervínculo visitado" xfId="3316" builtinId="9" hidden="1"/>
    <cellStyle name="Hipervínculo visitado" xfId="11337" builtinId="9" hidden="1"/>
    <cellStyle name="Hipervínculo visitado" xfId="24453" builtinId="9" hidden="1"/>
    <cellStyle name="Hipervínculo visitado" xfId="48997" builtinId="9" hidden="1"/>
    <cellStyle name="Hipervínculo visitado" xfId="18648" builtinId="9" hidden="1"/>
    <cellStyle name="Hipervínculo visitado" xfId="39532" builtinId="9" hidden="1"/>
    <cellStyle name="Hipervínculo visitado" xfId="12390" builtinId="9" hidden="1"/>
    <cellStyle name="Hipervínculo visitado" xfId="34079" builtinId="9" hidden="1"/>
    <cellStyle name="Hipervínculo visitado" xfId="13833" builtinId="9" hidden="1"/>
    <cellStyle name="Hipervínculo visitado" xfId="48537" builtinId="9" hidden="1"/>
    <cellStyle name="Hipervínculo visitado" xfId="3737" builtinId="9" hidden="1"/>
    <cellStyle name="Hipervínculo visitado" xfId="33924" builtinId="9" hidden="1"/>
    <cellStyle name="Hipervínculo visitado" xfId="36620" builtinId="9" hidden="1"/>
    <cellStyle name="Hipervínculo visitado" xfId="42072" builtinId="9" hidden="1"/>
    <cellStyle name="Hipervínculo visitado" xfId="35241" builtinId="9" hidden="1"/>
    <cellStyle name="Hipervínculo visitado" xfId="4615" builtinId="9" hidden="1"/>
    <cellStyle name="Hipervínculo visitado" xfId="3209" builtinId="9" hidden="1"/>
    <cellStyle name="Hipervínculo visitado" xfId="8993" builtinId="9" hidden="1"/>
    <cellStyle name="Hipervínculo visitado" xfId="16740" builtinId="9" hidden="1"/>
    <cellStyle name="Hipervínculo visitado" xfId="6010" builtinId="9" hidden="1"/>
    <cellStyle name="Hipervínculo visitado" xfId="19110" builtinId="9" hidden="1"/>
    <cellStyle name="Hipervínculo visitado" xfId="20276" builtinId="9" hidden="1"/>
    <cellStyle name="Hipervínculo visitado" xfId="16398" builtinId="9" hidden="1"/>
    <cellStyle name="Hipervínculo visitado" xfId="19592" builtinId="9" hidden="1"/>
    <cellStyle name="Hipervínculo visitado" xfId="9876" builtinId="9" hidden="1"/>
    <cellStyle name="Hipervínculo visitado" xfId="536" builtinId="9" hidden="1"/>
    <cellStyle name="Hipervínculo visitado" xfId="53243" builtinId="9" hidden="1"/>
    <cellStyle name="Hipervínculo visitado" xfId="54069" builtinId="9" hidden="1"/>
    <cellStyle name="Hipervínculo visitado" xfId="1391" builtinId="9" hidden="1"/>
    <cellStyle name="Hipervínculo visitado" xfId="33720" builtinId="9" hidden="1"/>
    <cellStyle name="Hipervínculo visitado" xfId="57724" builtinId="9" hidden="1"/>
    <cellStyle name="Hipervínculo visitado" xfId="51702" builtinId="9" hidden="1"/>
    <cellStyle name="Hipervínculo visitado" xfId="53867" builtinId="9" hidden="1"/>
    <cellStyle name="Hipervínculo visitado" xfId="2575" builtinId="9" hidden="1"/>
    <cellStyle name="Hipervínculo visitado" xfId="56745" builtinId="9" hidden="1"/>
    <cellStyle name="Hipervínculo visitado" xfId="2931" builtinId="9" hidden="1"/>
    <cellStyle name="Hipervínculo visitado" xfId="32206" builtinId="9" hidden="1"/>
    <cellStyle name="Hipervínculo visitado" xfId="4978" builtinId="9" hidden="1"/>
    <cellStyle name="Hipervínculo visitado" xfId="37951" builtinId="9" hidden="1"/>
    <cellStyle name="Hipervínculo visitado" xfId="57000" builtinId="9" hidden="1"/>
    <cellStyle name="Hipervínculo visitado" xfId="5008" builtinId="9" hidden="1"/>
    <cellStyle name="Hipervínculo visitado" xfId="45158" builtinId="9" hidden="1"/>
    <cellStyle name="Hipervínculo visitado" xfId="14822" builtinId="9" hidden="1"/>
    <cellStyle name="Hipervínculo visitado" xfId="41125" builtinId="9" hidden="1"/>
    <cellStyle name="Hipervínculo visitado" xfId="21185" builtinId="9" hidden="1"/>
    <cellStyle name="Hipervínculo visitado" xfId="6020" builtinId="9" hidden="1"/>
    <cellStyle name="Hipervínculo visitado" xfId="57833" builtinId="9" hidden="1"/>
    <cellStyle name="Hipervínculo visitado" xfId="41638" builtinId="9" hidden="1"/>
    <cellStyle name="Hipervínculo visitado" xfId="10036" builtinId="9" hidden="1"/>
    <cellStyle name="Hipervínculo visitado" xfId="54241" builtinId="9" hidden="1"/>
    <cellStyle name="Hipervínculo visitado" xfId="21651" builtinId="9" hidden="1"/>
    <cellStyle name="Hipervínculo visitado" xfId="5274" builtinId="9" hidden="1"/>
    <cellStyle name="Hipervínculo visitado" xfId="25202" builtinId="9" hidden="1"/>
    <cellStyle name="Hipervínculo visitado" xfId="40874" builtinId="9" hidden="1"/>
    <cellStyle name="Hipervínculo visitado" xfId="35061" builtinId="9" hidden="1"/>
    <cellStyle name="Hipervínculo visitado" xfId="5918" builtinId="9" hidden="1"/>
    <cellStyle name="Hipervínculo visitado" xfId="57750" builtinId="9" hidden="1"/>
    <cellStyle name="Hipervínculo visitado" xfId="22748" builtinId="9" hidden="1"/>
    <cellStyle name="Hipervínculo visitado" xfId="34295" builtinId="9" hidden="1"/>
    <cellStyle name="Hipervínculo visitado" xfId="8516" builtinId="9" hidden="1"/>
    <cellStyle name="Hipervínculo visitado" xfId="57154" builtinId="9" hidden="1"/>
    <cellStyle name="Hipervínculo visitado" xfId="17226" builtinId="9" hidden="1"/>
    <cellStyle name="Hipervínculo visitado" xfId="16382" builtinId="9" hidden="1"/>
    <cellStyle name="Hipervínculo visitado" xfId="34313" builtinId="9" hidden="1"/>
    <cellStyle name="Hipervínculo visitado" xfId="8648" builtinId="9" hidden="1"/>
    <cellStyle name="Hipervínculo visitado" xfId="11321" builtinId="9" hidden="1"/>
    <cellStyle name="Hipervínculo visitado" xfId="46328" builtinId="9" hidden="1"/>
    <cellStyle name="Hipervínculo visitado" xfId="56797" builtinId="9" hidden="1"/>
    <cellStyle name="Hipervínculo visitado" xfId="8652" builtinId="9" hidden="1"/>
    <cellStyle name="Hipervínculo visitado" xfId="18333" builtinId="9" hidden="1"/>
    <cellStyle name="Hipervínculo visitado" xfId="53693" builtinId="9" hidden="1"/>
    <cellStyle name="Hipervínculo visitado" xfId="25375" builtinId="9" hidden="1"/>
    <cellStyle name="Hipervínculo visitado" xfId="35557" builtinId="9" hidden="1"/>
    <cellStyle name="Hipervínculo visitado" xfId="5370" builtinId="9" hidden="1"/>
    <cellStyle name="Hipervínculo visitado" xfId="31710" builtinId="9" hidden="1"/>
    <cellStyle name="Hipervínculo visitado" xfId="4203" builtinId="9" hidden="1"/>
    <cellStyle name="Hipervínculo visitado" xfId="21471" builtinId="9" hidden="1"/>
    <cellStyle name="Hipervínculo visitado" xfId="6959" builtinId="9" hidden="1"/>
    <cellStyle name="Hipervínculo visitado" xfId="31680" builtinId="9" hidden="1"/>
    <cellStyle name="Hipervínculo visitado" xfId="37661" builtinId="9" hidden="1"/>
    <cellStyle name="Hipervínculo visitado" xfId="22193" builtinId="9" hidden="1"/>
    <cellStyle name="Hipervínculo visitado" xfId="18962" builtinId="9" hidden="1"/>
    <cellStyle name="Hipervínculo visitado" xfId="39546" builtinId="9" hidden="1"/>
    <cellStyle name="Hipervínculo visitado" xfId="37659" builtinId="9" hidden="1"/>
    <cellStyle name="Hipervínculo visitado" xfId="5346" builtinId="9" hidden="1"/>
    <cellStyle name="Hipervínculo visitado" xfId="46153" builtinId="9" hidden="1"/>
    <cellStyle name="Hipervínculo visitado" xfId="56923" builtinId="9" hidden="1"/>
    <cellStyle name="Hipervínculo visitado" xfId="36109" builtinId="9" hidden="1"/>
    <cellStyle name="Hipervínculo visitado" xfId="43122" builtinId="9" hidden="1"/>
    <cellStyle name="Hipervínculo visitado" xfId="30498" builtinId="9" hidden="1"/>
    <cellStyle name="Hipervínculo visitado" xfId="46635" builtinId="9" hidden="1"/>
    <cellStyle name="Hipervínculo visitado" xfId="39318" builtinId="9" hidden="1"/>
    <cellStyle name="Hipervínculo visitado" xfId="4892" builtinId="9" hidden="1"/>
    <cellStyle name="Hipervínculo visitado" xfId="43601" builtinId="9" hidden="1"/>
    <cellStyle name="Hipervínculo visitado" xfId="15626" builtinId="9" hidden="1"/>
    <cellStyle name="Hipervínculo visitado" xfId="35945" builtinId="9" hidden="1"/>
    <cellStyle name="Hipervínculo visitado" xfId="54263" builtinId="9" hidden="1"/>
    <cellStyle name="Hipervínculo visitado" xfId="32103" builtinId="9" hidden="1"/>
    <cellStyle name="Hipervínculo visitado" xfId="49890" builtinId="9" hidden="1"/>
    <cellStyle name="Hipervínculo visitado" xfId="40726" builtinId="9" hidden="1"/>
    <cellStyle name="Hipervínculo visitado" xfId="55707" builtinId="9" hidden="1"/>
    <cellStyle name="Hipervínculo visitado" xfId="55115" builtinId="9" hidden="1"/>
    <cellStyle name="Hipervínculo visitado" xfId="22361" builtinId="9" hidden="1"/>
    <cellStyle name="Hipervínculo visitado" xfId="12939" builtinId="9" hidden="1"/>
    <cellStyle name="Hipervínculo visitado" xfId="42046" builtinId="9" hidden="1"/>
    <cellStyle name="Hipervínculo visitado" xfId="19544" builtinId="9" hidden="1"/>
    <cellStyle name="Hipervínculo visitado" xfId="49007" builtinId="9" hidden="1"/>
    <cellStyle name="Hipervínculo visitado" xfId="58395" builtinId="9" hidden="1"/>
    <cellStyle name="Hipervínculo visitado" xfId="41902" builtinId="9" hidden="1"/>
    <cellStyle name="Hipervínculo visitado" xfId="43967" builtinId="9" hidden="1"/>
    <cellStyle name="Hipervínculo visitado" xfId="49610" builtinId="9" hidden="1"/>
    <cellStyle name="Hipervínculo visitado" xfId="56205" builtinId="9" hidden="1"/>
    <cellStyle name="Hipervínculo visitado" xfId="29371" builtinId="9" hidden="1"/>
    <cellStyle name="Hipervínculo visitado" xfId="28153" builtinId="9" hidden="1"/>
    <cellStyle name="Hipervínculo visitado" xfId="35045" builtinId="9" hidden="1"/>
    <cellStyle name="Hipervínculo visitado" xfId="30926" builtinId="9" hidden="1"/>
    <cellStyle name="Hipervínculo visitado" xfId="22023" builtinId="9" hidden="1"/>
    <cellStyle name="Hipervínculo visitado" xfId="35527" builtinId="9" hidden="1"/>
    <cellStyle name="Hipervínculo visitado" xfId="15586" builtinId="9" hidden="1"/>
    <cellStyle name="Hipervínculo visitado" xfId="42173" builtinId="9" hidden="1"/>
    <cellStyle name="Hipervínculo visitado" xfId="20048" builtinId="9" hidden="1"/>
    <cellStyle name="Hipervínculo visitado" xfId="54323" builtinId="9" hidden="1"/>
    <cellStyle name="Hipervínculo visitado" xfId="2270" builtinId="9" hidden="1"/>
    <cellStyle name="Hipervínculo visitado" xfId="32989" builtinId="9" hidden="1"/>
    <cellStyle name="Hipervínculo visitado" xfId="35773" builtinId="9" hidden="1"/>
    <cellStyle name="Hipervínculo visitado" xfId="50978" builtinId="9" hidden="1"/>
    <cellStyle name="Hipervínculo visitado" xfId="57473" builtinId="9" hidden="1"/>
    <cellStyle name="Hipervínculo visitado" xfId="51016" builtinId="9" hidden="1"/>
    <cellStyle name="Hipervínculo visitado" xfId="3587" builtinId="9" hidden="1"/>
    <cellStyle name="Hipervínculo visitado" xfId="5143" builtinId="9" hidden="1"/>
    <cellStyle name="Hipervínculo visitado" xfId="22730" builtinId="9" hidden="1"/>
    <cellStyle name="Hipervínculo visitado" xfId="583" builtinId="9" hidden="1"/>
    <cellStyle name="Hipervínculo visitado" xfId="18612" builtinId="9" hidden="1"/>
    <cellStyle name="Hipervínculo visitado" xfId="16940" builtinId="9" hidden="1"/>
    <cellStyle name="Hipervínculo visitado" xfId="20547" builtinId="9" hidden="1"/>
    <cellStyle name="Hipervínculo visitado" xfId="16658" builtinId="9" hidden="1"/>
    <cellStyle name="Hipervínculo visitado" xfId="12394" builtinId="9" hidden="1"/>
    <cellStyle name="Hipervínculo visitado" xfId="5670" builtinId="9" hidden="1"/>
    <cellStyle name="Hipervínculo visitado" xfId="18439" builtinId="9" hidden="1"/>
    <cellStyle name="Hipervínculo visitado" xfId="42984" builtinId="9" hidden="1"/>
    <cellStyle name="Hipervínculo visitado" xfId="43776" builtinId="9" hidden="1"/>
    <cellStyle name="Hipervínculo visitado" xfId="5634" builtinId="9" hidden="1"/>
    <cellStyle name="Hipervínculo visitado" xfId="633" builtinId="9" hidden="1"/>
    <cellStyle name="Hipervínculo visitado" xfId="9413" builtinId="9" hidden="1"/>
    <cellStyle name="Hipervínculo visitado" xfId="51978" builtinId="9" hidden="1"/>
    <cellStyle name="Hipervínculo visitado" xfId="41798" builtinId="9" hidden="1"/>
    <cellStyle name="Hipervínculo visitado" xfId="10204" builtinId="9" hidden="1"/>
    <cellStyle name="Hipervínculo visitado" xfId="21017" builtinId="9" hidden="1"/>
    <cellStyle name="Hipervínculo visitado" xfId="23309" builtinId="9" hidden="1"/>
    <cellStyle name="Hipervínculo visitado" xfId="33011" builtinId="9" hidden="1"/>
    <cellStyle name="Hipervínculo visitado" xfId="33418" builtinId="9" hidden="1"/>
    <cellStyle name="Hipervínculo visitado" xfId="28418" builtinId="9" hidden="1"/>
    <cellStyle name="Hipervínculo visitado" xfId="44520" builtinId="9" hidden="1"/>
    <cellStyle name="Hipervínculo visitado" xfId="55932" builtinId="9" hidden="1"/>
    <cellStyle name="Hipervínculo visitado" xfId="2538" builtinId="9" hidden="1"/>
    <cellStyle name="Hipervínculo visitado" xfId="20178" builtinId="9" hidden="1"/>
    <cellStyle name="Hipervínculo visitado" xfId="10880" builtinId="9" hidden="1"/>
    <cellStyle name="Hipervínculo visitado" xfId="3433" builtinId="9" hidden="1"/>
    <cellStyle name="Hipervínculo visitado" xfId="20256" builtinId="9" hidden="1"/>
    <cellStyle name="Hipervínculo visitado" xfId="35243" builtinId="9" hidden="1"/>
    <cellStyle name="Hipervínculo visitado" xfId="10034" builtinId="9" hidden="1"/>
    <cellStyle name="Hipervínculo visitado" xfId="43866" builtinId="9" hidden="1"/>
    <cellStyle name="Hipervínculo visitado" xfId="23051" builtinId="9" hidden="1"/>
    <cellStyle name="Hipervínculo visitado" xfId="7724" builtinId="9" hidden="1"/>
    <cellStyle name="Hipervínculo visitado" xfId="15648" builtinId="9" hidden="1"/>
    <cellStyle name="Hipervínculo visitado" xfId="36564" builtinId="9" hidden="1"/>
    <cellStyle name="Hipervínculo visitado" xfId="46085" builtinId="9" hidden="1"/>
    <cellStyle name="Hipervínculo visitado" xfId="46284" builtinId="9" hidden="1"/>
    <cellStyle name="Hipervínculo visitado" xfId="14466" builtinId="9" hidden="1"/>
    <cellStyle name="Hipervínculo visitado" xfId="40340" builtinId="9" hidden="1"/>
    <cellStyle name="Hipervínculo visitado" xfId="54229" builtinId="9" hidden="1"/>
    <cellStyle name="Hipervínculo visitado" xfId="6178" builtinId="9" hidden="1"/>
    <cellStyle name="Hipervínculo visitado" xfId="4823" builtinId="9" hidden="1"/>
    <cellStyle name="Hipervínculo visitado" xfId="17298" builtinId="9" hidden="1"/>
    <cellStyle name="Hipervínculo visitado" xfId="3661" builtinId="9" hidden="1"/>
    <cellStyle name="Hipervínculo visitado" xfId="30952" builtinId="9" hidden="1"/>
    <cellStyle name="Hipervínculo visitado" xfId="41237" builtinId="9" hidden="1"/>
    <cellStyle name="Hipervínculo visitado" xfId="16854" builtinId="9" hidden="1"/>
    <cellStyle name="Hipervínculo visitado" xfId="5310" builtinId="9" hidden="1"/>
    <cellStyle name="Hipervínculo visitado" xfId="5613" builtinId="9" hidden="1"/>
    <cellStyle name="Hipervínculo visitado" xfId="51958" builtinId="9" hidden="1"/>
    <cellStyle name="Hipervínculo visitado" xfId="34458" builtinId="9" hidden="1"/>
    <cellStyle name="Hipervínculo visitado" xfId="55353" builtinId="9" hidden="1"/>
    <cellStyle name="Hipervínculo visitado" xfId="5186" builtinId="9" hidden="1"/>
    <cellStyle name="Hipervínculo visitado" xfId="46363" builtinId="9" hidden="1"/>
    <cellStyle name="Hipervínculo visitado" xfId="2050" builtinId="9" hidden="1"/>
    <cellStyle name="Hipervínculo visitado" xfId="31861" builtinId="9" hidden="1"/>
    <cellStyle name="Hipervínculo visitado" xfId="1793" builtinId="9" hidden="1"/>
    <cellStyle name="Hipervínculo visitado" xfId="34183" builtinId="9" hidden="1"/>
    <cellStyle name="Hipervínculo visitado" xfId="815" builtinId="9" hidden="1"/>
    <cellStyle name="Hipervínculo visitado" xfId="7754" builtinId="9" hidden="1"/>
    <cellStyle name="Hipervínculo visitado" xfId="11954" builtinId="9" hidden="1"/>
    <cellStyle name="Hipervínculo visitado" xfId="8092" builtinId="9" hidden="1"/>
    <cellStyle name="Hipervínculo visitado" xfId="36187" builtinId="9" hidden="1"/>
    <cellStyle name="Hipervínculo visitado" xfId="4008" builtinId="9" hidden="1"/>
    <cellStyle name="Hipervínculo visitado" xfId="15252" builtinId="9" hidden="1"/>
    <cellStyle name="Hipervínculo visitado" xfId="1429" builtinId="9" hidden="1"/>
    <cellStyle name="Hipervínculo visitado" xfId="48492" builtinId="9" hidden="1"/>
    <cellStyle name="Hipervínculo visitado" xfId="50920" builtinId="9" hidden="1"/>
    <cellStyle name="Hipervínculo visitado" xfId="21177" builtinId="9" hidden="1"/>
    <cellStyle name="Hipervínculo visitado" xfId="34187" builtinId="9" hidden="1"/>
    <cellStyle name="Hipervínculo visitado" xfId="31142" builtinId="9" hidden="1"/>
    <cellStyle name="Hipervínculo visitado" xfId="59342" builtinId="9" hidden="1"/>
    <cellStyle name="Hipervínculo visitado" xfId="21401" builtinId="9" hidden="1"/>
    <cellStyle name="Hipervínculo visitado" xfId="36027" builtinId="9" hidden="1"/>
    <cellStyle name="Hipervínculo visitado" xfId="25857" builtinId="9" hidden="1"/>
    <cellStyle name="Hipervínculo visitado" xfId="53126" builtinId="9" hidden="1"/>
    <cellStyle name="Hipervínculo visitado" xfId="37945" builtinId="9" hidden="1"/>
    <cellStyle name="Hipervínculo visitado" xfId="2242" builtinId="9" hidden="1"/>
    <cellStyle name="Hipervínculo visitado" xfId="17324" builtinId="9" hidden="1"/>
    <cellStyle name="Hipervínculo visitado" xfId="57676" builtinId="9" hidden="1"/>
    <cellStyle name="Hipervínculo visitado" xfId="15334" builtinId="9" hidden="1"/>
    <cellStyle name="Hipervínculo visitado" xfId="50311" builtinId="9" hidden="1"/>
    <cellStyle name="Hipervínculo visitado" xfId="538" builtinId="9" hidden="1"/>
    <cellStyle name="Hipervínculo visitado" xfId="2832" builtinId="9" hidden="1"/>
    <cellStyle name="Hipervínculo visitado" xfId="30001" builtinId="9" hidden="1"/>
    <cellStyle name="Hipervínculo visitado" xfId="48173" builtinId="9" hidden="1"/>
    <cellStyle name="Hipervínculo visitado" xfId="7423" builtinId="9" hidden="1"/>
    <cellStyle name="Hipervínculo visitado" xfId="51418" builtinId="9" hidden="1"/>
    <cellStyle name="Hipervínculo visitado" xfId="55761" builtinId="9" hidden="1"/>
    <cellStyle name="Hipervínculo visitado" xfId="39939" builtinId="9" hidden="1"/>
    <cellStyle name="Hipervínculo visitado" xfId="20" builtinId="9" hidden="1"/>
    <cellStyle name="Hipervínculo visitado" xfId="8424" builtinId="9" hidden="1"/>
    <cellStyle name="Hipervínculo visitado" xfId="38189" builtinId="9" hidden="1"/>
    <cellStyle name="Hipervínculo visitado" xfId="10784" builtinId="9" hidden="1"/>
    <cellStyle name="Hipervínculo visitado" xfId="20214" builtinId="9" hidden="1"/>
    <cellStyle name="Hipervínculo visitado" xfId="43359" builtinId="9" hidden="1"/>
    <cellStyle name="Hipervínculo visitado" xfId="43339" builtinId="9" hidden="1"/>
    <cellStyle name="Hipervínculo visitado" xfId="195" builtinId="9" hidden="1"/>
    <cellStyle name="Hipervínculo visitado" xfId="44435" builtinId="9" hidden="1"/>
    <cellStyle name="Hipervínculo visitado" xfId="4685" builtinId="9" hidden="1"/>
    <cellStyle name="Hipervínculo visitado" xfId="12480" builtinId="9" hidden="1"/>
    <cellStyle name="Hipervínculo visitado" xfId="8152" builtinId="9" hidden="1"/>
    <cellStyle name="Hipervínculo visitado" xfId="8084" builtinId="9" hidden="1"/>
    <cellStyle name="Hipervínculo visitado" xfId="3189" builtinId="9" hidden="1"/>
    <cellStyle name="Hipervínculo visitado" xfId="54804" builtinId="9" hidden="1"/>
    <cellStyle name="Hipervínculo visitado" xfId="41055" builtinId="9" hidden="1"/>
    <cellStyle name="Hipervínculo visitado" xfId="17284" builtinId="9" hidden="1"/>
    <cellStyle name="Hipervínculo visitado" xfId="14203" builtinId="9" hidden="1"/>
    <cellStyle name="Hipervínculo visitado" xfId="44704" builtinId="9" hidden="1"/>
    <cellStyle name="Hipervínculo visitado" xfId="24259" builtinId="9" hidden="1"/>
    <cellStyle name="Hipervínculo visitado" xfId="5222" builtinId="9" hidden="1"/>
    <cellStyle name="Hipervínculo visitado" xfId="187" builtinId="9" hidden="1"/>
    <cellStyle name="Hipervínculo visitado" xfId="16826" builtinId="9" hidden="1"/>
    <cellStyle name="Hipervínculo visitado" xfId="58363" builtinId="9" hidden="1"/>
    <cellStyle name="Hipervínculo visitado" xfId="50137" builtinId="9" hidden="1"/>
    <cellStyle name="Hipervínculo visitado" xfId="44952" builtinId="9" hidden="1"/>
    <cellStyle name="Hipervínculo visitado" xfId="22774" builtinId="9" hidden="1"/>
    <cellStyle name="Hipervínculo visitado" xfId="41063" builtinId="9" hidden="1"/>
    <cellStyle name="Hipervínculo visitado" xfId="23079" builtinId="9" hidden="1"/>
    <cellStyle name="Hipervínculo visitado" xfId="45006" builtinId="9" hidden="1"/>
    <cellStyle name="Hipervínculo visitado" xfId="52991" builtinId="9" hidden="1"/>
    <cellStyle name="Hipervínculo visitado" xfId="26561" builtinId="9" hidden="1"/>
    <cellStyle name="Hipervínculo visitado" xfId="2246" builtinId="9" hidden="1"/>
    <cellStyle name="Hipervínculo visitado" xfId="43006" builtinId="9" hidden="1"/>
    <cellStyle name="Hipervínculo visitado" xfId="37259" builtinId="9" hidden="1"/>
    <cellStyle name="Hipervínculo visitado" xfId="5266" builtinId="9" hidden="1"/>
    <cellStyle name="Hipervínculo visitado" xfId="4187" builtinId="9" hidden="1"/>
    <cellStyle name="Hipervínculo visitado" xfId="12993" builtinId="9" hidden="1"/>
    <cellStyle name="Hipervínculo visitado" xfId="51688" builtinId="9" hidden="1"/>
    <cellStyle name="Hipervínculo visitado" xfId="31414" builtinId="9" hidden="1"/>
    <cellStyle name="Hipervínculo visitado" xfId="248" builtinId="9" hidden="1"/>
    <cellStyle name="Hipervínculo visitado" xfId="14486" builtinId="9" hidden="1"/>
    <cellStyle name="Hipervínculo visitado" xfId="46067" builtinId="9" hidden="1"/>
    <cellStyle name="Hipervínculo visitado" xfId="58347" builtinId="9" hidden="1"/>
    <cellStyle name="Hipervínculo visitado" xfId="13885" builtinId="9" hidden="1"/>
    <cellStyle name="Hipervínculo visitado" xfId="29029" builtinId="9" hidden="1"/>
    <cellStyle name="Hipervínculo visitado" xfId="35979" builtinId="9" hidden="1"/>
    <cellStyle name="Hipervínculo visitado" xfId="58133" builtinId="9" hidden="1"/>
    <cellStyle name="Hipervínculo visitado" xfId="36670" builtinId="9" hidden="1"/>
    <cellStyle name="Hipervínculo visitado" xfId="18569" builtinId="9" hidden="1"/>
    <cellStyle name="Hipervínculo visitado" xfId="54291" builtinId="9" hidden="1"/>
    <cellStyle name="Hipervínculo visitado" xfId="11704" builtinId="9" hidden="1"/>
    <cellStyle name="Hipervínculo visitado" xfId="33092" builtinId="9" hidden="1"/>
    <cellStyle name="Hipervínculo visitado" xfId="9639" builtinId="9" hidden="1"/>
    <cellStyle name="Hipervínculo visitado" xfId="9626" builtinId="9" hidden="1"/>
    <cellStyle name="Hipervínculo visitado" xfId="56901" builtinId="9" hidden="1"/>
    <cellStyle name="Hipervínculo visitado" xfId="45314" builtinId="9" hidden="1"/>
    <cellStyle name="Hipervínculo visitado" xfId="37279" builtinId="9" hidden="1"/>
    <cellStyle name="Hipervínculo visitado" xfId="43146" builtinId="9" hidden="1"/>
    <cellStyle name="Hipervínculo visitado" xfId="18750" builtinId="9" hidden="1"/>
    <cellStyle name="Hipervínculo visitado" xfId="34424" builtinId="9" hidden="1"/>
    <cellStyle name="Hipervínculo visitado" xfId="13809" builtinId="9" hidden="1"/>
    <cellStyle name="Hipervínculo visitado" xfId="57953" builtinId="9" hidden="1"/>
    <cellStyle name="Hipervínculo visitado" xfId="49222" builtinId="9" hidden="1"/>
    <cellStyle name="Hipervínculo visitado" xfId="12179" builtinId="9" hidden="1"/>
    <cellStyle name="Hipervínculo visitado" xfId="53377" builtinId="9" hidden="1"/>
    <cellStyle name="Hipervínculo visitado" xfId="57294" builtinId="9" hidden="1"/>
    <cellStyle name="Hipervínculo visitado" xfId="58729" builtinId="9" hidden="1"/>
    <cellStyle name="Hipervínculo visitado" xfId="56925" builtinId="9" hidden="1"/>
    <cellStyle name="Hipervínculo visitado" xfId="10262" builtinId="9" hidden="1"/>
    <cellStyle name="Hipervínculo visitado" xfId="56211" builtinId="9" hidden="1"/>
    <cellStyle name="Hipervínculo visitado" xfId="17011" builtinId="9" hidden="1"/>
    <cellStyle name="Hipervínculo visitado" xfId="35703" builtinId="9" hidden="1"/>
    <cellStyle name="Hipervínculo visitado" xfId="2228" builtinId="9" hidden="1"/>
    <cellStyle name="Hipervínculo visitado" xfId="6745" builtinId="9" hidden="1"/>
    <cellStyle name="Hipervínculo visitado" xfId="38951" builtinId="9" hidden="1"/>
    <cellStyle name="Hipervínculo visitado" xfId="34153" builtinId="9" hidden="1"/>
    <cellStyle name="Hipervínculo visitado" xfId="23920" builtinId="9" hidden="1"/>
    <cellStyle name="Hipervínculo visitado" xfId="34771" builtinId="9" hidden="1"/>
    <cellStyle name="Hipervínculo visitado" xfId="30297" builtinId="9" hidden="1"/>
    <cellStyle name="Hipervínculo visitado" xfId="52523" builtinId="9" hidden="1"/>
    <cellStyle name="Hipervínculo visitado" xfId="47357" builtinId="9" hidden="1"/>
    <cellStyle name="Hipervínculo visitado" xfId="52322" builtinId="9" hidden="1"/>
    <cellStyle name="Hipervínculo visitado" xfId="13827" builtinId="9" hidden="1"/>
    <cellStyle name="Hipervínculo visitado" xfId="7514" builtinId="9" hidden="1"/>
    <cellStyle name="Hipervínculo visitado" xfId="118" builtinId="9" hidden="1"/>
    <cellStyle name="Hipervínculo visitado" xfId="5458" builtinId="9" hidden="1"/>
    <cellStyle name="Hipervínculo visitado" xfId="42145" builtinId="9" hidden="1"/>
    <cellStyle name="Hipervínculo visitado" xfId="4164" builtinId="9" hidden="1"/>
    <cellStyle name="Hipervínculo visitado" xfId="9440" builtinId="9" hidden="1"/>
    <cellStyle name="Hipervínculo visitado" xfId="50405" builtinId="9" hidden="1"/>
    <cellStyle name="Hipervínculo visitado" xfId="31730" builtinId="9" hidden="1"/>
    <cellStyle name="Hipervínculo visitado" xfId="23145" builtinId="9" hidden="1"/>
    <cellStyle name="Hipervínculo visitado" xfId="47996" builtinId="9" hidden="1"/>
    <cellStyle name="Hipervínculo visitado" xfId="22063" builtinId="9" hidden="1"/>
    <cellStyle name="Hipervínculo visitado" xfId="29187" builtinId="9" hidden="1"/>
    <cellStyle name="Hipervínculo visitado" xfId="43533" builtinId="9" hidden="1"/>
    <cellStyle name="Hipervínculo visitado" xfId="49100" builtinId="9" hidden="1"/>
    <cellStyle name="Hipervínculo visitado" xfId="58495" builtinId="9" hidden="1"/>
    <cellStyle name="Hipervínculo visitado" xfId="25465" builtinId="9" hidden="1"/>
    <cellStyle name="Hipervínculo visitado" xfId="52795" builtinId="9" hidden="1"/>
    <cellStyle name="Hipervínculo visitado" xfId="57565" builtinId="9" hidden="1"/>
    <cellStyle name="Hipervínculo visitado" xfId="6422" builtinId="9" hidden="1"/>
    <cellStyle name="Hipervínculo visitado" xfId="23715" builtinId="9" hidden="1"/>
    <cellStyle name="Hipervínculo visitado" xfId="29650" builtinId="9" hidden="1"/>
    <cellStyle name="Hipervínculo visitado" xfId="52332" builtinId="9" hidden="1"/>
    <cellStyle name="Hipervínculo visitado" xfId="51532" builtinId="9" hidden="1"/>
    <cellStyle name="Hipervínculo visitado" xfId="22163" builtinId="9" hidden="1"/>
    <cellStyle name="Hipervínculo visitado" xfId="13293" builtinId="9" hidden="1"/>
    <cellStyle name="Hipervínculo visitado" xfId="2029" builtinId="9" hidden="1"/>
    <cellStyle name="Hipervínculo visitado" xfId="15624" builtinId="9" hidden="1"/>
    <cellStyle name="Hipervínculo visitado" xfId="16772" builtinId="9" hidden="1"/>
    <cellStyle name="Hipervínculo visitado" xfId="35199" builtinId="9" hidden="1"/>
    <cellStyle name="Hipervínculo visitado" xfId="9071" builtinId="9" hidden="1"/>
    <cellStyle name="Hipervínculo visitado" xfId="32320" builtinId="9" hidden="1"/>
    <cellStyle name="Hipervínculo visitado" xfId="28337" builtinId="9" hidden="1"/>
    <cellStyle name="Hipervínculo visitado" xfId="21443" builtinId="9" hidden="1"/>
    <cellStyle name="Hipervínculo visitado" xfId="11819" builtinId="9" hidden="1"/>
    <cellStyle name="Hipervínculo visitado" xfId="8594" builtinId="9" hidden="1"/>
    <cellStyle name="Hipervínculo visitado" xfId="50265" builtinId="9" hidden="1"/>
    <cellStyle name="Hipervínculo visitado" xfId="7841" builtinId="9" hidden="1"/>
    <cellStyle name="Hipervínculo visitado" xfId="20393" builtinId="9" hidden="1"/>
    <cellStyle name="Hipervínculo visitado" xfId="16565" builtinId="9" hidden="1"/>
    <cellStyle name="Hipervínculo visitado" xfId="20573" builtinId="9" hidden="1"/>
    <cellStyle name="Hipervínculo visitado" xfId="3715" builtinId="9" hidden="1"/>
    <cellStyle name="Hipervínculo visitado" xfId="42830" builtinId="9" hidden="1"/>
    <cellStyle name="Hipervínculo visitado" xfId="1163" builtinId="9" hidden="1"/>
    <cellStyle name="Hipervínculo visitado" xfId="1743" builtinId="9" hidden="1"/>
    <cellStyle name="Hipervínculo visitado" xfId="5178" builtinId="9" hidden="1"/>
    <cellStyle name="Hipervínculo visitado" xfId="10498" builtinId="9" hidden="1"/>
    <cellStyle name="Hipervínculo visitado" xfId="2683" builtinId="9" hidden="1"/>
    <cellStyle name="Hipervínculo visitado" xfId="38387" builtinId="9" hidden="1"/>
    <cellStyle name="Hipervínculo visitado" xfId="42268" builtinId="9" hidden="1"/>
    <cellStyle name="Hipervínculo visitado" xfId="41259" builtinId="9" hidden="1"/>
    <cellStyle name="Hipervínculo visitado" xfId="32279" builtinId="9" hidden="1"/>
    <cellStyle name="Hipervínculo visitado" xfId="41699" builtinId="9" hidden="1"/>
    <cellStyle name="Hipervínculo visitado" xfId="2778" builtinId="9" hidden="1"/>
    <cellStyle name="Hipervínculo visitado" xfId="2338" builtinId="9" hidden="1"/>
    <cellStyle name="Hipervínculo visitado" xfId="7768" builtinId="9" hidden="1"/>
    <cellStyle name="Hipervínculo visitado" xfId="20383" builtinId="9" hidden="1"/>
    <cellStyle name="Hipervínculo visitado" xfId="32842" builtinId="9" hidden="1"/>
    <cellStyle name="Hipervínculo visitado" xfId="18271" builtinId="9" hidden="1"/>
    <cellStyle name="Hipervínculo visitado" xfId="46131" builtinId="9" hidden="1"/>
    <cellStyle name="Hipervínculo visitado" xfId="44198" builtinId="9" hidden="1"/>
    <cellStyle name="Hipervínculo visitado" xfId="24109" builtinId="9" hidden="1"/>
    <cellStyle name="Hipervínculo visitado" xfId="39696" builtinId="9" hidden="1"/>
    <cellStyle name="Hipervínculo visitado" xfId="13071" builtinId="9" hidden="1"/>
    <cellStyle name="Hipervínculo visitado" xfId="53519" builtinId="9" hidden="1"/>
    <cellStyle name="Hipervínculo visitado" xfId="50942" builtinId="9" hidden="1"/>
    <cellStyle name="Hipervínculo visitado" xfId="55643" builtinId="9" hidden="1"/>
    <cellStyle name="Hipervínculo visitado" xfId="52262" builtinId="9" hidden="1"/>
    <cellStyle name="Hipervínculo visitado" xfId="48958" builtinId="9" hidden="1"/>
    <cellStyle name="Hipervínculo visitado" xfId="50483" builtinId="9" hidden="1"/>
    <cellStyle name="Hipervínculo visitado" xfId="19550" builtinId="9" hidden="1"/>
    <cellStyle name="Hipervínculo visitado" xfId="24587" builtinId="9" hidden="1"/>
    <cellStyle name="Hipervínculo visitado" xfId="27398" builtinId="9" hidden="1"/>
    <cellStyle name="Hipervínculo visitado" xfId="12694" builtinId="9" hidden="1"/>
    <cellStyle name="Hipervínculo visitado" xfId="9015" builtinId="9" hidden="1"/>
    <cellStyle name="Hipervínculo visitado" xfId="34580" builtinId="9" hidden="1"/>
    <cellStyle name="Hipervínculo visitado" xfId="45172" builtinId="9" hidden="1"/>
    <cellStyle name="Hipervínculo visitado" xfId="2764" builtinId="9" hidden="1"/>
    <cellStyle name="Hipervínculo visitado" xfId="6224" builtinId="9" hidden="1"/>
    <cellStyle name="Hipervínculo visitado" xfId="58891" builtinId="9" hidden="1"/>
    <cellStyle name="Hipervínculo visitado" xfId="49784" builtinId="9" hidden="1"/>
    <cellStyle name="Hipervínculo visitado" xfId="47565" builtinId="9" hidden="1"/>
    <cellStyle name="Hipervínculo visitado" xfId="5402" builtinId="9" hidden="1"/>
    <cellStyle name="Hipervínculo visitado" xfId="8062" builtinId="9" hidden="1"/>
    <cellStyle name="Hipervínculo visitado" xfId="3238" builtinId="9" hidden="1"/>
    <cellStyle name="Hipervínculo visitado" xfId="20955" builtinId="9" hidden="1"/>
    <cellStyle name="Hipervínculo visitado" xfId="4844" builtinId="9" hidden="1"/>
    <cellStyle name="Hipervínculo visitado" xfId="41449" builtinId="9" hidden="1"/>
    <cellStyle name="Hipervínculo visitado" xfId="51392" builtinId="9" hidden="1"/>
    <cellStyle name="Hipervínculo visitado" xfId="31552" builtinId="9" hidden="1"/>
    <cellStyle name="Hipervínculo visitado" xfId="3647" builtinId="9" hidden="1"/>
    <cellStyle name="Hipervínculo visitado" xfId="56521" builtinId="9" hidden="1"/>
    <cellStyle name="Hipervínculo visitado" xfId="15813" builtinId="9" hidden="1"/>
    <cellStyle name="Hipervínculo visitado" xfId="26861" builtinId="9" hidden="1"/>
    <cellStyle name="Hipervínculo visitado" xfId="25883" builtinId="9" hidden="1"/>
    <cellStyle name="Hipervínculo visitado" xfId="12585" builtinId="9" hidden="1"/>
    <cellStyle name="Hipervínculo visitado" xfId="34661" builtinId="9" hidden="1"/>
    <cellStyle name="Hipervínculo visitado" xfId="18051" builtinId="9" hidden="1"/>
    <cellStyle name="Hipervínculo visitado" xfId="40844" builtinId="9" hidden="1"/>
    <cellStyle name="Hipervínculo visitado" xfId="14972" builtinId="9" hidden="1"/>
    <cellStyle name="Hipervínculo visitado" xfId="50905" builtinId="9" hidden="1"/>
    <cellStyle name="Hipervínculo visitado" xfId="10844" builtinId="9" hidden="1"/>
    <cellStyle name="Hipervínculo visitado" xfId="38241" builtinId="9" hidden="1"/>
    <cellStyle name="Hipervínculo visitado" xfId="44772" builtinId="9" hidden="1"/>
    <cellStyle name="Hipervínculo visitado" xfId="22511" builtinId="9" hidden="1"/>
    <cellStyle name="Hipervínculo visitado" xfId="13407" builtinId="9" hidden="1"/>
    <cellStyle name="Hipervínculo visitado" xfId="29722" builtinId="9" hidden="1"/>
    <cellStyle name="Hipervínculo visitado" xfId="13175" builtinId="9" hidden="1"/>
    <cellStyle name="Hipervínculo visitado" xfId="48589" builtinId="9" hidden="1"/>
    <cellStyle name="Hipervínculo visitado" xfId="11883" builtinId="9" hidden="1"/>
    <cellStyle name="Hipervínculo visitado" xfId="9651" builtinId="9" hidden="1"/>
    <cellStyle name="Hipervínculo visitado" xfId="20240" builtinId="9" hidden="1"/>
    <cellStyle name="Hipervínculo visitado" xfId="6402" builtinId="9" hidden="1"/>
    <cellStyle name="Hipervínculo visitado" xfId="2007" builtinId="9" hidden="1"/>
    <cellStyle name="Hipervínculo visitado" xfId="43178" builtinId="9" hidden="1"/>
    <cellStyle name="Hipervínculo visitado" xfId="49410" builtinId="9" hidden="1"/>
    <cellStyle name="Hipervínculo visitado" xfId="4291" builtinId="9" hidden="1"/>
    <cellStyle name="Hipervínculo visitado" xfId="5168" builtinId="9" hidden="1"/>
    <cellStyle name="Hipervínculo visitado" xfId="51582" builtinId="9" hidden="1"/>
    <cellStyle name="Hipervínculo visitado" xfId="9405" builtinId="9" hidden="1"/>
    <cellStyle name="Hipervínculo visitado" xfId="10336" builtinId="9" hidden="1"/>
    <cellStyle name="Hipervínculo visitado" xfId="5744" builtinId="9" hidden="1"/>
    <cellStyle name="Hipervínculo visitado" xfId="43206" builtinId="9" hidden="1"/>
    <cellStyle name="Hipervínculo visitado" xfId="6588" builtinId="9" hidden="1"/>
    <cellStyle name="Hipervínculo visitado" xfId="6074" builtinId="9" hidden="1"/>
    <cellStyle name="Hipervínculo visitado" xfId="43353" builtinId="9" hidden="1"/>
    <cellStyle name="Hipervínculo visitado" xfId="42868" builtinId="9" hidden="1"/>
    <cellStyle name="Hipervínculo visitado" xfId="1711" builtinId="9" hidden="1"/>
    <cellStyle name="Hipervínculo visitado" xfId="55002" builtinId="9" hidden="1"/>
    <cellStyle name="Hipervínculo visitado" xfId="45941" builtinId="9" hidden="1"/>
    <cellStyle name="Hipervínculo visitado" xfId="27594" builtinId="9" hidden="1"/>
    <cellStyle name="Hipervínculo visitado" xfId="44564" builtinId="9" hidden="1"/>
    <cellStyle name="Hipervínculo visitado" xfId="12907" builtinId="9" hidden="1"/>
    <cellStyle name="Hipervínculo visitado" xfId="1965" builtinId="9" hidden="1"/>
    <cellStyle name="Hipervínculo visitado" xfId="39102" builtinId="9" hidden="1"/>
    <cellStyle name="Hipervínculo visitado" xfId="41594" builtinId="9" hidden="1"/>
    <cellStyle name="Hipervínculo visitado" xfId="10706" builtinId="9" hidden="1"/>
    <cellStyle name="Hipervínculo visitado" xfId="16372" builtinId="9" hidden="1"/>
    <cellStyle name="Hipervínculo visitado" xfId="6350" builtinId="9" hidden="1"/>
    <cellStyle name="Hipervínculo visitado" xfId="55845" builtinId="9" hidden="1"/>
    <cellStyle name="Hipervínculo visitado" xfId="7013" builtinId="9" hidden="1"/>
    <cellStyle name="Hipervínculo visitado" xfId="35699" builtinId="9" hidden="1"/>
    <cellStyle name="Hipervínculo visitado" xfId="14978" builtinId="9" hidden="1"/>
    <cellStyle name="Hipervínculo visitado" xfId="48798" builtinId="9" hidden="1"/>
    <cellStyle name="Hipervínculo visitado" xfId="43607" builtinId="9" hidden="1"/>
    <cellStyle name="Hipervínculo visitado" xfId="78" builtinId="9" hidden="1"/>
    <cellStyle name="Hipervínculo visitado" xfId="5129" builtinId="9" hidden="1"/>
    <cellStyle name="Hipervínculo visitado" xfId="3581" builtinId="9" hidden="1"/>
    <cellStyle name="Hipervínculo visitado" xfId="13197" builtinId="9" hidden="1"/>
    <cellStyle name="Hipervínculo visitado" xfId="1755" builtinId="9" hidden="1"/>
    <cellStyle name="Hipervínculo visitado" xfId="56549" builtinId="9" hidden="1"/>
    <cellStyle name="Hipervínculo visitado" xfId="57591" builtinId="9" hidden="1"/>
    <cellStyle name="Hipervínculo visitado" xfId="35747" builtinId="9" hidden="1"/>
    <cellStyle name="Hipervínculo visitado" xfId="36781" builtinId="9" hidden="1"/>
    <cellStyle name="Hipervínculo visitado" xfId="57997" builtinId="9" hidden="1"/>
    <cellStyle name="Hipervínculo visitado" xfId="56741" builtinId="9" hidden="1"/>
    <cellStyle name="Hipervínculo visitado" xfId="30390" builtinId="9" hidden="1"/>
    <cellStyle name="Hipervínculo visitado" xfId="48210" builtinId="9" hidden="1"/>
    <cellStyle name="Hipervínculo visitado" xfId="53671" builtinId="9" hidden="1"/>
    <cellStyle name="Hipervínculo visitado" xfId="56365" builtinId="9" hidden="1"/>
    <cellStyle name="Hipervínculo visitado" xfId="20198" builtinId="9" hidden="1"/>
    <cellStyle name="Hipervínculo visitado" xfId="41618" builtinId="9" hidden="1"/>
    <cellStyle name="Hipervínculo visitado" xfId="49613" builtinId="9" hidden="1"/>
    <cellStyle name="Hipervínculo visitado" xfId="16177" builtinId="9" hidden="1"/>
    <cellStyle name="Hipervínculo visitado" xfId="42181" builtinId="9" hidden="1"/>
    <cellStyle name="Hipervínculo visitado" xfId="29873" builtinId="9" hidden="1"/>
    <cellStyle name="Hipervínculo visitado" xfId="49522" builtinId="9" hidden="1"/>
    <cellStyle name="Hipervínculo visitado" xfId="4095" builtinId="9" hidden="1"/>
    <cellStyle name="Hipervínculo visitado" xfId="2252" builtinId="9" hidden="1"/>
    <cellStyle name="Hipervínculo visitado" xfId="5912" builtinId="9" hidden="1"/>
    <cellStyle name="Hipervínculo visitado" xfId="8140" builtinId="9" hidden="1"/>
    <cellStyle name="Hipervínculo visitado" xfId="2032" builtinId="9" hidden="1"/>
    <cellStyle name="Hipervínculo visitado" xfId="48890" builtinId="9" hidden="1"/>
    <cellStyle name="Hipervínculo visitado" xfId="36963" builtinId="9" hidden="1"/>
    <cellStyle name="Hipervínculo visitado" xfId="43291" builtinId="9" hidden="1"/>
    <cellStyle name="Hipervínculo visitado" xfId="1789" builtinId="9" hidden="1"/>
    <cellStyle name="Hipervínculo visitado" xfId="38931" builtinId="9" hidden="1"/>
    <cellStyle name="Hipervínculo visitado" xfId="55837" builtinId="9" hidden="1"/>
    <cellStyle name="Hipervínculo visitado" xfId="43662" builtinId="9" hidden="1"/>
    <cellStyle name="Hipervínculo visitado" xfId="25519" builtinId="9" hidden="1"/>
    <cellStyle name="Hipervínculo visitado" xfId="28669" builtinId="9" hidden="1"/>
    <cellStyle name="Hipervínculo visitado" xfId="10646" builtinId="9" hidden="1"/>
    <cellStyle name="Hipervínculo visitado" xfId="47884" builtinId="9" hidden="1"/>
    <cellStyle name="Hipervínculo visitado" xfId="17045" builtinId="9" hidden="1"/>
    <cellStyle name="Hipervínculo visitado" xfId="52196" builtinId="9" hidden="1"/>
    <cellStyle name="Hipervínculo visitado" xfId="46519" builtinId="9" hidden="1"/>
    <cellStyle name="Hipervínculo visitado" xfId="21061" builtinId="9" hidden="1"/>
    <cellStyle name="Hipervínculo visitado" xfId="39624" builtinId="9" hidden="1"/>
    <cellStyle name="Hipervínculo visitado" xfId="30596" builtinId="9" hidden="1"/>
    <cellStyle name="Hipervínculo visitado" xfId="11623" builtinId="9" hidden="1"/>
    <cellStyle name="Hipervínculo visitado" xfId="42286" builtinId="9" hidden="1"/>
    <cellStyle name="Hipervínculo visitado" xfId="32678" builtinId="9" hidden="1"/>
    <cellStyle name="Hipervínculo visitado" xfId="28073" builtinId="9" hidden="1"/>
    <cellStyle name="Hipervínculo visitado" xfId="3617" builtinId="9" hidden="1"/>
    <cellStyle name="Hipervínculo visitado" xfId="55097" builtinId="9" hidden="1"/>
    <cellStyle name="Hipervínculo visitado" xfId="7982" builtinId="9" hidden="1"/>
    <cellStyle name="Hipervínculo visitado" xfId="10056" builtinId="9" hidden="1"/>
    <cellStyle name="Hipervínculo visitado" xfId="30430" builtinId="9" hidden="1"/>
    <cellStyle name="Hipervínculo visitado" xfId="58881" builtinId="9" hidden="1"/>
    <cellStyle name="Hipervínculo visitado" xfId="56715" builtinId="9" hidden="1"/>
    <cellStyle name="Hipervínculo visitado" xfId="18209" builtinId="9" hidden="1"/>
    <cellStyle name="Hipervínculo visitado" xfId="29592" builtinId="9" hidden="1"/>
    <cellStyle name="Hipervínculo visitado" xfId="15304" builtinId="9" hidden="1"/>
    <cellStyle name="Hipervínculo visitado" xfId="9295" builtinId="9" hidden="1"/>
    <cellStyle name="Hipervínculo visitado" xfId="47139" builtinId="9" hidden="1"/>
    <cellStyle name="Hipervínculo visitado" xfId="32005" builtinId="9" hidden="1"/>
    <cellStyle name="Hipervínculo visitado" xfId="54680" builtinId="9" hidden="1"/>
    <cellStyle name="Hipervínculo visitado" xfId="51222" builtinId="9" hidden="1"/>
    <cellStyle name="Hipervínculo visitado" xfId="12749" builtinId="9" hidden="1"/>
    <cellStyle name="Hipervínculo visitado" xfId="13656" builtinId="9" hidden="1"/>
    <cellStyle name="Hipervínculo visitado" xfId="22269" builtinId="9" hidden="1"/>
    <cellStyle name="Hipervínculo visitado" xfId="57028" builtinId="9" hidden="1"/>
    <cellStyle name="Hipervínculo visitado" xfId="54794" builtinId="9" hidden="1"/>
    <cellStyle name="Hipervínculo visitado" xfId="57196" builtinId="9" hidden="1"/>
    <cellStyle name="Hipervínculo visitado" xfId="49932" builtinId="9" hidden="1"/>
    <cellStyle name="Hipervínculo visitado" xfId="32302" builtinId="9" hidden="1"/>
    <cellStyle name="Hipervínculo visitado" xfId="31879" builtinId="9" hidden="1"/>
    <cellStyle name="Hipervínculo visitado" xfId="12971" builtinId="9" hidden="1"/>
    <cellStyle name="Hipervínculo visitado" xfId="56089" builtinId="9" hidden="1"/>
    <cellStyle name="Hipervínculo visitado" xfId="36257" builtinId="9" hidden="1"/>
    <cellStyle name="Hipervínculo visitado" xfId="31742" builtinId="9" hidden="1"/>
    <cellStyle name="Hipervínculo visitado" xfId="18243" builtinId="9" hidden="1"/>
    <cellStyle name="Hipervínculo visitado" xfId="12161" builtinId="9" hidden="1"/>
    <cellStyle name="Hipervínculo visitado" xfId="36718" builtinId="9" hidden="1"/>
    <cellStyle name="Hipervínculo visitado" xfId="27915" builtinId="9" hidden="1"/>
    <cellStyle name="Hipervínculo visitado" xfId="4217" builtinId="9" hidden="1"/>
    <cellStyle name="Hipervínculo visitado" xfId="14150" builtinId="9" hidden="1"/>
    <cellStyle name="Hipervínculo visitado" xfId="13203" builtinId="9" hidden="1"/>
    <cellStyle name="Hipervínculo visitado" xfId="13207" builtinId="9" hidden="1"/>
    <cellStyle name="Hipervínculo visitado" xfId="18797" builtinId="9" hidden="1"/>
    <cellStyle name="Hipervínculo visitado" xfId="19347" builtinId="9" hidden="1"/>
    <cellStyle name="Hipervínculo visitado" xfId="8148" builtinId="9" hidden="1"/>
    <cellStyle name="Hipervínculo visitado" xfId="13025" builtinId="9" hidden="1"/>
    <cellStyle name="Hipervínculo visitado" xfId="19986" builtinId="9" hidden="1"/>
    <cellStyle name="Hipervínculo visitado" xfId="5328" builtinId="9" hidden="1"/>
    <cellStyle name="Hipervínculo visitado" xfId="58811" builtinId="9" hidden="1"/>
    <cellStyle name="Hipervínculo visitado" xfId="56257" builtinId="9" hidden="1"/>
    <cellStyle name="Hipervínculo visitado" xfId="7750" builtinId="9" hidden="1"/>
    <cellStyle name="Hipervínculo visitado" xfId="37305" builtinId="9" hidden="1"/>
    <cellStyle name="Hipervínculo visitado" xfId="17926" builtinId="9" hidden="1"/>
    <cellStyle name="Hipervínculo visitado" xfId="50439" builtinId="9" hidden="1"/>
    <cellStyle name="Hipervínculo visitado" xfId="39642" builtinId="9" hidden="1"/>
    <cellStyle name="Hipervínculo visitado" xfId="45826" builtinId="9" hidden="1"/>
    <cellStyle name="Hipervínculo visitado" xfId="22591" builtinId="9" hidden="1"/>
    <cellStyle name="Hipervínculo visitado" xfId="31949" builtinId="9" hidden="1"/>
    <cellStyle name="Hipervínculo visitado" xfId="54812" builtinId="9" hidden="1"/>
    <cellStyle name="Hipervínculo visitado" xfId="30642" builtinId="9" hidden="1"/>
    <cellStyle name="Hipervínculo visitado" xfId="34341" builtinId="9" hidden="1"/>
    <cellStyle name="Hipervínculo visitado" xfId="44417" builtinId="9" hidden="1"/>
    <cellStyle name="Hipervínculo visitado" xfId="34953" builtinId="9" hidden="1"/>
    <cellStyle name="Hipervínculo visitado" xfId="18506" builtinId="9" hidden="1"/>
    <cellStyle name="Hipervínculo visitado" xfId="11439" builtinId="9" hidden="1"/>
    <cellStyle name="Hipervínculo visitado" xfId="16204" builtinId="9" hidden="1"/>
    <cellStyle name="Hipervínculo visitado" xfId="59025" builtinId="9" hidden="1"/>
    <cellStyle name="Hipervínculo visitado" xfId="19352" builtinId="9" hidden="1"/>
    <cellStyle name="Hipervínculo visitado" xfId="5290" builtinId="9" hidden="1"/>
    <cellStyle name="Hipervínculo visitado" xfId="13478" builtinId="9" hidden="1"/>
    <cellStyle name="Hipervínculo visitado" xfId="7196" builtinId="9" hidden="1"/>
    <cellStyle name="Hipervínculo visitado" xfId="1827" builtinId="9" hidden="1"/>
    <cellStyle name="Hipervínculo visitado" xfId="37983" builtinId="9" hidden="1"/>
    <cellStyle name="Hipervínculo visitado" xfId="39960" builtinId="9" hidden="1"/>
    <cellStyle name="Hipervínculo visitado" xfId="42934" builtinId="9" hidden="1"/>
    <cellStyle name="Hipervínculo visitado" xfId="23477" builtinId="9" hidden="1"/>
    <cellStyle name="Hipervínculo visitado" xfId="25885" builtinId="9" hidden="1"/>
    <cellStyle name="Hipervínculo visitado" xfId="3127" builtinId="9" hidden="1"/>
    <cellStyle name="Hipervínculo visitado" xfId="55839" builtinId="9" hidden="1"/>
    <cellStyle name="Hipervínculo visitado" xfId="14295" builtinId="9" hidden="1"/>
    <cellStyle name="Hipervínculo visitado" xfId="31805" builtinId="9" hidden="1"/>
    <cellStyle name="Hipervínculo visitado" xfId="41560" builtinId="9" hidden="1"/>
    <cellStyle name="Hipervínculo visitado" xfId="24397" builtinId="9" hidden="1"/>
    <cellStyle name="Hipervínculo visitado" xfId="18664" builtinId="9" hidden="1"/>
    <cellStyle name="Hipervínculo visitado" xfId="8792" builtinId="9" hidden="1"/>
    <cellStyle name="Hipervínculo visitado" xfId="20361" builtinId="9" hidden="1"/>
    <cellStyle name="Hipervínculo visitado" xfId="19418" builtinId="9" hidden="1"/>
    <cellStyle name="Hipervínculo visitado" xfId="15967" builtinId="9" hidden="1"/>
    <cellStyle name="Hipervínculo visitado" xfId="3713" builtinId="9" hidden="1"/>
    <cellStyle name="Hipervínculo visitado" xfId="32624" builtinId="9" hidden="1"/>
    <cellStyle name="Hipervínculo visitado" xfId="21094" builtinId="9" hidden="1"/>
    <cellStyle name="Hipervínculo visitado" xfId="35883" builtinId="9" hidden="1"/>
    <cellStyle name="Hipervínculo visitado" xfId="27424" builtinId="9" hidden="1"/>
    <cellStyle name="Hipervínculo visitado" xfId="23701" builtinId="9" hidden="1"/>
    <cellStyle name="Hipervínculo visitado" xfId="16095" builtinId="9" hidden="1"/>
    <cellStyle name="Hipervínculo visitado" xfId="22231" builtinId="9" hidden="1"/>
    <cellStyle name="Hipervínculo visitado" xfId="14108" builtinId="9" hidden="1"/>
    <cellStyle name="Hipervínculo visitado" xfId="52002" builtinId="9" hidden="1"/>
    <cellStyle name="Hipervínculo visitado" xfId="28895" builtinId="9" hidden="1"/>
    <cellStyle name="Hipervínculo visitado" xfId="42526" builtinId="9" hidden="1"/>
    <cellStyle name="Hipervínculo visitado" xfId="26801" builtinId="9" hidden="1"/>
    <cellStyle name="Hipervínculo visitado" xfId="34685" builtinId="9" hidden="1"/>
    <cellStyle name="Hipervínculo visitado" xfId="16764" builtinId="9" hidden="1"/>
    <cellStyle name="Hipervínculo visitado" xfId="41382" builtinId="9" hidden="1"/>
    <cellStyle name="Hipervínculo visitado" xfId="36121" builtinId="9" hidden="1"/>
    <cellStyle name="Hipervínculo visitado" xfId="39244" builtinId="9" hidden="1"/>
    <cellStyle name="Hipervínculo visitado" xfId="53481" builtinId="9" hidden="1"/>
    <cellStyle name="Hipervínculo visitado" xfId="20877" builtinId="9" hidden="1"/>
    <cellStyle name="Hipervínculo visitado" xfId="45482" builtinId="9" hidden="1"/>
    <cellStyle name="Hipervínculo visitado" xfId="20589" builtinId="9" hidden="1"/>
    <cellStyle name="Hipervínculo visitado" xfId="42880" builtinId="9" hidden="1"/>
    <cellStyle name="Hipervínculo visitado" xfId="54119" builtinId="9" hidden="1"/>
    <cellStyle name="Hipervínculo visitado" xfId="36380" builtinId="9" hidden="1"/>
    <cellStyle name="Hipervínculo visitado" xfId="19586" builtinId="9" hidden="1"/>
    <cellStyle name="Hipervínculo visitado" xfId="54237" builtinId="9" hidden="1"/>
    <cellStyle name="Hipervínculo visitado" xfId="52803" builtinId="9" hidden="1"/>
    <cellStyle name="Hipervínculo visitado" xfId="42010" builtinId="9" hidden="1"/>
    <cellStyle name="Hipervínculo visitado" xfId="7194" builtinId="9" hidden="1"/>
    <cellStyle name="Hipervínculo visitado" xfId="30972" builtinId="9" hidden="1"/>
    <cellStyle name="Hipervínculo visitado" xfId="19086" builtinId="9" hidden="1"/>
    <cellStyle name="Hipervínculo visitado" xfId="34681" builtinId="9" hidden="1"/>
    <cellStyle name="Hipervínculo visitado" xfId="17770" builtinId="9" hidden="1"/>
    <cellStyle name="Hipervínculo visitado" xfId="58799" builtinId="9" hidden="1"/>
    <cellStyle name="Hipervínculo visitado" xfId="50962" builtinId="9" hidden="1"/>
    <cellStyle name="Hipervínculo visitado" xfId="46527" builtinId="9" hidden="1"/>
    <cellStyle name="Hipervínculo visitado" xfId="22301" builtinId="9" hidden="1"/>
    <cellStyle name="Hipervínculo visitado" xfId="31736" builtinId="9" hidden="1"/>
    <cellStyle name="Hipervínculo visitado" xfId="30691" builtinId="9" hidden="1"/>
    <cellStyle name="Hipervínculo visitado" xfId="39166" builtinId="9" hidden="1"/>
    <cellStyle name="Hipervínculo visitado" xfId="54541" builtinId="9" hidden="1"/>
    <cellStyle name="Hipervínculo visitado" xfId="46772" builtinId="9" hidden="1"/>
    <cellStyle name="Hipervínculo visitado" xfId="40322" builtinId="9" hidden="1"/>
    <cellStyle name="Hipervínculo visitado" xfId="57774" builtinId="9" hidden="1"/>
    <cellStyle name="Hipervínculo visitado" xfId="56349" builtinId="9" hidden="1"/>
    <cellStyle name="Hipervínculo visitado" xfId="54403" builtinId="9" hidden="1"/>
    <cellStyle name="Hipervínculo visitado" xfId="58655" builtinId="9" hidden="1"/>
    <cellStyle name="Hipervínculo visitado" xfId="37665" builtinId="9" hidden="1"/>
    <cellStyle name="Hipervínculo visitado" xfId="13145" builtinId="9" hidden="1"/>
    <cellStyle name="Hipervínculo visitado" xfId="23709" builtinId="9" hidden="1"/>
    <cellStyle name="Hipervínculo visitado" xfId="2727" builtinId="9" hidden="1"/>
    <cellStyle name="Hipervínculo visitado" xfId="58391" builtinId="9" hidden="1"/>
    <cellStyle name="Hipervínculo visitado" xfId="27073" builtinId="9" hidden="1"/>
    <cellStyle name="Hipervínculo visitado" xfId="28444" builtinId="9" hidden="1"/>
    <cellStyle name="Hipervínculo visitado" xfId="54960" builtinId="9" hidden="1"/>
    <cellStyle name="Hipervínculo visitado" xfId="44796" builtinId="9" hidden="1"/>
    <cellStyle name="Hipervínculo visitado" xfId="43054" builtinId="9" hidden="1"/>
    <cellStyle name="Hipervínculo visitado" xfId="6434" builtinId="9" hidden="1"/>
    <cellStyle name="Hipervínculo visitado" xfId="16902" builtinId="9" hidden="1"/>
    <cellStyle name="Hipervínculo visitado" xfId="38405" builtinId="9" hidden="1"/>
    <cellStyle name="Hipervínculo visitado" xfId="11213" builtinId="9" hidden="1"/>
    <cellStyle name="Hipervínculo visitado" xfId="35041" builtinId="9" hidden="1"/>
    <cellStyle name="Hipervínculo visitado" xfId="43369" builtinId="9" hidden="1"/>
    <cellStyle name="Hipervínculo visitado" xfId="56493" builtinId="9" hidden="1"/>
    <cellStyle name="Hipervínculo visitado" xfId="20652" builtinId="9" hidden="1"/>
    <cellStyle name="Hipervínculo visitado" xfId="44043" builtinId="9" hidden="1"/>
    <cellStyle name="Hipervínculo visitado" xfId="25815" builtinId="9" hidden="1"/>
    <cellStyle name="Hipervínculo visitado" xfId="31608" builtinId="9" hidden="1"/>
    <cellStyle name="Hipervínculo visitado" xfId="34217" builtinId="9" hidden="1"/>
    <cellStyle name="Hipervínculo visitado" xfId="7654" builtinId="9" hidden="1"/>
    <cellStyle name="Hipervínculo visitado" xfId="28529" builtinId="9" hidden="1"/>
    <cellStyle name="Hipervínculo visitado" xfId="17582" builtinId="9" hidden="1"/>
    <cellStyle name="Hipervínculo visitado" xfId="26039" builtinId="9" hidden="1"/>
    <cellStyle name="Hipervínculo visitado" xfId="21399" builtinId="9" hidden="1"/>
    <cellStyle name="Hipervínculo visitado" xfId="55619" builtinId="9" hidden="1"/>
    <cellStyle name="Hipervínculo visitado" xfId="17684" builtinId="9" hidden="1"/>
    <cellStyle name="Hipervínculo visitado" xfId="40076" builtinId="9" hidden="1"/>
    <cellStyle name="Hipervínculo visitado" xfId="46533" builtinId="9" hidden="1"/>
    <cellStyle name="Hipervínculo visitado" xfId="46507" builtinId="9" hidden="1"/>
    <cellStyle name="Hipervínculo visitado" xfId="15288" builtinId="9" hidden="1"/>
    <cellStyle name="Hipervínculo visitado" xfId="56927" builtinId="9" hidden="1"/>
    <cellStyle name="Hipervínculo visitado" xfId="36582" builtinId="9" hidden="1"/>
    <cellStyle name="Hipervínculo visitado" xfId="38521" builtinId="9" hidden="1"/>
    <cellStyle name="Hipervínculo visitado" xfId="39742" builtinId="9" hidden="1"/>
    <cellStyle name="Hipervínculo visitado" xfId="36706" builtinId="9" hidden="1"/>
    <cellStyle name="Hipervínculo visitado" xfId="7530" builtinId="9" hidden="1"/>
    <cellStyle name="Hipervínculo visitado" xfId="49148" builtinId="9" hidden="1"/>
    <cellStyle name="Hipervínculo visitado" xfId="52433" builtinId="9" hidden="1"/>
    <cellStyle name="Hipervínculo visitado" xfId="58565" builtinId="9" hidden="1"/>
    <cellStyle name="Hipervínculo visitado" xfId="14912" builtinId="9" hidden="1"/>
    <cellStyle name="Hipervínculo visitado" xfId="29912" builtinId="9" hidden="1"/>
    <cellStyle name="Hipervínculo visitado" xfId="54177" builtinId="9" hidden="1"/>
    <cellStyle name="Hipervínculo visitado" xfId="48100" builtinId="9" hidden="1"/>
    <cellStyle name="Hipervínculo visitado" xfId="52667" builtinId="9" hidden="1"/>
    <cellStyle name="Hipervínculo visitado" xfId="52829" builtinId="9" hidden="1"/>
    <cellStyle name="Hipervínculo visitado" xfId="53321" builtinId="9" hidden="1"/>
    <cellStyle name="Hipervínculo visitado" xfId="55476" builtinId="9" hidden="1"/>
    <cellStyle name="Hipervínculo visitado" xfId="42106" builtinId="9" hidden="1"/>
    <cellStyle name="Hipervínculo visitado" xfId="32398" builtinId="9" hidden="1"/>
    <cellStyle name="Hipervínculo visitado" xfId="49554" builtinId="9" hidden="1"/>
    <cellStyle name="Hipervínculo visitado" xfId="38029" builtinId="9" hidden="1"/>
    <cellStyle name="Hipervínculo visitado" xfId="57845" builtinId="9" hidden="1"/>
    <cellStyle name="Hipervínculo visitado" xfId="55809" builtinId="9" hidden="1"/>
    <cellStyle name="Hipervínculo visitado" xfId="520" builtinId="9" hidden="1"/>
    <cellStyle name="Hipervínculo visitado" xfId="7001" builtinId="9" hidden="1"/>
    <cellStyle name="Hipervínculo visitado" xfId="21271" builtinId="9" hidden="1"/>
    <cellStyle name="Hipervínculo visitado" xfId="54105" builtinId="9" hidden="1"/>
    <cellStyle name="Hipervínculo visitado" xfId="56195" builtinId="9" hidden="1"/>
    <cellStyle name="Hipervínculo visitado" xfId="42082" builtinId="9" hidden="1"/>
    <cellStyle name="Hipervínculo visitado" xfId="58087" builtinId="9" hidden="1"/>
    <cellStyle name="Hipervínculo visitado" xfId="54285" builtinId="9" hidden="1"/>
    <cellStyle name="Hipervínculo visitado" xfId="8076" builtinId="9" hidden="1"/>
    <cellStyle name="Hipervínculo visitado" xfId="34727" builtinId="9" hidden="1"/>
    <cellStyle name="Hipervínculo visitado" xfId="42024" builtinId="9" hidden="1"/>
    <cellStyle name="Hipervínculo visitado" xfId="53622" builtinId="9" hidden="1"/>
    <cellStyle name="Hipervínculo visitado" xfId="46487" builtinId="9" hidden="1"/>
    <cellStyle name="Hipervínculo visitado" xfId="20140" builtinId="9" hidden="1"/>
    <cellStyle name="Hipervínculo visitado" xfId="41596" builtinId="9" hidden="1"/>
    <cellStyle name="Hipervínculo visitado" xfId="7268" builtinId="9" hidden="1"/>
    <cellStyle name="Hipervínculo visitado" xfId="5557" builtinId="9" hidden="1"/>
    <cellStyle name="Hipervínculo visitado" xfId="52821" builtinId="9" hidden="1"/>
    <cellStyle name="Hipervínculo visitado" xfId="28482" builtinId="9" hidden="1"/>
    <cellStyle name="Hipervínculo visitado" xfId="30050" builtinId="9" hidden="1"/>
    <cellStyle name="Hipervínculo visitado" xfId="35909" builtinId="9" hidden="1"/>
    <cellStyle name="Hipervínculo visitado" xfId="14410" builtinId="9" hidden="1"/>
    <cellStyle name="Hipervínculo visitado" xfId="23006" builtinId="9" hidden="1"/>
    <cellStyle name="Hipervínculo visitado" xfId="17142" builtinId="9" hidden="1"/>
    <cellStyle name="Hipervínculo visitado" xfId="45559" builtinId="9" hidden="1"/>
    <cellStyle name="Hipervínculo visitado" xfId="45982" builtinId="9" hidden="1"/>
    <cellStyle name="Hipervínculo visitado" xfId="5660" builtinId="9" hidden="1"/>
    <cellStyle name="Hipervínculo visitado" xfId="20533" builtinId="9" hidden="1"/>
    <cellStyle name="Hipervínculo visitado" xfId="114" builtinId="9" hidden="1"/>
    <cellStyle name="Hipervínculo visitado" xfId="32257" builtinId="9" hidden="1"/>
    <cellStyle name="Hipervínculo visitado" xfId="46099" builtinId="9" hidden="1"/>
    <cellStyle name="Hipervínculo visitado" xfId="3837" builtinId="9" hidden="1"/>
    <cellStyle name="Hipervínculo visitado" xfId="44698" builtinId="9" hidden="1"/>
    <cellStyle name="Hipervínculo visitado" xfId="13289" builtinId="9" hidden="1"/>
    <cellStyle name="Hipervínculo visitado" xfId="19349" builtinId="9" hidden="1"/>
    <cellStyle name="Hipervínculo visitado" xfId="41830" builtinId="9" hidden="1"/>
    <cellStyle name="Hipervínculo visitado" xfId="37713" builtinId="9" hidden="1"/>
    <cellStyle name="Hipervínculo visitado" xfId="40496" builtinId="9" hidden="1"/>
    <cellStyle name="Hipervínculo visitado" xfId="15222" builtinId="9" hidden="1"/>
    <cellStyle name="Hipervínculo visitado" xfId="24303" builtinId="9" hidden="1"/>
    <cellStyle name="Hipervínculo visitado" xfId="25851" builtinId="9" hidden="1"/>
    <cellStyle name="Hipervínculo visitado" xfId="24161" builtinId="9" hidden="1"/>
    <cellStyle name="Hipervínculo visitado" xfId="44029" builtinId="9" hidden="1"/>
    <cellStyle name="Hipervínculo visitado" xfId="30164" builtinId="9" hidden="1"/>
    <cellStyle name="Hipervínculo visitado" xfId="36329" builtinId="9" hidden="1"/>
    <cellStyle name="Hipervínculo visitado" xfId="12711" builtinId="9" hidden="1"/>
    <cellStyle name="Hipervínculo visitado" xfId="16722" builtinId="9" hidden="1"/>
    <cellStyle name="Hipervínculo visitado" xfId="40274" builtinId="9" hidden="1"/>
    <cellStyle name="Hipervínculo visitado" xfId="17242" builtinId="9" hidden="1"/>
    <cellStyle name="Hipervínculo visitado" xfId="34783" builtinId="9" hidden="1"/>
    <cellStyle name="Hipervínculo visitado" xfId="32993" builtinId="9" hidden="1"/>
    <cellStyle name="Hipervínculo visitado" xfId="10064" builtinId="9" hidden="1"/>
    <cellStyle name="Hipervínculo visitado" xfId="26701" builtinId="9" hidden="1"/>
    <cellStyle name="Hipervínculo visitado" xfId="57342" builtinId="9" hidden="1"/>
    <cellStyle name="Hipervínculo visitado" xfId="21479" builtinId="9" hidden="1"/>
    <cellStyle name="Hipervínculo visitado" xfId="5531" builtinId="9" hidden="1"/>
    <cellStyle name="Hipervínculo visitado" xfId="16908" builtinId="9" hidden="1"/>
    <cellStyle name="Hipervínculo visitado" xfId="39222" builtinId="9" hidden="1"/>
    <cellStyle name="Hipervínculo visitado" xfId="51738" builtinId="9" hidden="1"/>
    <cellStyle name="Hipervínculo visitado" xfId="55028" builtinId="9" hidden="1"/>
    <cellStyle name="Hipervínculo visitado" xfId="36079" builtinId="9" hidden="1"/>
    <cellStyle name="Hipervínculo visitado" xfId="52637" builtinId="9" hidden="1"/>
    <cellStyle name="Hipervínculo visitado" xfId="57661" builtinId="9" hidden="1"/>
    <cellStyle name="Hipervínculo visitado" xfId="17132" builtinId="9" hidden="1"/>
    <cellStyle name="Hipervínculo visitado" xfId="42874" builtinId="9" hidden="1"/>
    <cellStyle name="Hipervínculo visitado" xfId="43401" builtinId="9" hidden="1"/>
    <cellStyle name="Hipervínculo visitado" xfId="7330" builtinId="9" hidden="1"/>
    <cellStyle name="Hipervínculo visitado" xfId="40870" builtinId="9" hidden="1"/>
    <cellStyle name="Hipervínculo visitado" xfId="17486" builtinId="9" hidden="1"/>
    <cellStyle name="Hipervínculo visitado" xfId="57627" builtinId="9" hidden="1"/>
    <cellStyle name="Hipervínculo visitado" xfId="50646" builtinId="9" hidden="1"/>
    <cellStyle name="Hipervínculo visitado" xfId="3849" builtinId="9" hidden="1"/>
    <cellStyle name="Hipervínculo visitado" xfId="8176" builtinId="9" hidden="1"/>
    <cellStyle name="Hipervínculo visitado" xfId="2316" builtinId="9" hidden="1"/>
    <cellStyle name="Hipervínculo visitado" xfId="19542" builtinId="9" hidden="1"/>
    <cellStyle name="Hipervínculo visitado" xfId="48346" builtinId="9" hidden="1"/>
    <cellStyle name="Hipervínculo visitado" xfId="12285" builtinId="9" hidden="1"/>
    <cellStyle name="Hipervínculo visitado" xfId="26120" builtinId="9" hidden="1"/>
    <cellStyle name="Hipervínculo visitado" xfId="16452" builtinId="9" hidden="1"/>
    <cellStyle name="Hipervínculo visitado" xfId="2178" builtinId="9" hidden="1"/>
    <cellStyle name="Hipervínculo visitado" xfId="1957" builtinId="9" hidden="1"/>
    <cellStyle name="Hipervínculo visitado" xfId="47231" builtinId="9" hidden="1"/>
    <cellStyle name="Hipervínculo visitado" xfId="3137" builtinId="9" hidden="1"/>
    <cellStyle name="Hipervínculo visitado" xfId="10982" builtinId="9" hidden="1"/>
    <cellStyle name="Hipervínculo visitado" xfId="32165" builtinId="9" hidden="1"/>
    <cellStyle name="Hipervínculo visitado" xfId="12145" builtinId="9" hidden="1"/>
    <cellStyle name="Hipervínculo visitado" xfId="12353" builtinId="9" hidden="1"/>
    <cellStyle name="Hipervínculo visitado" xfId="22942" builtinId="9" hidden="1"/>
    <cellStyle name="Hipervínculo visitado" xfId="37592" builtinId="9" hidden="1"/>
    <cellStyle name="Hipervínculo visitado" xfId="3591" builtinId="9" hidden="1"/>
    <cellStyle name="Hipervínculo visitado" xfId="45308" builtinId="9" hidden="1"/>
    <cellStyle name="Hipervínculo visitado" xfId="31738" builtinId="9" hidden="1"/>
    <cellStyle name="Hipervínculo visitado" xfId="27202" builtinId="9" hidden="1"/>
    <cellStyle name="Hipervínculo visitado" xfId="11867" builtinId="9" hidden="1"/>
    <cellStyle name="Hipervínculo visitado" xfId="40828" builtinId="9" hidden="1"/>
    <cellStyle name="Hipervínculo visitado" xfId="919" builtinId="9" hidden="1"/>
    <cellStyle name="Hipervínculo visitado" xfId="28173" builtinId="9" hidden="1"/>
    <cellStyle name="Hipervínculo visitado" xfId="30936" builtinId="9" hidden="1"/>
    <cellStyle name="Hipervínculo visitado" xfId="58615" builtinId="9" hidden="1"/>
    <cellStyle name="Hipervínculo visitado" xfId="35655" builtinId="9" hidden="1"/>
    <cellStyle name="Hipervínculo visitado" xfId="36396" builtinId="9" hidden="1"/>
    <cellStyle name="Hipervínculo visitado" xfId="31234" builtinId="9" hidden="1"/>
    <cellStyle name="Hipervínculo visitado" xfId="54215" builtinId="9" hidden="1"/>
    <cellStyle name="Hipervínculo visitado" xfId="47019" builtinId="9" hidden="1"/>
    <cellStyle name="Hipervínculo visitado" xfId="44106" builtinId="9" hidden="1"/>
    <cellStyle name="Hipervínculo visitado" xfId="42458" builtinId="9" hidden="1"/>
    <cellStyle name="Hipervínculo visitado" xfId="11769" builtinId="9" hidden="1"/>
    <cellStyle name="Hipervínculo visitado" xfId="41311" builtinId="9" hidden="1"/>
    <cellStyle name="Hipervínculo visitado" xfId="28811" builtinId="9" hidden="1"/>
    <cellStyle name="Hipervínculo visitado" xfId="44598" builtinId="9" hidden="1"/>
    <cellStyle name="Hipervínculo visitado" xfId="36217" builtinId="9" hidden="1"/>
    <cellStyle name="Hipervínculo visitado" xfId="30751" builtinId="9" hidden="1"/>
    <cellStyle name="Hipervínculo visitado" xfId="32069" builtinId="9" hidden="1"/>
    <cellStyle name="Hipervínculo visitado" xfId="45254" builtinId="9" hidden="1"/>
    <cellStyle name="Hipervínculo visitado" xfId="14247" builtinId="9" hidden="1"/>
    <cellStyle name="Hipervínculo visitado" xfId="15833" builtinId="9" hidden="1"/>
    <cellStyle name="Hipervínculo visitado" xfId="25038" builtinId="9" hidden="1"/>
    <cellStyle name="Hipervínculo visitado" xfId="21622" builtinId="9" hidden="1"/>
    <cellStyle name="Hipervínculo visitado" xfId="2852" builtinId="9" hidden="1"/>
    <cellStyle name="Hipervínculo visitado" xfId="44548" builtinId="9" hidden="1"/>
    <cellStyle name="Hipervínculo visitado" xfId="9536" builtinId="9" hidden="1"/>
    <cellStyle name="Hipervínculo visitado" xfId="32995" builtinId="9" hidden="1"/>
    <cellStyle name="Hipervínculo visitado" xfId="11311" builtinId="9" hidden="1"/>
    <cellStyle name="Hipervínculo visitado" xfId="47773" builtinId="9" hidden="1"/>
    <cellStyle name="Hipervínculo visitado" xfId="3749" builtinId="9" hidden="1"/>
    <cellStyle name="Hipervínculo visitado" xfId="17392" builtinId="9" hidden="1"/>
    <cellStyle name="Hipervínculo visitado" xfId="24203" builtinId="9" hidden="1"/>
    <cellStyle name="Hipervínculo visitado" xfId="25919" builtinId="9" hidden="1"/>
    <cellStyle name="Hipervínculo visitado" xfId="42844" builtinId="9" hidden="1"/>
    <cellStyle name="Hipervínculo visitado" xfId="50201" builtinId="9" hidden="1"/>
    <cellStyle name="Hipervínculo visitado" xfId="55711" builtinId="9" hidden="1"/>
    <cellStyle name="Hipervínculo visitado" xfId="737" builtinId="9" hidden="1"/>
    <cellStyle name="Hipervínculo visitado" xfId="1133" builtinId="9" hidden="1"/>
    <cellStyle name="Hipervínculo visitado" xfId="19325" builtinId="9" hidden="1"/>
    <cellStyle name="Hipervínculo visitado" xfId="725" builtinId="9" hidden="1"/>
    <cellStyle name="Hipervínculo visitado" xfId="42846" builtinId="9" hidden="1"/>
    <cellStyle name="Hipervínculo visitado" xfId="1343" builtinId="9" hidden="1"/>
    <cellStyle name="Hipervínculo visitado" xfId="37381" builtinId="9" hidden="1"/>
    <cellStyle name="Hipervínculo visitado" xfId="28430" builtinId="9" hidden="1"/>
    <cellStyle name="Hipervínculo visitado" xfId="23989" builtinId="9" hidden="1"/>
    <cellStyle name="Hipervínculo visitado" xfId="23043" builtinId="9" hidden="1"/>
    <cellStyle name="Hipervínculo visitado" xfId="3017" builtinId="9" hidden="1"/>
    <cellStyle name="Hipervínculo visitado" xfId="44144" builtinId="9" hidden="1"/>
    <cellStyle name="Hipervínculo visitado" xfId="37429" builtinId="9" hidden="1"/>
    <cellStyle name="Hipervínculo visitado" xfId="39161" builtinId="9" hidden="1"/>
    <cellStyle name="Hipervínculo visitado" xfId="47033" builtinId="9" hidden="1"/>
    <cellStyle name="Hipervínculo visitado" xfId="29243" builtinId="9" hidden="1"/>
    <cellStyle name="Hipervínculo visitado" xfId="27755" builtinId="9" hidden="1"/>
    <cellStyle name="Hipervínculo visitado" xfId="27791" builtinId="9" hidden="1"/>
    <cellStyle name="Hipervínculo visitado" xfId="21604" builtinId="9" hidden="1"/>
    <cellStyle name="Hipervínculo visitado" xfId="35245" builtinId="9" hidden="1"/>
    <cellStyle name="Hipervínculo visitado" xfId="9667" builtinId="9" hidden="1"/>
    <cellStyle name="Hipervínculo visitado" xfId="2667" builtinId="9" hidden="1"/>
    <cellStyle name="Hipervínculo visitado" xfId="49758" builtinId="9" hidden="1"/>
    <cellStyle name="Hipervínculo visitado" xfId="54163" builtinId="9" hidden="1"/>
    <cellStyle name="Hipervínculo visitado" xfId="3717" builtinId="9" hidden="1"/>
    <cellStyle name="Hipervínculo visitado" xfId="17522" builtinId="9" hidden="1"/>
    <cellStyle name="Hipervínculo visitado" xfId="21548" builtinId="9" hidden="1"/>
    <cellStyle name="Hipervínculo visitado" xfId="46615" builtinId="9" hidden="1"/>
    <cellStyle name="Hipervínculo visitado" xfId="22369" builtinId="9" hidden="1"/>
    <cellStyle name="Hipervínculo visitado" xfId="43479" builtinId="9" hidden="1"/>
    <cellStyle name="Hipervínculo visitado" xfId="33408" builtinId="9" hidden="1"/>
    <cellStyle name="Hipervínculo visitado" xfId="3779" builtinId="9" hidden="1"/>
    <cellStyle name="Hipervínculo visitado" xfId="12547" builtinId="9" hidden="1"/>
    <cellStyle name="Hipervínculo visitado" xfId="44419" builtinId="9" hidden="1"/>
    <cellStyle name="Hipervínculo visitado" xfId="54670" builtinId="9" hidden="1"/>
    <cellStyle name="Hipervínculo visitado" xfId="12491" builtinId="9" hidden="1"/>
    <cellStyle name="Hipervínculo visitado" xfId="18249" builtinId="9" hidden="1"/>
    <cellStyle name="Hipervínculo visitado" xfId="59083" builtinId="9" hidden="1"/>
    <cellStyle name="Hipervínculo visitado" xfId="17148" builtinId="9" hidden="1"/>
    <cellStyle name="Hipervínculo visitado" xfId="38051" builtinId="9" hidden="1"/>
    <cellStyle name="Hipervínculo visitado" xfId="31732" builtinId="9" hidden="1"/>
    <cellStyle name="Hipervínculo visitado" xfId="35127" builtinId="9" hidden="1"/>
    <cellStyle name="Hipervínculo visitado" xfId="10850" builtinId="9" hidden="1"/>
    <cellStyle name="Hipervínculo visitado" xfId="849" builtinId="9" hidden="1"/>
    <cellStyle name="Hipervínculo visitado" xfId="33990" builtinId="9" hidden="1"/>
    <cellStyle name="Hipervínculo visitado" xfId="26685" builtinId="9" hidden="1"/>
    <cellStyle name="Hipervínculo visitado" xfId="42744" builtinId="9" hidden="1"/>
    <cellStyle name="Hipervínculo visitado" xfId="47141" builtinId="9" hidden="1"/>
    <cellStyle name="Hipervínculo visitado" xfId="44064" builtinId="9" hidden="1"/>
    <cellStyle name="Hipervínculo visitado" xfId="399" builtinId="9" hidden="1"/>
    <cellStyle name="Hipervínculo visitado" xfId="32275" builtinId="9" hidden="1"/>
    <cellStyle name="Hipervínculo visitado" xfId="29614" builtinId="9" hidden="1"/>
    <cellStyle name="Hipervínculo visitado" xfId="7433" builtinId="9" hidden="1"/>
    <cellStyle name="Hipervínculo visitado" xfId="30128" builtinId="9" hidden="1"/>
    <cellStyle name="Hipervínculo visitado" xfId="32950" builtinId="9" hidden="1"/>
    <cellStyle name="Hipervínculo visitado" xfId="18660" builtinId="9" hidden="1"/>
    <cellStyle name="Hipervínculo visitado" xfId="8204" builtinId="9" hidden="1"/>
    <cellStyle name="Hipervínculo visitado" xfId="471" builtinId="9" hidden="1"/>
    <cellStyle name="Hipervínculo visitado" xfId="14418" builtinId="9" hidden="1"/>
    <cellStyle name="Hipervínculo visitado" xfId="18829" builtinId="9" hidden="1"/>
    <cellStyle name="Hipervínculo visitado" xfId="6236" builtinId="9" hidden="1"/>
    <cellStyle name="Hipervínculo visitado" xfId="14552" builtinId="9" hidden="1"/>
    <cellStyle name="Hipervínculo visitado" xfId="5770" builtinId="9" hidden="1"/>
    <cellStyle name="Hipervínculo visitado" xfId="966" builtinId="9" hidden="1"/>
    <cellStyle name="Hipervínculo visitado" xfId="19070" builtinId="9" hidden="1"/>
    <cellStyle name="Hipervínculo visitado" xfId="35857" builtinId="9" hidden="1"/>
    <cellStyle name="Hipervínculo visitado" xfId="38337" builtinId="9" hidden="1"/>
    <cellStyle name="Hipervínculo visitado" xfId="41149" builtinId="9" hidden="1"/>
    <cellStyle name="Hipervínculo visitado" xfId="13799" builtinId="9" hidden="1"/>
    <cellStyle name="Hipervínculo visitado" xfId="2350" builtinId="9" hidden="1"/>
    <cellStyle name="Hipervínculo visitado" xfId="54565" builtinId="9" hidden="1"/>
    <cellStyle name="Hipervínculo visitado" xfId="15642" builtinId="9" hidden="1"/>
    <cellStyle name="Hipervínculo visitado" xfId="46318" builtinId="9" hidden="1"/>
    <cellStyle name="Hipervínculo visitado" xfId="8674" builtinId="9" hidden="1"/>
    <cellStyle name="Hipervínculo visitado" xfId="33352" builtinId="9" hidden="1"/>
    <cellStyle name="Hipervínculo visitado" xfId="54129" builtinId="9" hidden="1"/>
    <cellStyle name="Hipervínculo visitado" xfId="14002" builtinId="9" hidden="1"/>
    <cellStyle name="Hipervínculo visitado" xfId="7992" builtinId="9" hidden="1"/>
    <cellStyle name="Hipervínculo visitado" xfId="30370" builtinId="9" hidden="1"/>
    <cellStyle name="Hipervínculo visitado" xfId="17440" builtinId="9" hidden="1"/>
    <cellStyle name="Hipervínculo visitado" xfId="52690" builtinId="9" hidden="1"/>
    <cellStyle name="Hipervínculo visitado" xfId="3320" builtinId="9" hidden="1"/>
    <cellStyle name="Hipervínculo visitado" xfId="19506" builtinId="9" hidden="1"/>
    <cellStyle name="Hipervínculo visitado" xfId="31532" builtinId="9" hidden="1"/>
    <cellStyle name="Hipervínculo visitado" xfId="52059" builtinId="9" hidden="1"/>
    <cellStyle name="Hipervínculo visitado" xfId="33494" builtinId="9" hidden="1"/>
    <cellStyle name="Hipervínculo visitado" xfId="30980" builtinId="9" hidden="1"/>
    <cellStyle name="Hipervínculo visitado" xfId="10572" builtinId="9" hidden="1"/>
    <cellStyle name="Hipervínculo visitado" xfId="44836" builtinId="9" hidden="1"/>
    <cellStyle name="Hipervínculo visitado" xfId="57046" builtinId="9" hidden="1"/>
    <cellStyle name="Hipervínculo visitado" xfId="43505" builtinId="9" hidden="1"/>
    <cellStyle name="Hipervínculo visitado" xfId="24535" builtinId="9" hidden="1"/>
    <cellStyle name="Hipervínculo visitado" xfId="27426" builtinId="9" hidden="1"/>
    <cellStyle name="Hipervínculo visitado" xfId="50776" builtinId="9" hidden="1"/>
    <cellStyle name="Hipervínculo visitado" xfId="1065" builtinId="9" hidden="1"/>
    <cellStyle name="Hipervínculo visitado" xfId="6026" builtinId="9" hidden="1"/>
    <cellStyle name="Hipervínculo visitado" xfId="34733" builtinId="9" hidden="1"/>
    <cellStyle name="Hipervínculo visitado" xfId="52983" builtinId="9" hidden="1"/>
    <cellStyle name="Hipervínculo visitado" xfId="33914" builtinId="9" hidden="1"/>
    <cellStyle name="Hipervínculo visitado" xfId="25827" builtinId="9" hidden="1"/>
    <cellStyle name="Hipervínculo visitado" xfId="45378" builtinId="9" hidden="1"/>
    <cellStyle name="Hipervínculo visitado" xfId="40490" builtinId="9" hidden="1"/>
    <cellStyle name="Hipervínculo visitado" xfId="37578" builtinId="9" hidden="1"/>
    <cellStyle name="Hipervínculo visitado" xfId="25668" builtinId="9" hidden="1"/>
    <cellStyle name="Hipervínculo visitado" xfId="15414" builtinId="9" hidden="1"/>
    <cellStyle name="Hipervínculo visitado" xfId="35543" builtinId="9" hidden="1"/>
    <cellStyle name="Hipervínculo visitado" xfId="55843" builtinId="9" hidden="1"/>
    <cellStyle name="Hipervínculo visitado" xfId="40532" builtinId="9" hidden="1"/>
    <cellStyle name="Hipervínculo visitado" xfId="56067" builtinId="9" hidden="1"/>
    <cellStyle name="Hipervínculo visitado" xfId="40722" builtinId="9" hidden="1"/>
    <cellStyle name="Hipervínculo visitado" xfId="21015" builtinId="9" hidden="1"/>
    <cellStyle name="Hipervínculo visitado" xfId="53019" builtinId="9" hidden="1"/>
    <cellStyle name="Hipervínculo visitado" xfId="24049" builtinId="9" hidden="1"/>
    <cellStyle name="Hipervínculo visitado" xfId="44248" builtinId="9" hidden="1"/>
    <cellStyle name="Hipervínculo visitado" xfId="41890" builtinId="9" hidden="1"/>
    <cellStyle name="Hipervínculo visitado" xfId="25377" builtinId="9" hidden="1"/>
    <cellStyle name="Hipervínculo visitado" xfId="49892" builtinId="9" hidden="1"/>
    <cellStyle name="Hipervínculo visitado" xfId="53809" builtinId="9" hidden="1"/>
    <cellStyle name="Hipervínculo visitado" xfId="58041" builtinId="9" hidden="1"/>
    <cellStyle name="Hipervínculo visitado" xfId="48714" builtinId="9" hidden="1"/>
    <cellStyle name="Hipervínculo visitado" xfId="20763" builtinId="9" hidden="1"/>
    <cellStyle name="Hipervínculo visitado" xfId="146" builtinId="9" hidden="1"/>
    <cellStyle name="Hipervínculo visitado" xfId="40682" builtinId="9" hidden="1"/>
    <cellStyle name="Hipervínculo visitado" xfId="40090" builtinId="9" hidden="1"/>
    <cellStyle name="Hipervínculo visitado" xfId="33738" builtinId="9" hidden="1"/>
    <cellStyle name="Hipervínculo visitado" xfId="2244" builtinId="9" hidden="1"/>
    <cellStyle name="Hipervínculo visitado" xfId="9878" builtinId="9" hidden="1"/>
    <cellStyle name="Hipervínculo visitado" xfId="16622" builtinId="9" hidden="1"/>
    <cellStyle name="Hipervínculo visitado" xfId="22722" builtinId="9" hidden="1"/>
    <cellStyle name="Hipervínculo visitado" xfId="48676" builtinId="9" hidden="1"/>
    <cellStyle name="Hipervínculo visitado" xfId="13803" builtinId="9" hidden="1"/>
    <cellStyle name="Hipervínculo visitado" xfId="57734" builtinId="9" hidden="1"/>
    <cellStyle name="Hipervínculo visitado" xfId="40434" builtinId="9" hidden="1"/>
    <cellStyle name="Hipervínculo visitado" xfId="40488" builtinId="9" hidden="1"/>
    <cellStyle name="Hipervínculo visitado" xfId="49320" builtinId="9" hidden="1"/>
    <cellStyle name="Hipervínculo visitado" xfId="3072" builtinId="9" hidden="1"/>
    <cellStyle name="Hipervínculo visitado" xfId="53455" builtinId="9" hidden="1"/>
    <cellStyle name="Hipervínculo visitado" xfId="875" builtinId="9" hidden="1"/>
    <cellStyle name="Hipervínculo visitado" xfId="41001" builtinId="9" hidden="1"/>
    <cellStyle name="Hipervínculo visitado" xfId="6040" builtinId="9" hidden="1"/>
    <cellStyle name="Hipervínculo visitado" xfId="9562" builtinId="9" hidden="1"/>
    <cellStyle name="Hipervínculo visitado" xfId="34905" builtinId="9" hidden="1"/>
    <cellStyle name="Hipervínculo visitado" xfId="37233" builtinId="9" hidden="1"/>
    <cellStyle name="Hipervínculo visitado" xfId="32630" builtinId="9" hidden="1"/>
    <cellStyle name="Hipervínculo visitado" xfId="1157" builtinId="9" hidden="1"/>
    <cellStyle name="Hipervínculo visitado" xfId="5720" builtinId="9" hidden="1"/>
    <cellStyle name="Hipervínculo visitado" xfId="4087" builtinId="9" hidden="1"/>
    <cellStyle name="Hipervínculo visitado" xfId="38625" builtinId="9" hidden="1"/>
    <cellStyle name="Hipervínculo visitado" xfId="55936" builtinId="9" hidden="1"/>
    <cellStyle name="Hipervínculo visitado" xfId="30534" builtinId="9" hidden="1"/>
    <cellStyle name="Hipervínculo visitado" xfId="46073" builtinId="9" hidden="1"/>
    <cellStyle name="Hipervínculo visitado" xfId="25258" builtinId="9" hidden="1"/>
    <cellStyle name="Hipervínculo visitado" xfId="1385" builtinId="9" hidden="1"/>
    <cellStyle name="Hipervínculo visitado" xfId="48277" builtinId="9" hidden="1"/>
    <cellStyle name="Hipervínculo visitado" xfId="38949" builtinId="9" hidden="1"/>
    <cellStyle name="Hipervínculo visitado" xfId="41721" builtinId="9" hidden="1"/>
    <cellStyle name="Hipervínculo visitado" xfId="28827" builtinId="9" hidden="1"/>
    <cellStyle name="Hipervínculo visitado" xfId="4994" builtinId="9" hidden="1"/>
    <cellStyle name="Hipervínculo visitado" xfId="49288" builtinId="9" hidden="1"/>
    <cellStyle name="Hipervínculo visitado" xfId="4275" builtinId="9" hidden="1"/>
    <cellStyle name="Hipervínculo visitado" xfId="5496" builtinId="9" hidden="1"/>
    <cellStyle name="Hipervínculo visitado" xfId="2332" builtinId="9" hidden="1"/>
    <cellStyle name="Hipervínculo visitado" xfId="16752" builtinId="9" hidden="1"/>
    <cellStyle name="Hipervínculo visitado" xfId="10554" builtinId="9" hidden="1"/>
    <cellStyle name="Hipervínculo visitado" xfId="53837" builtinId="9" hidden="1"/>
    <cellStyle name="Hipervínculo visitado" xfId="48159" builtinId="9" hidden="1"/>
    <cellStyle name="Hipervínculo visitado" xfId="18940" builtinId="9" hidden="1"/>
    <cellStyle name="Hipervínculo visitado" xfId="15452" builtinId="9" hidden="1"/>
    <cellStyle name="Hipervínculo visitado" xfId="19168" builtinId="9" hidden="1"/>
    <cellStyle name="Hipervínculo visitado" xfId="28105" builtinId="9" hidden="1"/>
    <cellStyle name="Hipervínculo visitado" xfId="55004" builtinId="9" hidden="1"/>
    <cellStyle name="Hipervínculo visitado" xfId="4237" builtinId="9" hidden="1"/>
    <cellStyle name="Hipervínculo visitado" xfId="12388" builtinId="9" hidden="1"/>
    <cellStyle name="Hipervínculo visitado" xfId="26355" builtinId="9" hidden="1"/>
    <cellStyle name="Hipervínculo visitado" xfId="10362" builtinId="9" hidden="1"/>
    <cellStyle name="Hipervínculo visitado" xfId="4438" builtinId="9" hidden="1"/>
    <cellStyle name="Hipervínculo visitado" xfId="39407" builtinId="9" hidden="1"/>
    <cellStyle name="Hipervínculo visitado" xfId="16117" builtinId="9" hidden="1"/>
    <cellStyle name="Hipervínculo visitado" xfId="6817" builtinId="9" hidden="1"/>
    <cellStyle name="Hipervínculo visitado" xfId="43341" builtinId="9" hidden="1"/>
    <cellStyle name="Hipervínculo visitado" xfId="631" builtinId="9" hidden="1"/>
    <cellStyle name="Hipervínculo visitado" xfId="34584" builtinId="9" hidden="1"/>
    <cellStyle name="Hipervínculo visitado" xfId="54908" builtinId="9" hidden="1"/>
    <cellStyle name="Hipervínculo visitado" xfId="18263" builtinId="9" hidden="1"/>
    <cellStyle name="Hipervínculo visitado" xfId="38069" builtinId="9" hidden="1"/>
    <cellStyle name="Hipervínculo visitado" xfId="54269" builtinId="9" hidden="1"/>
    <cellStyle name="Hipervínculo visitado" xfId="5436" builtinId="9" hidden="1"/>
    <cellStyle name="Hipervínculo visitado" xfId="58196" builtinId="9" hidden="1"/>
    <cellStyle name="Hipervínculo visitado" xfId="25142" builtinId="9" hidden="1"/>
    <cellStyle name="Hipervínculo visitado" xfId="52471" builtinId="9" hidden="1"/>
    <cellStyle name="Hipervínculo visitado" xfId="10730" builtinId="9" hidden="1"/>
    <cellStyle name="Hipervínculo visitado" xfId="4829" builtinId="9" hidden="1"/>
    <cellStyle name="Hipervínculo visitado" xfId="2759" builtinId="9" hidden="1"/>
    <cellStyle name="Hipervínculo visitado" xfId="6494" builtinId="9" hidden="1"/>
    <cellStyle name="Hipervínculo visitado" xfId="46447" builtinId="9" hidden="1"/>
    <cellStyle name="Hipervínculo visitado" xfId="50853" builtinId="9" hidden="1"/>
    <cellStyle name="Hipervínculo visitado" xfId="37106" builtinId="9" hidden="1"/>
    <cellStyle name="Hipervínculo visitado" xfId="4948" builtinId="9" hidden="1"/>
    <cellStyle name="Hipervínculo visitado" xfId="57853" builtinId="9" hidden="1"/>
    <cellStyle name="Hipervínculo visitado" xfId="30096" builtinId="9" hidden="1"/>
    <cellStyle name="Hipervínculo visitado" xfId="54964" builtinId="9" hidden="1"/>
    <cellStyle name="Hipervínculo visitado" xfId="49085" builtinId="9" hidden="1"/>
    <cellStyle name="Hipervínculo visitado" xfId="40526" builtinId="9" hidden="1"/>
    <cellStyle name="Hipervínculo visitado" xfId="22031" builtinId="9" hidden="1"/>
    <cellStyle name="Hipervínculo visitado" xfId="34384" builtinId="9" hidden="1"/>
    <cellStyle name="Hipervínculo visitado" xfId="14396" builtinId="9" hidden="1"/>
    <cellStyle name="Hipervínculo visitado" xfId="51728" builtinId="9" hidden="1"/>
    <cellStyle name="Hipervínculo visitado" xfId="10842" builtinId="9" hidden="1"/>
    <cellStyle name="Hipervínculo visitado" xfId="5708" builtinId="9" hidden="1"/>
    <cellStyle name="Hipervínculo visitado" xfId="273" builtinId="9" hidden="1"/>
    <cellStyle name="Hipervínculo visitado" xfId="3409" builtinId="9" hidden="1"/>
    <cellStyle name="Hipervínculo visitado" xfId="5038" builtinId="9" hidden="1"/>
    <cellStyle name="Hipervínculo visitado" xfId="50736" builtinId="9" hidden="1"/>
    <cellStyle name="Hipervínculo visitado" xfId="45749" builtinId="9" hidden="1"/>
    <cellStyle name="Hipervínculo visitado" xfId="2675" builtinId="9" hidden="1"/>
    <cellStyle name="Hipervínculo visitado" xfId="5646" builtinId="9" hidden="1"/>
    <cellStyle name="Hipervínculo visitado" xfId="1413" builtinId="9" hidden="1"/>
    <cellStyle name="Hipervínculo visitado" xfId="13251" builtinId="9" hidden="1"/>
    <cellStyle name="Hipervínculo visitado" xfId="24199" builtinId="9" hidden="1"/>
    <cellStyle name="Hipervínculo visitado" xfId="52232" builtinId="9" hidden="1"/>
    <cellStyle name="Hipervínculo visitado" xfId="643" builtinId="9" hidden="1"/>
    <cellStyle name="Hipervínculo visitado" xfId="482" builtinId="9" hidden="1"/>
    <cellStyle name="Hipervínculo visitado" xfId="13672" builtinId="9" hidden="1"/>
    <cellStyle name="Hipervínculo visitado" xfId="44467" builtinId="9" hidden="1"/>
    <cellStyle name="Hipervínculo visitado" xfId="11457" builtinId="9" hidden="1"/>
    <cellStyle name="Hipervínculo visitado" xfId="48121" builtinId="9" hidden="1"/>
    <cellStyle name="Hipervínculo visitado" xfId="44802" builtinId="9" hidden="1"/>
    <cellStyle name="Hipervínculo visitado" xfId="36602" builtinId="9" hidden="1"/>
    <cellStyle name="Hipervínculo visitado" xfId="36819" builtinId="9" hidden="1"/>
    <cellStyle name="Hipervínculo visitado" xfId="13853" builtinId="9" hidden="1"/>
    <cellStyle name="Hipervínculo visitado" xfId="45820" builtinId="9" hidden="1"/>
    <cellStyle name="Hipervínculo visitado" xfId="51042" builtinId="9" hidden="1"/>
    <cellStyle name="Hipervínculo visitado" xfId="11365" builtinId="9" hidden="1"/>
    <cellStyle name="Hipervínculo visitado" xfId="29514" builtinId="9" hidden="1"/>
    <cellStyle name="Hipervínculo visitado" xfId="36801" builtinId="9" hidden="1"/>
    <cellStyle name="Hipervínculo visitado" xfId="23299" builtinId="9" hidden="1"/>
    <cellStyle name="Hipervínculo visitado" xfId="47549" builtinId="9" hidden="1"/>
    <cellStyle name="Hipervínculo visitado" xfId="39774" builtinId="9" hidden="1"/>
    <cellStyle name="Hipervínculo visitado" xfId="16163" builtinId="9" hidden="1"/>
    <cellStyle name="Hipervínculo visitado" xfId="35185" builtinId="9" hidden="1"/>
    <cellStyle name="Hipervínculo visitado" xfId="5630" builtinId="9" hidden="1"/>
    <cellStyle name="Hipervínculo visitado" xfId="27716" builtinId="9" hidden="1"/>
    <cellStyle name="Hipervínculo visitado" xfId="42314" builtinId="9" hidden="1"/>
    <cellStyle name="Hipervínculo visitado" xfId="27031" builtinId="9" hidden="1"/>
    <cellStyle name="Hipervínculo visitado" xfId="37385" builtinId="9" hidden="1"/>
    <cellStyle name="Hipervínculo visitado" xfId="51500" builtinId="9" hidden="1"/>
    <cellStyle name="Hipervínculo visitado" xfId="39324" builtinId="9" hidden="1"/>
    <cellStyle name="Hipervínculo visitado" xfId="3663" builtinId="9" hidden="1"/>
    <cellStyle name="Hipervínculo visitado" xfId="46453" builtinId="9" hidden="1"/>
    <cellStyle name="Hipervínculo visitado" xfId="56311" builtinId="9" hidden="1"/>
    <cellStyle name="Hipervínculo visitado" xfId="47441" builtinId="9" hidden="1"/>
    <cellStyle name="Hipervínculo visitado" xfId="14538" builtinId="9" hidden="1"/>
    <cellStyle name="Hipervínculo visitado" xfId="57276" builtinId="9" hidden="1"/>
    <cellStyle name="Hipervínculo visitado" xfId="42036" builtinId="9" hidden="1"/>
    <cellStyle name="Hipervínculo visitado" xfId="23219" builtinId="9" hidden="1"/>
    <cellStyle name="Hipervínculo visitado" xfId="29215" builtinId="9" hidden="1"/>
    <cellStyle name="Hipervínculo visitado" xfId="23961" builtinId="9" hidden="1"/>
    <cellStyle name="Hipervínculo visitado" xfId="11877" builtinId="9" hidden="1"/>
    <cellStyle name="Hipervínculo visitado" xfId="15046" builtinId="9" hidden="1"/>
    <cellStyle name="Hipervínculo visitado" xfId="11709" builtinId="9" hidden="1"/>
    <cellStyle name="Hipervínculo visitado" xfId="24013" builtinId="9" hidden="1"/>
    <cellStyle name="Hipervínculo visitado" xfId="10566" builtinId="9" hidden="1"/>
    <cellStyle name="Hipervínculo visitado" xfId="55918" builtinId="9" hidden="1"/>
    <cellStyle name="Hipervínculo visitado" xfId="33086" builtinId="9" hidden="1"/>
    <cellStyle name="Hipervínculo visitado" xfId="17964" builtinId="9" hidden="1"/>
    <cellStyle name="Hipervínculo visitado" xfId="36237" builtinId="9" hidden="1"/>
    <cellStyle name="Hipervínculo visitado" xfId="1053" builtinId="9" hidden="1"/>
    <cellStyle name="Hipervínculo visitado" xfId="38623" builtinId="9" hidden="1"/>
    <cellStyle name="Hipervínculo visitado" xfId="5338" builtinId="9" hidden="1"/>
    <cellStyle name="Hipervínculo visitado" xfId="54615" builtinId="9" hidden="1"/>
    <cellStyle name="Hipervínculo visitado" xfId="20871" builtinId="9" hidden="1"/>
    <cellStyle name="Hipervínculo visitado" xfId="43461" builtinId="9" hidden="1"/>
    <cellStyle name="Hipervínculo visitado" xfId="25044" builtinId="9" hidden="1"/>
    <cellStyle name="Hipervínculo visitado" xfId="53648" builtinId="9" hidden="1"/>
    <cellStyle name="Hipervínculo visitado" xfId="13740" builtinId="9" hidden="1"/>
    <cellStyle name="Hipervínculo visitado" xfId="11901" builtinId="9" hidden="1"/>
    <cellStyle name="Hipervínculo visitado" xfId="15546" builtinId="9" hidden="1"/>
    <cellStyle name="Hipervínculo visitado" xfId="34289" builtinId="9" hidden="1"/>
    <cellStyle name="Hipervínculo visitado" xfId="23896" builtinId="9" hidden="1"/>
    <cellStyle name="Hipervínculo visitado" xfId="42498" builtinId="9" hidden="1"/>
    <cellStyle name="Hipervínculo visitado" xfId="56851" builtinId="9" hidden="1"/>
    <cellStyle name="Hipervínculo visitado" xfId="53618" builtinId="9" hidden="1"/>
    <cellStyle name="Hipervínculo visitado" xfId="54019" builtinId="9" hidden="1"/>
    <cellStyle name="Hipervínculo visitado" xfId="54886" builtinId="9" hidden="1"/>
    <cellStyle name="Hipervínculo visitado" xfId="27534" builtinId="9" hidden="1"/>
    <cellStyle name="Hipervínculo visitado" xfId="40886" builtinId="9" hidden="1"/>
    <cellStyle name="Hipervínculo visitado" xfId="10266" builtinId="9" hidden="1"/>
    <cellStyle name="Hipervínculo visitado" xfId="37919" builtinId="9" hidden="1"/>
    <cellStyle name="Hipervínculo visitado" xfId="49852" builtinId="9" hidden="1"/>
    <cellStyle name="Hipervínculo visitado" xfId="53267" builtinId="9" hidden="1"/>
    <cellStyle name="Hipervínculo visitado" xfId="21562" builtinId="9" hidden="1"/>
    <cellStyle name="Hipervínculo visitado" xfId="37955" builtinId="9" hidden="1"/>
    <cellStyle name="Hipervínculo visitado" xfId="55263" builtinId="9" hidden="1"/>
    <cellStyle name="Hipervínculo visitado" xfId="29991" builtinId="9" hidden="1"/>
    <cellStyle name="Hipervínculo visitado" xfId="14474" builtinId="9" hidden="1"/>
    <cellStyle name="Hipervínculo visitado" xfId="22541" builtinId="9" hidden="1"/>
    <cellStyle name="Hipervínculo visitado" xfId="7744" builtinId="9" hidden="1"/>
    <cellStyle name="Hipervínculo visitado" xfId="52846" builtinId="9" hidden="1"/>
    <cellStyle name="Hipervínculo visitado" xfId="11672" builtinId="9" hidden="1"/>
    <cellStyle name="Hipervínculo visitado" xfId="19068" builtinId="9" hidden="1"/>
    <cellStyle name="Hipervínculo visitado" xfId="7897" builtinId="9" hidden="1"/>
    <cellStyle name="Hipervínculo visitado" xfId="25164" builtinId="9" hidden="1"/>
    <cellStyle name="Hipervínculo visitado" xfId="57422" builtinId="9" hidden="1"/>
    <cellStyle name="Hipervínculo visitado" xfId="7710" builtinId="9" hidden="1"/>
    <cellStyle name="Hipervínculo visitado" xfId="20836" builtinId="9" hidden="1"/>
    <cellStyle name="Hipervínculo visitado" xfId="57493" builtinId="9" hidden="1"/>
    <cellStyle name="Hipervínculo visitado" xfId="4689" builtinId="9" hidden="1"/>
    <cellStyle name="Hipervínculo visitado" xfId="34677" builtinId="9" hidden="1"/>
    <cellStyle name="Hipervínculo visitado" xfId="41990" builtinId="9" hidden="1"/>
    <cellStyle name="Hipervínculo visitado" xfId="16860" builtinId="9" hidden="1"/>
    <cellStyle name="Hipervínculo visitado" xfId="44940" builtinId="9" hidden="1"/>
    <cellStyle name="Hipervínculo visitado" xfId="15204" builtinId="9" hidden="1"/>
    <cellStyle name="Hipervínculo visitado" xfId="17754" builtinId="9" hidden="1"/>
    <cellStyle name="Hipervínculo visitado" xfId="10151" builtinId="9" hidden="1"/>
    <cellStyle name="Hipervínculo visitado" xfId="11524" builtinId="9" hidden="1"/>
    <cellStyle name="Hipervínculo visitado" xfId="24577" builtinId="9" hidden="1"/>
    <cellStyle name="Hipervínculo visitado" xfId="19470" builtinId="9" hidden="1"/>
    <cellStyle name="Hipervínculo visitado" xfId="26335" builtinId="9" hidden="1"/>
    <cellStyle name="Hipervínculo visitado" xfId="51377" builtinId="9" hidden="1"/>
    <cellStyle name="Hipervínculo visitado" xfId="2747" builtinId="9" hidden="1"/>
    <cellStyle name="Hipervínculo visitado" xfId="877" builtinId="9" hidden="1"/>
    <cellStyle name="Hipervínculo visitado" xfId="46750" builtinId="9" hidden="1"/>
    <cellStyle name="Hipervínculo visitado" xfId="49984" builtinId="9" hidden="1"/>
    <cellStyle name="Hipervínculo visitado" xfId="50369" builtinId="9" hidden="1"/>
    <cellStyle name="Hipervínculo visitado" xfId="40132" builtinId="9" hidden="1"/>
    <cellStyle name="Hipervínculo visitado" xfId="37275" builtinId="9" hidden="1"/>
    <cellStyle name="Hipervínculo visitado" xfId="41452" builtinId="9" hidden="1"/>
    <cellStyle name="Hipervínculo visitado" xfId="205" builtinId="9" hidden="1"/>
    <cellStyle name="Hipervínculo visitado" xfId="54766" builtinId="9" hidden="1"/>
    <cellStyle name="Hipervínculo visitado" xfId="13333" builtinId="9" hidden="1"/>
    <cellStyle name="Hipervínculo visitado" xfId="28339" builtinId="9" hidden="1"/>
    <cellStyle name="Hipervínculo visitado" xfId="741" builtinId="9" hidden="1"/>
    <cellStyle name="Hipervínculo visitado" xfId="39170" builtinId="9" hidden="1"/>
    <cellStyle name="Hipervínculo visitado" xfId="8452" builtinId="9" hidden="1"/>
    <cellStyle name="Hipervínculo visitado" xfId="53369" builtinId="9" hidden="1"/>
    <cellStyle name="Hipervínculo visitado" xfId="10220" builtinId="9" hidden="1"/>
    <cellStyle name="Hipervínculo visitado" xfId="39184" builtinId="9" hidden="1"/>
    <cellStyle name="Hipervínculo visitado" xfId="53983" builtinId="9" hidden="1"/>
    <cellStyle name="Hipervínculo visitado" xfId="5964" builtinId="9" hidden="1"/>
    <cellStyle name="Hipervínculo visitado" xfId="56785" builtinId="9" hidden="1"/>
    <cellStyle name="Hipervínculo visitado" xfId="58877" builtinId="9" hidden="1"/>
    <cellStyle name="Hipervínculo visitado" xfId="43876" builtinId="9" hidden="1"/>
    <cellStyle name="Hipervínculo visitado" xfId="51840" builtinId="9" hidden="1"/>
    <cellStyle name="Hipervínculo visitado" xfId="48046" builtinId="9" hidden="1"/>
    <cellStyle name="Hipervínculo visitado" xfId="40462" builtinId="9" hidden="1"/>
    <cellStyle name="Hipervínculo visitado" xfId="37721" builtinId="9" hidden="1"/>
    <cellStyle name="Hipervínculo visitado" xfId="28191" builtinId="9" hidden="1"/>
    <cellStyle name="Hipervínculo visitado" xfId="32306" builtinId="9" hidden="1"/>
    <cellStyle name="Hipervínculo visitado" xfId="47525" builtinId="9" hidden="1"/>
    <cellStyle name="Hipervínculo visitado" xfId="33918" builtinId="9" hidden="1"/>
    <cellStyle name="Hipervínculo visitado" xfId="6995" builtinId="9" hidden="1"/>
    <cellStyle name="Hipervínculo visitado" xfId="44031" builtinId="9" hidden="1"/>
    <cellStyle name="Hipervínculo visitado" xfId="40720" builtinId="9" hidden="1"/>
    <cellStyle name="Hipervínculo visitado" xfId="20887" builtinId="9" hidden="1"/>
    <cellStyle name="Hipervínculo visitado" xfId="33518" builtinId="9" hidden="1"/>
    <cellStyle name="Hipervínculo visitado" xfId="39204" builtinId="9" hidden="1"/>
    <cellStyle name="Hipervínculo visitado" xfId="57042" builtinId="9" hidden="1"/>
    <cellStyle name="Hipervínculo visitado" xfId="17228" builtinId="9" hidden="1"/>
    <cellStyle name="Hipervínculo visitado" xfId="23767" builtinId="9" hidden="1"/>
    <cellStyle name="Hipervínculo visitado" xfId="15560" builtinId="9" hidden="1"/>
    <cellStyle name="Hipervínculo visitado" xfId="45653" builtinId="9" hidden="1"/>
    <cellStyle name="Hipervínculo visitado" xfId="28010" builtinId="9" hidden="1"/>
    <cellStyle name="Hipervínculo visitado" xfId="22107" builtinId="9" hidden="1"/>
    <cellStyle name="Hipervínculo visitado" xfId="25216" builtinId="9" hidden="1"/>
    <cellStyle name="Hipervínculo visitado" xfId="16936" builtinId="9" hidden="1"/>
    <cellStyle name="Hipervínculo visitado" xfId="24745" builtinId="9" hidden="1"/>
    <cellStyle name="Hipervínculo visitado" xfId="14755" builtinId="9" hidden="1"/>
    <cellStyle name="Hipervínculo visitado" xfId="21257" builtinId="9" hidden="1"/>
    <cellStyle name="Hipervínculo visitado" xfId="4412" builtinId="9" hidden="1"/>
    <cellStyle name="Hipervínculo visitado" xfId="45761" builtinId="9" hidden="1"/>
    <cellStyle name="Hipervínculo visitado" xfId="5820" builtinId="9" hidden="1"/>
    <cellStyle name="Hipervínculo visitado" xfId="49782" builtinId="9" hidden="1"/>
    <cellStyle name="Hipervínculo visitado" xfId="31764" builtinId="9" hidden="1"/>
    <cellStyle name="Hipervínculo visitado" xfId="2961" builtinId="9" hidden="1"/>
    <cellStyle name="Hipervínculo visitado" xfId="47281" builtinId="9" hidden="1"/>
    <cellStyle name="Hipervínculo visitado" xfId="42310" builtinId="9" hidden="1"/>
    <cellStyle name="Hipervínculo visitado" xfId="23737" builtinId="9" hidden="1"/>
    <cellStyle name="Hipervínculo visitado" xfId="24117" builtinId="9" hidden="1"/>
    <cellStyle name="Hipervínculo visitado" xfId="31292" builtinId="9" hidden="1"/>
    <cellStyle name="Hipervínculo visitado" xfId="45711" builtinId="9" hidden="1"/>
    <cellStyle name="Hipervínculo visitado" xfId="36229" builtinId="9" hidden="1"/>
    <cellStyle name="Hipervínculo visitado" xfId="38213" builtinId="9" hidden="1"/>
    <cellStyle name="Hipervínculo visitado" xfId="18123" builtinId="9" hidden="1"/>
    <cellStyle name="Hipervínculo visitado" xfId="26243" builtinId="9" hidden="1"/>
    <cellStyle name="Hipervínculo visitado" xfId="24009" builtinId="9" hidden="1"/>
    <cellStyle name="Hipervínculo visitado" xfId="28259" builtinId="9" hidden="1"/>
    <cellStyle name="Hipervínculo visitado" xfId="36035" builtinId="9" hidden="1"/>
    <cellStyle name="Hipervínculo visitado" xfId="25437" builtinId="9" hidden="1"/>
    <cellStyle name="Hipervínculo visitado" xfId="17978" builtinId="9" hidden="1"/>
    <cellStyle name="Hipervínculo visitado" xfId="38507" builtinId="9" hidden="1"/>
    <cellStyle name="Hipervínculo visitado" xfId="53081" builtinId="9" hidden="1"/>
    <cellStyle name="Hipervínculo visitado" xfId="44096" builtinId="9" hidden="1"/>
    <cellStyle name="Hipervínculo visitado" xfId="50752" builtinId="9" hidden="1"/>
    <cellStyle name="Hipervínculo visitado" xfId="55914" builtinId="9" hidden="1"/>
    <cellStyle name="Hipervínculo visitado" xfId="47287" builtinId="9" hidden="1"/>
    <cellStyle name="Hipervínculo visitado" xfId="58409" builtinId="9" hidden="1"/>
    <cellStyle name="Hipervínculo visitado" xfId="45038" builtinId="9" hidden="1"/>
    <cellStyle name="Hipervínculo visitado" xfId="58797" builtinId="9" hidden="1"/>
    <cellStyle name="Hipervínculo visitado" xfId="21819" builtinId="9" hidden="1"/>
    <cellStyle name="Hipervínculo visitado" xfId="12511" builtinId="9" hidden="1"/>
    <cellStyle name="Hipervínculo visitado" xfId="15616" builtinId="9" hidden="1"/>
    <cellStyle name="Hipervínculo visitado" xfId="27833" builtinId="9" hidden="1"/>
    <cellStyle name="Hipervínculo visitado" xfId="14144" builtinId="9" hidden="1"/>
    <cellStyle name="Hipervínculo visitado" xfId="41189" builtinId="9" hidden="1"/>
    <cellStyle name="Hipervínculo visitado" xfId="40933" builtinId="9" hidden="1"/>
    <cellStyle name="Hipervínculo visitado" xfId="39794" builtinId="9" hidden="1"/>
    <cellStyle name="Hipervínculo visitado" xfId="21307" builtinId="9" hidden="1"/>
    <cellStyle name="Hipervínculo visitado" xfId="47912" builtinId="9" hidden="1"/>
    <cellStyle name="Hipervínculo visitado" xfId="4322" builtinId="9" hidden="1"/>
    <cellStyle name="Hipervínculo visitado" xfId="35853" builtinId="9" hidden="1"/>
    <cellStyle name="Hipervínculo visitado" xfId="27360" builtinId="9" hidden="1"/>
    <cellStyle name="Hipervínculo visitado" xfId="32336" builtinId="9" hidden="1"/>
    <cellStyle name="Hipervínculo visitado" xfId="14428" builtinId="9" hidden="1"/>
    <cellStyle name="Hipervínculo visitado" xfId="34028" builtinId="9" hidden="1"/>
    <cellStyle name="Hipervínculo visitado" xfId="47059" builtinId="9" hidden="1"/>
    <cellStyle name="Hipervínculo visitado" xfId="42412" builtinId="9" hidden="1"/>
    <cellStyle name="Hipervínculo visitado" xfId="6268" builtinId="9" hidden="1"/>
    <cellStyle name="Hipervínculo visitado" xfId="34540" builtinId="9" hidden="1"/>
    <cellStyle name="Hipervínculo visitado" xfId="53303" builtinId="9" hidden="1"/>
    <cellStyle name="Hipervínculo visitado" xfId="54846" builtinId="9" hidden="1"/>
    <cellStyle name="Hipervínculo visitado" xfId="13670" builtinId="9" hidden="1"/>
    <cellStyle name="Hipervínculo visitado" xfId="26833" builtinId="9" hidden="1"/>
    <cellStyle name="Hipervínculo visitado" xfId="5946" builtinId="9" hidden="1"/>
    <cellStyle name="Hipervínculo visitado" xfId="52276" builtinId="9" hidden="1"/>
    <cellStyle name="Hipervínculo visitado" xfId="45406" builtinId="9" hidden="1"/>
    <cellStyle name="Hipervínculo visitado" xfId="10656" builtinId="9" hidden="1"/>
    <cellStyle name="Hipervínculo visitado" xfId="26609" builtinId="9" hidden="1"/>
    <cellStyle name="Hipervínculo visitado" xfId="43934" builtinId="9" hidden="1"/>
    <cellStyle name="Hipervínculo visitado" xfId="9840" builtinId="9" hidden="1"/>
    <cellStyle name="Hipervínculo visitado" xfId="11968" builtinId="9" hidden="1"/>
    <cellStyle name="Hipervínculo visitado" xfId="21929" builtinId="9" hidden="1"/>
    <cellStyle name="Hipervínculo visitado" xfId="39494" builtinId="9" hidden="1"/>
    <cellStyle name="Hipervínculo visitado" xfId="7495" builtinId="9" hidden="1"/>
    <cellStyle name="Hipervínculo visitado" xfId="34941" builtinId="9" hidden="1"/>
    <cellStyle name="Hipervínculo visitado" xfId="39644" builtinId="9" hidden="1"/>
    <cellStyle name="Hipervínculo visitado" xfId="9719" builtinId="9" hidden="1"/>
    <cellStyle name="Hipervínculo visitado" xfId="31134" builtinId="9" hidden="1"/>
    <cellStyle name="Hipervínculo visitado" xfId="24549" builtinId="9" hidden="1"/>
    <cellStyle name="Hipervínculo visitado" xfId="36939" builtinId="9" hidden="1"/>
    <cellStyle name="Hipervínculo visitado" xfId="39550" builtinId="9" hidden="1"/>
    <cellStyle name="Hipervínculo visitado" xfId="18461" builtinId="9" hidden="1"/>
    <cellStyle name="Hipervínculo visitado" xfId="23261" builtinId="9" hidden="1"/>
    <cellStyle name="Hipervínculo visitado" xfId="21531" builtinId="9" hidden="1"/>
    <cellStyle name="Hipervínculo visitado" xfId="27676" builtinId="9" hidden="1"/>
    <cellStyle name="Hipervínculo visitado" xfId="59055" builtinId="9" hidden="1"/>
    <cellStyle name="Hipervínculo visitado" xfId="14888" builtinId="9" hidden="1"/>
    <cellStyle name="Hipervínculo visitado" xfId="6967" builtinId="9" hidden="1"/>
    <cellStyle name="Hipervínculo visitado" xfId="5686" builtinId="9" hidden="1"/>
    <cellStyle name="Hipervínculo visitado" xfId="15931" builtinId="9" hidden="1"/>
    <cellStyle name="Hipervínculo visitado" xfId="43924" builtinId="9" hidden="1"/>
    <cellStyle name="Hipervínculo visitado" xfId="19864" builtinId="9" hidden="1"/>
    <cellStyle name="Hipervínculo visitado" xfId="20278" builtinId="9" hidden="1"/>
    <cellStyle name="Hipervínculo visitado" xfId="7160" builtinId="9" hidden="1"/>
    <cellStyle name="Hipervínculo visitado" xfId="47699" builtinId="9" hidden="1"/>
    <cellStyle name="Hipervínculo visitado" xfId="55540" builtinId="9" hidden="1"/>
    <cellStyle name="Hipervínculo visitado" xfId="55703" builtinId="9" hidden="1"/>
    <cellStyle name="Hipervínculo visitado" xfId="13490" builtinId="9" hidden="1"/>
    <cellStyle name="Hipervínculo visitado" xfId="22291" builtinId="9" hidden="1"/>
    <cellStyle name="Hipervínculo visitado" xfId="55691" builtinId="9" hidden="1"/>
    <cellStyle name="Hipervínculo visitado" xfId="58315" builtinId="9" hidden="1"/>
    <cellStyle name="Hipervínculo visitado" xfId="37725" builtinId="9" hidden="1"/>
    <cellStyle name="Hipervínculo visitado" xfId="35187" builtinId="9" hidden="1"/>
    <cellStyle name="Hipervínculo visitado" xfId="25863" builtinId="9" hidden="1"/>
    <cellStyle name="Hipervínculo visitado" xfId="31618" builtinId="9" hidden="1"/>
    <cellStyle name="Hipervínculo visitado" xfId="49186" builtinId="9" hidden="1"/>
    <cellStyle name="Hipervínculo visitado" xfId="57776" builtinId="9" hidden="1"/>
    <cellStyle name="Hipervínculo visitado" xfId="53897" builtinId="9" hidden="1"/>
    <cellStyle name="Hipervínculo visitado" xfId="55959" builtinId="9" hidden="1"/>
    <cellStyle name="Hipervínculo visitado" xfId="39090" builtinId="9" hidden="1"/>
    <cellStyle name="Hipervínculo visitado" xfId="17810" builtinId="9" hidden="1"/>
    <cellStyle name="Hipervínculo visitado" xfId="46276" builtinId="9" hidden="1"/>
    <cellStyle name="Hipervínculo visitado" xfId="39049" builtinId="9" hidden="1"/>
    <cellStyle name="Hipervínculo visitado" xfId="56879" builtinId="9" hidden="1"/>
    <cellStyle name="Hipervínculo visitado" xfId="35997" builtinId="9" hidden="1"/>
    <cellStyle name="Hipervínculo visitado" xfId="31676" builtinId="9" hidden="1"/>
    <cellStyle name="Hipervínculo visitado" xfId="30872" builtinId="9" hidden="1"/>
    <cellStyle name="Hipervínculo visitado" xfId="28012" builtinId="9" hidden="1"/>
    <cellStyle name="Hipervínculo visitado" xfId="701" builtinId="9" hidden="1"/>
    <cellStyle name="Hipervínculo visitado" xfId="56823" builtinId="9" hidden="1"/>
    <cellStyle name="Hipervínculo visitado" xfId="54421" builtinId="9" hidden="1"/>
    <cellStyle name="Hipervínculo visitado" xfId="23114" builtinId="9" hidden="1"/>
    <cellStyle name="Hipervínculo visitado" xfId="28454" builtinId="9" hidden="1"/>
    <cellStyle name="Hipervínculo visitado" xfId="2567" builtinId="9" hidden="1"/>
    <cellStyle name="Hipervínculo visitado" xfId="22776" builtinId="9" hidden="1"/>
    <cellStyle name="Hipervínculo visitado" xfId="18752" builtinId="9" hidden="1"/>
    <cellStyle name="Hipervínculo visitado" xfId="5071" builtinId="9" hidden="1"/>
    <cellStyle name="Hipervínculo visitado" xfId="21373" builtinId="9" hidden="1"/>
    <cellStyle name="Hipervínculo visitado" xfId="17140" builtinId="9" hidden="1"/>
    <cellStyle name="Hipervínculo visitado" xfId="50493" builtinId="9" hidden="1"/>
    <cellStyle name="Hipervínculo visitado" xfId="17516" builtinId="9" hidden="1"/>
    <cellStyle name="Hipervínculo visitado" xfId="43701" builtinId="9" hidden="1"/>
    <cellStyle name="Hipervínculo visitado" xfId="37723" builtinId="9" hidden="1"/>
    <cellStyle name="Hipervínculo visitado" xfId="26156" builtinId="9" hidden="1"/>
    <cellStyle name="Hipervínculo visitado" xfId="22081" builtinId="9" hidden="1"/>
    <cellStyle name="Hipervínculo visitado" xfId="16728" builtinId="9" hidden="1"/>
    <cellStyle name="Hipervínculo visitado" xfId="43495" builtinId="9" hidden="1"/>
    <cellStyle name="Hipervínculo visitado" xfId="42129" builtinId="9" hidden="1"/>
    <cellStyle name="Hipervínculo visitado" xfId="15124" builtinId="9" hidden="1"/>
    <cellStyle name="Hipervínculo visitado" xfId="52587" builtinId="9" hidden="1"/>
    <cellStyle name="Hipervínculo visitado" xfId="25162" builtinId="9" hidden="1"/>
    <cellStyle name="Hipervínculo visitado" xfId="14610" builtinId="9" hidden="1"/>
    <cellStyle name="Hipervínculo visitado" xfId="55480" builtinId="9" hidden="1"/>
    <cellStyle name="Hipervínculo visitado" xfId="30888" builtinId="9" hidden="1"/>
    <cellStyle name="Hipervínculo visitado" xfId="26339" builtinId="9" hidden="1"/>
    <cellStyle name="Hipervínculo visitado" xfId="31652" builtinId="9" hidden="1"/>
    <cellStyle name="Hipervínculo visitado" xfId="34209" builtinId="9" hidden="1"/>
    <cellStyle name="Hipervínculo visitado" xfId="20933" builtinId="9" hidden="1"/>
    <cellStyle name="Hipervínculo visitado" xfId="50790" builtinId="9" hidden="1"/>
    <cellStyle name="Hipervínculo visitado" xfId="27759" builtinId="9" hidden="1"/>
    <cellStyle name="Hipervínculo visitado" xfId="37491" builtinId="9" hidden="1"/>
    <cellStyle name="Hipervínculo visitado" xfId="58277" builtinId="9" hidden="1"/>
    <cellStyle name="Hipervínculo visitado" xfId="28597" builtinId="9" hidden="1"/>
    <cellStyle name="Hipervínculo visitado" xfId="31012" builtinId="9" hidden="1"/>
    <cellStyle name="Hipervínculo visitado" xfId="53047" builtinId="9" hidden="1"/>
    <cellStyle name="Hipervínculo visitado" xfId="33073" builtinId="9" hidden="1"/>
    <cellStyle name="Hipervínculo visitado" xfId="51736" builtinId="9" hidden="1"/>
    <cellStyle name="Hipervínculo visitado" xfId="39911" builtinId="9" hidden="1"/>
    <cellStyle name="Hipervínculo visitado" xfId="51002" builtinId="9" hidden="1"/>
    <cellStyle name="Hipervínculo visitado" xfId="29646" builtinId="9" hidden="1"/>
    <cellStyle name="Hipervínculo visitado" xfId="25333" builtinId="9" hidden="1"/>
    <cellStyle name="Hipervínculo visitado" xfId="36247" builtinId="9" hidden="1"/>
    <cellStyle name="Hipervínculo visitado" xfId="36590" builtinId="9" hidden="1"/>
    <cellStyle name="Hipervínculo visitado" xfId="11773" builtinId="9" hidden="1"/>
    <cellStyle name="Hipervínculo visitado" xfId="46752" builtinId="9" hidden="1"/>
    <cellStyle name="Hipervínculo visitado" xfId="49870" builtinId="9" hidden="1"/>
    <cellStyle name="Hipervínculo visitado" xfId="48014" builtinId="9" hidden="1"/>
    <cellStyle name="Hipervínculo visitado" xfId="17718" builtinId="9" hidden="1"/>
    <cellStyle name="Hipervínculo visitado" xfId="32768" builtinId="9" hidden="1"/>
    <cellStyle name="Hipervínculo visitado" xfId="53803" builtinId="9" hidden="1"/>
    <cellStyle name="Hipervínculo visitado" xfId="3274" builtinId="9" hidden="1"/>
    <cellStyle name="Hipervínculo visitado" xfId="39836" builtinId="9" hidden="1"/>
    <cellStyle name="Hipervínculo visitado" xfId="22013" builtinId="9" hidden="1"/>
    <cellStyle name="Hipervínculo visitado" xfId="25206" builtinId="9" hidden="1"/>
    <cellStyle name="Hipervínculo visitado" xfId="53733" builtinId="9" hidden="1"/>
    <cellStyle name="Hipervínculo visitado" xfId="12275" builtinId="9" hidden="1"/>
    <cellStyle name="Hipervínculo visitado" xfId="2487" builtinId="9" hidden="1"/>
    <cellStyle name="Hipervínculo visitado" xfId="59474" builtinId="9" hidden="1"/>
    <cellStyle name="Hipervínculo visitado" xfId="37817" builtinId="9" hidden="1"/>
    <cellStyle name="Hipervínculo visitado" xfId="42616" builtinId="9" hidden="1"/>
    <cellStyle name="Hipervínculo visitado" xfId="33108" builtinId="9" hidden="1"/>
    <cellStyle name="Hipervínculo visitado" xfId="19538" builtinId="9" hidden="1"/>
    <cellStyle name="Hipervínculo visitado" xfId="42344" builtinId="9" hidden="1"/>
    <cellStyle name="Hipervínculo visitado" xfId="57162" builtinId="9" hidden="1"/>
    <cellStyle name="Hipervínculo visitado" xfId="14098" builtinId="9" hidden="1"/>
    <cellStyle name="Hipervínculo visitado" xfId="2005" builtinId="9" hidden="1"/>
    <cellStyle name="Hipervínculo visitado" xfId="14142" builtinId="9" hidden="1"/>
    <cellStyle name="Hipervínculo visitado" xfId="32077" builtinId="9" hidden="1"/>
    <cellStyle name="Hipervínculo visitado" xfId="43842" builtinId="9" hidden="1"/>
    <cellStyle name="Hipervínculo visitado" xfId="47665" builtinId="9" hidden="1"/>
    <cellStyle name="Hipervínculo visitado" xfId="20150" builtinId="9" hidden="1"/>
    <cellStyle name="Hipervínculo visitado" xfId="39419" builtinId="9" hidden="1"/>
    <cellStyle name="Hipervínculo visitado" xfId="33452" builtinId="9" hidden="1"/>
    <cellStyle name="Hipervínculo visitado" xfId="2491" builtinId="9" hidden="1"/>
    <cellStyle name="Hipervínculo visitado" xfId="33674" builtinId="9" hidden="1"/>
    <cellStyle name="Hipervínculo visitado" xfId="20684" builtinId="9" hidden="1"/>
    <cellStyle name="Hipervínculo visitado" xfId="55367" builtinId="9" hidden="1"/>
    <cellStyle name="Hipervínculo visitado" xfId="17340" builtinId="9" hidden="1"/>
    <cellStyle name="Hipervínculo visitado" xfId="56235" builtinId="9" hidden="1"/>
    <cellStyle name="Hipervínculo visitado" xfId="43225" builtinId="9" hidden="1"/>
    <cellStyle name="Hipervínculo visitado" xfId="50211" builtinId="9" hidden="1"/>
    <cellStyle name="Hipervínculo visitado" xfId="57933" builtinId="9" hidden="1"/>
    <cellStyle name="Hipervínculo visitado" xfId="57216" builtinId="9" hidden="1"/>
    <cellStyle name="Hipervínculo visitado" xfId="25987" builtinId="9" hidden="1"/>
    <cellStyle name="Hipervínculo visitado" xfId="12751" builtinId="9" hidden="1"/>
    <cellStyle name="Hipervínculo visitado" xfId="47439" builtinId="9" hidden="1"/>
    <cellStyle name="Hipervínculo visitado" xfId="21985" builtinId="9" hidden="1"/>
    <cellStyle name="Hipervínculo visitado" xfId="14862" builtinId="9" hidden="1"/>
    <cellStyle name="Hipervínculo visitado" xfId="48295" builtinId="9" hidden="1"/>
    <cellStyle name="Hipervínculo visitado" xfId="59412" builtinId="9" hidden="1"/>
    <cellStyle name="Hipervínculo visitado" xfId="25002" builtinId="9" hidden="1"/>
    <cellStyle name="Hipervínculo visitado" xfId="9243" builtinId="9" hidden="1"/>
    <cellStyle name="Hipervínculo visitado" xfId="23599" builtinId="9" hidden="1"/>
    <cellStyle name="Hipervínculo visitado" xfId="30444" builtinId="9" hidden="1"/>
    <cellStyle name="Hipervínculo visitado" xfId="12305" builtinId="9" hidden="1"/>
    <cellStyle name="Hipervínculo visitado" xfId="34468" builtinId="9" hidden="1"/>
    <cellStyle name="Hipervínculo visitado" xfId="14703" builtinId="9" hidden="1"/>
    <cellStyle name="Hipervínculo visitado" xfId="33522" builtinId="9" hidden="1"/>
    <cellStyle name="Hipervínculo visitado" xfId="8144" builtinId="9" hidden="1"/>
    <cellStyle name="Hipervínculo visitado" xfId="4998" builtinId="9" hidden="1"/>
    <cellStyle name="Hipervínculo visitado" xfId="5141" builtinId="9" hidden="1"/>
    <cellStyle name="Hipervínculo visitado" xfId="6120" builtinId="9" hidden="1"/>
    <cellStyle name="Hipervínculo visitado" xfId="28697" builtinId="9" hidden="1"/>
    <cellStyle name="Hipervínculo visitado" xfId="18688" builtinId="9" hidden="1"/>
    <cellStyle name="Hipervínculo visitado" xfId="50435" builtinId="9" hidden="1"/>
    <cellStyle name="Hipervínculo visitado" xfId="17200" builtinId="9" hidden="1"/>
    <cellStyle name="Hipervínculo visitado" xfId="11419" builtinId="9" hidden="1"/>
    <cellStyle name="Hipervínculo visitado" xfId="15773" builtinId="9" hidden="1"/>
    <cellStyle name="Hipervínculo visitado" xfId="53757" builtinId="9" hidden="1"/>
    <cellStyle name="Hipervínculo visitado" xfId="1983" builtinId="9" hidden="1"/>
    <cellStyle name="Hipervínculo visitado" xfId="2687" builtinId="9" hidden="1"/>
    <cellStyle name="Hipervínculo visitado" xfId="50331" builtinId="9" hidden="1"/>
    <cellStyle name="Hipervínculo visitado" xfId="30271" builtinId="9" hidden="1"/>
    <cellStyle name="Hipervínculo visitado" xfId="37779" builtinId="9" hidden="1"/>
    <cellStyle name="Hipervínculo visitado" xfId="51408" builtinId="9" hidden="1"/>
    <cellStyle name="Hipervínculo visitado" xfId="39224" builtinId="9" hidden="1"/>
    <cellStyle name="Hipervínculo visitado" xfId="40770" builtinId="9" hidden="1"/>
    <cellStyle name="Hipervínculo visitado" xfId="38283" builtinId="9" hidden="1"/>
    <cellStyle name="Hipervínculo visitado" xfId="32732" builtinId="9" hidden="1"/>
    <cellStyle name="Hipervínculo visitado" xfId="23769" builtinId="9" hidden="1"/>
    <cellStyle name="Hipervínculo visitado" xfId="21953" builtinId="9" hidden="1"/>
    <cellStyle name="Hipervínculo visitado" xfId="27095" builtinId="9" hidden="1"/>
    <cellStyle name="Hipervínculo visitado" xfId="21645" builtinId="9" hidden="1"/>
    <cellStyle name="Hipervínculo visitado" xfId="5164" builtinId="9" hidden="1"/>
    <cellStyle name="Hipervínculo visitado" xfId="58377" builtinId="9" hidden="1"/>
    <cellStyle name="Hipervínculo visitado" xfId="41534" builtinId="9" hidden="1"/>
    <cellStyle name="Hipervínculo visitado" xfId="9466" builtinId="9" hidden="1"/>
    <cellStyle name="Hipervínculo visitado" xfId="13443" builtinId="9" hidden="1"/>
    <cellStyle name="Hipervínculo visitado" xfId="25361" builtinId="9" hidden="1"/>
    <cellStyle name="Hipervínculo visitado" xfId="1349" builtinId="9" hidden="1"/>
    <cellStyle name="Hipervínculo visitado" xfId="391" builtinId="9" hidden="1"/>
    <cellStyle name="Hipervínculo visitado" xfId="35272" builtinId="9" hidden="1"/>
    <cellStyle name="Hipervínculo visitado" xfId="4057" builtinId="9" hidden="1"/>
    <cellStyle name="Hipervínculo visitado" xfId="28327" builtinId="9" hidden="1"/>
    <cellStyle name="Hipervínculo visitado" xfId="31985" builtinId="9" hidden="1"/>
    <cellStyle name="Hipervínculo visitado" xfId="28831" builtinId="9" hidden="1"/>
    <cellStyle name="Hipervínculo visitado" xfId="43892" builtinId="9" hidden="1"/>
    <cellStyle name="Hipervínculo visitado" xfId="23854" builtinId="9" hidden="1"/>
    <cellStyle name="Hipervínculo visitado" xfId="46865" builtinId="9" hidden="1"/>
    <cellStyle name="Hipervínculo visitado" xfId="31646" builtinId="9" hidden="1"/>
    <cellStyle name="Hipervínculo visitado" xfId="39921" builtinId="9" hidden="1"/>
    <cellStyle name="Hipervínculo visitado" xfId="12420" builtinId="9" hidden="1"/>
    <cellStyle name="Hipervínculo visitado" xfId="45178" builtinId="9" hidden="1"/>
    <cellStyle name="Hipervínculo visitado" xfId="12747" builtinId="9" hidden="1"/>
    <cellStyle name="Hipervínculo visitado" xfId="18736" builtinId="9" hidden="1"/>
    <cellStyle name="Hipervínculo visitado" xfId="26913" builtinId="9" hidden="1"/>
    <cellStyle name="Hipervínculo visitado" xfId="34325" builtinId="9" hidden="1"/>
    <cellStyle name="Hipervínculo visitado" xfId="17436" builtinId="9" hidden="1"/>
    <cellStyle name="Hipervínculo visitado" xfId="29914" builtinId="9" hidden="1"/>
    <cellStyle name="Hipervínculo visitado" xfId="30317" builtinId="9" hidden="1"/>
    <cellStyle name="Hipervínculo visitado" xfId="12503" builtinId="9" hidden="1"/>
    <cellStyle name="Hipervínculo visitado" xfId="25621" builtinId="9" hidden="1"/>
    <cellStyle name="Hipervínculo visitado" xfId="38279" builtinId="9" hidden="1"/>
    <cellStyle name="Hipervínculo visitado" xfId="50696" builtinId="9" hidden="1"/>
    <cellStyle name="Hipervínculo visitado" xfId="28569" builtinId="9" hidden="1"/>
    <cellStyle name="Hipervínculo visitado" xfId="50881" builtinId="9" hidden="1"/>
    <cellStyle name="Hipervínculo visitado" xfId="19476" builtinId="9" hidden="1"/>
    <cellStyle name="Hipervínculo visitado" xfId="4460" builtinId="9" hidden="1"/>
    <cellStyle name="Hipervínculo visitado" xfId="42942" builtinId="9" hidden="1"/>
    <cellStyle name="Hipervínculo visitado" xfId="21211" builtinId="9" hidden="1"/>
    <cellStyle name="Hipervínculo visitado" xfId="32674" builtinId="9" hidden="1"/>
    <cellStyle name="Hipervínculo visitado" xfId="10868" builtinId="9" hidden="1"/>
    <cellStyle name="Hipervínculo visitado" xfId="47473" builtinId="9" hidden="1"/>
    <cellStyle name="Hipervínculo visitado" xfId="28193" builtinId="9" hidden="1"/>
    <cellStyle name="Hipervínculo visitado" xfId="6028" builtinId="9" hidden="1"/>
    <cellStyle name="Hipervínculo visitado" xfId="14484" builtinId="9" hidden="1"/>
    <cellStyle name="Hipervínculo visitado" xfId="18155" builtinId="9" hidden="1"/>
    <cellStyle name="Hipervínculo visitado" xfId="23428" builtinId="9" hidden="1"/>
    <cellStyle name="Hipervínculo visitado" xfId="11429" builtinId="9" hidden="1"/>
    <cellStyle name="Hipervínculo visitado" xfId="54834" builtinId="9" hidden="1"/>
    <cellStyle name="Hipervínculo visitado" xfId="48052" builtinId="9" hidden="1"/>
    <cellStyle name="Hipervínculo visitado" xfId="54077" builtinId="9" hidden="1"/>
    <cellStyle name="Hipervínculo visitado" xfId="34697" builtinId="9" hidden="1"/>
    <cellStyle name="Hipervínculo visitado" xfId="5539" builtinId="9" hidden="1"/>
    <cellStyle name="Hipervínculo visitado" xfId="2066" builtinId="9" hidden="1"/>
    <cellStyle name="Hipervínculo visitado" xfId="54337" builtinId="9" hidden="1"/>
    <cellStyle name="Hipervínculo visitado" xfId="37620" builtinId="9" hidden="1"/>
    <cellStyle name="Hipervínculo visitado" xfId="490" builtinId="9" hidden="1"/>
    <cellStyle name="Hipervínculo visitado" xfId="50875" builtinId="9" hidden="1"/>
    <cellStyle name="Hipervínculo visitado" xfId="44240" builtinId="9" hidden="1"/>
    <cellStyle name="Hipervínculo visitado" xfId="44556" builtinId="9" hidden="1"/>
    <cellStyle name="Hipervínculo visitado" xfId="56289" builtinId="9" hidden="1"/>
    <cellStyle name="Hipervínculo visitado" xfId="20367" builtinId="9" hidden="1"/>
    <cellStyle name="Hipervínculo visitado" xfId="10728" builtinId="9" hidden="1"/>
    <cellStyle name="Hipervínculo visitado" xfId="51516" builtinId="9" hidden="1"/>
    <cellStyle name="Hipervínculo visitado" xfId="13031" builtinId="9" hidden="1"/>
    <cellStyle name="Hipervínculo visitado" xfId="18998" builtinId="9" hidden="1"/>
    <cellStyle name="Hipervínculo visitado" xfId="47545" builtinId="9" hidden="1"/>
    <cellStyle name="Hipervínculo visitado" xfId="4944" builtinId="9" hidden="1"/>
    <cellStyle name="Hipervínculo visitado" xfId="50855" builtinId="9" hidden="1"/>
    <cellStyle name="Hipervínculo visitado" xfId="43483" builtinId="9" hidden="1"/>
    <cellStyle name="Hipervínculo visitado" xfId="4878" builtinId="9" hidden="1"/>
    <cellStyle name="Hipervínculo visitado" xfId="58871" builtinId="9" hidden="1"/>
    <cellStyle name="Hipervínculo visitado" xfId="38501" builtinId="9" hidden="1"/>
    <cellStyle name="Hipervínculo visitado" xfId="12981" builtinId="9" hidden="1"/>
    <cellStyle name="Hipervínculo visitado" xfId="43517" builtinId="9" hidden="1"/>
    <cellStyle name="Hipervínculo visitado" xfId="34075" builtinId="9" hidden="1"/>
    <cellStyle name="Hipervínculo visitado" xfId="15148" builtinId="9" hidden="1"/>
    <cellStyle name="Hipervínculo visitado" xfId="16210" builtinId="9" hidden="1"/>
    <cellStyle name="Hipervínculo visitado" xfId="19311" builtinId="9" hidden="1"/>
    <cellStyle name="Hipervínculo visitado" xfId="39845" builtinId="9" hidden="1"/>
    <cellStyle name="Hipervínculo visitado" xfId="35207" builtinId="9" hidden="1"/>
    <cellStyle name="Hipervínculo visitado" xfId="58608" builtinId="9" hidden="1"/>
    <cellStyle name="Hipervínculo visitado" xfId="17895" builtinId="9" hidden="1"/>
    <cellStyle name="Hipervínculo visitado" xfId="35633" builtinId="9" hidden="1"/>
    <cellStyle name="Hipervínculo visitado" xfId="42165" builtinId="9" hidden="1"/>
    <cellStyle name="Hipervínculo visitado" xfId="17314" builtinId="9" hidden="1"/>
    <cellStyle name="Hipervínculo visitado" xfId="26951" builtinId="9" hidden="1"/>
    <cellStyle name="Hipervínculo visitado" xfId="54742" builtinId="9" hidden="1"/>
    <cellStyle name="Hipervínculo visitado" xfId="15310" builtinId="9" hidden="1"/>
    <cellStyle name="Hipervínculo visitado" xfId="46439" builtinId="9" hidden="1"/>
    <cellStyle name="Hipervínculo visitado" xfId="57426" builtinId="9" hidden="1"/>
    <cellStyle name="Hipervínculo visitado" xfId="12077" builtinId="9" hidden="1"/>
    <cellStyle name="Hipervínculo visitado" xfId="35574" builtinId="9" hidden="1"/>
    <cellStyle name="Hipervínculo visitado" xfId="17578" builtinId="9" hidden="1"/>
    <cellStyle name="Hipervínculo visitado" xfId="15102" builtinId="9" hidden="1"/>
    <cellStyle name="Hipervínculo visitado" xfId="13780" builtinId="9" hidden="1"/>
    <cellStyle name="Hipervínculo visitado" xfId="49134" builtinId="9" hidden="1"/>
    <cellStyle name="Hipervínculo visitado" xfId="27725" builtinId="9" hidden="1"/>
    <cellStyle name="Hipervínculo visitado" xfId="53249" builtinId="9" hidden="1"/>
    <cellStyle name="Hipervínculo visitado" xfId="18351" builtinId="9" hidden="1"/>
    <cellStyle name="Hipervínculo visitado" xfId="42550" builtinId="9" hidden="1"/>
    <cellStyle name="Hipervínculo visitado" xfId="34225" builtinId="9" hidden="1"/>
    <cellStyle name="Hipervínculo visitado" xfId="31987" builtinId="9" hidden="1"/>
    <cellStyle name="Hipervínculo visitado" xfId="56087" builtinId="9" hidden="1"/>
    <cellStyle name="Hipervínculo visitado" xfId="47697" builtinId="9" hidden="1"/>
    <cellStyle name="Hipervínculo visitado" xfId="13119" builtinId="9" hidden="1"/>
    <cellStyle name="Hipervínculo visitado" xfId="44102" builtinId="9" hidden="1"/>
    <cellStyle name="Hipervínculo visitado" xfId="31696" builtinId="9" hidden="1"/>
    <cellStyle name="Hipervínculo visitado" xfId="17780" builtinId="9" hidden="1"/>
    <cellStyle name="Hipervínculo visitado" xfId="50522" builtinId="9" hidden="1"/>
    <cellStyle name="Hipervínculo visitado" xfId="21923" builtinId="9" hidden="1"/>
    <cellStyle name="Hipervínculo visitado" xfId="50823" builtinId="9" hidden="1"/>
    <cellStyle name="Hipervínculo visitado" xfId="40200" builtinId="9" hidden="1"/>
    <cellStyle name="Hipervínculo visitado" xfId="54988" builtinId="9" hidden="1"/>
    <cellStyle name="Hipervínculo visitado" xfId="43507" builtinId="9" hidden="1"/>
    <cellStyle name="Hipervínculo visitado" xfId="48157" builtinId="9" hidden="1"/>
    <cellStyle name="Hipervínculo visitado" xfId="8146" builtinId="9" hidden="1"/>
    <cellStyle name="Hipervínculo visitado" xfId="29829" builtinId="9" hidden="1"/>
    <cellStyle name="Hipervínculo visitado" xfId="10322" builtinId="9" hidden="1"/>
    <cellStyle name="Hipervínculo visitado" xfId="3103" builtinId="9" hidden="1"/>
    <cellStyle name="Hipervínculo visitado" xfId="26517" builtinId="9" hidden="1"/>
    <cellStyle name="Hipervínculo visitado" xfId="40790" builtinId="9" hidden="1"/>
    <cellStyle name="Hipervínculo visitado" xfId="37245" builtinId="9" hidden="1"/>
    <cellStyle name="Hipervínculo visitado" xfId="11727" builtinId="9" hidden="1"/>
    <cellStyle name="Hipervínculo visitado" xfId="3163" builtinId="9" hidden="1"/>
    <cellStyle name="Hipervínculo visitado" xfId="2810" builtinId="9" hidden="1"/>
    <cellStyle name="Hipervínculo visitado" xfId="8010" builtinId="9" hidden="1"/>
    <cellStyle name="Hipervínculo visitado" xfId="32159" builtinId="9" hidden="1"/>
    <cellStyle name="Hipervínculo visitado" xfId="39127" builtinId="9" hidden="1"/>
    <cellStyle name="Hipervínculo visitado" xfId="9818" builtinId="9" hidden="1"/>
    <cellStyle name="Hipervínculo visitado" xfId="26437" builtinId="9" hidden="1"/>
    <cellStyle name="Hipervínculo visitado" xfId="49868" builtinId="9" hidden="1"/>
    <cellStyle name="Hipervínculo visitado" xfId="48189" builtinId="9" hidden="1"/>
    <cellStyle name="Hipervínculo visitado" xfId="49866" builtinId="9" hidden="1"/>
    <cellStyle name="Hipervínculo visitado" xfId="18133" builtinId="9" hidden="1"/>
    <cellStyle name="Hipervínculo visitado" xfId="47577" builtinId="9" hidden="1"/>
    <cellStyle name="Hipervínculo visitado" xfId="15182" builtinId="9" hidden="1"/>
    <cellStyle name="Hipervínculo visitado" xfId="30080" builtinId="9" hidden="1"/>
    <cellStyle name="Hipervínculo visitado" xfId="26661" builtinId="9" hidden="1"/>
    <cellStyle name="Hipervínculo visitado" xfId="42404" builtinId="9" hidden="1"/>
    <cellStyle name="Hipervínculo visitado" xfId="47027" builtinId="9" hidden="1"/>
    <cellStyle name="Hipervínculo visitado" xfId="18231" builtinId="9" hidden="1"/>
    <cellStyle name="Hipervínculo visitado" xfId="50161" builtinId="9" hidden="1"/>
    <cellStyle name="Hipervínculo visitado" xfId="45723" builtinId="9" hidden="1"/>
    <cellStyle name="Hipervínculo visitado" xfId="9227" builtinId="9" hidden="1"/>
    <cellStyle name="Hipervínculo visitado" xfId="4019" builtinId="9" hidden="1"/>
    <cellStyle name="Hipervínculo visitado" xfId="3699" builtinId="9" hidden="1"/>
    <cellStyle name="Hipervínculo visitado" xfId="51230" builtinId="9" hidden="1"/>
    <cellStyle name="Hipervínculo visitado" xfId="7912" builtinId="9" hidden="1"/>
    <cellStyle name="Hipervínculo visitado" xfId="58619" builtinId="9" hidden="1"/>
    <cellStyle name="Hipervínculo visitado" xfId="26091" builtinId="9" hidden="1"/>
    <cellStyle name="Hipervínculo visitado" xfId="33796" builtinId="9" hidden="1"/>
    <cellStyle name="Hipervínculo visitado" xfId="7254" builtinId="9" hidden="1"/>
    <cellStyle name="Hipervínculo visitado" xfId="33248" builtinId="9" hidden="1"/>
    <cellStyle name="Hipervínculo visitado" xfId="16708" builtinId="9" hidden="1"/>
    <cellStyle name="Hipervínculo visitado" xfId="27680" builtinId="9" hidden="1"/>
    <cellStyle name="Hipervínculo visitado" xfId="9009" builtinId="9" hidden="1"/>
    <cellStyle name="Hipervínculo visitado" xfId="6655" builtinId="9" hidden="1"/>
    <cellStyle name="Hipervínculo visitado" xfId="19780" builtinId="9" hidden="1"/>
    <cellStyle name="Hipervínculo visitado" xfId="49556" builtinId="9" hidden="1"/>
    <cellStyle name="Hipervínculo visitado" xfId="57971" builtinId="9" hidden="1"/>
    <cellStyle name="Hipervínculo visitado" xfId="46685" builtinId="9" hidden="1"/>
    <cellStyle name="Hipervínculo visitado" xfId="17128" builtinId="9" hidden="1"/>
    <cellStyle name="Hipervínculo visitado" xfId="18748" builtinId="9" hidden="1"/>
    <cellStyle name="Hipervínculo visitado" xfId="12941" builtinId="9" hidden="1"/>
    <cellStyle name="Hipervínculo visitado" xfId="26087" builtinId="9" hidden="1"/>
    <cellStyle name="Hipervínculo visitado" xfId="35057" builtinId="9" hidden="1"/>
    <cellStyle name="Hipervínculo visitado" xfId="2629" builtinId="9" hidden="1"/>
    <cellStyle name="Hipervínculo visitado" xfId="15945" builtinId="9" hidden="1"/>
    <cellStyle name="Hipervínculo visitado" xfId="45811" builtinId="9" hidden="1"/>
    <cellStyle name="Hipervínculo visitado" xfId="41916" builtinId="9" hidden="1"/>
    <cellStyle name="Hipervínculo visitado" xfId="6030" builtinId="9" hidden="1"/>
    <cellStyle name="Hipervínculo visitado" xfId="5492" builtinId="9" hidden="1"/>
    <cellStyle name="Hipervínculo visitado" xfId="44427" builtinId="9" hidden="1"/>
    <cellStyle name="Hipervínculo visitado" xfId="19908" builtinId="9" hidden="1"/>
    <cellStyle name="Hipervínculo visitado" xfId="3029" builtinId="9" hidden="1"/>
    <cellStyle name="Hipervínculo visitado" xfId="5748" builtinId="9" hidden="1"/>
    <cellStyle name="Hipervínculo visitado" xfId="1575" builtinId="9" hidden="1"/>
    <cellStyle name="Hipervínculo visitado" xfId="48920" builtinId="9" hidden="1"/>
    <cellStyle name="Hipervínculo visitado" xfId="49416" builtinId="9" hidden="1"/>
    <cellStyle name="Hipervínculo visitado" xfId="23378" builtinId="9" hidden="1"/>
    <cellStyle name="Hipervínculo visitado" xfId="53345" builtinId="9" hidden="1"/>
    <cellStyle name="Hipervínculo visitado" xfId="28861" builtinId="9" hidden="1"/>
    <cellStyle name="Hipervínculo visitado" xfId="16862" builtinId="9" hidden="1"/>
    <cellStyle name="Hipervínculo visitado" xfId="40214" builtinId="9" hidden="1"/>
    <cellStyle name="Hipervínculo visitado" xfId="17104" builtinId="9" hidden="1"/>
    <cellStyle name="Hipervínculo visitado" xfId="27344" builtinId="9" hidden="1"/>
    <cellStyle name="Hipervínculo visitado" xfId="36480" builtinId="9" hidden="1"/>
    <cellStyle name="Hipervínculo visitado" xfId="36307" builtinId="9" hidden="1"/>
    <cellStyle name="Hipervínculo visitado" xfId="29299" builtinId="9" hidden="1"/>
    <cellStyle name="Hipervínculo visitado" xfId="7105" builtinId="9" hidden="1"/>
    <cellStyle name="Hipervínculo visitado" xfId="51632" builtinId="9" hidden="1"/>
    <cellStyle name="Hipervínculo visitado" xfId="28020" builtinId="9" hidden="1"/>
    <cellStyle name="Hipervínculo visitado" xfId="8206" builtinId="9" hidden="1"/>
    <cellStyle name="Hipervínculo visitado" xfId="20755" builtinId="9" hidden="1"/>
    <cellStyle name="Hipervínculo visitado" xfId="35819" builtinId="9" hidden="1"/>
    <cellStyle name="Hipervínculo visitado" xfId="21697" builtinId="9" hidden="1"/>
    <cellStyle name="Hipervínculo visitado" xfId="53499" builtinId="9" hidden="1"/>
    <cellStyle name="Hipervínculo visitado" xfId="43770" builtinId="9" hidden="1"/>
    <cellStyle name="Hipervínculo visitado" xfId="44900" builtinId="9" hidden="1"/>
    <cellStyle name="Hipervínculo visitado" xfId="51285" builtinId="9" hidden="1"/>
    <cellStyle name="Hipervínculo visitado" xfId="11781" builtinId="9" hidden="1"/>
    <cellStyle name="Hipervínculo visitado" xfId="40764" builtinId="9" hidden="1"/>
    <cellStyle name="Hipervínculo visitado" xfId="22700" builtinId="9" hidden="1"/>
    <cellStyle name="Hipervínculo visitado" xfId="47872" builtinId="9" hidden="1"/>
    <cellStyle name="Hipervínculo visitado" xfId="5766" builtinId="9" hidden="1"/>
    <cellStyle name="Hipervínculo visitado" xfId="31102" builtinId="9" hidden="1"/>
    <cellStyle name="Hipervínculo visitado" xfId="40042" builtinId="9" hidden="1"/>
    <cellStyle name="Hipervínculo visitado" xfId="36173" builtinId="9" hidden="1"/>
    <cellStyle name="Hipervínculo visitado" xfId="59211" builtinId="9" hidden="1"/>
    <cellStyle name="Hipervínculo visitado" xfId="18756" builtinId="9" hidden="1"/>
    <cellStyle name="Hipervínculo visitado" xfId="30699" builtinId="9" hidden="1"/>
    <cellStyle name="Hipervínculo visitado" xfId="37642" builtinId="9" hidden="1"/>
    <cellStyle name="Hipervínculo visitado" xfId="13831" builtinId="9" hidden="1"/>
    <cellStyle name="Hipervínculo visitado" xfId="32780" builtinId="9" hidden="1"/>
    <cellStyle name="Hipervínculo visitado" xfId="38870" builtinId="9" hidden="1"/>
    <cellStyle name="Hipervínculo visitado" xfId="29496" builtinId="9" hidden="1"/>
    <cellStyle name="Hipervínculo visitado" xfId="27125" builtinId="9" hidden="1"/>
    <cellStyle name="Hipervínculo visitado" xfId="26481" builtinId="9" hidden="1"/>
    <cellStyle name="Hipervínculo visitado" xfId="34018" builtinId="9" hidden="1"/>
    <cellStyle name="Hipervínculo visitado" xfId="1739" builtinId="9" hidden="1"/>
    <cellStyle name="Hipervínculo visitado" xfId="23615" builtinId="9" hidden="1"/>
    <cellStyle name="Hipervínculo visitado" xfId="42736" builtinId="9" hidden="1"/>
    <cellStyle name="Hipervínculo visitado" xfId="32728" builtinId="9" hidden="1"/>
    <cellStyle name="Hipervínculo visitado" xfId="52350" builtinId="9" hidden="1"/>
    <cellStyle name="Hipervínculo visitado" xfId="50893" builtinId="9" hidden="1"/>
    <cellStyle name="Hipervínculo visitado" xfId="17942" builtinId="9" hidden="1"/>
    <cellStyle name="Hipervínculo visitado" xfId="37197" builtinId="9" hidden="1"/>
    <cellStyle name="Hipervínculo visitado" xfId="47135" builtinId="9" hidden="1"/>
    <cellStyle name="Hipervínculo visitado" xfId="13087" builtinId="9" hidden="1"/>
    <cellStyle name="Hipervínculo visitado" xfId="66" builtinId="9" hidden="1"/>
    <cellStyle name="Hipervínculo visitado" xfId="789" builtinId="9" hidden="1"/>
    <cellStyle name="Hipervínculo visitado" xfId="769" builtinId="9" hidden="1"/>
    <cellStyle name="Hipervínculo visitado" xfId="26629" builtinId="9" hidden="1"/>
    <cellStyle name="Hipervínculo visitado" xfId="45581" builtinId="9" hidden="1"/>
    <cellStyle name="Hipervínculo visitado" xfId="38573" builtinId="9" hidden="1"/>
    <cellStyle name="Hipervínculo visitado" xfId="23297" builtinId="9" hidden="1"/>
    <cellStyle name="Hipervínculo visitado" xfId="14741" builtinId="9" hidden="1"/>
    <cellStyle name="Hipervínculo visitado" xfId="41661" builtinId="9" hidden="1"/>
    <cellStyle name="Hipervínculo visitado" xfId="37839" builtinId="9" hidden="1"/>
    <cellStyle name="Hipervínculo visitado" xfId="12739" builtinId="9" hidden="1"/>
    <cellStyle name="Hipervínculo visitado" xfId="25244" builtinId="9" hidden="1"/>
    <cellStyle name="Hipervínculo visitado" xfId="45312" builtinId="9" hidden="1"/>
    <cellStyle name="Hipervínculo visitado" xfId="17956" builtinId="9" hidden="1"/>
    <cellStyle name="Hipervínculo visitado" xfId="9748" builtinId="9" hidden="1"/>
    <cellStyle name="Hipervínculo visitado" xfId="40418" builtinId="9" hidden="1"/>
    <cellStyle name="Hipervínculo visitado" xfId="15454" builtinId="9" hidden="1"/>
    <cellStyle name="Hipervínculo visitado" xfId="38289" builtinId="9" hidden="1"/>
    <cellStyle name="Hipervínculo visitado" xfId="3417" builtinId="9" hidden="1"/>
    <cellStyle name="Hipervínculo visitado" xfId="19020" builtinId="9" hidden="1"/>
    <cellStyle name="Hipervínculo visitado" xfId="16137" builtinId="9" hidden="1"/>
    <cellStyle name="Hipervínculo visitado" xfId="22265" builtinId="9" hidden="1"/>
    <cellStyle name="Hipervínculo visitado" xfId="24733" builtinId="9" hidden="1"/>
    <cellStyle name="Hipervínculo visitado" xfId="40736" builtinId="9" hidden="1"/>
    <cellStyle name="Hipervínculo visitado" xfId="20848" builtinId="9" hidden="1"/>
    <cellStyle name="Hipervínculo visitado" xfId="56747" builtinId="9" hidden="1"/>
    <cellStyle name="Hipervínculo visitado" xfId="22141" builtinId="9" hidden="1"/>
    <cellStyle name="Hipervínculo visitado" xfId="14215" builtinId="9" hidden="1"/>
    <cellStyle name="Hipervínculo visitado" xfId="31268" builtinId="9" hidden="1"/>
    <cellStyle name="Hipervínculo visitado" xfId="21378" builtinId="9" hidden="1"/>
    <cellStyle name="Hipervínculo visitado" xfId="29662" builtinId="9" hidden="1"/>
    <cellStyle name="Hipervínculo visitado" xfId="37211" builtinId="9" hidden="1"/>
    <cellStyle name="Hipervínculo visitado" xfId="57365" builtinId="9" hidden="1"/>
    <cellStyle name="Hipervínculo visitado" xfId="4908" builtinId="9" hidden="1"/>
    <cellStyle name="Hipervínculo visitado" xfId="27294" builtinId="9" hidden="1"/>
    <cellStyle name="Hipervínculo visitado" xfId="26397" builtinId="9" hidden="1"/>
    <cellStyle name="Hipervínculo visitado" xfId="36484" builtinId="9" hidden="1"/>
    <cellStyle name="Hipervínculo visitado" xfId="46714" builtinId="9" hidden="1"/>
    <cellStyle name="Hipervínculo visitado" xfId="10992" builtinId="9" hidden="1"/>
    <cellStyle name="Hipervínculo visitado" xfId="47091" builtinId="9" hidden="1"/>
    <cellStyle name="Hipervínculo visitado" xfId="40474" builtinId="9" hidden="1"/>
    <cellStyle name="Hipervínculo visitado" xfId="6356" builtinId="9" hidden="1"/>
    <cellStyle name="Hipervínculo visitado" xfId="34737" builtinId="9" hidden="1"/>
    <cellStyle name="Hipervínculo visitado" xfId="37747" builtinId="9" hidden="1"/>
    <cellStyle name="Hipervínculo visitado" xfId="23065" builtinId="9" hidden="1"/>
    <cellStyle name="Hipervínculo visitado" xfId="24845" builtinId="9" hidden="1"/>
    <cellStyle name="Hipervínculo visitado" xfId="39814" builtinId="9" hidden="1"/>
    <cellStyle name="Hipervínculo visitado" xfId="1129" builtinId="9" hidden="1"/>
    <cellStyle name="Hipervínculo visitado" xfId="11377" builtinId="9" hidden="1"/>
    <cellStyle name="Hipervínculo visitado" xfId="35905" builtinId="9" hidden="1"/>
    <cellStyle name="Hipervínculo visitado" xfId="36125" builtinId="9" hidden="1"/>
    <cellStyle name="Hipervínculo visitado" xfId="31883" builtinId="9" hidden="1"/>
    <cellStyle name="Hipervínculo visitado" xfId="12869" builtinId="9" hidden="1"/>
    <cellStyle name="Hipervínculo visitado" xfId="53584" builtinId="9" hidden="1"/>
    <cellStyle name="Hipervínculo visitado" xfId="25951" builtinId="9" hidden="1"/>
    <cellStyle name="Hipervínculo visitado" xfId="46915" builtinId="9" hidden="1"/>
    <cellStyle name="Hipervínculo visitado" xfId="36889" builtinId="9" hidden="1"/>
    <cellStyle name="Hipervínculo visitado" xfId="12607" builtinId="9" hidden="1"/>
    <cellStyle name="Hipervínculo visitado" xfId="15676" builtinId="9" hidden="1"/>
    <cellStyle name="Hipervínculo visitado" xfId="1713" builtinId="9" hidden="1"/>
    <cellStyle name="Hipervínculo visitado" xfId="2420" builtinId="9" hidden="1"/>
    <cellStyle name="Hipervínculo visitado" xfId="22692" builtinId="9" hidden="1"/>
    <cellStyle name="Hipervínculo visitado" xfId="28369" builtinId="9" hidden="1"/>
    <cellStyle name="Hipervínculo visitado" xfId="9438" builtinId="9" hidden="1"/>
    <cellStyle name="Hipervínculo visitado" xfId="37069" builtinId="9" hidden="1"/>
    <cellStyle name="Hipervínculo visitado" xfId="14920" builtinId="9" hidden="1"/>
    <cellStyle name="Hipervínculo visitado" xfId="18393" builtinId="9" hidden="1"/>
    <cellStyle name="Hipervínculo visitado" xfId="27596" builtinId="9" hidden="1"/>
    <cellStyle name="Hipervínculo visitado" xfId="25945" builtinId="9" hidden="1"/>
    <cellStyle name="Hipervínculo visitado" xfId="49037" builtinId="9" hidden="1"/>
    <cellStyle name="Hipervínculo visitado" xfId="47916" builtinId="9" hidden="1"/>
    <cellStyle name="Hipervínculo visitado" xfId="10790" builtinId="9" hidden="1"/>
    <cellStyle name="Hipervínculo visitado" xfId="47711" builtinId="9" hidden="1"/>
    <cellStyle name="Hipervínculo visitado" xfId="7700" builtinId="9" hidden="1"/>
    <cellStyle name="Hipervínculo visitado" xfId="11172" builtinId="9" hidden="1"/>
    <cellStyle name="Hipervínculo visitado" xfId="47347" builtinId="9" hidden="1"/>
    <cellStyle name="Hipervínculo visitado" xfId="30954" builtinId="9" hidden="1"/>
    <cellStyle name="Hipervínculo visitado" xfId="47235" builtinId="9" hidden="1"/>
    <cellStyle name="Hipervínculo visitado" xfId="474" builtinId="9" hidden="1"/>
    <cellStyle name="Hipervínculo visitado" xfId="15556" builtinId="9" hidden="1"/>
    <cellStyle name="Hipervínculo visitado" xfId="20840" builtinId="9" hidden="1"/>
    <cellStyle name="Hipervínculo visitado" xfId="25451" builtinId="9" hidden="1"/>
    <cellStyle name="Hipervínculo visitado" xfId="46879" builtinId="9" hidden="1"/>
    <cellStyle name="Hipervínculo visitado" xfId="27021" builtinId="9" hidden="1"/>
    <cellStyle name="Hipervínculo visitado" xfId="20999" builtinId="9" hidden="1"/>
    <cellStyle name="Hipervínculo visitado" xfId="34909" builtinId="9" hidden="1"/>
    <cellStyle name="Hipervínculo visitado" xfId="25644" builtinId="9" hidden="1"/>
    <cellStyle name="Hipervínculo visitado" xfId="9506" builtinId="9" hidden="1"/>
    <cellStyle name="Hipervínculo visitado" xfId="28053" builtinId="9" hidden="1"/>
    <cellStyle name="Hipervínculo visitado" xfId="43004" builtinId="9" hidden="1"/>
    <cellStyle name="Hipervínculo visitado" xfId="14976" builtinId="9" hidden="1"/>
    <cellStyle name="Hipervínculo visitado" xfId="1179" builtinId="9" hidden="1"/>
    <cellStyle name="Hipervínculo visitado" xfId="717" builtinId="9" hidden="1"/>
    <cellStyle name="Hipervínculo visitado" xfId="33154" builtinId="9" hidden="1"/>
    <cellStyle name="Hipervínculo visitado" xfId="52411" builtinId="9" hidden="1"/>
    <cellStyle name="Hipervínculo visitado" xfId="45775" builtinId="9" hidden="1"/>
    <cellStyle name="Hipervínculo visitado" xfId="1773" builtinId="9" hidden="1"/>
    <cellStyle name="Hipervínculo visitado" xfId="40536" builtinId="9" hidden="1"/>
    <cellStyle name="Hipervínculo visitado" xfId="29391" builtinId="9" hidden="1"/>
    <cellStyle name="Hipervínculo visitado" xfId="46171" builtinId="9" hidden="1"/>
    <cellStyle name="Hipervínculo visitado" xfId="25188" builtinId="9" hidden="1"/>
    <cellStyle name="Hipervínculo visitado" xfId="55432" builtinId="9" hidden="1"/>
    <cellStyle name="Hipervínculo visitado" xfId="45880" builtinId="9" hidden="1"/>
    <cellStyle name="Hipervínculo visitado" xfId="34824" builtinId="9" hidden="1"/>
    <cellStyle name="Hipervínculo visitado" xfId="16744" builtinId="9" hidden="1"/>
    <cellStyle name="Hipervínculo visitado" xfId="12466" builtinId="9" hidden="1"/>
    <cellStyle name="Hipervínculo visitado" xfId="13415" builtinId="9" hidden="1"/>
    <cellStyle name="Hipervínculo visitado" xfId="33776" builtinId="9" hidden="1"/>
    <cellStyle name="Hipervínculo visitado" xfId="44294" builtinId="9" hidden="1"/>
    <cellStyle name="Hipervínculo visitado" xfId="22988" builtinId="9" hidden="1"/>
    <cellStyle name="Hipervínculo visitado" xfId="11990" builtinId="9" hidden="1"/>
    <cellStyle name="Hipervínculo visitado" xfId="20650" builtinId="9" hidden="1"/>
    <cellStyle name="Hipervínculo visitado" xfId="29397" builtinId="9" hidden="1"/>
    <cellStyle name="Hipervínculo visitado" xfId="25849" builtinId="9" hidden="1"/>
    <cellStyle name="Hipervínculo visitado" xfId="34012" builtinId="9" hidden="1"/>
    <cellStyle name="Hipervínculo visitado" xfId="31154" builtinId="9" hidden="1"/>
    <cellStyle name="Hipervínculo visitado" xfId="53140" builtinId="9" hidden="1"/>
    <cellStyle name="Hipervínculo visitado" xfId="43697" builtinId="9" hidden="1"/>
    <cellStyle name="Hipervínculo visitado" xfId="38401" builtinId="9" hidden="1"/>
    <cellStyle name="Hipervínculo visitado" xfId="4358" builtinId="9" hidden="1"/>
    <cellStyle name="Hipervínculo visitado" xfId="11221" builtinId="9" hidden="1"/>
    <cellStyle name="Hipervínculo visitado" xfId="16147" builtinId="9" hidden="1"/>
    <cellStyle name="Hipervínculo visitado" xfId="6615" builtinId="9" hidden="1"/>
    <cellStyle name="Hipervínculo visitado" xfId="49432" builtinId="9" hidden="1"/>
    <cellStyle name="Hipervínculo visitado" xfId="23392" builtinId="9" hidden="1"/>
    <cellStyle name="Hipervínculo visitado" xfId="45342" builtinId="9" hidden="1"/>
    <cellStyle name="Hipervínculo visitado" xfId="44276" builtinId="9" hidden="1"/>
    <cellStyle name="Hipervínculo visitado" xfId="42630" builtinId="9" hidden="1"/>
    <cellStyle name="Hipervínculo visitado" xfId="19206" builtinId="9" hidden="1"/>
    <cellStyle name="Hipervínculo visitado" xfId="54660" builtinId="9" hidden="1"/>
    <cellStyle name="Hipervínculo visitado" xfId="48952" builtinId="9" hidden="1"/>
    <cellStyle name="Hipervínculo visitado" xfId="37108" builtinId="9" hidden="1"/>
    <cellStyle name="Hipervínculo visitado" xfId="32605" builtinId="9" hidden="1"/>
    <cellStyle name="Hipervínculo visitado" xfId="8108" builtinId="9" hidden="1"/>
    <cellStyle name="Hipervínculo visitado" xfId="6528" builtinId="9" hidden="1"/>
    <cellStyle name="Hipervínculo visitado" xfId="889" builtinId="9" hidden="1"/>
    <cellStyle name="Hipervínculo visitado" xfId="11122" builtinId="9" hidden="1"/>
    <cellStyle name="Hipervínculo visitado" xfId="42904" builtinId="9" hidden="1"/>
    <cellStyle name="Hipervínculo visitado" xfId="44356" builtinId="9" hidden="1"/>
    <cellStyle name="Hipervínculo visitado" xfId="12293" builtinId="9" hidden="1"/>
    <cellStyle name="Hipervínculo visitado" xfId="56287" builtinId="9" hidden="1"/>
    <cellStyle name="Hipervínculo visitado" xfId="18574" builtinId="9" hidden="1"/>
    <cellStyle name="Hipervínculo visitado" xfId="58603" builtinId="9" hidden="1"/>
    <cellStyle name="Hipervínculo visitado" xfId="33910" builtinId="9" hidden="1"/>
    <cellStyle name="Hipervínculo visitado" xfId="45266" builtinId="9" hidden="1"/>
    <cellStyle name="Hipervínculo visitado" xfId="23303" builtinId="9" hidden="1"/>
    <cellStyle name="Hipervínculo visitado" xfId="55187" builtinId="9" hidden="1"/>
    <cellStyle name="Hipervínculo visitado" xfId="48706" builtinId="9" hidden="1"/>
    <cellStyle name="Hipervínculo visitado" xfId="36566" builtinId="9" hidden="1"/>
    <cellStyle name="Hipervínculo visitado" xfId="540" builtinId="9" hidden="1"/>
    <cellStyle name="Hipervínculo visitado" xfId="25046" builtinId="9" hidden="1"/>
    <cellStyle name="Hipervínculo visitado" xfId="39780" builtinId="9" hidden="1"/>
    <cellStyle name="Hipervínculo visitado" xfId="2068" builtinId="9" hidden="1"/>
    <cellStyle name="Hipervínculo visitado" xfId="9622" builtinId="9" hidden="1"/>
    <cellStyle name="Hipervínculo visitado" xfId="42042" builtinId="9" hidden="1"/>
    <cellStyle name="Hipervínculo visitado" xfId="24994" builtinId="9" hidden="1"/>
    <cellStyle name="Hipervínculo visitado" xfId="50907" builtinId="9" hidden="1"/>
    <cellStyle name="Hipervínculo visitado" xfId="41331" builtinId="9" hidden="1"/>
    <cellStyle name="Hipervínculo visitado" xfId="54788" builtinId="9" hidden="1"/>
    <cellStyle name="Hipervínculo visitado" xfId="41562" builtinId="9" hidden="1"/>
    <cellStyle name="Hipervínculo visitado" xfId="23850" builtinId="9" hidden="1"/>
    <cellStyle name="Hipervínculo visitado" xfId="50960" builtinId="9" hidden="1"/>
    <cellStyle name="Hipervínculo visitado" xfId="13161" builtinId="9" hidden="1"/>
    <cellStyle name="Hipervínculo visitado" xfId="43615" builtinId="9" hidden="1"/>
    <cellStyle name="Hipervínculo visitado" xfId="22611" builtinId="9" hidden="1"/>
    <cellStyle name="Hipervínculo visitado" xfId="50802" builtinId="9" hidden="1"/>
    <cellStyle name="Hipervínculo visitado" xfId="28661" builtinId="9" hidden="1"/>
    <cellStyle name="Hipervínculo visitado" xfId="23243" builtinId="9" hidden="1"/>
    <cellStyle name="Hipervínculo visitado" xfId="39469" builtinId="9" hidden="1"/>
    <cellStyle name="Hipervínculo visitado" xfId="6759" builtinId="9" hidden="1"/>
    <cellStyle name="Hipervínculo visitado" xfId="32151" builtinId="9" hidden="1"/>
    <cellStyle name="Hipervínculo visitado" xfId="6168" builtinId="9" hidden="1"/>
    <cellStyle name="Hipervínculo visitado" xfId="1717" builtinId="9" hidden="1"/>
    <cellStyle name="Hipervínculo visitado" xfId="33822" builtinId="9" hidden="1"/>
    <cellStyle name="Hipervínculo visitado" xfId="14044" builtinId="9" hidden="1"/>
    <cellStyle name="Hipervínculo visitado" xfId="15502" builtinId="9" hidden="1"/>
    <cellStyle name="Hipervínculo visitado" xfId="14640" builtinId="9" hidden="1"/>
    <cellStyle name="Hipervínculo visitado" xfId="24865" builtinId="9" hidden="1"/>
    <cellStyle name="Hipervínculo visitado" xfId="41027" builtinId="9" hidden="1"/>
    <cellStyle name="Hipervínculo visitado" xfId="22355" builtinId="9" hidden="1"/>
    <cellStyle name="Hipervínculo visitado" xfId="21154" builtinId="9" hidden="1"/>
    <cellStyle name="Hipervínculo visitado" xfId="47233" builtinId="9" hidden="1"/>
    <cellStyle name="Hipervínculo visitado" xfId="23884" builtinId="9" hidden="1"/>
    <cellStyle name="Hipervínculo visitado" xfId="45070" builtinId="9" hidden="1"/>
    <cellStyle name="Hipervínculo visitado" xfId="811" builtinId="9" hidden="1"/>
    <cellStyle name="Hipervínculo visitado" xfId="42992" builtinId="9" hidden="1"/>
    <cellStyle name="Hipervínculo visitado" xfId="43597" builtinId="9" hidden="1"/>
    <cellStyle name="Hipervínculo visitado" xfId="38419" builtinId="9" hidden="1"/>
    <cellStyle name="Hipervínculo visitado" xfId="14954" builtinId="9" hidden="1"/>
    <cellStyle name="Hipervínculo visitado" xfId="38646" builtinId="9" hidden="1"/>
    <cellStyle name="Hipervínculo visitado" xfId="9836" builtinId="9" hidden="1"/>
    <cellStyle name="Hipervínculo visitado" xfId="8903" builtinId="9" hidden="1"/>
    <cellStyle name="Hipervínculo visitado" xfId="55942" builtinId="9" hidden="1"/>
    <cellStyle name="Hipervínculo visitado" xfId="36686" builtinId="9" hidden="1"/>
    <cellStyle name="Hipervínculo visitado" xfId="42038" builtinId="9" hidden="1"/>
    <cellStyle name="Hipervínculo visitado" xfId="57577" builtinId="9" hidden="1"/>
    <cellStyle name="Hipervínculo visitado" xfId="7800" builtinId="9" hidden="1"/>
    <cellStyle name="Hipervínculo visitado" xfId="35219" builtinId="9" hidden="1"/>
    <cellStyle name="Hipervínculo visitado" xfId="3483" builtinId="9" hidden="1"/>
    <cellStyle name="Hipervínculo visitado" xfId="45336" builtinId="9" hidden="1"/>
    <cellStyle name="Hipervínculo visitado" xfId="17108" builtinId="9" hidden="1"/>
    <cellStyle name="Hipervínculo visitado" xfId="55505" builtinId="9" hidden="1"/>
    <cellStyle name="Hipervínculo visitado" xfId="8680" builtinId="9" hidden="1"/>
    <cellStyle name="Hipervínculo visitado" xfId="1087" builtinId="9" hidden="1"/>
    <cellStyle name="Hipervínculo visitado" xfId="26305" builtinId="9" hidden="1"/>
    <cellStyle name="Hipervínculo visitado" xfId="36746" builtinId="9" hidden="1"/>
    <cellStyle name="Hipervínculo visitado" xfId="17070" builtinId="9" hidden="1"/>
    <cellStyle name="Hipervínculo visitado" xfId="52872" builtinId="9" hidden="1"/>
    <cellStyle name="Hipervínculo visitado" xfId="46390" builtinId="9" hidden="1"/>
    <cellStyle name="Hipervínculo visitado" xfId="41568" builtinId="9" hidden="1"/>
    <cellStyle name="Hipervínculo visitado" xfId="10054" builtinId="9" hidden="1"/>
    <cellStyle name="Hipervínculo visitado" xfId="40995" builtinId="9" hidden="1"/>
    <cellStyle name="Hipervínculo visitado" xfId="14122" builtinId="9" hidden="1"/>
    <cellStyle name="Hipervínculo visitado" xfId="26180" builtinId="9" hidden="1"/>
    <cellStyle name="Hipervínculo visitado" xfId="8748" builtinId="9" hidden="1"/>
    <cellStyle name="Hipervínculo visitado" xfId="2326" builtinId="9" hidden="1"/>
    <cellStyle name="Hipervínculo visitado" xfId="8566" builtinId="9" hidden="1"/>
    <cellStyle name="Hipervínculo visitado" xfId="19832" builtinId="9" hidden="1"/>
    <cellStyle name="Hipervínculo visitado" xfId="30747" builtinId="9" hidden="1"/>
    <cellStyle name="Hipervínculo visitado" xfId="13494" builtinId="9" hidden="1"/>
    <cellStyle name="Hipervínculo visitado" xfId="47625" builtinId="9" hidden="1"/>
    <cellStyle name="Hipervínculo visitado" xfId="21759" builtinId="9" hidden="1"/>
    <cellStyle name="Hipervínculo visitado" xfId="5236" builtinId="9" hidden="1"/>
    <cellStyle name="Hipervínculo visitado" xfId="4532" builtinId="9" hidden="1"/>
    <cellStyle name="Hipervínculo visitado" xfId="34181" builtinId="9" hidden="1"/>
    <cellStyle name="Hipervínculo visitado" xfId="56737" builtinId="9" hidden="1"/>
    <cellStyle name="Hipervínculo visitado" xfId="23149" builtinId="9" hidden="1"/>
    <cellStyle name="Hipervínculo visitado" xfId="16922" builtinId="9" hidden="1"/>
    <cellStyle name="Hipervínculo visitado" xfId="29455" builtinId="9" hidden="1"/>
    <cellStyle name="Hipervínculo visitado" xfId="8078" builtinId="9" hidden="1"/>
    <cellStyle name="Hipervínculo visitado" xfId="33212" builtinId="9" hidden="1"/>
    <cellStyle name="Hipervínculo visitado" xfId="38119" builtinId="9" hidden="1"/>
    <cellStyle name="Hipervínculo visitado" xfId="54007" builtinId="9" hidden="1"/>
    <cellStyle name="Hipervínculo visitado" xfId="37489" builtinId="9" hidden="1"/>
    <cellStyle name="Hipervínculo visitado" xfId="20160" builtinId="9" hidden="1"/>
    <cellStyle name="Hipervínculo visitado" xfId="2657" builtinId="9" hidden="1"/>
    <cellStyle name="Hipervínculo visitado" xfId="461" builtinId="9" hidden="1"/>
    <cellStyle name="Hipervínculo visitado" xfId="4952" builtinId="9" hidden="1"/>
    <cellStyle name="Hipervínculo visitado" xfId="29261" builtinId="9" hidden="1"/>
    <cellStyle name="Hipervínculo visitado" xfId="3005" builtinId="9" hidden="1"/>
    <cellStyle name="Hipervínculo visitado" xfId="1909" builtinId="9" hidden="1"/>
    <cellStyle name="Hipervínculo visitado" xfId="49592" builtinId="9" hidden="1"/>
    <cellStyle name="Hipervínculo visitado" xfId="6993" builtinId="9" hidden="1"/>
    <cellStyle name="Hipervínculo visitado" xfId="44465" builtinId="9" hidden="1"/>
    <cellStyle name="Hipervínculo visitado" xfId="9426" builtinId="9" hidden="1"/>
    <cellStyle name="Hipervínculo visitado" xfId="13542" builtinId="9" hidden="1"/>
    <cellStyle name="Hipervínculo visitado" xfId="56681" builtinId="9" hidden="1"/>
    <cellStyle name="Hipervínculo visitado" xfId="53311" builtinId="9" hidden="1"/>
    <cellStyle name="Hipervínculo visitado" xfId="28466" builtinId="9" hidden="1"/>
    <cellStyle name="Hipervínculo visitado" xfId="54377" builtinId="9" hidden="1"/>
    <cellStyle name="Hipervínculo visitado" xfId="55833" builtinId="9" hidden="1"/>
    <cellStyle name="Hipervínculo visitado" xfId="37640" builtinId="9" hidden="1"/>
    <cellStyle name="Hipervínculo visitado" xfId="44824" builtinId="9" hidden="1"/>
    <cellStyle name="Hipervínculo visitado" xfId="8534" builtinId="9" hidden="1"/>
    <cellStyle name="Hipervínculo visitado" xfId="57403" builtinId="9" hidden="1"/>
    <cellStyle name="Hipervínculo visitado" xfId="26563" builtinId="9" hidden="1"/>
    <cellStyle name="Hipervínculo visitado" xfId="58697" builtinId="9" hidden="1"/>
    <cellStyle name="Hipervínculo visitado" xfId="26049" builtinId="9" hidden="1"/>
    <cellStyle name="Hipervínculo visitado" xfId="10155" builtinId="9" hidden="1"/>
    <cellStyle name="Hipervínculo visitado" xfId="13498" builtinId="9" hidden="1"/>
    <cellStyle name="Hipervínculo visitado" xfId="39403" builtinId="9" hidden="1"/>
    <cellStyle name="Hipervínculo visitado" xfId="3743" builtinId="9" hidden="1"/>
    <cellStyle name="Hipervínculo visitado" xfId="55040" builtinId="9" hidden="1"/>
    <cellStyle name="Hipervínculo visitado" xfId="14078" builtinId="9" hidden="1"/>
    <cellStyle name="Hipervínculo visitado" xfId="59288" builtinId="9" hidden="1"/>
    <cellStyle name="Hipervínculo visitado" xfId="42690" builtinId="9" hidden="1"/>
    <cellStyle name="Hipervínculo visitado" xfId="14211" builtinId="9" hidden="1"/>
    <cellStyle name="Hipervínculo visitado" xfId="19257" builtinId="9" hidden="1"/>
    <cellStyle name="Hipervínculo visitado" xfId="37837" builtinId="9" hidden="1"/>
    <cellStyle name="Hipervínculo visitado" xfId="29077" builtinId="9" hidden="1"/>
    <cellStyle name="Hipervínculo visitado" xfId="30289" builtinId="9" hidden="1"/>
    <cellStyle name="Hipervínculo visitado" xfId="10702" builtinId="9" hidden="1"/>
    <cellStyle name="Hipervínculo visitado" xfId="26576" builtinId="9" hidden="1"/>
    <cellStyle name="Hipervínculo visitado" xfId="31467" builtinId="9" hidden="1"/>
    <cellStyle name="Hipervínculo visitado" xfId="6647" builtinId="9" hidden="1"/>
    <cellStyle name="Hipervínculo visitado" xfId="14513" builtinId="9" hidden="1"/>
    <cellStyle name="Hipervínculo visitado" xfId="28503" builtinId="9" hidden="1"/>
    <cellStyle name="Hipervínculo visitado" xfId="24912" builtinId="9" hidden="1"/>
    <cellStyle name="Hipervínculo visitado" xfId="21566" builtinId="9" hidden="1"/>
    <cellStyle name="Hipervínculo visitado" xfId="24033" builtinId="9" hidden="1"/>
    <cellStyle name="Hipervínculo visitado" xfId="39455" builtinId="9" hidden="1"/>
    <cellStyle name="Hipervínculo visitado" xfId="15949" builtinId="9" hidden="1"/>
    <cellStyle name="Hipervínculo visitado" xfId="31302" builtinId="9" hidden="1"/>
    <cellStyle name="Hipervínculo visitado" xfId="26811" builtinId="9" hidden="1"/>
    <cellStyle name="Hipervínculo visitado" xfId="17616" builtinId="9" hidden="1"/>
    <cellStyle name="Hipervínculo visitado" xfId="8442" builtinId="9" hidden="1"/>
    <cellStyle name="Hipervínculo visitado" xfId="88" builtinId="9" hidden="1"/>
    <cellStyle name="Hipervínculo visitado" xfId="58997" builtinId="9" hidden="1"/>
    <cellStyle name="Hipervínculo visitado" xfId="12117" builtinId="9" hidden="1"/>
    <cellStyle name="Hipervínculo visitado" xfId="56873" builtinId="9" hidden="1"/>
    <cellStyle name="Hipervínculo visitado" xfId="47325" builtinId="9" hidden="1"/>
    <cellStyle name="Hipervínculo visitado" xfId="12949" builtinId="9" hidden="1"/>
    <cellStyle name="Hipervínculo visitado" xfId="39096" builtinId="9" hidden="1"/>
    <cellStyle name="Hipervínculo visitado" xfId="40380" builtinId="9" hidden="1"/>
    <cellStyle name="Hipervínculo visitado" xfId="46780" builtinId="9" hidden="1"/>
    <cellStyle name="Hipervínculo visitado" xfId="31116" builtinId="9" hidden="1"/>
    <cellStyle name="Hipervínculo visitado" xfId="28707" builtinId="9" hidden="1"/>
    <cellStyle name="Hipervínculo visitado" xfId="23010" builtinId="9" hidden="1"/>
    <cellStyle name="Hipervínculo visitado" xfId="36031" builtinId="9" hidden="1"/>
    <cellStyle name="Hipervínculo visitado" xfId="51888" builtinId="9" hidden="1"/>
    <cellStyle name="Hipervínculo visitado" xfId="19202" builtinId="9" hidden="1"/>
    <cellStyle name="Hipervínculo visitado" xfId="55436" builtinId="9" hidden="1"/>
    <cellStyle name="Hipervínculo visitado" xfId="383" builtinId="9" hidden="1"/>
    <cellStyle name="Hipervínculo visitado" xfId="24657" builtinId="9" hidden="1"/>
    <cellStyle name="Hipervínculo visitado" xfId="29492" builtinId="9" hidden="1"/>
    <cellStyle name="Hipervínculo visitado" xfId="11926" builtinId="9" hidden="1"/>
    <cellStyle name="Hipervínculo visitado" xfId="52078" builtinId="9" hidden="1"/>
    <cellStyle name="Hipervínculo visitado" xfId="51074" builtinId="9" hidden="1"/>
    <cellStyle name="Hipervínculo visitado" xfId="55221" builtinId="9" hidden="1"/>
    <cellStyle name="Hipervínculo visitado" xfId="50283" builtinId="9" hidden="1"/>
    <cellStyle name="Hipervínculo visitado" xfId="13710" builtinId="9" hidden="1"/>
    <cellStyle name="Hipervínculo visitado" xfId="6731" builtinId="9" hidden="1"/>
    <cellStyle name="Hipervínculo visitado" xfId="39425" builtinId="9" hidden="1"/>
    <cellStyle name="Hipervínculo visitado" xfId="42816" builtinId="9" hidden="1"/>
    <cellStyle name="Hipervínculo visitado" xfId="42418" builtinId="9" hidden="1"/>
    <cellStyle name="Hipervínculo visitado" xfId="54976" builtinId="9" hidden="1"/>
    <cellStyle name="Hipervínculo visitado" xfId="45779" builtinId="9" hidden="1"/>
    <cellStyle name="Hipervínculo visitado" xfId="36951" builtinId="9" hidden="1"/>
    <cellStyle name="Hipervínculo visitado" xfId="17908" builtinId="9" hidden="1"/>
    <cellStyle name="Hipervínculo visitado" xfId="36277" builtinId="9" hidden="1"/>
    <cellStyle name="Hipervínculo visitado" xfId="37098" builtinId="9" hidden="1"/>
    <cellStyle name="Hipervínculo visitado" xfId="33588" builtinId="9" hidden="1"/>
    <cellStyle name="Hipervínculo visitado" xfId="24159" builtinId="9" hidden="1"/>
    <cellStyle name="Hipervínculo visitado" xfId="57002" builtinId="9" hidden="1"/>
    <cellStyle name="Hipervínculo visitado" xfId="5089" builtinId="9" hidden="1"/>
    <cellStyle name="Hipervínculo visitado" xfId="45679" builtinId="9" hidden="1"/>
    <cellStyle name="Hipervínculo visitado" xfId="36764" builtinId="9" hidden="1"/>
    <cellStyle name="Hipervínculo visitado" xfId="40848" builtinId="9" hidden="1"/>
    <cellStyle name="Hipervínculo visitado" xfId="19798" builtinId="9" hidden="1"/>
    <cellStyle name="Hipervínculo visitado" xfId="26547" builtinId="9" hidden="1"/>
    <cellStyle name="Hipervínculo visitado" xfId="32242" builtinId="9" hidden="1"/>
    <cellStyle name="Hipervínculo visitado" xfId="8136" builtinId="9" hidden="1"/>
    <cellStyle name="Hipervínculo visitado" xfId="33466" builtinId="9" hidden="1"/>
    <cellStyle name="Hipervínculo visitado" xfId="49398" builtinId="9" hidden="1"/>
    <cellStyle name="Hipervínculo visitado" xfId="31296" builtinId="9" hidden="1"/>
    <cellStyle name="Hipervínculo visitado" xfId="40026" builtinId="9" hidden="1"/>
    <cellStyle name="Hipervínculo visitado" xfId="30212" builtinId="9" hidden="1"/>
    <cellStyle name="Hipervínculo visitado" xfId="36418" builtinId="9" hidden="1"/>
    <cellStyle name="Hipervínculo visitado" xfId="4578" builtinId="9" hidden="1"/>
    <cellStyle name="Hipervínculo visitado" xfId="18658" builtinId="9" hidden="1"/>
    <cellStyle name="Hipervínculo visitado" xfId="6116" builtinId="9" hidden="1"/>
    <cellStyle name="Hipervínculo visitado" xfId="11233" builtinId="9" hidden="1"/>
    <cellStyle name="Hipervínculo visitado" xfId="57686" builtinId="9" hidden="1"/>
    <cellStyle name="Hipervínculo visitado" xfId="19420" builtinId="9" hidden="1"/>
    <cellStyle name="Hipervínculo visitado" xfId="59322" builtinId="9" hidden="1"/>
    <cellStyle name="Hipervínculo visitado" xfId="56587" builtinId="9" hidden="1"/>
    <cellStyle name="Hipervínculo visitado" xfId="21225" builtinId="9" hidden="1"/>
    <cellStyle name="Hipervínculo visitado" xfId="8464" builtinId="9" hidden="1"/>
    <cellStyle name="Hipervínculo visitado" xfId="1953" builtinId="9" hidden="1"/>
    <cellStyle name="Hipervínculo visitado" xfId="6687" builtinId="9" hidden="1"/>
    <cellStyle name="Hipervínculo visitado" xfId="18492" builtinId="9" hidden="1"/>
    <cellStyle name="Hipervínculo visitado" xfId="8796" builtinId="9" hidden="1"/>
    <cellStyle name="Hipervínculo visitado" xfId="5736" builtinId="9" hidden="1"/>
    <cellStyle name="Hipervínculo visitado" xfId="6853" builtinId="9" hidden="1"/>
    <cellStyle name="Hipervínculo visitado" xfId="43333" builtinId="9" hidden="1"/>
    <cellStyle name="Hipervínculo visitado" xfId="55140" builtinId="9" hidden="1"/>
    <cellStyle name="Hipervínculo visitado" xfId="285" builtinId="9" hidden="1"/>
    <cellStyle name="Hipervínculo visitado" xfId="4141" builtinId="9" hidden="1"/>
    <cellStyle name="Hipervínculo visitado" xfId="59085" builtinId="9" hidden="1"/>
    <cellStyle name="Hipervínculo visitado" xfId="39752" builtinId="9" hidden="1"/>
    <cellStyle name="Hipervínculo visitado" xfId="35157" builtinId="9" hidden="1"/>
    <cellStyle name="Hipervínculo visitado" xfId="11050" builtinId="9" hidden="1"/>
    <cellStyle name="Hipervínculo visitado" xfId="37527" builtinId="9" hidden="1"/>
    <cellStyle name="Hipervínculo visitado" xfId="40866" builtinId="9" hidden="1"/>
    <cellStyle name="Hipervínculo visitado" xfId="54089" builtinId="9" hidden="1"/>
    <cellStyle name="Hipervínculo visitado" xfId="11544" builtinId="9" hidden="1"/>
    <cellStyle name="Hipervínculo visitado" xfId="26225" builtinId="9" hidden="1"/>
    <cellStyle name="Hipervínculo visitado" xfId="11639" builtinId="9" hidden="1"/>
    <cellStyle name="Hipervínculo visitado" xfId="58713" builtinId="9" hidden="1"/>
    <cellStyle name="Hipervínculo visitado" xfId="36828" builtinId="9" hidden="1"/>
    <cellStyle name="Hipervínculo visitado" xfId="54147" builtinId="9" hidden="1"/>
    <cellStyle name="Hipervínculo visitado" xfId="10536" builtinId="9" hidden="1"/>
    <cellStyle name="Hipervínculo visitado" xfId="23319" builtinId="9" hidden="1"/>
    <cellStyle name="Hipervínculo visitado" xfId="26051" builtinId="9" hidden="1"/>
    <cellStyle name="Hipervínculo visitado" xfId="26817" builtinId="9" hidden="1"/>
    <cellStyle name="Hipervínculo visitado" xfId="30878" builtinId="9" hidden="1"/>
    <cellStyle name="Hipervínculo visitado" xfId="2969" builtinId="9" hidden="1"/>
    <cellStyle name="Hipervínculo visitado" xfId="40576" builtinId="9" hidden="1"/>
    <cellStyle name="Hipervínculo visitado" xfId="50431" builtinId="9" hidden="1"/>
    <cellStyle name="Hipervínculo visitado" xfId="44090" builtinId="9" hidden="1"/>
    <cellStyle name="Hipervínculo visitado" xfId="44256" builtinId="9" hidden="1"/>
    <cellStyle name="Hipervínculo visitado" xfId="31320" builtinId="9" hidden="1"/>
    <cellStyle name="Hipervínculo visitado" xfId="29483" builtinId="9" hidden="1"/>
    <cellStyle name="Hipervínculo visitado" xfId="47761" builtinId="9" hidden="1"/>
    <cellStyle name="Hipervínculo visitado" xfId="9143" builtinId="9" hidden="1"/>
    <cellStyle name="Hipervínculo visitado" xfId="53421" builtinId="9" hidden="1"/>
    <cellStyle name="Hipervínculo visitado" xfId="893" builtinId="9" hidden="1"/>
    <cellStyle name="Hipervínculo visitado" xfId="57328" builtinId="9" hidden="1"/>
    <cellStyle name="Hipervínculo visitado" xfId="49956" builtinId="9" hidden="1"/>
    <cellStyle name="Hipervínculo visitado" xfId="7028" builtinId="9" hidden="1"/>
    <cellStyle name="Hipervínculo visitado" xfId="31146" builtinId="9" hidden="1"/>
    <cellStyle name="Hipervínculo visitado" xfId="43134" builtinId="9" hidden="1"/>
    <cellStyle name="Hipervínculo visitado" xfId="5884" builtinId="9" hidden="1"/>
    <cellStyle name="Hipervínculo visitado" xfId="12779" builtinId="9" hidden="1"/>
    <cellStyle name="Hipervínculo visitado" xfId="26172" builtinId="9" hidden="1"/>
    <cellStyle name="Hipervínculo visitado" xfId="7823" builtinId="9" hidden="1"/>
    <cellStyle name="Hipervínculo visitado" xfId="21570" builtinId="9" hidden="1"/>
    <cellStyle name="Hipervínculo visitado" xfId="45022" builtinId="9" hidden="1"/>
    <cellStyle name="Hipervínculo visitado" xfId="4135" builtinId="9" hidden="1"/>
    <cellStyle name="Hipervínculo visitado" xfId="5210" builtinId="9" hidden="1"/>
    <cellStyle name="Hipervínculo visitado" xfId="40957" builtinId="9" hidden="1"/>
    <cellStyle name="Hipervínculo visitado" xfId="48696" builtinId="9" hidden="1"/>
    <cellStyle name="Hipervínculo visitado" xfId="58401" builtinId="9" hidden="1"/>
    <cellStyle name="Hipervínculo visitado" xfId="4936" builtinId="9" hidden="1"/>
    <cellStyle name="Hipervínculo visitado" xfId="6450" builtinId="9" hidden="1"/>
    <cellStyle name="Hipervínculo visitado" xfId="25296" builtinId="9" hidden="1"/>
    <cellStyle name="Hipervínculo visitado" xfId="31206" builtinId="9" hidden="1"/>
    <cellStyle name="Hipervínculo visitado" xfId="39389" builtinId="9" hidden="1"/>
    <cellStyle name="Hipervínculo visitado" xfId="40324" builtinId="9" hidden="1"/>
    <cellStyle name="Hipervínculo visitado" xfId="36856" builtinId="9" hidden="1"/>
    <cellStyle name="Hipervínculo visitado" xfId="6536" builtinId="9" hidden="1"/>
    <cellStyle name="Hipervínculo visitado" xfId="148" builtinId="9" hidden="1"/>
    <cellStyle name="Hipervínculo visitado" xfId="33694" builtinId="9" hidden="1"/>
    <cellStyle name="Hipervínculo visitado" xfId="40666" builtinId="9" hidden="1"/>
    <cellStyle name="Hipervínculo visitado" xfId="7230" builtinId="9" hidden="1"/>
    <cellStyle name="Hipervínculo visitado" xfId="3927" builtinId="9" hidden="1"/>
    <cellStyle name="Hipervínculo visitado" xfId="15140" builtinId="9" hidden="1"/>
    <cellStyle name="Hipervínculo visitado" xfId="18620" builtinId="9" hidden="1"/>
    <cellStyle name="Hipervínculo visitado" xfId="35777" builtinId="9" hidden="1"/>
    <cellStyle name="Hipervínculo visitado" xfId="1525" builtinId="9" hidden="1"/>
    <cellStyle name="Hipervínculo visitado" xfId="53741" builtinId="9" hidden="1"/>
    <cellStyle name="Hipervínculo visitado" xfId="8606" builtinId="9" hidden="1"/>
    <cellStyle name="Hipervínculo visitado" xfId="25805" builtinId="9" hidden="1"/>
    <cellStyle name="Hipervínculo visitado" xfId="57471" builtinId="9" hidden="1"/>
    <cellStyle name="Hipervínculo visitado" xfId="28965" builtinId="9" hidden="1"/>
    <cellStyle name="Hipervínculo visitado" xfId="48326" builtinId="9" hidden="1"/>
    <cellStyle name="Hipervínculo visitado" xfId="31250" builtinId="9" hidden="1"/>
    <cellStyle name="Hipervínculo visitado" xfId="11166" builtinId="9" hidden="1"/>
    <cellStyle name="Hipervínculo visitado" xfId="26663" builtinId="9" hidden="1"/>
    <cellStyle name="Hipervínculo visitado" xfId="24647" builtinId="9" hidden="1"/>
    <cellStyle name="Hipervínculo visitado" xfId="36769" builtinId="9" hidden="1"/>
    <cellStyle name="Hipervínculo visitado" xfId="12521" builtinId="9" hidden="1"/>
    <cellStyle name="Hipervínculo visitado" xfId="50143" builtinId="9" hidden="1"/>
    <cellStyle name="Hipervínculo visitado" xfId="32838" builtinId="9" hidden="1"/>
    <cellStyle name="Hipervínculo visitado" xfId="47023" builtinId="9" hidden="1"/>
    <cellStyle name="Hipervínculo visitado" xfId="55499" builtinId="9" hidden="1"/>
    <cellStyle name="Hipervínculo visitado" xfId="24107" builtinId="9" hidden="1"/>
    <cellStyle name="Hipervínculo visitado" xfId="40310" builtinId="9" hidden="1"/>
    <cellStyle name="Hipervínculo visitado" xfId="24435" builtinId="9" hidden="1"/>
    <cellStyle name="Hipervínculo visitado" xfId="32137" builtinId="9" hidden="1"/>
    <cellStyle name="Hipervínculo visitado" xfId="35775" builtinId="9" hidden="1"/>
    <cellStyle name="Hipervínculo visitado" xfId="31580" builtinId="9" hidden="1"/>
    <cellStyle name="Hipervínculo visitado" xfId="22025" builtinId="9" hidden="1"/>
    <cellStyle name="Hipervínculo visitado" xfId="37959" builtinId="9" hidden="1"/>
    <cellStyle name="Hipervínculo visitado" xfId="30040" builtinId="9" hidden="1"/>
    <cellStyle name="Hipervínculo visitado" xfId="36927" builtinId="9" hidden="1"/>
    <cellStyle name="Hipervínculo visitado" xfId="30072" builtinId="9" hidden="1"/>
    <cellStyle name="Hipervínculo visitado" xfId="45978" builtinId="9" hidden="1"/>
    <cellStyle name="Hipervínculo visitado" xfId="47149" builtinId="9" hidden="1"/>
    <cellStyle name="Hipervínculo visitado" xfId="15769" builtinId="9" hidden="1"/>
    <cellStyle name="Hipervínculo visitado" xfId="2647" builtinId="9" hidden="1"/>
    <cellStyle name="Hipervínculo visitado" xfId="41267" builtinId="9" hidden="1"/>
    <cellStyle name="Hipervínculo visitado" xfId="29498" builtinId="9" hidden="1"/>
    <cellStyle name="Hipervínculo visitado" xfId="49294" builtinId="9" hidden="1"/>
    <cellStyle name="Hipervínculo visitado" xfId="27468" builtinId="9" hidden="1"/>
    <cellStyle name="Hipervínculo visitado" xfId="24980" builtinId="9" hidden="1"/>
    <cellStyle name="Hipervínculo visitado" xfId="59137" builtinId="9" hidden="1"/>
    <cellStyle name="Hipervínculo visitado" xfId="3337" builtinId="9" hidden="1"/>
    <cellStyle name="Hipervínculo visitado" xfId="47113" builtinId="9" hidden="1"/>
    <cellStyle name="Hipervínculo visitado" xfId="53799" builtinId="9" hidden="1"/>
    <cellStyle name="Hipervínculo visitado" xfId="1010" builtinId="9" hidden="1"/>
    <cellStyle name="Hipervínculo visitado" xfId="2180" builtinId="9" hidden="1"/>
    <cellStyle name="Hipervínculo visitado" xfId="8712" builtinId="9" hidden="1"/>
    <cellStyle name="Hipervínculo visitado" xfId="28525" builtinId="9" hidden="1"/>
    <cellStyle name="Hipervínculo visitado" xfId="8750" builtinId="9" hidden="1"/>
    <cellStyle name="Hipervínculo visitado" xfId="16412" builtinId="9" hidden="1"/>
    <cellStyle name="Hipervínculo visitado" xfId="13369" builtinId="9" hidden="1"/>
    <cellStyle name="Hipervínculo visitado" xfId="27891" builtinId="9" hidden="1"/>
    <cellStyle name="Hipervínculo visitado" xfId="56883" builtinId="9" hidden="1"/>
    <cellStyle name="Hipervínculo visitado" xfId="12241" builtinId="9" hidden="1"/>
    <cellStyle name="Hipervínculo visitado" xfId="23933" builtinId="9" hidden="1"/>
    <cellStyle name="Hipervínculo visitado" xfId="25555" builtinId="9" hidden="1"/>
    <cellStyle name="Hipervínculo visitado" xfId="40612" builtinId="9" hidden="1"/>
    <cellStyle name="Hipervínculo visitado" xfId="36091" builtinId="9" hidden="1"/>
    <cellStyle name="Hipervínculo visitado" xfId="32418" builtinId="9" hidden="1"/>
    <cellStyle name="Hipervínculo visitado" xfId="50614" builtinId="9" hidden="1"/>
    <cellStyle name="Hipervínculo visitado" xfId="3803" builtinId="9" hidden="1"/>
    <cellStyle name="Hipervínculo visitado" xfId="10740" builtinId="9" hidden="1"/>
    <cellStyle name="Hipervínculo visitado" xfId="43780" builtinId="9" hidden="1"/>
    <cellStyle name="Hipervínculo visitado" xfId="52595" builtinId="9" hidden="1"/>
    <cellStyle name="Hipervínculo visitado" xfId="36985" builtinId="9" hidden="1"/>
    <cellStyle name="Hipervínculo visitado" xfId="10686" builtinId="9" hidden="1"/>
    <cellStyle name="Hipervínculo visitado" xfId="26525" builtinId="9" hidden="1"/>
    <cellStyle name="Hipervínculo visitado" xfId="35322" builtinId="9" hidden="1"/>
    <cellStyle name="Hipervínculo visitado" xfId="24027" builtinId="9" hidden="1"/>
    <cellStyle name="Hipervínculo visitado" xfId="54399" builtinId="9" hidden="1"/>
    <cellStyle name="Hipervínculo visitado" xfId="32261" builtinId="9" hidden="1"/>
    <cellStyle name="Hipervínculo visitado" xfId="38107" builtinId="9" hidden="1"/>
    <cellStyle name="Hipervínculo visitado" xfId="3815" builtinId="9" hidden="1"/>
    <cellStyle name="Hipervínculo visitado" xfId="50281" builtinId="9" hidden="1"/>
    <cellStyle name="Hipervínculo visitado" xfId="47914" builtinId="9" hidden="1"/>
    <cellStyle name="Hipervínculo visitado" xfId="48938" builtinId="9" hidden="1"/>
    <cellStyle name="Hipervínculo visitado" xfId="4496" builtinId="9" hidden="1"/>
    <cellStyle name="Hipervínculo visitado" xfId="41411" builtinId="9" hidden="1"/>
    <cellStyle name="Hipervínculo visitado" xfId="25585" builtinId="9" hidden="1"/>
    <cellStyle name="Hipervínculo visitado" xfId="21933" builtinId="9" hidden="1"/>
    <cellStyle name="Hipervínculo visitado" xfId="24217" builtinId="9" hidden="1"/>
    <cellStyle name="Hipervínculo visitado" xfId="36698" builtinId="9" hidden="1"/>
    <cellStyle name="Hipervínculo visitado" xfId="4380" builtinId="9" hidden="1"/>
    <cellStyle name="Hipervínculo visitado" xfId="24783" builtinId="9" hidden="1"/>
    <cellStyle name="Hipervínculo visitado" xfId="56952" builtinId="9" hidden="1"/>
    <cellStyle name="Hipervínculo visitado" xfId="28667" builtinId="9" hidden="1"/>
    <cellStyle name="Hipervínculo visitado" xfId="54407" builtinId="9" hidden="1"/>
    <cellStyle name="Hipervínculo visitado" xfId="39051" builtinId="9" hidden="1"/>
    <cellStyle name="Hipervínculo visitado" xfId="42244" builtinId="9" hidden="1"/>
    <cellStyle name="Hipervínculo visitado" xfId="56557" builtinId="9" hidden="1"/>
    <cellStyle name="Hipervínculo visitado" xfId="16495" builtinId="9" hidden="1"/>
    <cellStyle name="Hipervínculo visitado" xfId="4813" builtinId="9" hidden="1"/>
    <cellStyle name="Hipervínculo visitado" xfId="15973" builtinId="9" hidden="1"/>
    <cellStyle name="Hipervínculo visitado" xfId="48139" builtinId="9" hidden="1"/>
    <cellStyle name="Hipervínculo visitado" xfId="12355" builtinId="9" hidden="1"/>
    <cellStyle name="Hipervínculo visitado" xfId="57367" builtinId="9" hidden="1"/>
    <cellStyle name="Hipervínculo visitado" xfId="39121" builtinId="9" hidden="1"/>
    <cellStyle name="Hipervínculo visitado" xfId="50477" builtinId="9" hidden="1"/>
    <cellStyle name="Hipervínculo visitado" xfId="53069" builtinId="9" hidden="1"/>
    <cellStyle name="Hipervínculo visitado" xfId="41167" builtinId="9" hidden="1"/>
    <cellStyle name="Hipervínculo visitado" xfId="53087" builtinId="9" hidden="1"/>
    <cellStyle name="Hipervínculo visitado" xfId="20236" builtinId="9" hidden="1"/>
    <cellStyle name="Hipervínculo visitado" xfId="20810" builtinId="9" hidden="1"/>
    <cellStyle name="Hipervínculo visitado" xfId="40098" builtinId="9" hidden="1"/>
    <cellStyle name="Hipervínculo visitado" xfId="58607" builtinId="9" hidden="1"/>
    <cellStyle name="Hipervínculo visitado" xfId="46075" builtinId="9" hidden="1"/>
    <cellStyle name="Hipervínculo visitado" xfId="18030" builtinId="9" hidden="1"/>
    <cellStyle name="Hipervínculo visitado" xfId="10242" builtinId="9" hidden="1"/>
    <cellStyle name="Hipervínculo visitado" xfId="58305" builtinId="9" hidden="1"/>
    <cellStyle name="Hipervínculo visitado" xfId="57601" builtinId="9" hidden="1"/>
    <cellStyle name="Hipervínculo visitado" xfId="36426" builtinId="9" hidden="1"/>
    <cellStyle name="Hipervínculo visitado" xfId="58475" builtinId="9" hidden="1"/>
    <cellStyle name="Hipervínculo visitado" xfId="9860" builtinId="9" hidden="1"/>
    <cellStyle name="Hipervínculo visitado" xfId="22706" builtinId="9" hidden="1"/>
    <cellStyle name="Hipervínculo visitado" xfId="57557" builtinId="9" hidden="1"/>
    <cellStyle name="Hipervínculo visitado" xfId="24369" builtinId="9" hidden="1"/>
    <cellStyle name="Hipervínculo visitado" xfId="33570" builtinId="9" hidden="1"/>
    <cellStyle name="Hipervínculo visitado" xfId="1707" builtinId="9" hidden="1"/>
    <cellStyle name="Hipervínculo visitado" xfId="9271" builtinId="9" hidden="1"/>
    <cellStyle name="Hipervínculo visitado" xfId="41733" builtinId="9" hidden="1"/>
    <cellStyle name="Hipervínculo visitado" xfId="4197" builtinId="9" hidden="1"/>
    <cellStyle name="Hipervínculo visitado" xfId="18097" builtinId="9" hidden="1"/>
    <cellStyle name="Hipervínculo visitado" xfId="20599" builtinId="9" hidden="1"/>
    <cellStyle name="Hipervínculo visitado" xfId="44156" builtinId="9" hidden="1"/>
    <cellStyle name="Hipervínculo visitado" xfId="49600" builtinId="9" hidden="1"/>
    <cellStyle name="Hipervínculo visitado" xfId="53083" builtinId="9" hidden="1"/>
    <cellStyle name="Hipervínculo visitado" xfId="55448" builtinId="9" hidden="1"/>
    <cellStyle name="Hipervínculo visitado" xfId="37485" builtinId="9" hidden="1"/>
    <cellStyle name="Hipervínculo visitado" xfId="5248" builtinId="9" hidden="1"/>
    <cellStyle name="Hipervínculo visitado" xfId="9772" builtinId="9" hidden="1"/>
    <cellStyle name="Hipervínculo visitado" xfId="25447" builtinId="9" hidden="1"/>
    <cellStyle name="Hipervínculo visitado" xfId="17100" builtinId="9" hidden="1"/>
    <cellStyle name="Hipervínculo visitado" xfId="18309" builtinId="9" hidden="1"/>
    <cellStyle name="Hipervínculo visitado" xfId="22720" builtinId="9" hidden="1"/>
    <cellStyle name="Hipervínculo visitado" xfId="24659" builtinId="9" hidden="1"/>
    <cellStyle name="Hipervínculo visitado" xfId="42006" builtinId="9" hidden="1"/>
    <cellStyle name="Hipervínculo visitado" xfId="37833" builtinId="9" hidden="1"/>
    <cellStyle name="Hipervínculo visitado" xfId="4107" builtinId="9" hidden="1"/>
    <cellStyle name="Hipervínculo visitado" xfId="10732" builtinId="9" hidden="1"/>
    <cellStyle name="Hipervínculo visitado" xfId="24799" builtinId="9" hidden="1"/>
    <cellStyle name="Hipervínculo visitado" xfId="46489" builtinId="9" hidden="1"/>
    <cellStyle name="Hipervínculo visitado" xfId="3619" builtinId="9" hidden="1"/>
    <cellStyle name="Hipervínculo visitado" xfId="2528" builtinId="9" hidden="1"/>
    <cellStyle name="Hipervínculo visitado" xfId="4587" builtinId="9" hidden="1"/>
    <cellStyle name="Hipervínculo visitado" xfId="4289" builtinId="9" hidden="1"/>
    <cellStyle name="Hipervínculo visitado" xfId="23563" builtinId="9" hidden="1"/>
    <cellStyle name="Hipervínculo visitado" xfId="58971" builtinId="9" hidden="1"/>
    <cellStyle name="Hipervínculo visitado" xfId="3505" builtinId="9" hidden="1"/>
    <cellStyle name="Hipervínculo visitado" xfId="41429" builtinId="9" hidden="1"/>
    <cellStyle name="Hipervínculo visitado" xfId="32386" builtinId="9" hidden="1"/>
    <cellStyle name="Hipervínculo visitado" xfId="11345" builtinId="9" hidden="1"/>
    <cellStyle name="Hipervínculo visitado" xfId="24934" builtinId="9" hidden="1"/>
    <cellStyle name="Hipervínculo visitado" xfId="30846" builtinId="9" hidden="1"/>
    <cellStyle name="Hipervínculo visitado" xfId="16011" builtinId="9" hidden="1"/>
    <cellStyle name="Hipervínculo visitado" xfId="22872" builtinId="9" hidden="1"/>
    <cellStyle name="Hipervínculo visitado" xfId="18004" builtinId="9" hidden="1"/>
    <cellStyle name="Hipervínculo visitado" xfId="54551" builtinId="9" hidden="1"/>
    <cellStyle name="Hipervínculo visitado" xfId="39252" builtinId="9" hidden="1"/>
    <cellStyle name="Hipervínculo visitado" xfId="7526" builtinId="9" hidden="1"/>
    <cellStyle name="Hipervínculo visitado" xfId="40096" builtinId="9" hidden="1"/>
    <cellStyle name="Hipervínculo visitado" xfId="47607" builtinId="9" hidden="1"/>
    <cellStyle name="Hipervínculo visitado" xfId="21047" builtinId="9" hidden="1"/>
    <cellStyle name="Hipervínculo visitado" xfId="36315" builtinId="9" hidden="1"/>
    <cellStyle name="Hipervínculo visitado" xfId="16742" builtinId="9" hidden="1"/>
    <cellStyle name="Hipervínculo visitado" xfId="6464" builtinId="9" hidden="1"/>
    <cellStyle name="Hipervínculo visitado" xfId="40688" builtinId="9" hidden="1"/>
    <cellStyle name="Hipervínculo visitado" xfId="16944" builtinId="9" hidden="1"/>
    <cellStyle name="Hipervínculo visitado" xfId="53523" builtinId="9" hidden="1"/>
    <cellStyle name="Hipervínculo visitado" xfId="35879" builtinId="9" hidden="1"/>
    <cellStyle name="Hipervínculo visitado" xfId="4273" builtinId="9" hidden="1"/>
    <cellStyle name="Hipervínculo visitado" xfId="44374" builtinId="9" hidden="1"/>
    <cellStyle name="Hipervínculo visitado" xfId="28673" builtinId="9" hidden="1"/>
    <cellStyle name="Hipervínculo visitado" xfId="32802" builtinId="9" hidden="1"/>
    <cellStyle name="Hipervínculo visitado" xfId="29590" builtinId="9" hidden="1"/>
    <cellStyle name="Hipervínculo visitado" xfId="20910" builtinId="9" hidden="1"/>
    <cellStyle name="Hipervínculo visitado" xfId="44650" builtinId="9" hidden="1"/>
    <cellStyle name="Hipervínculo visitado" xfId="52212" builtinId="9" hidden="1"/>
    <cellStyle name="Hipervínculo visitado" xfId="24970" builtinId="9" hidden="1"/>
    <cellStyle name="Hipervínculo visitado" xfId="25062" builtinId="9" hidden="1"/>
    <cellStyle name="Hipervínculo visitado" xfId="27805" builtinId="9" hidden="1"/>
    <cellStyle name="Hipervínculo visitado" xfId="651" builtinId="9" hidden="1"/>
    <cellStyle name="Hipervínculo visitado" xfId="56" builtinId="9" hidden="1"/>
    <cellStyle name="Hipervínculo visitado" xfId="371" builtinId="9" hidden="1"/>
    <cellStyle name="Hipervínculo visitado" xfId="44314" builtinId="9" hidden="1"/>
    <cellStyle name="Hipervínculo visitado" xfId="34633" builtinId="9" hidden="1"/>
    <cellStyle name="Hipervínculo visitado" xfId="38876" builtinId="9" hidden="1"/>
    <cellStyle name="Hipervínculo visitado" xfId="16654" builtinId="9" hidden="1"/>
    <cellStyle name="Hipervínculo visitado" xfId="43605" builtinId="9" hidden="1"/>
    <cellStyle name="Hipervínculo visitado" xfId="24619" builtinId="9" hidden="1"/>
    <cellStyle name="Hipervínculo visitado" xfId="409" builtinId="9" hidden="1"/>
    <cellStyle name="Hipervínculo visitado" xfId="10516" builtinId="9" hidden="1"/>
    <cellStyle name="Hipervínculo visitado" xfId="17694" builtinId="9" hidden="1"/>
    <cellStyle name="Hipervínculo visitado" xfId="10578" builtinId="9" hidden="1"/>
    <cellStyle name="Hipervínculo visitado" xfId="58335" builtinId="9" hidden="1"/>
    <cellStyle name="Hipervínculo visitado" xfId="5906" builtinId="9" hidden="1"/>
    <cellStyle name="Hipervínculo visitado" xfId="48784" builtinId="9" hidden="1"/>
    <cellStyle name="Hipervínculo visitado" xfId="10806" builtinId="9" hidden="1"/>
    <cellStyle name="Hipervínculo visitado" xfId="7300" builtinId="9" hidden="1"/>
    <cellStyle name="Hipervínculo visitado" xfId="38780" builtinId="9" hidden="1"/>
    <cellStyle name="Hipervínculo visitado" xfId="22157" builtinId="9" hidden="1"/>
    <cellStyle name="Hipervínculo visitado" xfId="5418" builtinId="9" hidden="1"/>
    <cellStyle name="Hipervínculo visitado" xfId="48770" builtinId="9" hidden="1"/>
    <cellStyle name="Hipervínculo visitado" xfId="57770" builtinId="9" hidden="1"/>
    <cellStyle name="Hipervínculo visitado" xfId="49766" builtinId="9" hidden="1"/>
    <cellStyle name="Hipervínculo visitado" xfId="24351" builtinId="9" hidden="1"/>
    <cellStyle name="Hipervínculo visitado" xfId="40146" builtinId="9" hidden="1"/>
    <cellStyle name="Hipervínculo visitado" xfId="29317" builtinId="9" hidden="1"/>
    <cellStyle name="Hipervínculo visitado" xfId="21711" builtinId="9" hidden="1"/>
    <cellStyle name="Hipervínculo visitado" xfId="56449" builtinId="9" hidden="1"/>
    <cellStyle name="Hipervínculo visitado" xfId="46461" builtinId="9" hidden="1"/>
    <cellStyle name="Hipervínculo visitado" xfId="53689" builtinId="9" hidden="1"/>
    <cellStyle name="Hipervínculo visitado" xfId="50516" builtinId="9" hidden="1"/>
    <cellStyle name="Hipervínculo visitado" xfId="25929" builtinId="9" hidden="1"/>
    <cellStyle name="Hipervínculo visitado" xfId="58117" builtinId="9" hidden="1"/>
    <cellStyle name="Hipervínculo visitado" xfId="21074" builtinId="9" hidden="1"/>
    <cellStyle name="Hipervínculo visitado" xfId="24643" builtinId="9" hidden="1"/>
    <cellStyle name="Hipervínculo visitado" xfId="41646" builtinId="9" hidden="1"/>
    <cellStyle name="Hipervínculo visitado" xfId="13634" builtinId="9" hidden="1"/>
    <cellStyle name="Hipervínculo visitado" xfId="53869" builtinId="9" hidden="1"/>
    <cellStyle name="Hipervínculo visitado" xfId="607" builtinId="9" hidden="1"/>
    <cellStyle name="Hipervínculo visitado" xfId="55305" builtinId="9" hidden="1"/>
    <cellStyle name="Hipervínculo visitado" xfId="20491" builtinId="9" hidden="1"/>
    <cellStyle name="Hipervínculo visitado" xfId="15596" builtinId="9" hidden="1"/>
    <cellStyle name="Hipervínculo visitado" xfId="49104" builtinId="9" hidden="1"/>
    <cellStyle name="Hipervínculo visitado" xfId="33956" builtinId="9" hidden="1"/>
    <cellStyle name="Hipervínculo visitado" xfId="54770" builtinId="9" hidden="1"/>
    <cellStyle name="Hipervínculo visitado" xfId="7452" builtinId="9" hidden="1"/>
    <cellStyle name="Hipervínculo visitado" xfId="3159" builtinId="9" hidden="1"/>
    <cellStyle name="Hipervínculo visitado" xfId="24465" builtinId="9" hidden="1"/>
    <cellStyle name="Hipervínculo visitado" xfId="34554" builtinId="9" hidden="1"/>
    <cellStyle name="Hipervínculo visitado" xfId="24477" builtinId="9" hidden="1"/>
    <cellStyle name="Hipervínculo visitado" xfId="55388" builtinId="9" hidden="1"/>
    <cellStyle name="Hipervínculo visitado" xfId="17812" builtinId="9" hidden="1"/>
    <cellStyle name="Hipervínculo visitado" xfId="49724" builtinId="9" hidden="1"/>
    <cellStyle name="Hipervínculo visitado" xfId="37697" builtinId="9" hidden="1"/>
    <cellStyle name="Hipervínculo visitado" xfId="42922" builtinId="9" hidden="1"/>
    <cellStyle name="Hipervínculo visitado" xfId="37041" builtinId="9" hidden="1"/>
    <cellStyle name="Hipervínculo visitado" xfId="30492" builtinId="9" hidden="1"/>
    <cellStyle name="Hipervínculo visitado" xfId="17410" builtinId="9" hidden="1"/>
    <cellStyle name="Hipervínculo visitado" xfId="58105" builtinId="9" hidden="1"/>
    <cellStyle name="Hipervínculo visitado" xfId="36189" builtinId="9" hidden="1"/>
    <cellStyle name="Hipervínculo visitado" xfId="28039" builtinId="9" hidden="1"/>
    <cellStyle name="Hipervínculo visitado" xfId="6897" builtinId="9" hidden="1"/>
    <cellStyle name="Hipervínculo visitado" xfId="27117" builtinId="9" hidden="1"/>
    <cellStyle name="Hipervínculo visitado" xfId="4591" builtinId="9" hidden="1"/>
    <cellStyle name="Hipervínculo visitado" xfId="58517" builtinId="9" hidden="1"/>
    <cellStyle name="Hipervínculo visitado" xfId="29295" builtinId="9" hidden="1"/>
    <cellStyle name="Hipervínculo visitado" xfId="17216" builtinId="9" hidden="1"/>
    <cellStyle name="Hipervínculo visitado" xfId="51162" builtinId="9" hidden="1"/>
    <cellStyle name="Hipervínculo visitado" xfId="46557" builtinId="9" hidden="1"/>
    <cellStyle name="Hipervínculo visitado" xfId="22067" builtinId="9" hidden="1"/>
    <cellStyle name="Hipervínculo visitado" xfId="12021" builtinId="9" hidden="1"/>
    <cellStyle name="Hipervínculo visitado" xfId="15746" builtinId="9" hidden="1"/>
    <cellStyle name="Hipervínculo visitado" xfId="51546" builtinId="9" hidden="1"/>
    <cellStyle name="Hipervínculo visitado" xfId="34231" builtinId="9" hidden="1"/>
    <cellStyle name="Hipervínculo visitado" xfId="13945" builtinId="9" hidden="1"/>
    <cellStyle name="Hipervínculo visitado" xfId="54117" builtinId="9" hidden="1"/>
    <cellStyle name="Hipervínculo visitado" xfId="53831" builtinId="9" hidden="1"/>
    <cellStyle name="Hipervínculo visitado" xfId="51842" builtinId="9" hidden="1"/>
    <cellStyle name="Hipervínculo visitado" xfId="40782" builtinId="9" hidden="1"/>
    <cellStyle name="Hipervínculo visitado" xfId="33656" builtinId="9" hidden="1"/>
    <cellStyle name="Hipervínculo visitado" xfId="38493" builtinId="9" hidden="1"/>
    <cellStyle name="Hipervínculo visitado" xfId="57278" builtinId="9" hidden="1"/>
    <cellStyle name="Hipervínculo visitado" xfId="242" builtinId="9" hidden="1"/>
    <cellStyle name="Hipervínculo visitado" xfId="3443" builtinId="9" hidden="1"/>
    <cellStyle name="Hipervínculo visitado" xfId="58085" builtinId="9" hidden="1"/>
    <cellStyle name="Hipervínculo visitado" xfId="4819" builtinId="9" hidden="1"/>
    <cellStyle name="Hipervínculo visitado" xfId="19776" builtinId="9" hidden="1"/>
    <cellStyle name="Hipervínculo visitado" xfId="22750" builtinId="9" hidden="1"/>
    <cellStyle name="Hipervínculo visitado" xfId="15664" builtinId="9" hidden="1"/>
    <cellStyle name="Hipervínculo visitado" xfId="9629" builtinId="9" hidden="1"/>
    <cellStyle name="Hipervínculo visitado" xfId="26281" builtinId="9" hidden="1"/>
    <cellStyle name="Hipervínculo visitado" xfId="42894" builtinId="9" hidden="1"/>
    <cellStyle name="Hipervínculo visitado" xfId="19988" builtinId="9" hidden="1"/>
    <cellStyle name="Hipervínculo visitado" xfId="23221" builtinId="9" hidden="1"/>
    <cellStyle name="Hipervínculo visitado" xfId="7107" builtinId="9" hidden="1"/>
    <cellStyle name="Hipervínculo visitado" xfId="28317" builtinId="9" hidden="1"/>
    <cellStyle name="Hipervínculo visitado" xfId="4766" builtinId="9" hidden="1"/>
    <cellStyle name="Hipervínculo visitado" xfId="30564" builtinId="9" hidden="1"/>
    <cellStyle name="Hipervínculo visitado" xfId="54049" builtinId="9" hidden="1"/>
    <cellStyle name="Hipervínculo visitado" xfId="13115" builtinId="9" hidden="1"/>
    <cellStyle name="Hipervínculo visitado" xfId="19852" builtinId="9" hidden="1"/>
    <cellStyle name="Hipervínculo visitado" xfId="51414" builtinId="9" hidden="1"/>
    <cellStyle name="Hipervínculo visitado" xfId="50455" builtinId="9" hidden="1"/>
    <cellStyle name="Hipervínculo visitado" xfId="42912" builtinId="9" hidden="1"/>
    <cellStyle name="Hipervínculo visitado" xfId="56788" builtinId="9" hidden="1"/>
    <cellStyle name="Hipervínculo visitado" xfId="32376" builtinId="9" hidden="1"/>
    <cellStyle name="Hipervínculo visitado" xfId="54876" builtinId="9" hidden="1"/>
    <cellStyle name="Hipervínculo visitado" xfId="22816" builtinId="9" hidden="1"/>
    <cellStyle name="Hipervínculo visitado" xfId="30140" builtinId="9" hidden="1"/>
    <cellStyle name="Hipervínculo visitado" xfId="54543" builtinId="9" hidden="1"/>
    <cellStyle name="Hipervínculo visitado" xfId="47800" builtinId="9" hidden="1"/>
    <cellStyle name="Hipervínculo visitado" xfId="58383" builtinId="9" hidden="1"/>
    <cellStyle name="Hipervínculo visitado" xfId="5786" builtinId="9" hidden="1"/>
    <cellStyle name="Hipervínculo visitado" xfId="2294" builtinId="9" hidden="1"/>
    <cellStyle name="Hipervínculo visitado" xfId="57521" builtinId="9" hidden="1"/>
    <cellStyle name="Hipervínculo visitado" xfId="42600" builtinId="9" hidden="1"/>
    <cellStyle name="Hipervínculo visitado" xfId="12997" builtinId="9" hidden="1"/>
    <cellStyle name="Hipervínculo visitado" xfId="2518" builtinId="9" hidden="1"/>
    <cellStyle name="Hipervínculo visitado" xfId="39439" builtinId="9" hidden="1"/>
    <cellStyle name="Hipervínculo visitado" xfId="32658" builtinId="9" hidden="1"/>
    <cellStyle name="Hipervínculo visitado" xfId="11936" builtinId="9" hidden="1"/>
    <cellStyle name="Hipervínculo visitado" xfId="27464" builtinId="9" hidden="1"/>
    <cellStyle name="Hipervínculo visitado" xfId="32696" builtinId="9" hidden="1"/>
    <cellStyle name="Hipervínculo visitado" xfId="14170" builtinId="9" hidden="1"/>
    <cellStyle name="Hipervínculo visitado" xfId="47709" builtinId="9" hidden="1"/>
    <cellStyle name="Hipervínculo visitado" xfId="35318" builtinId="9" hidden="1"/>
    <cellStyle name="Hipervínculo visitado" xfId="23354" builtinId="9" hidden="1"/>
    <cellStyle name="Hipervínculo visitado" xfId="17546" builtinId="9" hidden="1"/>
    <cellStyle name="Hipervínculo visitado" xfId="36834" builtinId="9" hidden="1"/>
    <cellStyle name="Hipervínculo visitado" xfId="50948" builtinId="9" hidden="1"/>
    <cellStyle name="Hipervínculo visitado" xfId="54243" builtinId="9" hidden="1"/>
    <cellStyle name="Hipervínculo visitado" xfId="31202" builtinId="9" hidden="1"/>
    <cellStyle name="Hipervínculo visitado" xfId="22958" builtinId="9" hidden="1"/>
    <cellStyle name="Hipervínculo visitado" xfId="58587" builtinId="9" hidden="1"/>
    <cellStyle name="Hipervínculo visitado" xfId="54980" builtinId="9" hidden="1"/>
    <cellStyle name="Hipervínculo visitado" xfId="35137" builtinId="9" hidden="1"/>
    <cellStyle name="Hipervínculo visitado" xfId="12049" builtinId="9" hidden="1"/>
    <cellStyle name="Hipervínculo visitado" xfId="46849" builtinId="9" hidden="1"/>
    <cellStyle name="Hipervínculo visitado" xfId="27234" builtinId="9" hidden="1"/>
    <cellStyle name="Hipervínculo visitado" xfId="9434" builtinId="9" hidden="1"/>
    <cellStyle name="Hipervínculo visitado" xfId="10318" builtinId="9" hidden="1"/>
    <cellStyle name="Hipervínculo visitado" xfId="33166" builtinId="9" hidden="1"/>
    <cellStyle name="Hipervínculo visitado" xfId="30488" builtinId="9" hidden="1"/>
    <cellStyle name="Hipervínculo visitado" xfId="16310" builtinId="9" hidden="1"/>
    <cellStyle name="Hipervínculo visitado" xfId="11108" builtinId="9" hidden="1"/>
    <cellStyle name="Hipervínculo visitado" xfId="32127" builtinId="9" hidden="1"/>
    <cellStyle name="Hipervínculo visitado" xfId="49720" builtinId="9" hidden="1"/>
    <cellStyle name="Hipervínculo visitado" xfId="45114" builtinId="9" hidden="1"/>
    <cellStyle name="Hipervínculo visitado" xfId="32163" builtinId="9" hidden="1"/>
    <cellStyle name="Hipervínculo visitado" xfId="52728" builtinId="9" hidden="1"/>
    <cellStyle name="Hipervínculo visitado" xfId="6594" builtinId="9" hidden="1"/>
    <cellStyle name="Hipervínculo visitado" xfId="10308" builtinId="9" hidden="1"/>
    <cellStyle name="Hipervínculo visitado" xfId="16233" builtinId="9" hidden="1"/>
    <cellStyle name="Hipervínculo visitado" xfId="43756" builtinId="9" hidden="1"/>
    <cellStyle name="Hipervínculo visitado" xfId="7819" builtinId="9" hidden="1"/>
    <cellStyle name="Hipervínculo visitado" xfId="59414" builtinId="9" hidden="1"/>
    <cellStyle name="Hipervínculo visitado" xfId="29668" builtinId="9" hidden="1"/>
    <cellStyle name="Hipervínculo visitado" xfId="46645" builtinId="9" hidden="1"/>
    <cellStyle name="Hipervínculo visitado" xfId="58319" builtinId="9" hidden="1"/>
    <cellStyle name="Hipervínculo visitado" xfId="18016" builtinId="9" hidden="1"/>
    <cellStyle name="Hipervínculo visitado" xfId="46621" builtinId="9" hidden="1"/>
    <cellStyle name="Hipervínculo visitado" xfId="24447" builtinId="9" hidden="1"/>
    <cellStyle name="Hipervínculo visitado" xfId="19904" builtinId="9" hidden="1"/>
    <cellStyle name="Hipervínculo visitado" xfId="48376" builtinId="9" hidden="1"/>
    <cellStyle name="Hipervínculo visitado" xfId="46905" builtinId="9" hidden="1"/>
    <cellStyle name="Hipervínculo visitado" xfId="12113" builtinId="9" hidden="1"/>
    <cellStyle name="Hipervínculo visitado" xfId="24593" builtinId="9" hidden="1"/>
    <cellStyle name="Hipervínculo visitado" xfId="29195" builtinId="9" hidden="1"/>
    <cellStyle name="Hipervínculo visitado" xfId="26387" builtinId="9" hidden="1"/>
    <cellStyle name="Hipervínculo visitado" xfId="10870" builtinId="9" hidden="1"/>
    <cellStyle name="Hipervínculo visitado" xfId="49668" builtinId="9" hidden="1"/>
    <cellStyle name="Hipervínculo visitado" xfId="21705" builtinId="9" hidden="1"/>
    <cellStyle name="Hipervínculo visitado" xfId="42324" builtinId="9" hidden="1"/>
    <cellStyle name="Hipervínculo visitado" xfId="57977" builtinId="9" hidden="1"/>
    <cellStyle name="Hipervínculo visitado" xfId="42864" builtinId="9" hidden="1"/>
    <cellStyle name="Hipervínculo visitado" xfId="51670" builtinId="9" hidden="1"/>
    <cellStyle name="Hipervínculo visitado" xfId="28981" builtinId="9" hidden="1"/>
    <cellStyle name="Hipervínculo visitado" xfId="15841" builtinId="9" hidden="1"/>
    <cellStyle name="Hipervínculo visitado" xfId="31819" builtinId="9" hidden="1"/>
    <cellStyle name="Hipervínculo visitado" xfId="51116" builtinId="9" hidden="1"/>
    <cellStyle name="Hipervínculo visitado" xfId="56329" builtinId="9" hidden="1"/>
    <cellStyle name="Hipervínculo visitado" xfId="13961" builtinId="9" hidden="1"/>
    <cellStyle name="Hipervínculo visitado" xfId="36588" builtinId="9" hidden="1"/>
    <cellStyle name="Hipervínculo visitado" xfId="47908" builtinId="9" hidden="1"/>
    <cellStyle name="Hipervínculo visitado" xfId="59442" builtinId="9" hidden="1"/>
    <cellStyle name="Hipervínculo visitado" xfId="34993" builtinId="9" hidden="1"/>
    <cellStyle name="Hipervínculo visitado" xfId="57475" builtinId="9" hidden="1"/>
    <cellStyle name="Hipervínculo visitado" xfId="56527" builtinId="9" hidden="1"/>
    <cellStyle name="Hipervínculo visitado" xfId="5131" builtinId="9" hidden="1"/>
    <cellStyle name="Hipervínculo visitado" xfId="55663" builtinId="9" hidden="1"/>
    <cellStyle name="Hipervínculo visitado" xfId="45649" builtinId="9" hidden="1"/>
    <cellStyle name="Hipervínculo visitado" xfId="23886" builtinId="9" hidden="1"/>
    <cellStyle name="Hipervínculo visitado" xfId="29630" builtinId="9" hidden="1"/>
    <cellStyle name="Hipervínculo visitado" xfId="19622" builtinId="9" hidden="1"/>
    <cellStyle name="Hipervínculo visitado" xfId="16762" builtinId="9" hidden="1"/>
    <cellStyle name="Hipervínculo visitado" xfId="32840" builtinId="9" hidden="1"/>
    <cellStyle name="Hipervínculo visitado" xfId="48199" builtinId="9" hidden="1"/>
    <cellStyle name="Hipervínculo visitado" xfId="11349" builtinId="9" hidden="1"/>
    <cellStyle name="Hipervínculo visitado" xfId="5176" builtinId="9" hidden="1"/>
    <cellStyle name="Hipervínculo visitado" xfId="22818" builtinId="9" hidden="1"/>
    <cellStyle name="Hipervínculo visitado" xfId="17312" builtinId="9" hidden="1"/>
    <cellStyle name="Hipervínculo visitado" xfId="20941" builtinId="9" hidden="1"/>
    <cellStyle name="Hipervínculo visitado" xfId="55795" builtinId="9" hidden="1"/>
    <cellStyle name="Hipervínculo visitado" xfId="52106" builtinId="9" hidden="1"/>
    <cellStyle name="Hipervínculo visitado" xfId="47445" builtinId="9" hidden="1"/>
    <cellStyle name="Hipervínculo visitado" xfId="29628" builtinId="9" hidden="1"/>
    <cellStyle name="Hipervínculo visitado" xfId="47223" builtinId="9" hidden="1"/>
    <cellStyle name="Hipervínculo visitado" xfId="18978" builtinId="9" hidden="1"/>
    <cellStyle name="Hipervínculo visitado" xfId="46441" builtinId="9" hidden="1"/>
    <cellStyle name="Hipervínculo visitado" xfId="18563" builtinId="9" hidden="1"/>
    <cellStyle name="Hipervínculo visitado" xfId="42978" builtinId="9" hidden="1"/>
    <cellStyle name="Hipervínculo visitado" xfId="19289" builtinId="9" hidden="1"/>
    <cellStyle name="Hipervínculo visitado" xfId="10710" builtinId="9" hidden="1"/>
    <cellStyle name="Hipervínculo visitado" xfId="52098" builtinId="9" hidden="1"/>
    <cellStyle name="Hipervínculo visitado" xfId="53521" builtinId="9" hidden="1"/>
    <cellStyle name="Hipervínculo visitado" xfId="39782" builtinId="9" hidden="1"/>
    <cellStyle name="Hipervínculo visitado" xfId="36915" builtinId="9" hidden="1"/>
    <cellStyle name="Hipervínculo visitado" xfId="52463" builtinId="9" hidden="1"/>
    <cellStyle name="Hipervínculo visitado" xfId="49029" builtinId="9" hidden="1"/>
    <cellStyle name="Hipervínculo visitado" xfId="33688" builtinId="9" hidden="1"/>
    <cellStyle name="Hipervínculo visitado" xfId="46250" builtinId="9" hidden="1"/>
    <cellStyle name="Hipervínculo visitado" xfId="48328" builtinId="9" hidden="1"/>
    <cellStyle name="Hipervínculo visitado" xfId="6094" builtinId="9" hidden="1"/>
    <cellStyle name="Hipervínculo visitado" xfId="42238" builtinId="9" hidden="1"/>
    <cellStyle name="Hipervínculo visitado" xfId="1415" builtinId="9" hidden="1"/>
    <cellStyle name="Hipervínculo visitado" xfId="55675" builtinId="9" hidden="1"/>
    <cellStyle name="Hipervínculo visitado" xfId="52903" builtinId="9" hidden="1"/>
    <cellStyle name="Hipervínculo visitado" xfId="8322" builtinId="9" hidden="1"/>
    <cellStyle name="Hipervínculo visitado" xfId="27067" builtinId="9" hidden="1"/>
    <cellStyle name="Hipervínculo visitado" xfId="43640" builtinId="9" hidden="1"/>
    <cellStyle name="Hipervínculo visitado" xfId="58081" builtinId="9" hidden="1"/>
    <cellStyle name="Hipervínculo visitado" xfId="21578" builtinId="9" hidden="1"/>
    <cellStyle name="Hipervínculo visitado" xfId="36275" builtinId="9" hidden="1"/>
    <cellStyle name="Hipervínculo visitado" xfId="3561" builtinId="9" hidden="1"/>
    <cellStyle name="Hipervínculo visitado" xfId="16348" builtinId="9" hidden="1"/>
    <cellStyle name="Hipervínculo visitado" xfId="52840" builtinId="9" hidden="1"/>
    <cellStyle name="Hipervínculo visitado" xfId="18898" builtinId="9" hidden="1"/>
    <cellStyle name="Hipervínculo visitado" xfId="59041" builtinId="9" hidden="1"/>
    <cellStyle name="Hipervínculo visitado" xfId="16051" builtinId="9" hidden="1"/>
    <cellStyle name="Hipervínculo visitado" xfId="28843" builtinId="9" hidden="1"/>
    <cellStyle name="Hipervínculo visitado" xfId="45587" builtinId="9" hidden="1"/>
    <cellStyle name="Hipervínculo visitado" xfId="25398" builtinId="9" hidden="1"/>
    <cellStyle name="Hipervínculo visitado" xfId="13632" builtinId="9" hidden="1"/>
    <cellStyle name="Hipervínculo visitado" xfId="35903" builtinId="9" hidden="1"/>
    <cellStyle name="Hipervínculo visitado" xfId="47990" builtinId="9" hidden="1"/>
    <cellStyle name="Hipervínculo visitado" xfId="15434" builtinId="9" hidden="1"/>
    <cellStyle name="Hipervínculo visitado" xfId="20666" builtinId="9" hidden="1"/>
    <cellStyle name="Hipervínculo visitado" xfId="31064" builtinId="9" hidden="1"/>
    <cellStyle name="Hipervínculo visitado" xfId="28383" builtinId="9" hidden="1"/>
    <cellStyle name="Hipervínculo visitado" xfId="18313" builtinId="9" hidden="1"/>
    <cellStyle name="Hipervínculo visitado" xfId="38097" builtinId="9" hidden="1"/>
    <cellStyle name="Hipervínculo visitado" xfId="31472" builtinId="9" hidden="1"/>
    <cellStyle name="Hipervínculo visitado" xfId="18508" builtinId="9" hidden="1"/>
    <cellStyle name="Hipervínculo visitado" xfId="41709" builtinId="9" hidden="1"/>
    <cellStyle name="Hipervínculo visitado" xfId="55016" builtinId="9" hidden="1"/>
    <cellStyle name="Hipervínculo visitado" xfId="27811" builtinId="9" hidden="1"/>
    <cellStyle name="Hipervínculo visitado" xfId="15132" builtinId="9" hidden="1"/>
    <cellStyle name="Hipervínculo visitado" xfId="19022" builtinId="9" hidden="1"/>
    <cellStyle name="Hipervínculo visitado" xfId="43642" builtinId="9" hidden="1"/>
    <cellStyle name="Hipervínculo visitado" xfId="27667" builtinId="9" hidden="1"/>
    <cellStyle name="Hipervínculo visitado" xfId="22573" builtinId="9" hidden="1"/>
    <cellStyle name="Hipervínculo visitado" xfId="14994" builtinId="9" hidden="1"/>
    <cellStyle name="Hipervínculo visitado" xfId="42716" builtinId="9" hidden="1"/>
    <cellStyle name="Hipervínculo visitado" xfId="24175" builtinId="9" hidden="1"/>
    <cellStyle name="Hipervínculo visitado" xfId="42512" builtinId="9" hidden="1"/>
    <cellStyle name="Hipervínculo visitado" xfId="27051" builtinId="9" hidden="1"/>
    <cellStyle name="Hipervínculo visitado" xfId="14368" builtinId="9" hidden="1"/>
    <cellStyle name="Hipervínculo visitado" xfId="15086" builtinId="9" hidden="1"/>
    <cellStyle name="Hipervínculo visitado" xfId="14717" builtinId="9" hidden="1"/>
    <cellStyle name="Hipervínculo visitado" xfId="33080" builtinId="9" hidden="1"/>
    <cellStyle name="Hipervínculo visitado" xfId="40624" builtinId="9" hidden="1"/>
    <cellStyle name="Hipervínculo visitado" xfId="21779" builtinId="9" hidden="1"/>
    <cellStyle name="Hipervínculo visitado" xfId="49035" builtinId="9" hidden="1"/>
    <cellStyle name="Hipervínculo visitado" xfId="55440" builtinId="9" hidden="1"/>
    <cellStyle name="Hipervínculo visitado" xfId="11435" builtinId="9" hidden="1"/>
    <cellStyle name="Hipervínculo visitado" xfId="35362" builtinId="9" hidden="1"/>
    <cellStyle name="Hipervínculo visitado" xfId="3783" builtinId="9" hidden="1"/>
    <cellStyle name="Hipervínculo visitado" xfId="8474" builtinId="9" hidden="1"/>
    <cellStyle name="Hipervínculo visitado" xfId="35595" builtinId="9" hidden="1"/>
    <cellStyle name="Hipervínculo visitado" xfId="38433" builtinId="9" hidden="1"/>
    <cellStyle name="Hipervínculo visitado" xfId="46687" builtinId="9" hidden="1"/>
    <cellStyle name="Hipervínculo visitado" xfId="17478" builtinId="9" hidden="1"/>
    <cellStyle name="Hipervínculo visitado" xfId="27578" builtinId="9" hidden="1"/>
    <cellStyle name="Hipervínculo visitado" xfId="36644" builtinId="9" hidden="1"/>
    <cellStyle name="Hipervínculo visitado" xfId="43703" builtinId="9" hidden="1"/>
    <cellStyle name="Hipervínculo visitado" xfId="28547" builtinId="9" hidden="1"/>
    <cellStyle name="Hipervínculo visitado" xfId="15957" builtinId="9" hidden="1"/>
    <cellStyle name="Hipervínculo visitado" xfId="50105" builtinId="9" hidden="1"/>
    <cellStyle name="Hipervínculo visitado" xfId="47341" builtinId="9" hidden="1"/>
    <cellStyle name="Hipervínculo visitado" xfId="22678" builtinId="9" hidden="1"/>
    <cellStyle name="Hipervínculo visitado" xfId="59153" builtinId="9" hidden="1"/>
    <cellStyle name="Hipervínculo visitado" xfId="30588" builtinId="9" hidden="1"/>
    <cellStyle name="Hipervínculo visitado" xfId="58769" builtinId="9" hidden="1"/>
    <cellStyle name="Hipervínculo visitado" xfId="27688" builtinId="9" hidden="1"/>
    <cellStyle name="Hipervínculo visitado" xfId="55653" builtinId="9" hidden="1"/>
    <cellStyle name="Hipervínculo visitado" xfId="13253" builtinId="9" hidden="1"/>
    <cellStyle name="Hipervínculo visitado" xfId="57268" builtinId="9" hidden="1"/>
    <cellStyle name="Hipervínculo visitado" xfId="25881" builtinId="9" hidden="1"/>
    <cellStyle name="Hipervínculo visitado" xfId="16253" builtinId="9" hidden="1"/>
    <cellStyle name="Hipervínculo visitado" xfId="30938" builtinId="9" hidden="1"/>
    <cellStyle name="Hipervínculo visitado" xfId="47874" builtinId="9" hidden="1"/>
    <cellStyle name="Hipervínculo visitado" xfId="22579" builtinId="9" hidden="1"/>
    <cellStyle name="Hipervínculo visitado" xfId="43018" builtinId="9" hidden="1"/>
    <cellStyle name="Hipervínculo visitado" xfId="10504" builtinId="9" hidden="1"/>
    <cellStyle name="Hipervínculo visitado" xfId="7361" builtinId="9" hidden="1"/>
    <cellStyle name="Hipervínculo visitado" xfId="7312" builtinId="9" hidden="1"/>
    <cellStyle name="Hipervínculo visitado" xfId="7417" builtinId="9" hidden="1"/>
    <cellStyle name="Hipervínculo visitado" xfId="14896" builtinId="9" hidden="1"/>
    <cellStyle name="Hipervínculo visitado" xfId="44250" builtinId="9" hidden="1"/>
    <cellStyle name="Hipervínculo visitado" xfId="24261" builtinId="9" hidden="1"/>
    <cellStyle name="Hipervínculo visitado" xfId="44740" builtinId="9" hidden="1"/>
    <cellStyle name="Hipervínculo visitado" xfId="27065" builtinId="9" hidden="1"/>
    <cellStyle name="Hipervínculo visitado" xfId="25148" builtinId="9" hidden="1"/>
    <cellStyle name="Hipervínculo visitado" xfId="34987" builtinId="9" hidden="1"/>
    <cellStyle name="Hipervínculo visitado" xfId="36428" builtinId="9" hidden="1"/>
    <cellStyle name="Hipervínculo visitado" xfId="54331" builtinId="9" hidden="1"/>
    <cellStyle name="Hipervínculo visitado" xfId="3735" builtinId="9" hidden="1"/>
    <cellStyle name="Hipervínculo visitado" xfId="2824" builtinId="9" hidden="1"/>
    <cellStyle name="Hipervínculo visitado" xfId="45090" builtinId="9" hidden="1"/>
    <cellStyle name="Hipervínculo visitado" xfId="39094" builtinId="9" hidden="1"/>
    <cellStyle name="Hipervínculo visitado" xfId="51353" builtinId="9" hidden="1"/>
    <cellStyle name="Hipervínculo visitado" xfId="28803" builtinId="9" hidden="1"/>
    <cellStyle name="Hipervínculo visitado" xfId="3987" builtinId="9" hidden="1"/>
    <cellStyle name="Hipervínculo visitado" xfId="40364" builtinId="9" hidden="1"/>
    <cellStyle name="Hipervínculo visitado" xfId="49908" builtinId="9" hidden="1"/>
    <cellStyle name="Hipervínculo visitado" xfId="54061" builtinId="9" hidden="1"/>
    <cellStyle name="Hipervínculo visitado" xfId="58907" builtinId="9" hidden="1"/>
    <cellStyle name="Hipervínculo visitado" xfId="54664" builtinId="9" hidden="1"/>
    <cellStyle name="Hipervínculo visitado" xfId="18053" builtinId="9" hidden="1"/>
    <cellStyle name="Hipervínculo visitado" xfId="10080" builtinId="9" hidden="1"/>
    <cellStyle name="Hipervínculo visitado" xfId="24129" builtinId="9" hidden="1"/>
    <cellStyle name="Hipervínculo visitado" xfId="817" builtinId="9" hidden="1"/>
    <cellStyle name="Hipervínculo visitado" xfId="49204" builtinId="9" hidden="1"/>
    <cellStyle name="Hipervínculo visitado" xfId="42728" builtinId="9" hidden="1"/>
    <cellStyle name="Hipervínculo visitado" xfId="33812" builtinId="9" hidden="1"/>
    <cellStyle name="Hipervínculo visitado" xfId="39738" builtinId="9" hidden="1"/>
    <cellStyle name="Hipervínculo visitado" xfId="56241" builtinId="9" hidden="1"/>
    <cellStyle name="Hipervínculo visitado" xfId="14080" builtinId="9" hidden="1"/>
    <cellStyle name="Hipervínculo visitado" xfId="57414" builtinId="9" hidden="1"/>
    <cellStyle name="Hipervínculo visitado" xfId="58585" builtinId="9" hidden="1"/>
    <cellStyle name="Hipervínculo visitado" xfId="50606" builtinId="9" hidden="1"/>
    <cellStyle name="Hipervínculo visitado" xfId="15692" builtinId="9" hidden="1"/>
    <cellStyle name="Hipervínculo visitado" xfId="17043" builtinId="9" hidden="1"/>
    <cellStyle name="Hipervínculo visitado" xfId="55207" builtinId="9" hidden="1"/>
    <cellStyle name="Hipervínculo visitado" xfId="50974" builtinId="9" hidden="1"/>
    <cellStyle name="Hipervínculo visitado" xfId="51884" builtinId="9" hidden="1"/>
    <cellStyle name="Hipervínculo visitado" xfId="40254" builtinId="9" hidden="1"/>
    <cellStyle name="Hipervínculo visitado" xfId="49530" builtinId="9" hidden="1"/>
    <cellStyle name="Hipervínculo visitado" xfId="46093" builtinId="9" hidden="1"/>
    <cellStyle name="Hipervínculo visitado" xfId="49216" builtinId="9" hidden="1"/>
    <cellStyle name="Hipervínculo visitado" xfId="13065" builtinId="9" hidden="1"/>
    <cellStyle name="Hipervínculo visitado" xfId="11741" builtinId="9" hidden="1"/>
    <cellStyle name="Hipervínculo visitado" xfId="21019" builtinId="9" hidden="1"/>
    <cellStyle name="Hipervínculo visitado" xfId="54694" builtinId="9" hidden="1"/>
    <cellStyle name="Hipervínculo visitado" xfId="50561" builtinId="9" hidden="1"/>
    <cellStyle name="Hipervínculo visitado" xfId="39043" builtinId="9" hidden="1"/>
    <cellStyle name="Hipervínculo visitado" xfId="40754" builtinId="9" hidden="1"/>
    <cellStyle name="Hipervínculo visitado" xfId="42032" builtinId="9" hidden="1"/>
    <cellStyle name="Hipervínculo visitado" xfId="39338" builtinId="9" hidden="1"/>
    <cellStyle name="Hipervínculo visitado" xfId="48207" builtinId="9" hidden="1"/>
    <cellStyle name="Hipervínculo visitado" xfId="36508" builtinId="9" hidden="1"/>
    <cellStyle name="Hipervínculo visitado" xfId="42439" builtinId="9" hidden="1"/>
    <cellStyle name="Hipervínculo visitado" xfId="53703" builtinId="9" hidden="1"/>
    <cellStyle name="Hipervínculo visitado" xfId="50843" builtinId="9" hidden="1"/>
    <cellStyle name="Hipervínculo visitado" xfId="4518" builtinId="9" hidden="1"/>
    <cellStyle name="Hipervínculo visitado" xfId="25591" builtinId="9" hidden="1"/>
    <cellStyle name="Hipervínculo visitado" xfId="24451" builtinId="9" hidden="1"/>
    <cellStyle name="Hipervínculo visitado" xfId="24379" builtinId="9" hidden="1"/>
    <cellStyle name="Hipervínculo visitado" xfId="23424" builtinId="9" hidden="1"/>
    <cellStyle name="Hipervínculo visitado" xfId="8860" builtinId="9" hidden="1"/>
    <cellStyle name="Hipervínculo visitado" xfId="48408" builtinId="9" hidden="1"/>
    <cellStyle name="Hipervínculo visitado" xfId="36756" builtinId="9" hidden="1"/>
    <cellStyle name="Hipervínculo visitado" xfId="52831" builtinId="9" hidden="1"/>
    <cellStyle name="Hipervínculo visitado" xfId="58299" builtinId="9" hidden="1"/>
    <cellStyle name="Hipervínculo visitado" xfId="21297" builtinId="9" hidden="1"/>
    <cellStyle name="Hipervínculo visitado" xfId="8082" builtinId="9" hidden="1"/>
    <cellStyle name="Hipervínculo visitado" xfId="44946" builtinId="9" hidden="1"/>
    <cellStyle name="Hipervínculo visitado" xfId="22710" builtinId="9" hidden="1"/>
    <cellStyle name="Hipervínculo visitado" xfId="12633" builtinId="9" hidden="1"/>
    <cellStyle name="Hipervínculo visitado" xfId="51192" builtinId="9" hidden="1"/>
    <cellStyle name="Hipervínculo visitado" xfId="55109" builtinId="9" hidden="1"/>
    <cellStyle name="Hipervínculo visitado" xfId="34456" builtinId="9" hidden="1"/>
    <cellStyle name="Hipervínculo visitado" xfId="24255" builtinId="9" hidden="1"/>
    <cellStyle name="Hipervínculo visitado" xfId="33230" builtinId="9" hidden="1"/>
    <cellStyle name="Hipervínculo visitado" xfId="49552" builtinId="9" hidden="1"/>
    <cellStyle name="Hipervínculo visitado" xfId="22015" builtinId="9" hidden="1"/>
    <cellStyle name="Hipervínculo visitado" xfId="50512" builtinId="9" hidden="1"/>
    <cellStyle name="Hipervínculo visitado" xfId="39070" builtinId="9" hidden="1"/>
    <cellStyle name="Hipervínculo visitado" xfId="2516" builtinId="9" hidden="1"/>
    <cellStyle name="Hipervínculo visitado" xfId="49738" builtinId="9" hidden="1"/>
    <cellStyle name="Hipervínculo visitado" xfId="3282" builtinId="9" hidden="1"/>
    <cellStyle name="Hipervínculo visitado" xfId="49580" builtinId="9" hidden="1"/>
    <cellStyle name="Hipervínculo visitado" xfId="42139" builtinId="9" hidden="1"/>
    <cellStyle name="Hipervínculo visitado" xfId="12763" builtinId="9" hidden="1"/>
    <cellStyle name="Hipervínculo visitado" xfId="46006" builtinId="9" hidden="1"/>
    <cellStyle name="Hipervínculo visitado" xfId="3203" builtinId="9" hidden="1"/>
    <cellStyle name="Hipervínculo visitado" xfId="55006" builtinId="9" hidden="1"/>
    <cellStyle name="Hipervínculo visitado" xfId="58301" builtinId="9" hidden="1"/>
    <cellStyle name="Hipervínculo visitado" xfId="55420" builtinId="9" hidden="1"/>
    <cellStyle name="Hipervínculo visitado" xfId="27873" builtinId="9" hidden="1"/>
    <cellStyle name="Hipervínculo visitado" xfId="3627" builtinId="9" hidden="1"/>
    <cellStyle name="Hipervínculo visitado" xfId="27817" builtinId="9" hidden="1"/>
    <cellStyle name="Hipervínculo visitado" xfId="23605" builtinId="9" hidden="1"/>
    <cellStyle name="Hipervínculo visitado" xfId="16828" builtinId="9" hidden="1"/>
    <cellStyle name="Hipervínculo visitado" xfId="49710" builtinId="9" hidden="1"/>
    <cellStyle name="Hipervínculo visitado" xfId="30344" builtinId="9" hidden="1"/>
    <cellStyle name="Hipervínculo visitado" xfId="14056" builtinId="9" hidden="1"/>
    <cellStyle name="Hipervínculo visitado" xfId="43735" builtinId="9" hidden="1"/>
    <cellStyle name="Hipervínculo visitado" xfId="35302" builtinId="9" hidden="1"/>
    <cellStyle name="Hipervínculo visitado" xfId="56731" builtinId="9" hidden="1"/>
    <cellStyle name="Hipervínculo visitado" xfId="49150" builtinId="9" hidden="1"/>
    <cellStyle name="Hipervínculo visitado" xfId="49840" builtinId="9" hidden="1"/>
    <cellStyle name="Hipervínculo visitado" xfId="13159" builtinId="9" hidden="1"/>
    <cellStyle name="Hipervínculo visitado" xfId="19714" builtinId="9" hidden="1"/>
    <cellStyle name="Hipervínculo visitado" xfId="39062" builtinId="9" hidden="1"/>
    <cellStyle name="Hipervínculo visitado" xfId="48838" builtinId="9" hidden="1"/>
    <cellStyle name="Hipervínculo visitado" xfId="13281" builtinId="9" hidden="1"/>
    <cellStyle name="Hipervínculo visitado" xfId="10428" builtinId="9" hidden="1"/>
    <cellStyle name="Hipervínculo visitado" xfId="457" builtinId="9" hidden="1"/>
    <cellStyle name="Hipervínculo visitado" xfId="214" builtinId="9" hidden="1"/>
    <cellStyle name="Hipervínculo visitado" xfId="16470" builtinId="9" hidden="1"/>
    <cellStyle name="Hipervínculo visitado" xfId="12569" builtinId="9" hidden="1"/>
    <cellStyle name="Hipervínculo visitado" xfId="9717" builtinId="9" hidden="1"/>
    <cellStyle name="Hipervínculo visitado" xfId="49260" builtinId="9" hidden="1"/>
    <cellStyle name="Hipervínculo visitado" xfId="25547" builtinId="9" hidden="1"/>
    <cellStyle name="Hipervínculo visitado" xfId="3757" builtinId="9" hidden="1"/>
    <cellStyle name="Hipervínculo visitado" xfId="58757" builtinId="9" hidden="1"/>
    <cellStyle name="Hipervínculo visitado" xfId="32019" builtinId="9" hidden="1"/>
    <cellStyle name="Hipervínculo visitado" xfId="31951" builtinId="9" hidden="1"/>
    <cellStyle name="Hipervínculo visitado" xfId="38929" builtinId="9" hidden="1"/>
    <cellStyle name="Hipervínculo visitado" xfId="24105" builtinId="9" hidden="1"/>
    <cellStyle name="Hipervínculo visitado" xfId="55908" builtinId="9" hidden="1"/>
    <cellStyle name="Hipervínculo visitado" xfId="12027" builtinId="9" hidden="1"/>
    <cellStyle name="Hipervínculo visitado" xfId="8826" builtinId="9" hidden="1"/>
    <cellStyle name="Hipervínculo visitado" xfId="29632" builtinId="9" hidden="1"/>
    <cellStyle name="Hipervínculo visitado" xfId="8696" builtinId="9" hidden="1"/>
    <cellStyle name="Hipervínculo visitado" xfId="40694" builtinId="9" hidden="1"/>
    <cellStyle name="Hipervínculo visitado" xfId="13896" builtinId="9" hidden="1"/>
    <cellStyle name="Hipervínculo visitado" xfId="21580" builtinId="9" hidden="1"/>
    <cellStyle name="Hipervínculo visitado" xfId="52419" builtinId="9" hidden="1"/>
    <cellStyle name="Hipervínculo visitado" xfId="34233" builtinId="9" hidden="1"/>
    <cellStyle name="Hipervínculo visitado" xfId="41307" builtinId="9" hidden="1"/>
    <cellStyle name="Hipervínculo visitado" xfId="8989" builtinId="9" hidden="1"/>
    <cellStyle name="Hipervínculo visitado" xfId="56301" builtinId="9" hidden="1"/>
    <cellStyle name="Hipervínculo visitado" xfId="18193" builtinId="9" hidden="1"/>
    <cellStyle name="Hipervínculo visitado" xfId="52659" builtinId="9" hidden="1"/>
    <cellStyle name="Hipervínculo visitado" xfId="55295" builtinId="9" hidden="1"/>
    <cellStyle name="Hipervínculo visitado" xfId="49248" builtinId="9" hidden="1"/>
    <cellStyle name="Hipervínculo visitado" xfId="32846" builtinId="9" hidden="1"/>
    <cellStyle name="Hipervínculo visitado" xfId="56905" builtinId="9" hidden="1"/>
    <cellStyle name="Hipervínculo visitado" xfId="13898" builtinId="9" hidden="1"/>
    <cellStyle name="Hipervínculo visitado" xfId="14751" builtinId="9" hidden="1"/>
    <cellStyle name="Hipervínculo visitado" xfId="58915" builtinId="9" hidden="1"/>
    <cellStyle name="Hipervínculo visitado" xfId="53423" builtinId="9" hidden="1"/>
    <cellStyle name="Hipervínculo visitado" xfId="7367" builtinId="9" hidden="1"/>
    <cellStyle name="Hipervínculo visitado" xfId="27741" builtinId="9" hidden="1"/>
    <cellStyle name="Hipervínculo visitado" xfId="23888" builtinId="9" hidden="1"/>
    <cellStyle name="Hipervínculo visitado" xfId="37437" builtinId="9" hidden="1"/>
    <cellStyle name="Hipervínculo visitado" xfId="18926" builtinId="9" hidden="1"/>
    <cellStyle name="Hipervínculo visitado" xfId="33856" builtinId="9" hidden="1"/>
    <cellStyle name="Hipervínculo visitado" xfId="32589" builtinId="9" hidden="1"/>
    <cellStyle name="Hipervínculo visitado" xfId="13315" builtinId="9" hidden="1"/>
    <cellStyle name="Hipervínculo visitado" xfId="56841" builtinId="9" hidden="1"/>
    <cellStyle name="Hipervínculo visitado" xfId="38211" builtinId="9" hidden="1"/>
    <cellStyle name="Hipervínculo visitado" xfId="51772" builtinId="9" hidden="1"/>
    <cellStyle name="Hipervínculo visitado" xfId="39592" builtinId="9" hidden="1"/>
    <cellStyle name="Hipervínculo visitado" xfId="48942" builtinId="9" hidden="1"/>
    <cellStyle name="Hipervínculo visitado" xfId="49526" builtinId="9" hidden="1"/>
    <cellStyle name="Hipervínculo visitado" xfId="26395" builtinId="9" hidden="1"/>
    <cellStyle name="Hipervínculo visitado" xfId="16235" builtinId="9" hidden="1"/>
    <cellStyle name="Hipervínculo visitado" xfId="21070" builtinId="9" hidden="1"/>
    <cellStyle name="Hipervínculo visitado" xfId="18791" builtinId="9" hidden="1"/>
    <cellStyle name="Hipervínculo visitado" xfId="19806" builtinId="9" hidden="1"/>
    <cellStyle name="Hipervínculo visitado" xfId="53951" builtinId="9" hidden="1"/>
    <cellStyle name="Hipervínculo visitado" xfId="14269" builtinId="9" hidden="1"/>
    <cellStyle name="Hipervínculo visitado" xfId="52813" builtinId="9" hidden="1"/>
    <cellStyle name="Hipervínculo visitado" xfId="54249" builtinId="9" hidden="1"/>
    <cellStyle name="Hipervínculo visitado" xfId="33037" builtinId="9" hidden="1"/>
    <cellStyle name="Hipervínculo visitado" xfId="39145" builtinId="9" hidden="1"/>
    <cellStyle name="Hipervínculo visitado" xfId="53679" builtinId="9" hidden="1"/>
    <cellStyle name="Hipervínculo visitado" xfId="12063" builtinId="9" hidden="1"/>
    <cellStyle name="Hipervínculo visitado" xfId="47960" builtinId="9" hidden="1"/>
    <cellStyle name="Hipervínculo visitado" xfId="51472" builtinId="9" hidden="1"/>
    <cellStyle name="Hipervínculo visitado" xfId="6965" builtinId="9" hidden="1"/>
    <cellStyle name="Hipervínculo visitado" xfId="53997" builtinId="9" hidden="1"/>
    <cellStyle name="Hipervínculo visitado" xfId="23519" builtinId="9" hidden="1"/>
    <cellStyle name="Hipervínculo visitado" xfId="16476" builtinId="9" hidden="1"/>
    <cellStyle name="Hipervínculo visitado" xfId="37499" builtinId="9" hidden="1"/>
    <cellStyle name="Hipervínculo visitado" xfId="32932" builtinId="9" hidden="1"/>
    <cellStyle name="Hipervínculo visitado" xfId="30693" builtinId="9" hidden="1"/>
    <cellStyle name="Hipervínculo visitado" xfId="45765" builtinId="9" hidden="1"/>
    <cellStyle name="Hipervínculo visitado" xfId="22529" builtinId="9" hidden="1"/>
    <cellStyle name="Hipervínculo visitado" xfId="46877" builtinId="9" hidden="1"/>
    <cellStyle name="Hipervínculo visitado" xfId="48012" builtinId="9" hidden="1"/>
    <cellStyle name="Hipervínculo visitado" xfId="21461" builtinId="9" hidden="1"/>
    <cellStyle name="Hipervínculo visitado" xfId="13708" builtinId="9" hidden="1"/>
    <cellStyle name="Hipervínculo visitado" xfId="59167" builtinId="9" hidden="1"/>
    <cellStyle name="Hipervínculo visitado" xfId="29135" builtinId="9" hidden="1"/>
    <cellStyle name="Hipervínculo visitado" xfId="17444" builtinId="9" hidden="1"/>
    <cellStyle name="Hipervínculo visitado" xfId="48193" builtinId="9" hidden="1"/>
    <cellStyle name="Hipervínculo visitado" xfId="14106" builtinId="9" hidden="1"/>
    <cellStyle name="Hipervínculo visitado" xfId="10872" builtinId="9" hidden="1"/>
    <cellStyle name="Hipervínculo visitado" xfId="28065" builtinId="9" hidden="1"/>
    <cellStyle name="Hipervínculo visitado" xfId="45432" builtinId="9" hidden="1"/>
    <cellStyle name="Hipervínculo visitado" xfId="23659" builtinId="9" hidden="1"/>
    <cellStyle name="Hipervínculo visitado" xfId="38231" builtinId="9" hidden="1"/>
    <cellStyle name="Hipervínculo visitado" xfId="24821" builtinId="9" hidden="1"/>
    <cellStyle name="Hipervínculo visitado" xfId="21435" builtinId="9" hidden="1"/>
    <cellStyle name="Hipervínculo visitado" xfId="10540" builtinId="9" hidden="1"/>
    <cellStyle name="Hipervínculo visitado" xfId="13879" builtinId="9" hidden="1"/>
    <cellStyle name="Hipervínculo visitado" xfId="16462" builtinId="9" hidden="1"/>
    <cellStyle name="Hipervínculo visitado" xfId="43489" builtinId="9" hidden="1"/>
    <cellStyle name="Hipervínculo visitado" xfId="29269" builtinId="9" hidden="1"/>
    <cellStyle name="Hipervínculo visitado" xfId="38567" builtinId="9" hidden="1"/>
    <cellStyle name="Hipervínculo visitado" xfId="47491" builtinId="9" hidden="1"/>
    <cellStyle name="Hipervínculo visitado" xfId="51682" builtinId="9" hidden="1"/>
    <cellStyle name="Hipervínculo visitado" xfId="1437" builtinId="9" hidden="1"/>
    <cellStyle name="Hipervínculo visitado" xfId="37735" builtinId="9" hidden="1"/>
    <cellStyle name="Hipervínculo visitado" xfId="33970" builtinId="9" hidden="1"/>
    <cellStyle name="Hipervínculo visitado" xfId="45715" builtinId="9" hidden="1"/>
    <cellStyle name="Hipervínculo visitado" xfId="29985" builtinId="9" hidden="1"/>
    <cellStyle name="Hipervínculo visitado" xfId="31002" builtinId="9" hidden="1"/>
    <cellStyle name="Hipervínculo visitado" xfId="22445" builtinId="9" hidden="1"/>
    <cellStyle name="Hipervínculo visitado" xfId="45322" builtinId="9" hidden="1"/>
    <cellStyle name="Hipervínculo visitado" xfId="53626" builtinId="9" hidden="1"/>
    <cellStyle name="Hipervínculo visitado" xfId="17051" builtinId="9" hidden="1"/>
    <cellStyle name="Hipervínculo visitado" xfId="15248" builtinId="9" hidden="1"/>
    <cellStyle name="Hipervínculo visitado" xfId="29265" builtinId="9" hidden="1"/>
    <cellStyle name="Hipervínculo visitado" xfId="52712" builtinId="9" hidden="1"/>
    <cellStyle name="Hipervínculo visitado" xfId="57635" builtinId="9" hidden="1"/>
    <cellStyle name="Hipervínculo visitado" xfId="48514" builtinId="9" hidden="1"/>
    <cellStyle name="Hipervínculo visitado" xfId="50788" builtinId="9" hidden="1"/>
    <cellStyle name="Hipervínculo visitado" xfId="49788" builtinId="9" hidden="1"/>
    <cellStyle name="Hipervínculo visitado" xfId="47982" builtinId="9" hidden="1"/>
    <cellStyle name="Hipervínculo visitado" xfId="46322" builtinId="9" hidden="1"/>
    <cellStyle name="Hipervínculo visitado" xfId="50091" builtinId="9" hidden="1"/>
    <cellStyle name="Hipervínculo visitado" xfId="8210" builtinId="9" hidden="1"/>
    <cellStyle name="Hipervínculo visitado" xfId="5012" builtinId="9" hidden="1"/>
    <cellStyle name="Hipervínculo visitado" xfId="19040" builtinId="9" hidden="1"/>
    <cellStyle name="Hipervínculo visitado" xfId="42900" builtinId="9" hidden="1"/>
    <cellStyle name="Hipervínculo visitado" xfId="30578" builtinId="9" hidden="1"/>
    <cellStyle name="Hipervínculo visitado" xfId="45076" builtinId="9" hidden="1"/>
    <cellStyle name="Hipervínculo visitado" xfId="29763" builtinId="9" hidden="1"/>
    <cellStyle name="Hipervínculo visitado" xfId="18369" builtinId="9" hidden="1"/>
    <cellStyle name="Hipervínculo visitado" xfId="40918" builtinId="9" hidden="1"/>
    <cellStyle name="Hipervínculo visitado" xfId="29815" builtinId="9" hidden="1"/>
    <cellStyle name="Hipervínculo visitado" xfId="56159" builtinId="9" hidden="1"/>
    <cellStyle name="Hipervínculo visitado" xfId="20206" builtinId="9" hidden="1"/>
    <cellStyle name="Hipervínculo visitado" xfId="30026" builtinId="9" hidden="1"/>
    <cellStyle name="Hipervínculo visitado" xfId="56976" builtinId="9" hidden="1"/>
    <cellStyle name="Hipervínculo visitado" xfId="38423" builtinId="9" hidden="1"/>
    <cellStyle name="Hipervínculo visitado" xfId="45681" builtinId="9" hidden="1"/>
    <cellStyle name="Hipervínculo visitado" xfId="50678" builtinId="9" hidden="1"/>
    <cellStyle name="Hipervínculo visitado" xfId="42836" builtinId="9" hidden="1"/>
    <cellStyle name="Hipervínculo visitado" xfId="58216" builtinId="9" hidden="1"/>
    <cellStyle name="Hipervínculo visitado" xfId="21357" builtinId="9" hidden="1"/>
    <cellStyle name="Hipervínculo visitado" xfId="49041" builtinId="9" hidden="1"/>
    <cellStyle name="Hipervínculo visitado" xfId="46248" builtinId="9" hidden="1"/>
    <cellStyle name="Hipervínculo visitado" xfId="17988" builtinId="9" hidden="1"/>
    <cellStyle name="Hipervínculo visitado" xfId="38357" builtinId="9" hidden="1"/>
    <cellStyle name="Hipervínculo visitado" xfId="41701" builtinId="9" hidden="1"/>
    <cellStyle name="Hipervínculo visitado" xfId="8418" builtinId="9" hidden="1"/>
    <cellStyle name="Hipervínculo visitado" xfId="42400" builtinId="9" hidden="1"/>
    <cellStyle name="Hipervínculo visitado" xfId="40088" builtinId="9" hidden="1"/>
    <cellStyle name="Hipervínculo visitado" xfId="7780" builtinId="9" hidden="1"/>
    <cellStyle name="Hipervínculo visitado" xfId="38963" builtinId="9" hidden="1"/>
    <cellStyle name="Hipervínculo visitado" xfId="37239" builtinId="9" hidden="1"/>
    <cellStyle name="Hipervínculo visitado" xfId="37413" builtinId="9" hidden="1"/>
    <cellStyle name="Hipervínculo visitado" xfId="42592" builtinId="9" hidden="1"/>
    <cellStyle name="Hipervínculo visitado" xfId="47655" builtinId="9" hidden="1"/>
    <cellStyle name="Hipervínculo visitado" xfId="3217" builtinId="9" hidden="1"/>
    <cellStyle name="Hipervínculo visitado" xfId="14303" builtinId="9" hidden="1"/>
    <cellStyle name="Hipervínculo visitado" xfId="5214" builtinId="9" hidden="1"/>
    <cellStyle name="Hipervínculo visitado" xfId="38734" builtinId="9" hidden="1"/>
    <cellStyle name="Hipervínculo visitado" xfId="20016" builtinId="9" hidden="1"/>
    <cellStyle name="Hipervínculo visitado" xfId="36618" builtinId="9" hidden="1"/>
    <cellStyle name="Hipervínculo visitado" xfId="42252" builtinId="9" hidden="1"/>
    <cellStyle name="Hipervínculo visitado" xfId="12673" builtinId="9" hidden="1"/>
    <cellStyle name="Hipervínculo visitado" xfId="33136" builtinId="9" hidden="1"/>
    <cellStyle name="Hipervínculo visitado" xfId="38209" builtinId="9" hidden="1"/>
    <cellStyle name="Hipervínculo visitado" xfId="33664" builtinId="9" hidden="1"/>
    <cellStyle name="Hipervínculo visitado" xfId="29297" builtinId="9" hidden="1"/>
    <cellStyle name="Hipervínculo visitado" xfId="45994" builtinId="9" hidden="1"/>
    <cellStyle name="Hipervínculo visitado" xfId="19024" builtinId="9" hidden="1"/>
    <cellStyle name="Hipervínculo visitado" xfId="37057" builtinId="9" hidden="1"/>
    <cellStyle name="Hipervínculo visitado" xfId="57625" builtinId="9" hidden="1"/>
    <cellStyle name="Hipervínculo visitado" xfId="821" builtinId="9" hidden="1"/>
    <cellStyle name="Hipervínculo visitado" xfId="51920" builtinId="9" hidden="1"/>
    <cellStyle name="Hipervínculo visitado" xfId="22780" builtinId="9" hidden="1"/>
    <cellStyle name="Hipervínculo visitado" xfId="15028" builtinId="9" hidden="1"/>
    <cellStyle name="Hipervínculo visitado" xfId="21733" builtinId="9" hidden="1"/>
    <cellStyle name="Hipervínculo visitado" xfId="23587" builtinId="9" hidden="1"/>
    <cellStyle name="Hipervínculo visitado" xfId="43906" builtinId="9" hidden="1"/>
    <cellStyle name="Hipervínculo visitado" xfId="37503" builtinId="9" hidden="1"/>
    <cellStyle name="Hipervínculo visitado" xfId="8766" builtinId="9" hidden="1"/>
    <cellStyle name="Hipervínculo visitado" xfId="23408" builtinId="9" hidden="1"/>
    <cellStyle name="Hipervínculo visitado" xfId="49094" builtinId="9" hidden="1"/>
    <cellStyle name="Hipervínculo visitado" xfId="45675" builtinId="9" hidden="1"/>
    <cellStyle name="Hipervínculo visitado" xfId="16600" builtinId="9" hidden="1"/>
    <cellStyle name="Hipervínculo visitado" xfId="22788" builtinId="9" hidden="1"/>
    <cellStyle name="Hipervínculo visitado" xfId="58287" builtinId="9" hidden="1"/>
    <cellStyle name="Hipervínculo visitado" xfId="42464" builtinId="9" hidden="1"/>
    <cellStyle name="Hipervínculo visitado" xfId="2915" builtinId="9" hidden="1"/>
    <cellStyle name="Hipervínculo visitado" xfId="33540" builtinId="9" hidden="1"/>
    <cellStyle name="Hipervínculo visitado" xfId="2812" builtinId="9" hidden="1"/>
    <cellStyle name="Hipervínculo visitado" xfId="18229" builtinId="9" hidden="1"/>
    <cellStyle name="Hipervínculo visitado" xfId="14221" builtinId="9" hidden="1"/>
    <cellStyle name="Hipervínculo visitado" xfId="30672" builtinId="9" hidden="1"/>
    <cellStyle name="Hipervínculo visitado" xfId="9375" builtinId="9" hidden="1"/>
    <cellStyle name="Hipervínculo visitado" xfId="15326" builtinId="9" hidden="1"/>
    <cellStyle name="Hipervínculo visitado" xfId="9894" builtinId="9" hidden="1"/>
    <cellStyle name="Hipervínculo visitado" xfId="3977" builtinId="9" hidden="1"/>
    <cellStyle name="Hipervínculo visitado" xfId="36147" builtinId="9" hidden="1"/>
    <cellStyle name="Hipervínculo visitado" xfId="27911" builtinId="9" hidden="1"/>
    <cellStyle name="Hipervínculo visitado" xfId="46613" builtinId="9" hidden="1"/>
    <cellStyle name="Hipervínculo visitado" xfId="25294" builtinId="9" hidden="1"/>
    <cellStyle name="Hipervínculo visitado" xfId="39566" builtinId="9" hidden="1"/>
    <cellStyle name="Hipervínculo visitado" xfId="42278" builtinId="9" hidden="1"/>
    <cellStyle name="Hipervínculo visitado" xfId="41129" builtinId="9" hidden="1"/>
    <cellStyle name="Hipervínculo visitado" xfId="40706" builtinId="9" hidden="1"/>
    <cellStyle name="Hipervínculo visitado" xfId="56563" builtinId="9" hidden="1"/>
    <cellStyle name="Hipervínculo visitado" xfId="57543" builtinId="9" hidden="1"/>
    <cellStyle name="Hipervínculo visitado" xfId="36360" builtinId="9" hidden="1"/>
    <cellStyle name="Hipervínculo visitado" xfId="14042" builtinId="9" hidden="1"/>
    <cellStyle name="Hipervínculo visitado" xfId="55551" builtinId="9" hidden="1"/>
    <cellStyle name="Hipervínculo visitado" xfId="25686" builtinId="9" hidden="1"/>
    <cellStyle name="Hipervínculo visitado" xfId="52541" builtinId="9" hidden="1"/>
    <cellStyle name="Hipervínculo visitado" xfId="12829" builtinId="9" hidden="1"/>
    <cellStyle name="Hipervínculo visitado" xfId="52653" builtinId="9" hidden="1"/>
    <cellStyle name="Hipervínculo visitado" xfId="51032" builtinId="9" hidden="1"/>
    <cellStyle name="Hipervínculo visitado" xfId="26581" builtinId="9" hidden="1"/>
    <cellStyle name="Hipervínculo visitado" xfId="17738" builtinId="9" hidden="1"/>
    <cellStyle name="Hipervínculo visitado" xfId="45878" builtinId="9" hidden="1"/>
    <cellStyle name="Hipervínculo visitado" xfId="50626" builtinId="9" hidden="1"/>
    <cellStyle name="Hipervínculo visitado" xfId="59109" builtinId="9" hidden="1"/>
    <cellStyle name="Hipervínculo visitado" xfId="53911" builtinId="9" hidden="1"/>
    <cellStyle name="Hipervínculo visitado" xfId="7584" builtinId="9" hidden="1"/>
    <cellStyle name="Hipervínculo visitado" xfId="22123" builtinId="9" hidden="1"/>
    <cellStyle name="Hipervínculo visitado" xfId="49608" builtinId="9" hidden="1"/>
    <cellStyle name="Hipervínculo visitado" xfId="31442" builtinId="9" hidden="1"/>
    <cellStyle name="Hipervínculo visitado" xfId="19576" builtinId="9" hidden="1"/>
    <cellStyle name="Hipervínculo visitado" xfId="20643" builtinId="9" hidden="1"/>
    <cellStyle name="Hipervínculo visitado" xfId="41321" builtinId="9" hidden="1"/>
    <cellStyle name="Hipervínculo visitado" xfId="21817" builtinId="9" hidden="1"/>
    <cellStyle name="Hipervínculo visitado" xfId="7048" builtinId="9" hidden="1"/>
    <cellStyle name="Hipervínculo visitado" xfId="55255" builtinId="9" hidden="1"/>
    <cellStyle name="Hipervínculo visitado" xfId="49578" builtinId="9" hidden="1"/>
    <cellStyle name="Hipervínculo visitado" xfId="59071" builtinId="9" hidden="1"/>
    <cellStyle name="Hipervínculo visitado" xfId="26605" builtinId="9" hidden="1"/>
    <cellStyle name="Hipervínculo visitado" xfId="55743" builtinId="9" hidden="1"/>
    <cellStyle name="Hipervínculo visitado" xfId="40216" builtinId="9" hidden="1"/>
    <cellStyle name="Hipervínculo visitado" xfId="51788" builtinId="9" hidden="1"/>
    <cellStyle name="Hipervínculo visitado" xfId="126" builtinId="9" hidden="1"/>
    <cellStyle name="Hipervínculo visitado" xfId="16796" builtinId="9" hidden="1"/>
    <cellStyle name="Hipervínculo visitado" xfId="10426" builtinId="9" hidden="1"/>
    <cellStyle name="Hipervínculo visitado" xfId="49980" builtinId="9" hidden="1"/>
    <cellStyle name="Hipervínculo visitado" xfId="31352" builtinId="9" hidden="1"/>
    <cellStyle name="Hipervínculo visitado" xfId="38629" builtinId="9" hidden="1"/>
    <cellStyle name="Hipervínculo visitado" xfId="1457" builtinId="9" hidden="1"/>
    <cellStyle name="Hipervínculo visitado" xfId="46242" builtinId="9" hidden="1"/>
    <cellStyle name="Hipervínculo visitado" xfId="12430" builtinId="9" hidden="1"/>
    <cellStyle name="Hipervínculo visitado" xfId="54866" builtinId="9" hidden="1"/>
    <cellStyle name="Hipervínculo visitado" xfId="29067" builtinId="9" hidden="1"/>
    <cellStyle name="Hipervínculo visitado" xfId="55603" builtinId="9" hidden="1"/>
    <cellStyle name="Hipervínculo visitado" xfId="24337" builtinId="9" hidden="1"/>
    <cellStyle name="Hipervínculo visitado" xfId="52780" builtinId="9" hidden="1"/>
    <cellStyle name="Hipervínculo visitado" xfId="46665" builtinId="9" hidden="1"/>
    <cellStyle name="Hipervínculo visitado" xfId="7746" builtinId="9" hidden="1"/>
    <cellStyle name="Hipervínculo visitado" xfId="3236" builtinId="9" hidden="1"/>
    <cellStyle name="Hipervínculo visitado" xfId="8638" builtinId="9" hidden="1"/>
    <cellStyle name="Hipervínculo visitado" xfId="20092" builtinId="9" hidden="1"/>
    <cellStyle name="Hipervínculo visitado" xfId="57527" builtinId="9" hidden="1"/>
    <cellStyle name="Hipervínculo visitado" xfId="7540" builtinId="9" hidden="1"/>
    <cellStyle name="Hipervínculo visitado" xfId="26679" builtinId="9" hidden="1"/>
    <cellStyle name="Hipervínculo visitado" xfId="52848" builtinId="9" hidden="1"/>
    <cellStyle name="Hipervínculo visitado" xfId="27236" builtinId="9" hidden="1"/>
    <cellStyle name="Hipervínculo visitado" xfId="55924" builtinId="9" hidden="1"/>
    <cellStyle name="Hipervínculo visitado" xfId="56283" builtinId="9" hidden="1"/>
    <cellStyle name="Hipervínculo visitado" xfId="58127" builtinId="9" hidden="1"/>
    <cellStyle name="Hipervínculo visitado" xfId="6715" builtinId="9" hidden="1"/>
    <cellStyle name="Hipervínculo visitado" xfId="22950" builtinId="9" hidden="1"/>
    <cellStyle name="Hipervínculo visitado" xfId="31674" builtinId="9" hidden="1"/>
    <cellStyle name="Hipervínculo visitado" xfId="34089" builtinId="9" hidden="1"/>
    <cellStyle name="Hipervínculo visitado" xfId="55056" builtinId="9" hidden="1"/>
    <cellStyle name="Hipervínculo visitado" xfId="58727" builtinId="9" hidden="1"/>
    <cellStyle name="Hipervínculo visitado" xfId="27690" builtinId="9" hidden="1"/>
    <cellStyle name="Hipervínculo visitado" xfId="52744" builtinId="9" hidden="1"/>
    <cellStyle name="Hipervínculo visitado" xfId="47838" builtinId="9" hidden="1"/>
    <cellStyle name="Hipervínculo visitado" xfId="58889" builtinId="9" hidden="1"/>
    <cellStyle name="Hipervínculo visitado" xfId="32656" builtinId="9" hidden="1"/>
    <cellStyle name="Hipervínculo visitado" xfId="40664" builtinId="9" hidden="1"/>
    <cellStyle name="Hipervínculo visitado" xfId="27819" builtinId="9" hidden="1"/>
    <cellStyle name="Hipervínculo visitado" xfId="5850" builtinId="9" hidden="1"/>
    <cellStyle name="Hipervínculo visitado" xfId="41952" builtinId="9" hidden="1"/>
    <cellStyle name="Hipervínculo visitado" xfId="25392" builtinId="9" hidden="1"/>
    <cellStyle name="Hipervínculo visitado" xfId="52529" builtinId="9" hidden="1"/>
    <cellStyle name="Hipervínculo visitado" xfId="4452" builtinId="9" hidden="1"/>
    <cellStyle name="Hipervínculo visitado" xfId="28623" builtinId="9" hidden="1"/>
    <cellStyle name="Hipervínculo visitado" xfId="26967" builtinId="9" hidden="1"/>
    <cellStyle name="Hipervínculo visitado" xfId="48654" builtinId="9" hidden="1"/>
    <cellStyle name="Hipervínculo visitado" xfId="25605" builtinId="9" hidden="1"/>
    <cellStyle name="Hipervínculo visitado" xfId="34939" builtinId="9" hidden="1"/>
    <cellStyle name="Hipervínculo visitado" xfId="36029" builtinId="9" hidden="1"/>
    <cellStyle name="Hipervínculo visitado" xfId="44534" builtinId="9" hidden="1"/>
    <cellStyle name="Hipervínculo visitado" xfId="38171" builtinId="9" hidden="1"/>
    <cellStyle name="Hipervínculo visitado" xfId="4157" builtinId="9" hidden="1"/>
    <cellStyle name="Hipervínculo visitado" xfId="35286" builtinId="9" hidden="1"/>
    <cellStyle name="Hipervínculo visitado" xfId="17270" builtinId="9" hidden="1"/>
    <cellStyle name="Hipervínculo visitado" xfId="46381" builtinId="9" hidden="1"/>
    <cellStyle name="Hipervínculo visitado" xfId="55438" builtinId="9" hidden="1"/>
    <cellStyle name="Hipervínculo visitado" xfId="52188" builtinId="9" hidden="1"/>
    <cellStyle name="Hipervínculo visitado" xfId="38913" builtinId="9" hidden="1"/>
    <cellStyle name="Hipervínculo visitado" xfId="33876" builtinId="9" hidden="1"/>
    <cellStyle name="Hipervínculo visitado" xfId="42762" builtinId="9" hidden="1"/>
    <cellStyle name="Hipervínculo visitado" xfId="29449" builtinId="9" hidden="1"/>
    <cellStyle name="Hipervínculo visitado" xfId="33051" builtinId="9" hidden="1"/>
    <cellStyle name="Hipervínculo visitado" xfId="16422" builtinId="9" hidden="1"/>
    <cellStyle name="Hipervínculo visitado" xfId="2731" builtinId="9" hidden="1"/>
    <cellStyle name="Hipervínculo visitado" xfId="46967" builtinId="9" hidden="1"/>
    <cellStyle name="Hipervínculo visitado" xfId="2156" builtinId="9" hidden="1"/>
    <cellStyle name="Hipervínculo visitado" xfId="21983" builtinId="9" hidden="1"/>
    <cellStyle name="Hipervínculo visitado" xfId="15592" builtinId="9" hidden="1"/>
    <cellStyle name="Hipervínculo visitado" xfId="27698" builtinId="9" hidden="1"/>
    <cellStyle name="Hipervínculo visitado" xfId="27043" builtinId="9" hidden="1"/>
    <cellStyle name="Hipervínculo visitado" xfId="25625" builtinId="9" hidden="1"/>
    <cellStyle name="Hipervínculo visitado" xfId="14480" builtinId="9" hidden="1"/>
    <cellStyle name="Hipervínculo visitado" xfId="9432" builtinId="9" hidden="1"/>
    <cellStyle name="Hipervínculo visitado" xfId="47938" builtinId="9" hidden="1"/>
    <cellStyle name="Hipervínculo visitado" xfId="38742" builtinId="9" hidden="1"/>
    <cellStyle name="Hipervínculo visitado" xfId="42536" builtinId="9" hidden="1"/>
    <cellStyle name="Hipervínculo visitado" xfId="24219" builtinId="9" hidden="1"/>
    <cellStyle name="Hipervínculo visitado" xfId="41960" builtinId="9" hidden="1"/>
    <cellStyle name="Hipervínculo visitado" xfId="29113" builtinId="9" hidden="1"/>
    <cellStyle name="Hipervínculo visitado" xfId="31394" builtinId="9" hidden="1"/>
    <cellStyle name="Hipervínculo visitado" xfId="44246" builtinId="9" hidden="1"/>
    <cellStyle name="Hipervínculo visitado" xfId="26287" builtinId="9" hidden="1"/>
    <cellStyle name="Hipervínculo visitado" xfId="11566" builtinId="9" hidden="1"/>
    <cellStyle name="Hipervínculo visitado" xfId="59422" builtinId="9" hidden="1"/>
    <cellStyle name="Hipervínculo visitado" xfId="49730" builtinId="9" hidden="1"/>
    <cellStyle name="Hipervínculo visitado" xfId="34283" builtinId="9" hidden="1"/>
    <cellStyle name="Hipervínculo visitado" xfId="14689" builtinId="9" hidden="1"/>
    <cellStyle name="Hipervínculo visitado" xfId="27976" builtinId="9" hidden="1"/>
    <cellStyle name="Hipervínculo visitado" xfId="35493" builtinId="9" hidden="1"/>
    <cellStyle name="Hipervínculo visitado" xfId="18859" builtinId="9" hidden="1"/>
    <cellStyle name="Hipervínculo visitado" xfId="31570" builtinId="9" hidden="1"/>
    <cellStyle name="Hipervínculo visitado" xfId="7326" builtinId="9" hidden="1"/>
    <cellStyle name="Hipervínculo visitado" xfId="56767" builtinId="9" hidden="1"/>
    <cellStyle name="Hipervínculo visitado" xfId="39626" builtinId="9" hidden="1"/>
    <cellStyle name="Hipervínculo visitado" xfId="48496" builtinId="9" hidden="1"/>
    <cellStyle name="Hipervínculo visitado" xfId="9399" builtinId="9" hidden="1"/>
    <cellStyle name="Hipervínculo visitado" xfId="18990" builtinId="9" hidden="1"/>
    <cellStyle name="Hipervínculo visitado" xfId="58547" builtinId="9" hidden="1"/>
    <cellStyle name="Hipervínculo visitado" xfId="59103" builtinId="9" hidden="1"/>
    <cellStyle name="Hipervínculo visitado" xfId="663" builtinId="9" hidden="1"/>
    <cellStyle name="Hipervínculo visitado" xfId="581" builtinId="9" hidden="1"/>
    <cellStyle name="Hipervínculo visitado" xfId="7164" builtinId="9" hidden="1"/>
    <cellStyle name="Hipervínculo visitado" xfId="36973" builtinId="9" hidden="1"/>
    <cellStyle name="Hipervínculo visitado" xfId="32730" builtinId="9" hidden="1"/>
    <cellStyle name="Hipervínculo visitado" xfId="23414" builtinId="9" hidden="1"/>
    <cellStyle name="Hipervínculo visitado" xfId="21763" builtinId="9" hidden="1"/>
    <cellStyle name="Hipervínculo visitado" xfId="43587" builtinId="9" hidden="1"/>
    <cellStyle name="Hipervínculo visitado" xfId="19006" builtinId="9" hidden="1"/>
    <cellStyle name="Hipervínculo visitado" xfId="28595" builtinId="9" hidden="1"/>
    <cellStyle name="Hipervínculo visitado" xfId="42416" builtinId="9" hidden="1"/>
    <cellStyle name="Hipervínculo visitado" xfId="48886" builtinId="9" hidden="1"/>
    <cellStyle name="Hipervínculo visitado" xfId="49786" builtinId="9" hidden="1"/>
    <cellStyle name="Hipervínculo visitado" xfId="24189" builtinId="9" hidden="1"/>
    <cellStyle name="Hipervínculo visitado" xfId="32898" builtinId="9" hidden="1"/>
    <cellStyle name="Hipervínculo visitado" xfId="35827" builtinId="9" hidden="1"/>
    <cellStyle name="Hipervínculo visitado" xfId="38155" builtinId="9" hidden="1"/>
    <cellStyle name="Hipervínculo visitado" xfId="34757" builtinId="9" hidden="1"/>
    <cellStyle name="Hipervínculo visitado" xfId="13021" builtinId="9" hidden="1"/>
    <cellStyle name="Hipervínculo visitado" xfId="48187" builtinId="9" hidden="1"/>
    <cellStyle name="Hipervínculo visitado" xfId="49450" builtinId="9" hidden="1"/>
    <cellStyle name="Hipervínculo visitado" xfId="46431" builtinId="9" hidden="1"/>
    <cellStyle name="Hipervínculo visitado" xfId="58745" builtinId="9" hidden="1"/>
    <cellStyle name="Hipervínculo visitado" xfId="17834" builtinId="9" hidden="1"/>
    <cellStyle name="Hipervínculo visitado" xfId="57356" builtinId="9" hidden="1"/>
    <cellStyle name="Hipervínculo visitado" xfId="58210" builtinId="9" hidden="1"/>
    <cellStyle name="Hipervínculo visitado" xfId="54429" builtinId="9" hidden="1"/>
    <cellStyle name="Hipervínculo visitado" xfId="14012" builtinId="9" hidden="1"/>
    <cellStyle name="Hipervínculo visitado" xfId="13785" builtinId="9" hidden="1"/>
    <cellStyle name="Hipervínculo visitado" xfId="17394" builtinId="9" hidden="1"/>
    <cellStyle name="Hipervínculo visitado" xfId="13259" builtinId="9" hidden="1"/>
    <cellStyle name="Hipervínculo visitado" xfId="17548" builtinId="9" hidden="1"/>
    <cellStyle name="Hipervínculo visitado" xfId="16505" builtinId="9" hidden="1"/>
    <cellStyle name="Hipervínculo visitado" xfId="37021" builtinId="9" hidden="1"/>
    <cellStyle name="Hipervínculo visitado" xfId="26593" builtinId="9" hidden="1"/>
    <cellStyle name="Hipervínculo visitado" xfId="24567" builtinId="9" hidden="1"/>
    <cellStyle name="Hipervínculo visitado" xfId="4793" builtinId="9" hidden="1"/>
    <cellStyle name="Hipervínculo visitado" xfId="30076" builtinId="9" hidden="1"/>
    <cellStyle name="Hipervínculo visitado" xfId="5091" builtinId="9" hidden="1"/>
    <cellStyle name="Hipervínculo visitado" xfId="56213" builtinId="9" hidden="1"/>
    <cellStyle name="Hipervínculo visitado" xfId="43987" builtinId="9" hidden="1"/>
    <cellStyle name="Hipervínculo visitado" xfId="11309" builtinId="9" hidden="1"/>
    <cellStyle name="Hipervínculo visitado" xfId="32474" builtinId="9" hidden="1"/>
    <cellStyle name="Hipervínculo visitado" xfId="15959" builtinId="9" hidden="1"/>
    <cellStyle name="Hipervínculo visitado" xfId="3511" builtinId="9" hidden="1"/>
    <cellStyle name="Hipervínculo visitado" xfId="33698" builtinId="9" hidden="1"/>
    <cellStyle name="Hipervínculo visitado" xfId="48238" builtinId="9" hidden="1"/>
    <cellStyle name="Hipervínculo visitado" xfId="35213" builtinId="9" hidden="1"/>
    <cellStyle name="Hipervínculo visitado" xfId="958" builtinId="9" hidden="1"/>
    <cellStyle name="Hipervínculo visitado" xfId="32436" builtinId="9" hidden="1"/>
    <cellStyle name="Hipervínculo visitado" xfId="51313" builtinId="9" hidden="1"/>
    <cellStyle name="Hipervínculo visitado" xfId="42131" builtinId="9" hidden="1"/>
    <cellStyle name="Hipervínculo visitado" xfId="36265" builtinId="9" hidden="1"/>
    <cellStyle name="Hipervínculo visitado" xfId="3755" builtinId="9" hidden="1"/>
    <cellStyle name="Hipervínculo visitado" xfId="29039" builtinId="9" hidden="1"/>
    <cellStyle name="Hipervínculo visitado" xfId="14136" builtinId="9" hidden="1"/>
    <cellStyle name="Hipervínculo visitado" xfId="58019" builtinId="9" hidden="1"/>
    <cellStyle name="Hipervínculo visitado" xfId="59276" builtinId="9" hidden="1"/>
    <cellStyle name="Hipervínculo visitado" xfId="27119" builtinId="9" hidden="1"/>
    <cellStyle name="Hipervínculo visitado" xfId="55331" builtinId="9" hidden="1"/>
    <cellStyle name="Hipervínculo visitado" xfId="46463" builtinId="9" hidden="1"/>
    <cellStyle name="Hipervínculo visitado" xfId="7766" builtinId="9" hidden="1"/>
    <cellStyle name="Hipervínculo visitado" xfId="1467" builtinId="9" hidden="1"/>
    <cellStyle name="Hipervínculo visitado" xfId="42924" builtinId="9" hidden="1"/>
    <cellStyle name="Hipervínculo visitado" xfId="22229" builtinId="9" hidden="1"/>
    <cellStyle name="Hipervínculo visitado" xfId="33854" builtinId="9" hidden="1"/>
    <cellStyle name="Hipervínculo visitado" xfId="22217" builtinId="9" hidden="1"/>
    <cellStyle name="Hipervínculo visitado" xfId="28283" builtinId="9" hidden="1"/>
    <cellStyle name="Hipervínculo visitado" xfId="12351" builtinId="9" hidden="1"/>
    <cellStyle name="Hipervínculo visitado" xfId="21513" builtinId="9" hidden="1"/>
    <cellStyle name="Hipervínculo visitado" xfId="3207" builtinId="9" hidden="1"/>
    <cellStyle name="Hipervínculo visitado" xfId="43884" builtinId="9" hidden="1"/>
    <cellStyle name="Hipervínculo visitado" xfId="4768" builtinId="9" hidden="1"/>
    <cellStyle name="Hipervínculo visitado" xfId="22377" builtinId="9" hidden="1"/>
    <cellStyle name="Hipervínculo visitado" xfId="46399" builtinId="9" hidden="1"/>
    <cellStyle name="Hipervínculo visitado" xfId="47878" builtinId="9" hidden="1"/>
    <cellStyle name="Hipervínculo visitado" xfId="58471" builtinId="9" hidden="1"/>
    <cellStyle name="Hipervínculo visitado" xfId="13616" builtinId="9" hidden="1"/>
    <cellStyle name="Hipervínculo visitado" xfId="21681" builtinId="9" hidden="1"/>
    <cellStyle name="Hipervínculo visitado" xfId="52114" builtinId="9" hidden="1"/>
    <cellStyle name="Hipervínculo visitado" xfId="55343" builtinId="9" hidden="1"/>
    <cellStyle name="Hipervínculo visitado" xfId="42330" builtinId="9" hidden="1"/>
    <cellStyle name="Hipervínculo visitado" xfId="22105" builtinId="9" hidden="1"/>
    <cellStyle name="Hipervínculo visitado" xfId="52793" builtinId="9" hidden="1"/>
    <cellStyle name="Hipervínculo visitado" xfId="48702" builtinId="9" hidden="1"/>
    <cellStyle name="Hipervínculo visitado" xfId="50397" builtinId="9" hidden="1"/>
    <cellStyle name="Hipervínculo visitado" xfId="45210" builtinId="9" hidden="1"/>
    <cellStyle name="Hipervínculo visitado" xfId="6723" builtinId="9" hidden="1"/>
    <cellStyle name="Hipervínculo visitado" xfId="5006" builtinId="9" hidden="1"/>
    <cellStyle name="Hipervínculo visitado" xfId="3517" builtinId="9" hidden="1"/>
    <cellStyle name="Hipervínculo visitado" xfId="10912" builtinId="9" hidden="1"/>
    <cellStyle name="Hipervínculo visitado" xfId="51926" builtinId="9" hidden="1"/>
    <cellStyle name="Hipervínculo visitado" xfId="17372" builtinId="9" hidden="1"/>
    <cellStyle name="Hipervínculo visitado" xfId="9572" builtinId="9" hidden="1"/>
    <cellStyle name="Hipervínculo visitado" xfId="58371" builtinId="9" hidden="1"/>
    <cellStyle name="Hipervínculo visitado" xfId="48686" builtinId="9" hidden="1"/>
    <cellStyle name="Hipervínculo visitado" xfId="13183" builtinId="9" hidden="1"/>
    <cellStyle name="Hipervínculo visitado" xfId="35117" builtinId="9" hidden="1"/>
    <cellStyle name="Hipervínculo visitado" xfId="49144" builtinId="9" hidden="1"/>
    <cellStyle name="Hipervínculo visitado" xfId="27952" builtinId="9" hidden="1"/>
    <cellStyle name="Hipervínculo visitado" xfId="12414" builtinId="9" hidden="1"/>
    <cellStyle name="Hipervínculo visitado" xfId="54487" builtinId="9" hidden="1"/>
    <cellStyle name="Hipervínculo visitado" xfId="45488" builtinId="9" hidden="1"/>
    <cellStyle name="Hipervínculo visitado" xfId="946" builtinId="9" hidden="1"/>
    <cellStyle name="Hipervínculo visitado" xfId="27085" builtinId="9" hidden="1"/>
    <cellStyle name="Hipervínculo visitado" xfId="34814" builtinId="9" hidden="1"/>
    <cellStyle name="Hipervínculo visitado" xfId="38215" builtinId="9" hidden="1"/>
    <cellStyle name="Hipervínculo visitado" xfId="33033" builtinId="9" hidden="1"/>
    <cellStyle name="Hipervínculo visitado" xfId="35599" builtinId="9" hidden="1"/>
    <cellStyle name="Hipervínculo visitado" xfId="24251" builtinId="9" hidden="1"/>
    <cellStyle name="Hipervínculo visitado" xfId="28047" builtinId="9" hidden="1"/>
    <cellStyle name="Hipervínculo visitado" xfId="31272" builtinId="9" hidden="1"/>
    <cellStyle name="Hipervínculo visitado" xfId="48330" builtinId="9" hidden="1"/>
    <cellStyle name="Hipervínculo visitado" xfId="4179" builtinId="9" hidden="1"/>
    <cellStyle name="Hipervínculo visitado" xfId="47952" builtinId="9" hidden="1"/>
    <cellStyle name="Hipervínculo visitado" xfId="27793" builtinId="9" hidden="1"/>
    <cellStyle name="Hipervínculo visitado" xfId="24355" builtinId="9" hidden="1"/>
    <cellStyle name="Hipervínculo visitado" xfId="57371" builtinId="9" hidden="1"/>
    <cellStyle name="Hipervínculo visitado" xfId="54201" builtinId="9" hidden="1"/>
    <cellStyle name="Hipervínculo visitado" xfId="58137" builtinId="9" hidden="1"/>
    <cellStyle name="Hipervínculo visitado" xfId="59037" builtinId="9" hidden="1"/>
    <cellStyle name="Hipervínculo visitado" xfId="23975" builtinId="9" hidden="1"/>
    <cellStyle name="Hipervínculo visitado" xfId="27494" builtinId="9" hidden="1"/>
    <cellStyle name="Hipervínculo visitado" xfId="3219" builtinId="9" hidden="1"/>
    <cellStyle name="Hipervínculo visitado" xfId="38886" builtinId="9" hidden="1"/>
    <cellStyle name="Hipervínculo visitado" xfId="24387" builtinId="9" hidden="1"/>
    <cellStyle name="Hipervínculo visitado" xfId="22515" builtinId="9" hidden="1"/>
    <cellStyle name="Hipervínculo visitado" xfId="20820" builtinId="9" hidden="1"/>
    <cellStyle name="Hipervínculo visitado" xfId="27753" builtinId="9" hidden="1"/>
    <cellStyle name="Hipervínculo visitado" xfId="53975" builtinId="9" hidden="1"/>
    <cellStyle name="Hipervínculo visitado" xfId="5252" builtinId="9" hidden="1"/>
    <cellStyle name="Hipervínculo visitado" xfId="14120" builtinId="9" hidden="1"/>
    <cellStyle name="Hipervínculo visitado" xfId="9251" builtinId="9" hidden="1"/>
    <cellStyle name="Hipervínculo visitado" xfId="35103" builtinId="9" hidden="1"/>
    <cellStyle name="Hipervínculo visitado" xfId="45396" builtinId="9" hidden="1"/>
    <cellStyle name="Hipervínculo visitado" xfId="11528" builtinId="9" hidden="1"/>
    <cellStyle name="Hipervínculo visitado" xfId="16884" builtinId="9" hidden="1"/>
    <cellStyle name="Hipervínculo visitado" xfId="4833" builtinId="9" hidden="1"/>
    <cellStyle name="Hipervínculo visitado" xfId="27960" builtinId="9" hidden="1"/>
    <cellStyle name="Hipervínculo visitado" xfId="46409" builtinId="9" hidden="1"/>
    <cellStyle name="Hipervínculo visitado" xfId="32834" builtinId="9" hidden="1"/>
    <cellStyle name="Hipervínculo visitado" xfId="42092" builtinId="9" hidden="1"/>
    <cellStyle name="Hipervínculo visitado" xfId="9556" builtinId="9" hidden="1"/>
    <cellStyle name="Hipervínculo visitado" xfId="2903" builtinId="9" hidden="1"/>
    <cellStyle name="Hipervínculo visitado" xfId="20164" builtinId="9" hidden="1"/>
    <cellStyle name="Hipervínculo visitado" xfId="18379" builtinId="9" hidden="1"/>
    <cellStyle name="Hipervínculo visitado" xfId="48254" builtinId="9" hidden="1"/>
    <cellStyle name="Hipervínculo visitado" xfId="26403" builtinId="9" hidden="1"/>
    <cellStyle name="Hipervínculo visitado" xfId="10446" builtinId="9" hidden="1"/>
    <cellStyle name="Hipervínculo visitado" xfId="38784" builtinId="9" hidden="1"/>
    <cellStyle name="Hipervínculo visitado" xfId="44262" builtinId="9" hidden="1"/>
    <cellStyle name="Hipervínculo visitado" xfId="51381" builtinId="9" hidden="1"/>
    <cellStyle name="Hipervínculo visitado" xfId="21967" builtinId="9" hidden="1"/>
    <cellStyle name="Hipervínculo visitado" xfId="42028" builtinId="9" hidden="1"/>
    <cellStyle name="Hipervínculo visitado" xfId="4677" builtinId="9" hidden="1"/>
    <cellStyle name="Hipervínculo visitado" xfId="33786" builtinId="9" hidden="1"/>
    <cellStyle name="Hipervínculo visitado" xfId="36694" builtinId="9" hidden="1"/>
    <cellStyle name="Hipervínculo visitado" xfId="48482" builtinId="9" hidden="1"/>
    <cellStyle name="Hipervínculo visitado" xfId="32366" builtinId="9" hidden="1"/>
    <cellStyle name="Hipervínculo visitado" xfId="13006" builtinId="9" hidden="1"/>
    <cellStyle name="Hipervínculo visitado" xfId="19894" builtinId="9" hidden="1"/>
    <cellStyle name="Hipervínculo visitado" xfId="26915" builtinId="9" hidden="1"/>
    <cellStyle name="Hipervínculo visitado" xfId="35591" builtinId="9" hidden="1"/>
    <cellStyle name="Hipervínculo visitado" xfId="46867" builtinId="9" hidden="1"/>
    <cellStyle name="Hipervínculo visitado" xfId="58863" builtinId="9" hidden="1"/>
    <cellStyle name="Hipervínculo visitado" xfId="57815" builtinId="9" hidden="1"/>
    <cellStyle name="Hipervínculo visitado" xfId="44493" builtinId="9" hidden="1"/>
    <cellStyle name="Hipervínculo visitado" xfId="21455" builtinId="9" hidden="1"/>
    <cellStyle name="Hipervínculo visitado" xfId="26132" builtinId="9" hidden="1"/>
    <cellStyle name="Hipervínculo visitado" xfId="21475" builtinId="9" hidden="1"/>
    <cellStyle name="Hipervínculo visitado" xfId="3773" builtinId="9" hidden="1"/>
    <cellStyle name="Hipervínculo visitado" xfId="31384" builtinId="9" hidden="1"/>
    <cellStyle name="Hipervínculo visitado" xfId="23018" builtinId="9" hidden="1"/>
    <cellStyle name="Hipervínculo visitado" xfId="8018" builtinId="9" hidden="1"/>
    <cellStyle name="Hipervínculo visitado" xfId="33498" builtinId="9" hidden="1"/>
    <cellStyle name="Hipervínculo visitado" xfId="56899" builtinId="9" hidden="1"/>
    <cellStyle name="Hipervínculo visitado" xfId="49168" builtinId="9" hidden="1"/>
    <cellStyle name="Hipervínculo visitado" xfId="48541" builtinId="9" hidden="1"/>
    <cellStyle name="Hipervínculo visitado" xfId="21701" builtinId="9" hidden="1"/>
    <cellStyle name="Hipervínculo visitado" xfId="49508" builtinId="9" hidden="1"/>
    <cellStyle name="Hipervínculo visitado" xfId="49568" builtinId="9" hidden="1"/>
    <cellStyle name="Hipervínculo visitado" xfId="40128" builtinId="9" hidden="1"/>
    <cellStyle name="Hipervínculo visitado" xfId="28189" builtinId="9" hidden="1"/>
    <cellStyle name="Hipervínculo visitado" xfId="59234" builtinId="9" hidden="1"/>
    <cellStyle name="Hipervínculo visitado" xfId="38445" builtinId="9" hidden="1"/>
    <cellStyle name="Hipervínculo visitado" xfId="40672" builtinId="9" hidden="1"/>
    <cellStyle name="Hipervínculo visitado" xfId="7403" builtinId="9" hidden="1"/>
    <cellStyle name="Hipervínculo visitado" xfId="59306" builtinId="9" hidden="1"/>
    <cellStyle name="Hipervínculo visitado" xfId="15923" builtinId="9" hidden="1"/>
    <cellStyle name="Hipervínculo visitado" xfId="43477" builtinId="9" hidden="1"/>
    <cellStyle name="Hipervínculo visitado" xfId="43890" builtinId="9" hidden="1"/>
    <cellStyle name="Hipervínculo visitado" xfId="57629" builtinId="9" hidden="1"/>
    <cellStyle name="Hipervínculo visitado" xfId="25799" builtinId="9" hidden="1"/>
    <cellStyle name="Hipervínculo visitado" xfId="19522" builtinId="9" hidden="1"/>
    <cellStyle name="Hipervínculo visitado" xfId="18942" builtinId="9" hidden="1"/>
    <cellStyle name="Hipervínculo visitado" xfId="24341" builtinId="9" hidden="1"/>
    <cellStyle name="Hipervínculo visitado" xfId="54621" builtinId="9" hidden="1"/>
    <cellStyle name="Hipervínculo visitado" xfId="17384" builtinId="9" hidden="1"/>
    <cellStyle name="Hipervínculo visitado" xfId="32694" builtinId="9" hidden="1"/>
    <cellStyle name="Hipervínculo visitado" xfId="31504" builtinId="9" hidden="1"/>
    <cellStyle name="Hipervínculo visitado" xfId="31512" builtinId="9" hidden="1"/>
    <cellStyle name="Hipervínculo visitado" xfId="41806" builtinId="9" hidden="1"/>
    <cellStyle name="Hipervínculo visitado" xfId="5934" builtinId="9" hidden="1"/>
    <cellStyle name="Hipervínculo visitado" xfId="43243" builtinId="9" hidden="1"/>
    <cellStyle name="Hipervínculo visitado" xfId="39820" builtinId="9" hidden="1"/>
    <cellStyle name="Hipervínculo visitado" xfId="21533" builtinId="9" hidden="1"/>
    <cellStyle name="Hipervínculo visitado" xfId="39284" builtinId="9" hidden="1"/>
    <cellStyle name="Hipervínculo visitado" xfId="48303" builtinId="9" hidden="1"/>
    <cellStyle name="Hipervínculo visitado" xfId="39280" builtinId="9" hidden="1"/>
    <cellStyle name="Hipervínculo visitado" xfId="52148" builtinId="9" hidden="1"/>
    <cellStyle name="Hipervínculo visitado" xfId="22728" builtinId="9" hidden="1"/>
    <cellStyle name="Hipervínculo visitado" xfId="14898" builtinId="9" hidden="1"/>
    <cellStyle name="Hipervínculo visitado" xfId="2848" builtinId="9" hidden="1"/>
    <cellStyle name="Hipervínculo visitado" xfId="48605" builtinId="9" hidden="1"/>
    <cellStyle name="Hipervínculo visitado" xfId="17470" builtinId="9" hidden="1"/>
    <cellStyle name="Hipervínculo visitado" xfId="21931" builtinId="9" hidden="1"/>
    <cellStyle name="Hipervínculo visitado" xfId="32230" builtinId="9" hidden="1"/>
    <cellStyle name="Hipervínculo visitado" xfId="48006" builtinId="9" hidden="1"/>
    <cellStyle name="Hipervínculo visitado" xfId="34913" builtinId="9" hidden="1"/>
    <cellStyle name="Hipervínculo visitado" xfId="27913" builtinId="9" hidden="1"/>
    <cellStyle name="Hipervínculo visitado" xfId="5384" builtinId="9" hidden="1"/>
    <cellStyle name="Hipervínculo visitado" xfId="49442" builtinId="9" hidden="1"/>
    <cellStyle name="Hipervínculo visitado" xfId="39586" builtinId="9" hidden="1"/>
    <cellStyle name="Hipervínculo visitado" xfId="22439" builtinId="9" hidden="1"/>
    <cellStyle name="Hipervínculo visitado" xfId="27274" builtinId="9" hidden="1"/>
    <cellStyle name="Hipervínculo visitado" xfId="19702" builtinId="9" hidden="1"/>
    <cellStyle name="Hipervínculo visitado" xfId="43088" builtinId="9" hidden="1"/>
    <cellStyle name="Hipervínculo visitado" xfId="50325" builtinId="9" hidden="1"/>
    <cellStyle name="Hipervínculo visitado" xfId="7646" builtinId="9" hidden="1"/>
    <cellStyle name="Hipervínculo visitado" xfId="27121" builtinId="9" hidden="1"/>
    <cellStyle name="Hipervínculo visitado" xfId="23175" builtinId="9" hidden="1"/>
    <cellStyle name="Hipervínculo visitado" xfId="31232" builtinId="9" hidden="1"/>
    <cellStyle name="Hipervínculo visitado" xfId="10414" builtinId="9" hidden="1"/>
    <cellStyle name="Hipervínculo visitado" xfId="28951" builtinId="9" hidden="1"/>
    <cellStyle name="Hipervínculo visitado" xfId="38892" builtinId="9" hidden="1"/>
    <cellStyle name="Hipervínculo visitado" xfId="8268" builtinId="9" hidden="1"/>
    <cellStyle name="Hipervínculo visitado" xfId="8346" builtinId="9" hidden="1"/>
    <cellStyle name="Hipervínculo visitado" xfId="10062" builtinId="9" hidden="1"/>
    <cellStyle name="Hipervínculo visitado" xfId="24815" builtinId="9" hidden="1"/>
    <cellStyle name="Hipervínculo visitado" xfId="32866" builtinId="9" hidden="1"/>
    <cellStyle name="Hipervínculo visitado" xfId="37156" builtinId="9" hidden="1"/>
    <cellStyle name="Hipervínculo visitado" xfId="57212" builtinId="9" hidden="1"/>
    <cellStyle name="Hipervínculo visitado" xfId="49810" builtinId="9" hidden="1"/>
    <cellStyle name="Hipervínculo visitado" xfId="41988" builtinId="9" hidden="1"/>
    <cellStyle name="Hipervínculo visitado" xfId="39473" builtinId="9" hidden="1"/>
    <cellStyle name="Hipervínculo visitado" xfId="51744" builtinId="9" hidden="1"/>
    <cellStyle name="Hipervínculo visitado" xfId="19232" builtinId="9" hidden="1"/>
    <cellStyle name="Hipervínculo visitado" xfId="2977" builtinId="9" hidden="1"/>
    <cellStyle name="Hipervínculo visitado" xfId="6534" builtinId="9" hidden="1"/>
    <cellStyle name="Hipervínculo visitado" xfId="42704" builtinId="9" hidden="1"/>
    <cellStyle name="Hipervínculo visitado" xfId="35565" builtinId="9" hidden="1"/>
    <cellStyle name="Hipervínculo visitado" xfId="10304" builtinId="9" hidden="1"/>
    <cellStyle name="Hipervínculo visitado" xfId="47783" builtinId="9" hidden="1"/>
    <cellStyle name="Hipervínculo visitado" xfId="15260" builtinId="9" hidden="1"/>
    <cellStyle name="Hipervínculo visitado" xfId="43425" builtinId="9" hidden="1"/>
    <cellStyle name="Hipervínculo visitado" xfId="1069" builtinId="9" hidden="1"/>
    <cellStyle name="Hipervínculo visitado" xfId="5732" builtinId="9" hidden="1"/>
    <cellStyle name="Hipervínculo visitado" xfId="31911" builtinId="9" hidden="1"/>
    <cellStyle name="Hipervínculo visitado" xfId="43644" builtinId="9" hidden="1"/>
    <cellStyle name="Hipervínculo visitado" xfId="31867" builtinId="9" hidden="1"/>
    <cellStyle name="Hipervínculo visitado" xfId="6919" builtinId="9" hidden="1"/>
    <cellStyle name="Hipervínculo visitado" xfId="11568" builtinId="9" hidden="1"/>
    <cellStyle name="Hipervínculo visitado" xfId="23641" builtinId="9" hidden="1"/>
    <cellStyle name="Hipervínculo visitado" xfId="25631" builtinId="9" hidden="1"/>
    <cellStyle name="Hipervínculo visitado" xfId="28265" builtinId="9" hidden="1"/>
    <cellStyle name="Hipervínculo visitado" xfId="28229" builtinId="9" hidden="1"/>
    <cellStyle name="Hipervínculo visitado" xfId="30233" builtinId="9" hidden="1"/>
    <cellStyle name="Hipervínculo visitado" xfId="13151" builtinId="9" hidden="1"/>
    <cellStyle name="Hipervínculo visitado" xfId="40742" builtinId="9" hidden="1"/>
    <cellStyle name="Hipervínculo visitado" xfId="26585" builtinId="9" hidden="1"/>
    <cellStyle name="Hipervínculo visitado" xfId="28863" builtinId="9" hidden="1"/>
    <cellStyle name="Hipervínculo visitado" xfId="21045" builtinId="9" hidden="1"/>
    <cellStyle name="Hipervínculo visitado" xfId="28081" builtinId="9" hidden="1"/>
    <cellStyle name="Hipervínculo visitado" xfId="45146" builtinId="9" hidden="1"/>
    <cellStyle name="Hipervínculo visitado" xfId="49624" builtinId="9" hidden="1"/>
    <cellStyle name="Hipervínculo visitado" xfId="42199" builtinId="9" hidden="1"/>
    <cellStyle name="Hipervínculo visitado" xfId="43768" builtinId="9" hidden="1"/>
    <cellStyle name="Hipervínculo visitado" xfId="34779" builtinId="9" hidden="1"/>
    <cellStyle name="Hipervínculo visitado" xfId="26589" builtinId="9" hidden="1"/>
    <cellStyle name="Hipervínculo visitado" xfId="28440" builtinId="9" hidden="1"/>
    <cellStyle name="Hipervínculo visitado" xfId="13215" builtinId="9" hidden="1"/>
    <cellStyle name="Hipervínculo visitado" xfId="30305" builtinId="9" hidden="1"/>
    <cellStyle name="Hipervínculo visitado" xfId="23603" builtinId="9" hidden="1"/>
    <cellStyle name="Hipervínculo visitado" xfId="44618" builtinId="9" hidden="1"/>
    <cellStyle name="Hipervínculo visitado" xfId="19076" builtinId="9" hidden="1"/>
    <cellStyle name="Hipervínculo visitado" xfId="5617" builtinId="9" hidden="1"/>
    <cellStyle name="Hipervínculo visitado" xfId="24267" builtinId="9" hidden="1"/>
    <cellStyle name="Hipervínculo visitado" xfId="38111" builtinId="9" hidden="1"/>
    <cellStyle name="Hipervínculo visitado" xfId="10968" builtinId="9" hidden="1"/>
    <cellStyle name="Hipervínculo visitado" xfId="33872" builtinId="9" hidden="1"/>
    <cellStyle name="Hipervínculo visitado" xfId="52316" builtinId="9" hidden="1"/>
    <cellStyle name="Hipervínculo visitado" xfId="31062" builtinId="9" hidden="1"/>
    <cellStyle name="Hipervínculo visitado" xfId="39634" builtinId="9" hidden="1"/>
    <cellStyle name="Hipervínculo visitado" xfId="40182" builtinId="9" hidden="1"/>
    <cellStyle name="Hipervínculo visitado" xfId="34739" builtinId="9" hidden="1"/>
    <cellStyle name="Hipervínculo visitado" xfId="22868" builtinId="9" hidden="1"/>
    <cellStyle name="Hipervínculo visitado" xfId="16756" builtinId="9" hidden="1"/>
    <cellStyle name="Hipervínculo visitado" xfId="8832" builtinId="9" hidden="1"/>
    <cellStyle name="Hipervínculo visitado" xfId="24111" builtinId="9" hidden="1"/>
    <cellStyle name="Hipervínculo visitado" xfId="59215" builtinId="9" hidden="1"/>
    <cellStyle name="Hipervínculo visitado" xfId="11086" builtinId="9" hidden="1"/>
    <cellStyle name="Hipervínculo visitado" xfId="36813" builtinId="9" hidden="1"/>
    <cellStyle name="Hipervínculo visitado" xfId="47846" builtinId="9" hidden="1"/>
    <cellStyle name="Hipervínculo visitado" xfId="36510" builtinId="9" hidden="1"/>
    <cellStyle name="Hipervínculo visitado" xfId="46169" builtinId="9" hidden="1"/>
    <cellStyle name="Hipervínculo visitado" xfId="57352" builtinId="9" hidden="1"/>
    <cellStyle name="Hipervínculo visitado" xfId="8444" builtinId="9" hidden="1"/>
    <cellStyle name="Hipervínculo visitado" xfId="31016" builtinId="9" hidden="1"/>
    <cellStyle name="Hipervínculo visitado" xfId="3501" builtinId="9" hidden="1"/>
    <cellStyle name="Hipervínculo visitado" xfId="37120" builtinId="9" hidden="1"/>
    <cellStyle name="Hipervínculo visitado" xfId="51329" builtinId="9" hidden="1"/>
    <cellStyle name="Hipervínculo visitado" xfId="51560" builtinId="9" hidden="1"/>
    <cellStyle name="Hipervínculo visitado" xfId="53219" builtinId="9" hidden="1"/>
    <cellStyle name="Hipervínculo visitado" xfId="17013" builtinId="9" hidden="1"/>
    <cellStyle name="Hipervínculo visitado" xfId="7732" builtinId="9" hidden="1"/>
    <cellStyle name="Hipervínculo visitado" xfId="42157" builtinId="9" hidden="1"/>
    <cellStyle name="Hipervínculo visitado" xfId="3105" builtinId="9" hidden="1"/>
    <cellStyle name="Hipervínculo visitado" xfId="7875" builtinId="9" hidden="1"/>
    <cellStyle name="Hipervínculo visitado" xfId="13055" builtinId="9" hidden="1"/>
    <cellStyle name="Hipervínculo visitado" xfId="52443" builtinId="9" hidden="1"/>
    <cellStyle name="Hipervínculo visitado" xfId="52657" builtinId="9" hidden="1"/>
    <cellStyle name="Hipervínculo visitado" xfId="37523" builtinId="9" hidden="1"/>
    <cellStyle name="Hipervínculo visitado" xfId="102" builtinId="9" hidden="1"/>
    <cellStyle name="Hipervínculo visitado" xfId="58017" builtinId="9" hidden="1"/>
    <cellStyle name="Hipervínculo visitado" xfId="36227" builtinId="9" hidden="1"/>
    <cellStyle name="Hipervínculo visitado" xfId="51690" builtinId="9" hidden="1"/>
    <cellStyle name="Hipervínculo visitado" xfId="47153" builtinId="9" hidden="1"/>
    <cellStyle name="Hipervínculo visitado" xfId="28008" builtinId="9" hidden="1"/>
    <cellStyle name="Hipervínculo visitado" xfId="18972" builtinId="9" hidden="1"/>
    <cellStyle name="Hipervínculo visitado" xfId="1040" builtinId="9" hidden="1"/>
    <cellStyle name="Hipervínculo visitado" xfId="11389" builtinId="9" hidden="1"/>
    <cellStyle name="Hipervínculo visitado" xfId="5994" builtinId="9" hidden="1"/>
    <cellStyle name="Hipervínculo visitado" xfId="50363" builtinId="9" hidden="1"/>
    <cellStyle name="Hipervínculo visitado" xfId="27288" builtinId="9" hidden="1"/>
    <cellStyle name="Hipervínculo visitado" xfId="40002" builtinId="9" hidden="1"/>
    <cellStyle name="Hipervínculo visitado" xfId="47025" builtinId="9" hidden="1"/>
    <cellStyle name="Hipervínculo visitado" xfId="23844" builtinId="9" hidden="1"/>
    <cellStyle name="Hipervínculo visitado" xfId="15050" builtinId="9" hidden="1"/>
    <cellStyle name="Hipervínculo visitado" xfId="36682" builtinId="9" hidden="1"/>
    <cellStyle name="Hipervínculo visitado" xfId="25821" builtinId="9" hidden="1"/>
    <cellStyle name="Hipervínculo visitado" xfId="31084" builtinId="9" hidden="1"/>
    <cellStyle name="Hipervínculo visitado" xfId="33580" builtinId="9" hidden="1"/>
    <cellStyle name="Hipervínculo visitado" xfId="36293" builtinId="9" hidden="1"/>
    <cellStyle name="Hipervínculo visitado" xfId="38549" builtinId="9" hidden="1"/>
    <cellStyle name="Hipervínculo visitado" xfId="29656" builtinId="9" hidden="1"/>
    <cellStyle name="Hipervínculo visitado" xfId="45645" builtinId="9" hidden="1"/>
    <cellStyle name="Hipervínculo visitado" xfId="44552" builtinId="9" hidden="1"/>
    <cellStyle name="Hipervínculo visitado" xfId="15965" builtinId="9" hidden="1"/>
    <cellStyle name="Hipervínculo visitado" xfId="30674" builtinId="9" hidden="1"/>
    <cellStyle name="Hipervínculo visitado" xfId="21222" builtinId="9" hidden="1"/>
    <cellStyle name="Hipervínculo visitado" xfId="26471" builtinId="9" hidden="1"/>
    <cellStyle name="Hipervínculo visitado" xfId="22065" builtinId="9" hidden="1"/>
    <cellStyle name="Hipervínculo visitado" xfId="29811" builtinId="9" hidden="1"/>
    <cellStyle name="Hipervínculo visitado" xfId="9153" builtinId="9" hidden="1"/>
    <cellStyle name="Hipervínculo visitado" xfId="18038" builtinId="9" hidden="1"/>
    <cellStyle name="Hipervínculo visitado" xfId="21273" builtinId="9" hidden="1"/>
    <cellStyle name="Hipervínculo visitado" xfId="5486" builtinId="9" hidden="1"/>
    <cellStyle name="Hipervínculo visitado" xfId="21303" builtinId="9" hidden="1"/>
    <cellStyle name="Hipervínculo visitado" xfId="14454" builtinId="9" hidden="1"/>
    <cellStyle name="Hipervínculo visitado" xfId="20773" builtinId="9" hidden="1"/>
    <cellStyle name="Hipervínculo visitado" xfId="41427" builtinId="9" hidden="1"/>
    <cellStyle name="Hipervínculo visitado" xfId="18567" builtinId="9" hidden="1"/>
    <cellStyle name="Hipervínculo visitado" xfId="45504" builtinId="9" hidden="1"/>
    <cellStyle name="Hipervínculo visitado" xfId="28492" builtinId="9" hidden="1"/>
    <cellStyle name="Hipervínculo visitado" xfId="43636" builtinId="9" hidden="1"/>
    <cellStyle name="Hipervínculo visitado" xfId="39007" builtinId="9" hidden="1"/>
    <cellStyle name="Hipervínculo visitado" xfId="39471" builtinId="9" hidden="1"/>
    <cellStyle name="Hipervínculo visitado" xfId="20917" builtinId="9" hidden="1"/>
    <cellStyle name="Hipervínculo visitado" xfId="58575" builtinId="9" hidden="1"/>
    <cellStyle name="Hipervínculo visitado" xfId="5282" builtinId="9" hidden="1"/>
    <cellStyle name="Hipervínculo visitado" xfId="27466" builtinId="9" hidden="1"/>
    <cellStyle name="Hipervínculo visitado" xfId="24521" builtinId="9" hidden="1"/>
    <cellStyle name="Hipervínculo visitado" xfId="43072" builtinId="9" hidden="1"/>
    <cellStyle name="Hipervínculo visitado" xfId="2288" builtinId="9" hidden="1"/>
    <cellStyle name="Hipervínculo visitado" xfId="24809" builtinId="9" hidden="1"/>
    <cellStyle name="Hipervínculo visitado" xfId="44132" builtinId="9" hidden="1"/>
    <cellStyle name="Hipervínculo visitado" xfId="8714" builtinId="9" hidden="1"/>
    <cellStyle name="Hipervínculo visitado" xfId="52178" builtinId="9" hidden="1"/>
    <cellStyle name="Hipervínculo visitado" xfId="13578" builtinId="9" hidden="1"/>
    <cellStyle name="Hipervínculo visitado" xfId="42143" builtinId="9" hidden="1"/>
    <cellStyle name="Hipervínculo visitado" xfId="11767" builtinId="9" hidden="1"/>
    <cellStyle name="Hipervínculo visitado" xfId="31090" builtinId="9" hidden="1"/>
    <cellStyle name="Hipervínculo visitado" xfId="28845" builtinId="9" hidden="1"/>
    <cellStyle name="Hipervínculo visitado" xfId="24883" builtinId="9" hidden="1"/>
    <cellStyle name="Hipervínculo visitado" xfId="35011" builtinId="9" hidden="1"/>
    <cellStyle name="Hipervínculo visitado" xfId="47631" builtinId="9" hidden="1"/>
    <cellStyle name="Hipervínculo visitado" xfId="25343" builtinId="9" hidden="1"/>
    <cellStyle name="Hipervínculo visitado" xfId="21572" builtinId="9" hidden="1"/>
    <cellStyle name="Hipervínculo visitado" xfId="33370" builtinId="9" hidden="1"/>
    <cellStyle name="Hipervínculo visitado" xfId="28501" builtinId="9" hidden="1"/>
    <cellStyle name="Hipervínculo visitado" xfId="28345" builtinId="9" hidden="1"/>
    <cellStyle name="Hipervínculo visitado" xfId="44220" builtinId="9" hidden="1"/>
    <cellStyle name="Hipervínculo visitado" xfId="8981" builtinId="9" hidden="1"/>
    <cellStyle name="Hipervínculo visitado" xfId="43711" builtinId="9" hidden="1"/>
    <cellStyle name="Hipervínculo visitado" xfId="41117" builtinId="9" hidden="1"/>
    <cellStyle name="Hipervínculo visitado" xfId="16378" builtinId="9" hidden="1"/>
    <cellStyle name="Hipervínculo visitado" xfId="8382" builtinId="9" hidden="1"/>
    <cellStyle name="Hipervínculo visitado" xfId="14618" builtinId="9" hidden="1"/>
    <cellStyle name="Hipervínculo visitado" xfId="43100" builtinId="9" hidden="1"/>
    <cellStyle name="Hipervínculo visitado" xfId="58375" builtinId="9" hidden="1"/>
    <cellStyle name="Hipervínculo visitado" xfId="37975" builtinId="9" hidden="1"/>
    <cellStyle name="Hipervínculo visitado" xfId="54013" builtinId="9" hidden="1"/>
    <cellStyle name="Hipervínculo visitado" xfId="20746" builtinId="9" hidden="1"/>
    <cellStyle name="Hipervínculo visitado" xfId="59446" builtinId="9" hidden="1"/>
    <cellStyle name="Hipervínculo visitado" xfId="45496" builtinId="9" hidden="1"/>
    <cellStyle name="Hipervínculo visitado" xfId="43014" builtinId="9" hidden="1"/>
    <cellStyle name="Hipervínculo visitado" xfId="1547" builtinId="9" hidden="1"/>
    <cellStyle name="Hipervínculo visitado" xfId="24509" builtinId="9" hidden="1"/>
    <cellStyle name="Hipervínculo visitado" xfId="11046" builtinId="9" hidden="1"/>
    <cellStyle name="Hipervínculo visitado" xfId="20905" builtinId="9" hidden="1"/>
    <cellStyle name="Hipervínculo visitado" xfId="5650" builtinId="9" hidden="1"/>
    <cellStyle name="Hipervínculo visitado" xfId="32404" builtinId="9" hidden="1"/>
    <cellStyle name="Hipervínculo visitado" xfId="58699" builtinId="9" hidden="1"/>
    <cellStyle name="Hipervínculo visitado" xfId="14372" builtinId="9" hidden="1"/>
    <cellStyle name="Hipervínculo visitado" xfId="19688" builtinId="9" hidden="1"/>
    <cellStyle name="Hipervínculo visitado" xfId="13778" builtinId="9" hidden="1"/>
    <cellStyle name="Hipervínculo visitado" xfId="16486" builtinId="9" hidden="1"/>
    <cellStyle name="Hipervínculo visitado" xfId="19742" builtinId="9" hidden="1"/>
    <cellStyle name="Hipervínculo visitado" xfId="4297" builtinId="9" hidden="1"/>
    <cellStyle name="Hipervínculo visitado" xfId="25736" builtinId="9" hidden="1"/>
    <cellStyle name="Hipervínculo visitado" xfId="42177" builtinId="9" hidden="1"/>
    <cellStyle name="Hipervínculo visitado" xfId="25126" builtinId="9" hidden="1"/>
    <cellStyle name="Hipervínculo visitado" xfId="40836" builtinId="9" hidden="1"/>
    <cellStyle name="Hipervínculo visitado" xfId="52866" builtinId="9" hidden="1"/>
    <cellStyle name="Hipervínculo visitado" xfId="2587" builtinId="9" hidden="1"/>
    <cellStyle name="Hipervínculo visitado" xfId="30606" builtinId="9" hidden="1"/>
    <cellStyle name="Hipervínculo visitado" xfId="18147" builtinId="9" hidden="1"/>
    <cellStyle name="Hipervínculo visitado" xfId="34189" builtinId="9" hidden="1"/>
    <cellStyle name="Hipervínculo visitado" xfId="8560" builtinId="9" hidden="1"/>
    <cellStyle name="Hipervínculo visitado" xfId="2573" builtinId="9" hidden="1"/>
    <cellStyle name="Hipervínculo visitado" xfId="17146" builtinId="9" hidden="1"/>
    <cellStyle name="Hipervínculo visitado" xfId="6729" builtinId="9" hidden="1"/>
    <cellStyle name="Hipervínculo visitado" xfId="41675" builtinId="9" hidden="1"/>
    <cellStyle name="Hipervínculo visitado" xfId="53685" builtinId="9" hidden="1"/>
    <cellStyle name="Hipervínculo visitado" xfId="15558" builtinId="9" hidden="1"/>
    <cellStyle name="Hipervínculo visitado" xfId="55081" builtinId="9" hidden="1"/>
    <cellStyle name="Hipervínculo visitado" xfId="10115" builtinId="9" hidden="1"/>
    <cellStyle name="Hipervínculo visitado" xfId="38660" builtinId="9" hidden="1"/>
    <cellStyle name="Hipervínculo visitado" xfId="56465" builtinId="9" hidden="1"/>
    <cellStyle name="Hipervínculo visitado" xfId="27614" builtinId="9" hidden="1"/>
    <cellStyle name="Hipervínculo visitado" xfId="13877" builtinId="9" hidden="1"/>
    <cellStyle name="Hipervínculo visitado" xfId="54944" builtinId="9" hidden="1"/>
    <cellStyle name="Hipervínculo visitado" xfId="31158" builtinId="9" hidden="1"/>
    <cellStyle name="Hipervínculo visitado" xfId="28219" builtinId="9" hidden="1"/>
    <cellStyle name="Hipervínculo visitado" xfId="14018" builtinId="9" hidden="1"/>
    <cellStyle name="Hipervínculo visitado" xfId="41620" builtinId="9" hidden="1"/>
    <cellStyle name="Hipervínculo visitado" xfId="44254" builtinId="9" hidden="1"/>
    <cellStyle name="Hipervínculo visitado" xfId="18869" builtinId="9" hidden="1"/>
    <cellStyle name="Hipervínculo visitado" xfId="16490" builtinId="9" hidden="1"/>
    <cellStyle name="Hipervínculo visitado" xfId="50089" builtinId="9" hidden="1"/>
    <cellStyle name="Hipervínculo visitado" xfId="20338" builtinId="9" hidden="1"/>
    <cellStyle name="Hipervínculo visitado" xfId="19810" builtinId="9" hidden="1"/>
    <cellStyle name="Hipervínculo visitado" xfId="23016" builtinId="9" hidden="1"/>
    <cellStyle name="Hipervínculo visitado" xfId="55659" builtinId="9" hidden="1"/>
    <cellStyle name="Hipervínculo visitado" xfId="26871" builtinId="9" hidden="1"/>
    <cellStyle name="Hipervínculo visitado" xfId="21213" builtinId="9" hidden="1"/>
    <cellStyle name="Hipervínculo visitado" xfId="3623" builtinId="9" hidden="1"/>
    <cellStyle name="Hipervínculo visitado" xfId="455" builtinId="9" hidden="1"/>
    <cellStyle name="Hipervínculo visitado" xfId="10012" builtinId="9" hidden="1"/>
    <cellStyle name="Hipervínculo visitado" xfId="29331" builtinId="9" hidden="1"/>
    <cellStyle name="Hipervínculo visitado" xfId="35106" builtinId="9" hidden="1"/>
    <cellStyle name="Hipervínculo visitado" xfId="57202" builtinId="9" hidden="1"/>
    <cellStyle name="Hipervínculo visitado" xfId="28607" builtinId="9" hidden="1"/>
    <cellStyle name="Hipervínculo visitado" xfId="46891" builtinId="9" hidden="1"/>
    <cellStyle name="Hipervínculo visitado" xfId="14936" builtinId="9" hidden="1"/>
    <cellStyle name="Hipervínculo visitado" xfId="7610" builtinId="9" hidden="1"/>
    <cellStyle name="Hipervínculo visitado" xfId="2729" builtinId="9" hidden="1"/>
    <cellStyle name="Hipervínculo visitado" xfId="36456" builtinId="9" hidden="1"/>
    <cellStyle name="Hipervínculo visitado" xfId="2194" builtinId="9" hidden="1"/>
    <cellStyle name="Hipervínculo visitado" xfId="19882" builtinId="9" hidden="1"/>
    <cellStyle name="Hipervínculo visitado" xfId="6945" builtinId="9" hidden="1"/>
    <cellStyle name="Hipervínculo visitado" xfId="50008" builtinId="9" hidden="1"/>
    <cellStyle name="Hipervínculo visitado" xfId="59488" builtinId="9" hidden="1"/>
    <cellStyle name="Hipervínculo visitado" xfId="32816" builtinId="9" hidden="1"/>
    <cellStyle name="Hipervínculo visitado" xfId="37185" builtinId="9" hidden="1"/>
    <cellStyle name="Hipervínculo visitado" xfId="36877" builtinId="9" hidden="1"/>
    <cellStyle name="Hipervínculo visitado" xfId="33316" builtinId="9" hidden="1"/>
    <cellStyle name="Hipervínculo visitado" xfId="47731" builtinId="9" hidden="1"/>
    <cellStyle name="Hipervínculo visitado" xfId="51814" builtinId="9" hidden="1"/>
    <cellStyle name="Hipervínculo visitado" xfId="11307" builtinId="9" hidden="1"/>
    <cellStyle name="Hipervínculo visitado" xfId="17612" builtinId="9" hidden="1"/>
    <cellStyle name="Hipervínculo visitado" xfId="47567" builtinId="9" hidden="1"/>
    <cellStyle name="Hipervínculo visitado" xfId="56787" builtinId="9" hidden="1"/>
    <cellStyle name="Hipervínculo visitado" xfId="51618" builtinId="9" hidden="1"/>
    <cellStyle name="Hipervínculo visitado" xfId="49466" builtinId="9" hidden="1"/>
    <cellStyle name="Hipervínculo visitado" xfId="57959" builtinId="9" hidden="1"/>
    <cellStyle name="Hipervínculo visitado" xfId="20981" builtinId="9" hidden="1"/>
    <cellStyle name="Hipervínculo visitado" xfId="22583" builtinId="9" hidden="1"/>
    <cellStyle name="Hipervínculo visitado" xfId="3531" builtinId="9" hidden="1"/>
    <cellStyle name="Hipervínculo visitado" xfId="10181" builtinId="9" hidden="1"/>
    <cellStyle name="Hipervínculo visitado" xfId="18549" builtinId="9" hidden="1"/>
    <cellStyle name="Hipervínculo visitado" xfId="53773" builtinId="9" hidden="1"/>
    <cellStyle name="Hipervínculo visitado" xfId="56739" builtinId="9" hidden="1"/>
    <cellStyle name="Hipervínculo visitado" xfId="59081" builtinId="9" hidden="1"/>
    <cellStyle name="Hipervínculo visitado" xfId="48866" builtinId="9" hidden="1"/>
    <cellStyle name="Hipervínculo visitado" xfId="38955" builtinId="9" hidden="1"/>
    <cellStyle name="Hipervínculo visitado" xfId="44944" builtinId="9" hidden="1"/>
    <cellStyle name="Hipervínculo visitado" xfId="15698" builtinId="9" hidden="1"/>
    <cellStyle name="Hipervínculo visitado" xfId="41051" builtinId="9" hidden="1"/>
    <cellStyle name="Hipervínculo visitado" xfId="51460" builtinId="9" hidden="1"/>
    <cellStyle name="Hipervínculo visitado" xfId="42438" builtinId="9" hidden="1"/>
    <cellStyle name="Hipervínculo visitado" xfId="47661" builtinId="9" hidden="1"/>
    <cellStyle name="Hipervínculo visitado" xfId="2086" builtinId="9" hidden="1"/>
    <cellStyle name="Hipervínculo visitado" xfId="46181" builtinId="9" hidden="1"/>
    <cellStyle name="Hipervínculo visitado" xfId="5097" builtinId="9" hidden="1"/>
    <cellStyle name="Hipervínculo visitado" xfId="22095" builtinId="9" hidden="1"/>
    <cellStyle name="Hipervínculo visitado" xfId="30420" builtinId="9" hidden="1"/>
    <cellStyle name="Hipervínculo visitado" xfId="19686" builtinId="9" hidden="1"/>
    <cellStyle name="Hipervínculo visitado" xfId="59266" builtinId="9" hidden="1"/>
    <cellStyle name="Hipervínculo visitado" xfId="41848" builtinId="9" hidden="1"/>
    <cellStyle name="Hipervínculo visitado" xfId="41898" builtinId="9" hidden="1"/>
    <cellStyle name="Hipervínculo visitado" xfId="43437" builtinId="9" hidden="1"/>
    <cellStyle name="Hipervínculo visitado" xfId="7456" builtinId="9" hidden="1"/>
    <cellStyle name="Hipervínculo visitado" xfId="19462" builtinId="9" hidden="1"/>
    <cellStyle name="Hipervínculo visitado" xfId="48772" builtinId="9" hidden="1"/>
    <cellStyle name="Hipervínculo visitado" xfId="36945" builtinId="9" hidden="1"/>
    <cellStyle name="Hipervínculo visitado" xfId="37315" builtinId="9" hidden="1"/>
    <cellStyle name="Hipervínculo visitado" xfId="53507" builtinId="9" hidden="1"/>
    <cellStyle name="Hipervínculo visitado" xfId="49550" builtinId="9" hidden="1"/>
    <cellStyle name="Hipervínculo visitado" xfId="3957" builtinId="9" hidden="1"/>
    <cellStyle name="Hipervínculo visitado" xfId="5032" builtinId="9" hidden="1"/>
    <cellStyle name="Hipervínculo visitado" xfId="54525" builtinId="9" hidden="1"/>
    <cellStyle name="Hipervínculo visitado" xfId="10798" builtinId="9" hidden="1"/>
    <cellStyle name="Hipervínculo visitado" xfId="51862" builtinId="9" hidden="1"/>
    <cellStyle name="Hipervínculo visitado" xfId="45200" builtinId="9" hidden="1"/>
    <cellStyle name="Hipervínculo visitado" xfId="52202" builtinId="9" hidden="1"/>
    <cellStyle name="Hipervínculo visitado" xfId="10570" builtinId="9" hidden="1"/>
    <cellStyle name="Hipervínculo visitado" xfId="41313" builtinId="9" hidden="1"/>
    <cellStyle name="Hipervínculo visitado" xfId="12741" builtinId="9" hidden="1"/>
    <cellStyle name="Hipervínculo visitado" xfId="6645" builtinId="9" hidden="1"/>
    <cellStyle name="Hipervínculo visitado" xfId="16748" builtinId="9" hidden="1"/>
    <cellStyle name="Hipervínculo visitado" xfId="55134" builtinId="9" hidden="1"/>
    <cellStyle name="Hipervínculo visitado" xfId="53367" builtinId="9" hidden="1"/>
    <cellStyle name="Hipervínculo visitado" xfId="13712" builtinId="9" hidden="1"/>
    <cellStyle name="Hipervínculo visitado" xfId="59370" builtinId="9" hidden="1"/>
    <cellStyle name="Hipervínculo visitado" xfId="55731" builtinId="9" hidden="1"/>
    <cellStyle name="Hipervínculo visitado" xfId="6526" builtinId="9" hidden="1"/>
    <cellStyle name="Hipervínculo visitado" xfId="17172" builtinId="9" hidden="1"/>
    <cellStyle name="Hipervínculo visitado" xfId="24707" builtinId="9" hidden="1"/>
    <cellStyle name="Hipervínculo visitado" xfId="47181" builtinId="9" hidden="1"/>
    <cellStyle name="Hipervínculo visitado" xfId="21630" builtinId="9" hidden="1"/>
    <cellStyle name="Hipervínculo visitado" xfId="31925" builtinId="9" hidden="1"/>
    <cellStyle name="Hipervínculo visitado" xfId="20639" builtinId="9" hidden="1"/>
    <cellStyle name="Hipervínculo visitado" xfId="4583" builtinId="9" hidden="1"/>
    <cellStyle name="Hipervínculo visitado" xfId="19842" builtinId="9" hidden="1"/>
    <cellStyle name="Hipervínculo visitado" xfId="4524" builtinId="9" hidden="1"/>
    <cellStyle name="Hipervínculo visitado" xfId="5117" builtinId="9" hidden="1"/>
    <cellStyle name="Hipervínculo visitado" xfId="10394" builtinId="9" hidden="1"/>
    <cellStyle name="Hipervínculo visitado" xfId="9514" builtinId="9" hidden="1"/>
    <cellStyle name="Hipervínculo visitado" xfId="25060" builtinId="9" hidden="1"/>
    <cellStyle name="Hipervínculo visitado" xfId="6024" builtinId="9" hidden="1"/>
    <cellStyle name="Hipervínculo visitado" xfId="12291" builtinId="9" hidden="1"/>
    <cellStyle name="Hipervínculo visitado" xfId="32380" builtinId="9" hidden="1"/>
    <cellStyle name="Hipervínculo visitado" xfId="16320" builtinId="9" hidden="1"/>
    <cellStyle name="Hipervínculo visitado" xfId="8312" builtinId="9" hidden="1"/>
    <cellStyle name="Hipervínculo visitado" xfId="35961" builtinId="9" hidden="1"/>
    <cellStyle name="Hipervínculo visitado" xfId="59043" builtinId="9" hidden="1"/>
    <cellStyle name="Hipervínculo visitado" xfId="15650" builtinId="9" hidden="1"/>
    <cellStyle name="Hipervínculo visitado" xfId="30862" builtinId="9" hidden="1"/>
    <cellStyle name="Hipervínculo visitado" xfId="7952" builtinId="9" hidden="1"/>
    <cellStyle name="Hipervínculo visitado" xfId="9442" builtinId="9" hidden="1"/>
    <cellStyle name="Hipervínculo visitado" xfId="27923" builtinId="9" hidden="1"/>
    <cellStyle name="Hipervínculo visitado" xfId="58142" builtinId="9" hidden="1"/>
    <cellStyle name="Hipervínculo visitado" xfId="30654" builtinId="9" hidden="1"/>
    <cellStyle name="Hipervínculo visitado" xfId="16646" builtinId="9" hidden="1"/>
    <cellStyle name="Hipervínculo visitado" xfId="8480" builtinId="9" hidden="1"/>
    <cellStyle name="Hipervínculo visitado" xfId="52557" builtinId="9" hidden="1"/>
    <cellStyle name="Hipervínculo visitado" xfId="42610" builtinId="9" hidden="1"/>
    <cellStyle name="Hipervínculo visitado" xfId="20483" builtinId="9" hidden="1"/>
    <cellStyle name="Hipervínculo visitado" xfId="21086" builtinId="9" hidden="1"/>
    <cellStyle name="Hipervínculo visitado" xfId="50686" builtinId="9" hidden="1"/>
    <cellStyle name="Hipervínculo visitado" xfId="47421" builtinId="9" hidden="1"/>
    <cellStyle name="Hipervínculo visitado" xfId="52764" builtinId="9" hidden="1"/>
    <cellStyle name="Hipervínculo visitado" xfId="16987" builtinId="9" hidden="1"/>
    <cellStyle name="Hipervínculo visitado" xfId="36337" builtinId="9" hidden="1"/>
    <cellStyle name="Hipervínculo visitado" xfId="9508" builtinId="9" hidden="1"/>
    <cellStyle name="Hipervínculo visitado" xfId="50036" builtinId="9" hidden="1"/>
    <cellStyle name="Hipervínculo visitado" xfId="54413" builtinId="9" hidden="1"/>
    <cellStyle name="Hipervínculo visitado" xfId="55309" builtinId="9" hidden="1"/>
    <cellStyle name="Hipervínculo visitado" xfId="42664" builtinId="9" hidden="1"/>
    <cellStyle name="Hipervínculo visitado" xfId="51928" builtinId="9" hidden="1"/>
    <cellStyle name="Hipervínculo visitado" xfId="7873" builtinId="9" hidden="1"/>
    <cellStyle name="Hipervínculo visitado" xfId="54283" builtinId="9" hidden="1"/>
    <cellStyle name="Hipervínculo visitado" xfId="1647" builtinId="9" hidden="1"/>
    <cellStyle name="Hipervínculo visitado" xfId="2206" builtinId="9" hidden="1"/>
    <cellStyle name="Hipervínculo visitado" xfId="9267" builtinId="9" hidden="1"/>
    <cellStyle name="Hipervínculo visitado" xfId="40872" builtinId="9" hidden="1"/>
    <cellStyle name="Hipervínculo visitado" xfId="19812" builtinId="9" hidden="1"/>
    <cellStyle name="Hipervínculo visitado" xfId="51740" builtinId="9" hidden="1"/>
    <cellStyle name="Hipervínculo visitado" xfId="24195" builtinId="9" hidden="1"/>
    <cellStyle name="Hipervínculo visitado" xfId="39740" builtinId="9" hidden="1"/>
    <cellStyle name="Hipervínculo visitado" xfId="2655" builtinId="9" hidden="1"/>
    <cellStyle name="Hipervínculo visitado" xfId="27378" builtinId="9" hidden="1"/>
    <cellStyle name="Hipervínculo visitado" xfId="56419" builtinId="9" hidden="1"/>
    <cellStyle name="Hipervínculo visitado" xfId="33712" builtinId="9" hidden="1"/>
    <cellStyle name="Hipervínculo visitado" xfId="5258" builtinId="9" hidden="1"/>
    <cellStyle name="Hipervínculo visitado" xfId="8600" builtinId="9" hidden="1"/>
    <cellStyle name="Hipervínculo visitado" xfId="42586" builtinId="9" hidden="1"/>
    <cellStyle name="Hipervínculo visitado" xfId="45030" builtinId="9" hidden="1"/>
    <cellStyle name="Hipervínculo visitado" xfId="28935" builtinId="9" hidden="1"/>
    <cellStyle name="Hipervínculo visitado" xfId="50813" builtinId="9" hidden="1"/>
    <cellStyle name="Hipervínculo visitado" xfId="19596" builtinId="9" hidden="1"/>
    <cellStyle name="Hipervínculo visitado" xfId="11940" builtinId="9" hidden="1"/>
    <cellStyle name="Hipervínculo visitado" xfId="40072" builtinId="9" hidden="1"/>
    <cellStyle name="Hipervínculo visitado" xfId="56167" builtinId="9" hidden="1"/>
    <cellStyle name="Hipervínculo visitado" xfId="21813" builtinId="9" hidden="1"/>
    <cellStyle name="Hipervínculo visitado" xfId="41755" builtinId="9" hidden="1"/>
    <cellStyle name="Hipervínculo visitado" xfId="26623" builtinId="9" hidden="1"/>
    <cellStyle name="Hipervínculo visitado" xfId="54365" builtinId="9" hidden="1"/>
    <cellStyle name="Hipervínculo visitado" xfId="4807" builtinId="9" hidden="1"/>
    <cellStyle name="Hipervínculo visitado" xfId="49778" builtinId="9" hidden="1"/>
    <cellStyle name="Hipervínculo visitado" xfId="3719" builtinId="9" hidden="1"/>
    <cellStyle name="Hipervínculo visitado" xfId="36015" builtinId="9" hidden="1"/>
    <cellStyle name="Hipervínculo visitado" xfId="5356" builtinId="9" hidden="1"/>
    <cellStyle name="Hipervínculo visitado" xfId="16017" builtinId="9" hidden="1"/>
    <cellStyle name="Hipervínculo visitado" xfId="38123" builtinId="9" hidden="1"/>
    <cellStyle name="Hipervínculo visitado" xfId="13580" builtinId="9" hidden="1"/>
    <cellStyle name="Hipervínculo visitado" xfId="41608" builtinId="9" hidden="1"/>
    <cellStyle name="Hipervínculo visitado" xfId="58452" builtinId="9" hidden="1"/>
    <cellStyle name="Hipervínculo visitado" xfId="10584" builtinId="9" hidden="1"/>
    <cellStyle name="Hipervínculo visitado" xfId="50223" builtinId="9" hidden="1"/>
    <cellStyle name="Hipervínculo visitado" xfId="30458" builtinId="9" hidden="1"/>
    <cellStyle name="Hipervínculo visitado" xfId="19772" builtinId="9" hidden="1"/>
    <cellStyle name="Hipervínculo visitado" xfId="33023" builtinId="9" hidden="1"/>
    <cellStyle name="Hipervínculo visitado" xfId="30560" builtinId="9" hidden="1"/>
    <cellStyle name="Hipervínculo visitado" xfId="25160" builtinId="9" hidden="1"/>
    <cellStyle name="Hipervínculo visitado" xfId="51580" builtinId="9" hidden="1"/>
    <cellStyle name="Hipervínculo visitado" xfId="8298" builtinId="9" hidden="1"/>
    <cellStyle name="Hipervínculo visitado" xfId="16680" builtinId="9" hidden="1"/>
    <cellStyle name="Hipervínculo visitado" xfId="22501" builtinId="9" hidden="1"/>
    <cellStyle name="Hipervínculo visitado" xfId="35501" builtinId="9" hidden="1"/>
    <cellStyle name="Hipervínculo visitado" xfId="26128" builtinId="9" hidden="1"/>
    <cellStyle name="Hipervínculo visitado" xfId="54385" builtinId="9" hidden="1"/>
    <cellStyle name="Hipervínculo visitado" xfId="42604" builtinId="9" hidden="1"/>
    <cellStyle name="Hipervínculo visitado" xfId="8404" builtinId="9" hidden="1"/>
    <cellStyle name="Hipervínculo visitado" xfId="7176" builtinId="9" hidden="1"/>
    <cellStyle name="Hipervínculo visitado" xfId="38909" builtinId="9" hidden="1"/>
    <cellStyle name="Hipervínculo visitado" xfId="39712" builtinId="9" hidden="1"/>
    <cellStyle name="Hipervínculo visitado" xfId="12337" builtinId="9" hidden="1"/>
    <cellStyle name="Hipervínculo visitado" xfId="13646" builtinId="9" hidden="1"/>
    <cellStyle name="Hipervínculo visitado" xfId="24984" builtinId="9" hidden="1"/>
    <cellStyle name="Hipervínculo visitado" xfId="18740" builtinId="9" hidden="1"/>
    <cellStyle name="Hipervínculo visitado" xfId="20983" builtinId="9" hidden="1"/>
    <cellStyle name="Hipervínculo visitado" xfId="51386" builtinId="9" hidden="1"/>
    <cellStyle name="Hipervínculo visitado" xfId="28961" builtinId="9" hidden="1"/>
    <cellStyle name="Hipervínculo visitado" xfId="40234" builtinId="9" hidden="1"/>
    <cellStyle name="Hipervínculo visitado" xfId="10460" builtinId="9" hidden="1"/>
    <cellStyle name="Hipervínculo visitado" xfId="59135" builtinId="9" hidden="1"/>
    <cellStyle name="Hipervínculo visitado" xfId="53164" builtinId="9" hidden="1"/>
    <cellStyle name="Hipervínculo visitado" xfId="53410" builtinId="9" hidden="1"/>
    <cellStyle name="Hipervínculo visitado" xfId="54209" builtinId="9" hidden="1"/>
    <cellStyle name="Hipervínculo visitado" xfId="51200" builtinId="9" hidden="1"/>
    <cellStyle name="Hipervínculo visitado" xfId="14444" builtinId="9" hidden="1"/>
    <cellStyle name="Hipervínculo visitado" xfId="50581" builtinId="9" hidden="1"/>
    <cellStyle name="Hipervínculo visitado" xfId="14691" builtinId="9" hidden="1"/>
    <cellStyle name="Hipervínculo visitado" xfId="50026" builtinId="9" hidden="1"/>
    <cellStyle name="Hipervínculo visitado" xfId="38595" builtinId="9" hidden="1"/>
    <cellStyle name="Hipervínculo visitado" xfId="44166" builtinId="9" hidden="1"/>
    <cellStyle name="Hipervínculo visitado" xfId="31488" builtinId="9" hidden="1"/>
    <cellStyle name="Hipervínculo visitado" xfId="32177" builtinId="9" hidden="1"/>
    <cellStyle name="Hipervínculo visitado" xfId="51908" builtinId="9" hidden="1"/>
    <cellStyle name="Hipervínculo visitado" xfId="34985" builtinId="9" hidden="1"/>
    <cellStyle name="Hipervínculo visitado" xfId="20787" builtinId="9" hidden="1"/>
    <cellStyle name="Hipervínculo visitado" xfId="40963" builtinId="9" hidden="1"/>
    <cellStyle name="Hipervínculo visitado" xfId="11160" builtinId="9" hidden="1"/>
    <cellStyle name="Hipervínculo visitado" xfId="20931" builtinId="9" hidden="1"/>
    <cellStyle name="Hipervínculo visitado" xfId="56019" builtinId="9" hidden="1"/>
    <cellStyle name="Hipervínculo visitado" xfId="23838" builtinId="9" hidden="1"/>
    <cellStyle name="Hipervínculo visitado" xfId="50155" builtinId="9" hidden="1"/>
    <cellStyle name="Hipervínculo visitado" xfId="14656" builtinId="9" hidden="1"/>
    <cellStyle name="Hipervínculo visitado" xfId="35145" builtinId="9" hidden="1"/>
    <cellStyle name="Hipervínculo visitado" xfId="17230" builtinId="9" hidden="1"/>
    <cellStyle name="Hipervínculo visitado" xfId="34060" builtinId="9" hidden="1"/>
    <cellStyle name="Hipervínculo visitado" xfId="20696" builtinId="9" hidden="1"/>
    <cellStyle name="Hipervínculo visitado" xfId="39348" builtinId="9" hidden="1"/>
    <cellStyle name="Hipervínculo visitado" xfId="28351" builtinId="9" hidden="1"/>
    <cellStyle name="Hipervínculo visitado" xfId="2142" builtinId="9" hidden="1"/>
    <cellStyle name="Hipervínculo visitado" xfId="52046" builtinId="9" hidden="1"/>
    <cellStyle name="Hipervínculo visitado" xfId="42534" builtinId="9" hidden="1"/>
    <cellStyle name="Hipervínculo visitado" xfId="31999" builtinId="9" hidden="1"/>
    <cellStyle name="Hipervínculo visitado" xfId="19998" builtinId="9" hidden="1"/>
    <cellStyle name="Hipervínculo visitado" xfId="13556" builtinId="9" hidden="1"/>
    <cellStyle name="Hipervínculo visitado" xfId="546" builtinId="9" hidden="1"/>
    <cellStyle name="Hipervínculo visitado" xfId="841" builtinId="9" hidden="1"/>
    <cellStyle name="Hipervínculo visitado" xfId="46185" builtinId="9" hidden="1"/>
    <cellStyle name="Hipervínculo visitado" xfId="6845" builtinId="9" hidden="1"/>
    <cellStyle name="Hipervínculo visitado" xfId="15548" builtinId="9" hidden="1"/>
    <cellStyle name="Hipervínculo visitado" xfId="46139" builtinId="9" hidden="1"/>
    <cellStyle name="Hipervínculo visitado" xfId="37207" builtinId="9" hidden="1"/>
    <cellStyle name="Hipervínculo visitado" xfId="22599" builtinId="9" hidden="1"/>
    <cellStyle name="Hipervínculo visitado" xfId="52320" builtinId="9" hidden="1"/>
    <cellStyle name="Hipervínculo visitado" xfId="40188" builtinId="9" hidden="1"/>
    <cellStyle name="Hipervínculo visitado" xfId="4313" builtinId="9" hidden="1"/>
    <cellStyle name="Hipervínculo visitado" xfId="45418" builtinId="9" hidden="1"/>
    <cellStyle name="Hipervínculo visitado" xfId="41133" builtinId="9" hidden="1"/>
    <cellStyle name="Hipervínculo visitado" xfId="3049" builtinId="9" hidden="1"/>
    <cellStyle name="Hipervínculo visitado" xfId="46995" builtinId="9" hidden="1"/>
    <cellStyle name="Hipervínculo visitado" xfId="24399" builtinId="9" hidden="1"/>
    <cellStyle name="Hipervínculo visitado" xfId="13975" builtinId="9" hidden="1"/>
    <cellStyle name="Hipervínculo visitado" xfId="40500" builtinId="9" hidden="1"/>
    <cellStyle name="Hipervínculo visitado" xfId="16202" builtinId="9" hidden="1"/>
    <cellStyle name="Hipervínculo visitado" xfId="3258" builtinId="9" hidden="1"/>
    <cellStyle name="Hipervínculo visitado" xfId="55285" builtinId="9" hidden="1"/>
    <cellStyle name="Hipervínculo visitado" xfId="15646" builtinId="9" hidden="1"/>
    <cellStyle name="Hipervínculo visitado" xfId="44984" builtinId="9" hidden="1"/>
    <cellStyle name="Hipervínculo visitado" xfId="19662" builtinId="9" hidden="1"/>
    <cellStyle name="Hipervínculo visitado" xfId="7867" builtinId="9" hidden="1"/>
    <cellStyle name="Hipervínculo visitado" xfId="25579" builtinId="9" hidden="1"/>
    <cellStyle name="Hipervínculo visitado" xfId="52330" builtinId="9" hidden="1"/>
    <cellStyle name="Hipervínculo visitado" xfId="6761" builtinId="9" hidden="1"/>
    <cellStyle name="Hipervínculo visitado" xfId="8344" builtinId="9" hidden="1"/>
    <cellStyle name="Hipervínculo visitado" xfId="8430" builtinId="9" hidden="1"/>
    <cellStyle name="Hipervínculo visitado" xfId="42814" builtinId="9" hidden="1"/>
    <cellStyle name="Hipervínculo visitado" xfId="52704" builtinId="9" hidden="1"/>
    <cellStyle name="Hipervínculo visitado" xfId="9149" builtinId="9" hidden="1"/>
    <cellStyle name="Hipervínculo visitado" xfId="23380" builtinId="9" hidden="1"/>
    <cellStyle name="Hipervínculo visitado" xfId="34243" builtinId="9" hidden="1"/>
    <cellStyle name="Hipervínculo visitado" xfId="55077" builtinId="9" hidden="1"/>
    <cellStyle name="Hipervínculo visitado" xfId="13668" builtinId="9" hidden="1"/>
    <cellStyle name="Hipervínculo visitado" xfId="13787" builtinId="9" hidden="1"/>
    <cellStyle name="Hipervínculo visitado" xfId="28377" builtinId="9" hidden="1"/>
    <cellStyle name="Hipervínculo visitado" xfId="26929" builtinId="9" hidden="1"/>
    <cellStyle name="Hipervínculo visitado" xfId="44370" builtinId="9" hidden="1"/>
    <cellStyle name="Hipervínculo visitado" xfId="25871" builtinId="9" hidden="1"/>
    <cellStyle name="Hipervínculo visitado" xfId="49484" builtinId="9" hidden="1"/>
    <cellStyle name="Hipervínculo visitado" xfId="9099" builtinId="9" hidden="1"/>
    <cellStyle name="Hipervínculo visitado" xfId="3573" builtinId="9" hidden="1"/>
    <cellStyle name="Hipervínculo visitado" xfId="560" builtinId="9" hidden="1"/>
    <cellStyle name="Hipervínculo visitado" xfId="55349" builtinId="9" hidden="1"/>
    <cellStyle name="Hipervínculo visitado" xfId="49019" builtinId="9" hidden="1"/>
    <cellStyle name="Hipervínculo visitado" xfId="19046" builtinId="9" hidden="1"/>
    <cellStyle name="Hipervínculo visitado" xfId="31714" builtinId="9" hidden="1"/>
    <cellStyle name="Hipervínculo visitado" xfId="47651" builtinId="9" hidden="1"/>
    <cellStyle name="Hipervínculo visitado" xfId="15654" builtinId="9" hidden="1"/>
    <cellStyle name="Hipervínculo visitado" xfId="32472" builtinId="9" hidden="1"/>
    <cellStyle name="Hipervínculo visitado" xfId="32358" builtinId="9" hidden="1"/>
    <cellStyle name="Hipervínculo visitado" xfId="27582" builtinId="9" hidden="1"/>
    <cellStyle name="Hipervínculo visitado" xfId="41948" builtinId="9" hidden="1"/>
    <cellStyle name="Hipervínculo visitado" xfId="12484" builtinId="9" hidden="1"/>
    <cellStyle name="Hipervínculo visitado" xfId="38016" builtinId="9" hidden="1"/>
    <cellStyle name="Hipervínculo visitado" xfId="9744" builtinId="9" hidden="1"/>
    <cellStyle name="Hipervínculo visitado" xfId="23203" builtinId="9" hidden="1"/>
    <cellStyle name="Hipervínculo visitado" xfId="24277" builtinId="9" hidden="1"/>
    <cellStyle name="Hipervínculo visitado" xfId="6170" builtinId="9" hidden="1"/>
    <cellStyle name="Hipervínculo visitado" xfId="21195" builtinId="9" hidden="1"/>
    <cellStyle name="Hipervínculo visitado" xfId="7178" builtinId="9" hidden="1"/>
    <cellStyle name="Hipervínculo visitado" xfId="40270" builtinId="9" hidden="1"/>
    <cellStyle name="Hipervínculo visitado" xfId="50209" builtinId="9" hidden="1"/>
    <cellStyle name="Hipervínculo visitado" xfId="26757" builtinId="9" hidden="1"/>
    <cellStyle name="Hipervínculo visitado" xfId="37733" builtinId="9" hidden="1"/>
    <cellStyle name="Hipervínculo visitado" xfId="44396" builtinId="9" hidden="1"/>
    <cellStyle name="Hipervínculo visitado" xfId="24631" builtinId="9" hidden="1"/>
    <cellStyle name="Hipervínculo visitado" xfId="44200" builtinId="9" hidden="1"/>
    <cellStyle name="Hipervínculo visitado" xfId="28251" builtinId="9" hidden="1"/>
    <cellStyle name="Hipervínculo visitado" xfId="26021" builtinId="9" hidden="1"/>
    <cellStyle name="Hipervínculo visitado" xfId="32204" builtinId="9" hidden="1"/>
    <cellStyle name="Hipervínculo visitado" xfId="3379" builtinId="9" hidden="1"/>
    <cellStyle name="Hipervínculo visitado" xfId="33496" builtinId="9" hidden="1"/>
    <cellStyle name="Hipervínculo visitado" xfId="18801" builtinId="9" hidden="1"/>
    <cellStyle name="Hipervínculo visitado" xfId="42452" builtinId="9" hidden="1"/>
    <cellStyle name="Hipervínculo visitado" xfId="16624" builtinId="9" hidden="1"/>
    <cellStyle name="Hipervínculo visitado" xfId="11627" builtinId="9" hidden="1"/>
    <cellStyle name="Hipervínculo visitado" xfId="10724" builtinId="9" hidden="1"/>
    <cellStyle name="Hipervínculo visitado" xfId="52423" builtinId="9" hidden="1"/>
    <cellStyle name="Hipervínculo visitado" xfId="50798" builtinId="9" hidden="1"/>
    <cellStyle name="Hipervínculo visitado" xfId="33396" builtinId="9" hidden="1"/>
    <cellStyle name="Hipervínculo visitado" xfId="58927" builtinId="9" hidden="1"/>
    <cellStyle name="Hipervínculo visitado" xfId="57863" builtinId="9" hidden="1"/>
    <cellStyle name="Hipervínculo visitado" xfId="2522" builtinId="9" hidden="1"/>
    <cellStyle name="Hipervínculo visitado" xfId="32599" builtinId="9" hidden="1"/>
    <cellStyle name="Hipervínculo visitado" xfId="34834" builtinId="9" hidden="1"/>
    <cellStyle name="Hipervínculo visitado" xfId="41930" builtinId="9" hidden="1"/>
    <cellStyle name="Hipervínculo visitado" xfId="55486" builtinId="9" hidden="1"/>
    <cellStyle name="Hipervínculo visitado" xfId="22888" builtinId="9" hidden="1"/>
    <cellStyle name="Hipervínculo visitado" xfId="43118" builtinId="9" hidden="1"/>
    <cellStyle name="Hipervínculo visitado" xfId="34235" builtinId="9" hidden="1"/>
    <cellStyle name="Hipervínculo visitado" xfId="57228" builtinId="9" hidden="1"/>
    <cellStyle name="Hipervínculo visitado" xfId="50670" builtinId="9" hidden="1"/>
    <cellStyle name="Hipervínculo visitado" xfId="42632" builtinId="9" hidden="1"/>
    <cellStyle name="Hipervínculo visitado" xfId="37584" builtinId="9" hidden="1"/>
    <cellStyle name="Hipervínculo visitado" xfId="52559" builtinId="9" hidden="1"/>
    <cellStyle name="Hipervínculo visitado" xfId="54930" builtinId="9" hidden="1"/>
    <cellStyle name="Hipervínculo visitado" xfId="37176" builtinId="9" hidden="1"/>
    <cellStyle name="Hipervínculo visitado" xfId="35288" builtinId="9" hidden="1"/>
    <cellStyle name="Hipervínculo visitado" xfId="56279" builtinId="9" hidden="1"/>
    <cellStyle name="Hipervínculo visitado" xfId="26869" builtinId="9" hidden="1"/>
    <cellStyle name="Hipervínculo visitado" xfId="45166" builtinId="9" hidden="1"/>
    <cellStyle name="Hipervínculo visitado" xfId="49516" builtinId="9" hidden="1"/>
    <cellStyle name="Hipervínculo visitado" xfId="46517" builtinId="9" hidden="1"/>
    <cellStyle name="Hipervínculo visitado" xfId="30311" builtinId="9" hidden="1"/>
    <cellStyle name="Hipervínculo visitado" xfId="35801" builtinId="9" hidden="1"/>
    <cellStyle name="Hipervínculo visitado" xfId="49067" builtinId="9" hidden="1"/>
    <cellStyle name="Hipervínculo visitado" xfId="47681" builtinId="9" hidden="1"/>
    <cellStyle name="Hipervínculo visitado" xfId="57102" builtinId="9" hidden="1"/>
    <cellStyle name="Hipervínculo visitado" xfId="17072" builtinId="9" hidden="1"/>
    <cellStyle name="Hipervínculo visitado" xfId="29728" builtinId="9" hidden="1"/>
    <cellStyle name="Hipervínculo visitado" xfId="21421" builtinId="9" hidden="1"/>
    <cellStyle name="Hipervínculo visitado" xfId="47345" builtinId="9" hidden="1"/>
    <cellStyle name="Hipervínculo visitado" xfId="22736" builtinId="9" hidden="1"/>
    <cellStyle name="Hipervínculo visitado" xfId="16218" builtinId="9" hidden="1"/>
    <cellStyle name="Hipervínculo visitado" xfId="42490" builtinId="9" hidden="1"/>
    <cellStyle name="Hipervínculo visitado" xfId="27290" builtinId="9" hidden="1"/>
    <cellStyle name="Hipervínculo visitado" xfId="17144" builtinId="9" hidden="1"/>
    <cellStyle name="Hipervínculo visitado" xfId="56907" builtinId="9" hidden="1"/>
    <cellStyle name="Hipervínculo visitado" xfId="58653" builtinId="9" hidden="1"/>
    <cellStyle name="Hipervínculo visitado" xfId="47051" builtinId="9" hidden="1"/>
    <cellStyle name="Hipervínculo visitado" xfId="58259" builtinId="9" hidden="1"/>
    <cellStyle name="Hipervínculo visitado" xfId="18187" builtinId="9" hidden="1"/>
    <cellStyle name="Hipervínculo visitado" xfId="54301" builtinId="9" hidden="1"/>
    <cellStyle name="Hipervínculo visitado" xfId="52491" builtinId="9" hidden="1"/>
    <cellStyle name="Hipervínculo visitado" xfId="57008" builtinId="9" hidden="1"/>
    <cellStyle name="Hipervínculo visitado" xfId="28149" builtinId="9" hidden="1"/>
    <cellStyle name="Hipervínculo visitado" xfId="49548" builtinId="9" hidden="1"/>
    <cellStyle name="Hipervínculo visitado" xfId="45890" builtinId="9" hidden="1"/>
    <cellStyle name="Hipervínculo visitado" xfId="52679" builtinId="9" hidden="1"/>
    <cellStyle name="Hipervínculo visitado" xfId="21156" builtinId="9" hidden="1"/>
    <cellStyle name="Hipervínculo visitado" xfId="30932" builtinId="9" hidden="1"/>
    <cellStyle name="Hipervínculo visitado" xfId="49686" builtinId="9" hidden="1"/>
    <cellStyle name="Hipervínculo visitado" xfId="56399" builtinId="9" hidden="1"/>
    <cellStyle name="Hipervínculo visitado" xfId="52852" builtinId="9" hidden="1"/>
    <cellStyle name="Hipervínculo visitado" xfId="43449" builtinId="9" hidden="1"/>
    <cellStyle name="Hipervínculo visitado" xfId="40648" builtinId="9" hidden="1"/>
    <cellStyle name="Hipervínculo visitado" xfId="36470" builtinId="9" hidden="1"/>
    <cellStyle name="Hipervínculo visitado" xfId="57322" builtinId="9" hidden="1"/>
    <cellStyle name="Hipervínculo visitado" xfId="2561" builtinId="9" hidden="1"/>
    <cellStyle name="Hipervínculo visitado" xfId="15570" builtinId="9" hidden="1"/>
    <cellStyle name="Hipervínculo visitado" xfId="46395" builtinId="9" hidden="1"/>
    <cellStyle name="Hipervínculo visitado" xfId="46511" builtinId="9" hidden="1"/>
    <cellStyle name="Hipervínculo visitado" xfId="25306" builtinId="9" hidden="1"/>
    <cellStyle name="Hipervínculo visitado" xfId="33599" builtinId="9" hidden="1"/>
    <cellStyle name="Hipervínculo visitado" xfId="51341" builtinId="9" hidden="1"/>
    <cellStyle name="Hipervínculo visitado" xfId="15494" builtinId="9" hidden="1"/>
    <cellStyle name="Hipervínculo visitado" xfId="10678" builtinId="9" hidden="1"/>
    <cellStyle name="Hipervínculo visitado" xfId="59410" builtinId="9" hidden="1"/>
    <cellStyle name="Hipervínculo visitado" xfId="57915" builtinId="9" hidden="1"/>
    <cellStyle name="Hipervínculo visitado" xfId="24956" builtinId="9" hidden="1"/>
    <cellStyle name="Hipervínculo visitado" xfId="29123" builtinId="9" hidden="1"/>
    <cellStyle name="Hipervínculo visitado" xfId="31604" builtinId="9" hidden="1"/>
    <cellStyle name="Hipervínculo visitado" xfId="29059" builtinId="9" hidden="1"/>
    <cellStyle name="Hipervínculo visitado" xfId="59316" builtinId="9" hidden="1"/>
    <cellStyle name="Hipervínculo visitado" xfId="55963" builtinId="9" hidden="1"/>
    <cellStyle name="Hipervínculo visitado" xfId="28335" builtinId="9" hidden="1"/>
    <cellStyle name="Hipervínculo visitado" xfId="52669" builtinId="9" hidden="1"/>
    <cellStyle name="Hipervínculo visitado" xfId="21289" builtinId="9" hidden="1"/>
    <cellStyle name="Hipervínculo visitado" xfId="48557" builtinId="9" hidden="1"/>
    <cellStyle name="Hipervínculo visitado" xfId="39869" builtinId="9" hidden="1"/>
    <cellStyle name="Hipervínculo visitado" xfId="48109" builtinId="9" hidden="1"/>
    <cellStyle name="Hipervínculo visitado" xfId="15010" builtinId="9" hidden="1"/>
    <cellStyle name="Hipervínculo visitado" xfId="47763" builtinId="9" hidden="1"/>
    <cellStyle name="Hipervínculo visitado" xfId="25839" builtinId="9" hidden="1"/>
    <cellStyle name="Hipervínculo visitado" xfId="28577" builtinId="9" hidden="1"/>
    <cellStyle name="Hipervínculo visitado" xfId="4699" builtinId="9" hidden="1"/>
    <cellStyle name="Hipervínculo visitado" xfId="1577" builtinId="9" hidden="1"/>
    <cellStyle name="Hipervínculo visitado" xfId="51594" builtinId="9" hidden="1"/>
    <cellStyle name="Hipervínculo visitado" xfId="37901" builtinId="9" hidden="1"/>
    <cellStyle name="Hipervínculo visitado" xfId="51672" builtinId="9" hidden="1"/>
    <cellStyle name="Hipervínculo visitado" xfId="4795" builtinId="9" hidden="1"/>
    <cellStyle name="Hipervínculo visitado" xfId="10616" builtinId="9" hidden="1"/>
    <cellStyle name="Hipervínculo visitado" xfId="19172" builtinId="9" hidden="1"/>
    <cellStyle name="Hipervínculo visitado" xfId="40400" builtinId="9" hidden="1"/>
    <cellStyle name="Hipervínculo visitado" xfId="53118" builtinId="9" hidden="1"/>
    <cellStyle name="Hipervínculo visitado" xfId="56581" builtinId="9" hidden="1"/>
    <cellStyle name="Hipervínculo visitado" xfId="13918" builtinId="9" hidden="1"/>
    <cellStyle name="Hipervínculo visitado" xfId="51226" builtinId="9" hidden="1"/>
    <cellStyle name="Hipervínculo visitado" xfId="50054" builtinId="9" hidden="1"/>
    <cellStyle name="Hipervínculo visitado" xfId="55146" builtinId="9" hidden="1"/>
    <cellStyle name="Hipervínculo visitado" xfId="46971" builtinId="9" hidden="1"/>
    <cellStyle name="Hipervínculo visitado" xfId="49502" builtinId="9" hidden="1"/>
    <cellStyle name="Hipervínculo visitado" xfId="31240" builtinId="9" hidden="1"/>
    <cellStyle name="Hipervínculo visitado" xfId="24247" builtinId="9" hidden="1"/>
    <cellStyle name="Hipervínculo visitado" xfId="3383" builtinId="9" hidden="1"/>
    <cellStyle name="Hipervínculo visitado" xfId="59454" builtinId="9" hidden="1"/>
    <cellStyle name="Hipervínculo visitado" xfId="54287" builtinId="9" hidden="1"/>
    <cellStyle name="Hipervínculo visitado" xfId="19010" builtinId="9" hidden="1"/>
    <cellStyle name="Hipervínculo visitado" xfId="18018" builtinId="9" hidden="1"/>
    <cellStyle name="Hipervínculo visitado" xfId="38055" builtinId="9" hidden="1"/>
    <cellStyle name="Hipervínculo visitado" xfId="44562" builtinId="9" hidden="1"/>
    <cellStyle name="Hipervínculo visitado" xfId="33908" builtinId="9" hidden="1"/>
    <cellStyle name="Hipervínculo visitado" xfId="28749" builtinId="9" hidden="1"/>
    <cellStyle name="Hipervínculo visitado" xfId="45224" builtinId="9" hidden="1"/>
    <cellStyle name="Hipervínculo visitado" xfId="12815" builtinId="9" hidden="1"/>
    <cellStyle name="Hipervínculo visitado" xfId="7984" builtinId="9" hidden="1"/>
    <cellStyle name="Hipervínculo visitado" xfId="13682" builtinId="9" hidden="1"/>
    <cellStyle name="Hipervínculo visitado" xfId="41778" builtinId="9" hidden="1"/>
    <cellStyle name="Hipervínculo visitado" xfId="56015" builtinId="9" hidden="1"/>
    <cellStyle name="Hipervínculo visitado" xfId="5426" builtinId="9" hidden="1"/>
    <cellStyle name="Hipervínculo visitado" xfId="9546" builtinId="9" hidden="1"/>
    <cellStyle name="Hipervínculo visitado" xfId="22165" builtinId="9" hidden="1"/>
    <cellStyle name="Hipervínculo visitado" xfId="52835" builtinId="9" hidden="1"/>
    <cellStyle name="Hipervínculo visitado" xfId="6923" builtinId="9" hidden="1"/>
    <cellStyle name="Hipervínculo visitado" xfId="44652" builtinId="9" hidden="1"/>
    <cellStyle name="Hipervínculo visitado" xfId="12833" builtinId="9" hidden="1"/>
    <cellStyle name="Hipervínculo visitado" xfId="34977" builtinId="9" hidden="1"/>
    <cellStyle name="Hipervínculo visitado" xfId="68" builtinId="9" hidden="1"/>
    <cellStyle name="Hipervínculo visitado" xfId="18678" builtinId="9" hidden="1"/>
    <cellStyle name="Hipervínculo visitado" xfId="2184" builtinId="9" hidden="1"/>
    <cellStyle name="Hipervínculo visitado" xfId="43016" builtinId="9" hidden="1"/>
    <cellStyle name="Hipervínculo visitado" xfId="13782" builtinId="9" hidden="1"/>
    <cellStyle name="Hipervínculo visitado" xfId="32185" builtinId="9" hidden="1"/>
    <cellStyle name="Hipervínculo visitado" xfId="58473" builtinId="9" hidden="1"/>
    <cellStyle name="Hipervínculo visitado" xfId="30990" builtinId="9" hidden="1"/>
    <cellStyle name="Hipervínculo visitado" xfId="40024" builtinId="9" hidden="1"/>
    <cellStyle name="Hipervínculo visitado" xfId="29666" builtinId="9" hidden="1"/>
    <cellStyle name="Hipervínculo visitado" xfId="50010" builtinId="9" hidden="1"/>
    <cellStyle name="Hipervínculo visitado" xfId="9822" builtinId="9" hidden="1"/>
    <cellStyle name="Hipervínculo visitado" xfId="14408" builtinId="9" hidden="1"/>
    <cellStyle name="Hipervínculo visitado" xfId="7136" builtinId="9" hidden="1"/>
    <cellStyle name="Hipervínculo visitado" xfId="56972" builtinId="9" hidden="1"/>
    <cellStyle name="Hipervínculo visitado" xfId="46421" builtinId="9" hidden="1"/>
    <cellStyle name="Hipervínculo visitado" xfId="53469" builtinId="9" hidden="1"/>
    <cellStyle name="Hipervínculo visitado" xfId="52973" builtinId="9" hidden="1"/>
    <cellStyle name="Hipervínculo visitado" xfId="46105" builtinId="9" hidden="1"/>
    <cellStyle name="Hipervínculo visitado" xfId="42460" builtinId="9" hidden="1"/>
    <cellStyle name="Hipervínculo visitado" xfId="18151" builtinId="9" hidden="1"/>
    <cellStyle name="Hipervínculo visitado" xfId="15262" builtinId="9" hidden="1"/>
    <cellStyle name="Hipervínculo visitado" xfId="27674" builtinId="9" hidden="1"/>
    <cellStyle name="Hipervínculo visitado" xfId="6881" builtinId="9" hidden="1"/>
    <cellStyle name="Hipervínculo visitado" xfId="5874" builtinId="9" hidden="1"/>
    <cellStyle name="Hipervínculo visitado" xfId="30247" builtinId="9" hidden="1"/>
    <cellStyle name="Hipervínculo visitado" xfId="10660" builtinId="9" hidden="1"/>
    <cellStyle name="Hipervínculo visitado" xfId="12635" builtinId="9" hidden="1"/>
    <cellStyle name="Hipervínculo visitado" xfId="4546" builtinId="9" hidden="1"/>
    <cellStyle name="Hipervínculo visitado" xfId="23426" builtinId="9" hidden="1"/>
    <cellStyle name="Hipervínculo visitado" xfId="12489" builtinId="9" hidden="1"/>
    <cellStyle name="Hipervínculo visitado" xfId="43287" builtinId="9" hidden="1"/>
    <cellStyle name="Hipervínculo visitado" xfId="49564" builtinId="9" hidden="1"/>
    <cellStyle name="Hipervínculo visitado" xfId="45214" builtinId="9" hidden="1"/>
    <cellStyle name="Hipervínculo visitado" xfId="6322" builtinId="9" hidden="1"/>
    <cellStyle name="Hipervínculo visitado" xfId="13728" builtinId="9" hidden="1"/>
    <cellStyle name="Hipervínculo visitado" xfId="50012" builtinId="9" hidden="1"/>
    <cellStyle name="Hipervínculo visitado" xfId="30424" builtinId="9" hidden="1"/>
    <cellStyle name="Hipervínculo visitado" xfId="35087" builtinId="9" hidden="1"/>
    <cellStyle name="Hipervínculo visitado" xfId="50421" builtinId="9" hidden="1"/>
    <cellStyle name="Hipervínculo visitado" xfId="14556" builtinId="9" hidden="1"/>
    <cellStyle name="Hipervínculo visitado" xfId="44041" builtinId="9" hidden="1"/>
    <cellStyle name="Hipervínculo visitado" xfId="37745" builtinId="9" hidden="1"/>
    <cellStyle name="Hipervínculo visitado" xfId="28203" builtinId="9" hidden="1"/>
    <cellStyle name="Hipervínculo visitado" xfId="8232" builtinId="9" hidden="1"/>
    <cellStyle name="Hipervínculo visitado" xfId="36574" builtinId="9" hidden="1"/>
    <cellStyle name="Hipervínculo visitado" xfId="39652" builtinId="9" hidden="1"/>
    <cellStyle name="Hipervínculo visitado" xfId="30773" builtinId="9" hidden="1"/>
    <cellStyle name="Hipervínculo visitado" xfId="11934" builtinId="9" hidden="1"/>
    <cellStyle name="Hipervínculo visitado" xfId="10442" builtinId="9" hidden="1"/>
    <cellStyle name="Hipervínculo visitado" xfId="32011" builtinId="9" hidden="1"/>
    <cellStyle name="Hipervínculo visitado" xfId="29037" builtinId="9" hidden="1"/>
    <cellStyle name="Hipervínculo visitado" xfId="24813" builtinId="9" hidden="1"/>
    <cellStyle name="Hipervínculo visitado" xfId="58721" builtinId="9" hidden="1"/>
    <cellStyle name="Hipervínculo visitado" xfId="45012" builtinId="9" hidden="1"/>
    <cellStyle name="Hipervínculo visitado" xfId="11879" builtinId="9" hidden="1"/>
    <cellStyle name="Hipervínculo visitado" xfId="44218" builtinId="9" hidden="1"/>
    <cellStyle name="Hipervínculo visitado" xfId="19880" builtinId="9" hidden="1"/>
    <cellStyle name="Hipervínculo visitado" xfId="10046" builtinId="9" hidden="1"/>
    <cellStyle name="Hipervínculo visitado" xfId="7817" builtinId="9" hidden="1"/>
    <cellStyle name="Hipervínculo visitado" xfId="4293" builtinId="9" hidden="1"/>
    <cellStyle name="Hipervínculo visitado" xfId="35025" builtinId="9" hidden="1"/>
    <cellStyle name="Hipervínculo visitado" xfId="43721" builtinId="9" hidden="1"/>
    <cellStyle name="Hipervínculo visitado" xfId="5746" builtinId="9" hidden="1"/>
    <cellStyle name="Hipervínculo visitado" xfId="55103" builtinId="9" hidden="1"/>
    <cellStyle name="Hipervínculo visitado" xfId="20499" builtinId="9" hidden="1"/>
    <cellStyle name="Hipervínculo visitado" xfId="34997" builtinId="9" hidden="1"/>
    <cellStyle name="Hipervínculo visitado" xfId="41492" builtinId="9" hidden="1"/>
    <cellStyle name="Hipervínculo visitado" xfId="32509" builtinId="9" hidden="1"/>
    <cellStyle name="Hipervínculo visitado" xfId="11578" builtinId="9" hidden="1"/>
    <cellStyle name="Hipervínculo visitado" xfId="45074" builtinId="9" hidden="1"/>
    <cellStyle name="Hipervínculo visitado" xfId="17380" builtinId="9" hidden="1"/>
    <cellStyle name="Hipervínculo visitado" xfId="39159" builtinId="9" hidden="1"/>
    <cellStyle name="Hipervínculo visitado" xfId="58627" builtinId="9" hidden="1"/>
    <cellStyle name="Hipervínculo visitado" xfId="33610" builtinId="9" hidden="1"/>
    <cellStyle name="Hipervínculo visitado" xfId="34010" builtinId="9" hidden="1"/>
    <cellStyle name="Hipervínculo visitado" xfId="24269" builtinId="9" hidden="1"/>
    <cellStyle name="Hipervínculo visitado" xfId="46053" builtinId="9" hidden="1"/>
    <cellStyle name="Hipervínculo visitado" xfId="52675" builtinId="9" hidden="1"/>
    <cellStyle name="Hipervínculo visitado" xfId="55083" builtinId="9" hidden="1"/>
    <cellStyle name="Hipervínculo visitado" xfId="52942" builtinId="9" hidden="1"/>
    <cellStyle name="Hipervínculo visitado" xfId="53598" builtinId="9" hidden="1"/>
    <cellStyle name="Hipervínculo visitado" xfId="54714" builtinId="9" hidden="1"/>
    <cellStyle name="Hipervínculo visitado" xfId="22768" builtinId="9" hidden="1"/>
    <cellStyle name="Hipervínculo visitado" xfId="29189" builtinId="9" hidden="1"/>
    <cellStyle name="Hipervínculo visitado" xfId="6669" builtinId="9" hidden="1"/>
    <cellStyle name="Hipervínculo visitado" xfId="7478" builtinId="9" hidden="1"/>
    <cellStyle name="Hipervínculo visitado" xfId="21789" builtinId="9" hidden="1"/>
    <cellStyle name="Hipervínculo visitado" xfId="44348" builtinId="9" hidden="1"/>
    <cellStyle name="Hipervínculo visitado" xfId="42454" builtinId="9" hidden="1"/>
    <cellStyle name="Hipervínculo visitado" xfId="57569" builtinId="9" hidden="1"/>
    <cellStyle name="Hipervínculo visitado" xfId="58449" builtinId="9" hidden="1"/>
    <cellStyle name="Hipervínculo visitado" xfId="40730" builtinId="9" hidden="1"/>
    <cellStyle name="Hipervínculo visitado" xfId="21293" builtinId="9" hidden="1"/>
    <cellStyle name="Hipervínculo visitado" xfId="4402" builtinId="9" hidden="1"/>
    <cellStyle name="Hipervínculo visitado" xfId="28959" builtinId="9" hidden="1"/>
    <cellStyle name="Hipervínculo visitado" xfId="21901" builtinId="9" hidden="1"/>
    <cellStyle name="Hipervínculo visitado" xfId="4161" builtinId="9" hidden="1"/>
    <cellStyle name="Hipervínculo visitado" xfId="34943" builtinId="9" hidden="1"/>
    <cellStyle name="Hipervínculo visitado" xfId="32271" builtinId="9" hidden="1"/>
    <cellStyle name="Hipervínculo visitado" xfId="5936" builtinId="9" hidden="1"/>
    <cellStyle name="Hipervínculo visitado" xfId="24463" builtinId="9" hidden="1"/>
    <cellStyle name="Hipervínculo visitado" xfId="32426" builtinId="9" hidden="1"/>
    <cellStyle name="Hipervínculo visitado" xfId="5555" builtinId="9" hidden="1"/>
    <cellStyle name="Hipervínculo visitado" xfId="24817" builtinId="9" hidden="1"/>
    <cellStyle name="Hipervínculo visitado" xfId="5434" builtinId="9" hidden="1"/>
    <cellStyle name="Hipervínculo visitado" xfId="42058" builtinId="9" hidden="1"/>
    <cellStyle name="Hipervínculo visitado" xfId="41211" builtinId="9" hidden="1"/>
    <cellStyle name="Hipervínculo visitado" xfId="36472" builtinId="9" hidden="1"/>
    <cellStyle name="Hipervínculo visitado" xfId="30646" builtinId="9" hidden="1"/>
    <cellStyle name="Hipervínculo visitado" xfId="47579" builtinId="9" hidden="1"/>
    <cellStyle name="Hipervínculo visitado" xfId="7166" builtinId="9" hidden="1"/>
    <cellStyle name="Hipervínculo visitado" xfId="45154" builtinId="9" hidden="1"/>
    <cellStyle name="Hipervínculo visitado" xfId="34261" builtinId="9" hidden="1"/>
    <cellStyle name="Hipervínculo visitado" xfId="37689" builtinId="9" hidden="1"/>
    <cellStyle name="Hipervínculo visitado" xfId="3367" builtinId="9" hidden="1"/>
    <cellStyle name="Hipervínculo visitado" xfId="55227" builtinId="9" hidden="1"/>
    <cellStyle name="Hipervínculo visitado" xfId="19414" builtinId="9" hidden="1"/>
    <cellStyle name="Hipervínculo visitado" xfId="31168" builtinId="9" hidden="1"/>
    <cellStyle name="Hipervínculo visitado" xfId="28753" builtinId="9" hidden="1"/>
    <cellStyle name="Hipervínculo visitado" xfId="14530" builtinId="9" hidden="1"/>
    <cellStyle name="Hipervínculo visitado" xfId="36075" builtinId="9" hidden="1"/>
    <cellStyle name="Hipervínculo visitado" xfId="18383" builtinId="9" hidden="1"/>
    <cellStyle name="Hipervínculo visitado" xfId="39264" builtinId="9" hidden="1"/>
    <cellStyle name="Hipervínculo visitado" xfId="23573" builtinId="9" hidden="1"/>
    <cellStyle name="Hipervínculo visitado" xfId="26099" builtinId="9" hidden="1"/>
    <cellStyle name="Hipervínculo visitado" xfId="54521" builtinId="9" hidden="1"/>
    <cellStyle name="Hipervínculo visitado" xfId="23077" builtinId="9" hidden="1"/>
    <cellStyle name="Hipervínculo visitado" xfId="31470" builtinId="9" hidden="1"/>
    <cellStyle name="Hipervínculo visitado" xfId="5394" builtinId="9" hidden="1"/>
    <cellStyle name="Hipervínculo visitado" xfId="29417" builtinId="9" hidden="1"/>
    <cellStyle name="Hipervínculo visitado" xfId="27165" builtinId="9" hidden="1"/>
    <cellStyle name="Hipervínculo visitado" xfId="43405" builtinId="9" hidden="1"/>
    <cellStyle name="Hipervínculo visitado" xfId="31418" builtinId="9" hidden="1"/>
    <cellStyle name="Hipervínculo visitado" xfId="39688" builtinId="9" hidden="1"/>
    <cellStyle name="Hipervínculo visitado" xfId="2772" builtinId="9" hidden="1"/>
    <cellStyle name="Hipervínculo visitado" xfId="16812" builtinId="9" hidden="1"/>
    <cellStyle name="Hipervínculo visitado" xfId="33648" builtinId="9" hidden="1"/>
    <cellStyle name="Hipervínculo visitado" xfId="48299" builtinId="9" hidden="1"/>
    <cellStyle name="Hipervínculo visitado" xfId="17316" builtinId="9" hidden="1"/>
    <cellStyle name="Hipervínculo visitado" xfId="31402" builtinId="9" hidden="1"/>
    <cellStyle name="Hipervínculo visitado" xfId="48226" builtinId="9" hidden="1"/>
    <cellStyle name="Hipervínculo visitado" xfId="12392" builtinId="9" hidden="1"/>
    <cellStyle name="Hipervínculo visitado" xfId="45767" builtinId="9" hidden="1"/>
    <cellStyle name="Hipervínculo visitado" xfId="393" builtinId="9" hidden="1"/>
    <cellStyle name="Hipervínculo visitado" xfId="47693" builtinId="9" hidden="1"/>
    <cellStyle name="Hipervínculo visitado" xfId="47307" builtinId="9" hidden="1"/>
    <cellStyle name="Hipervínculo visitado" xfId="52549" builtinId="9" hidden="1"/>
    <cellStyle name="Hipervínculo visitado" xfId="28067" builtinId="9" hidden="1"/>
    <cellStyle name="Hipervínculo visitado" xfId="5306" builtinId="9" hidden="1"/>
    <cellStyle name="Hipervínculo visitado" xfId="35443" builtinId="9" hidden="1"/>
    <cellStyle name="Hipervínculo visitado" xfId="3829" builtinId="9" hidden="1"/>
    <cellStyle name="Hipervínculo visitado" xfId="40502" builtinId="9" hidden="1"/>
    <cellStyle name="Hipervínculo visitado" xfId="40920" builtinId="9" hidden="1"/>
    <cellStyle name="Hipervínculo visitado" xfId="40548" builtinId="9" hidden="1"/>
    <cellStyle name="Hipervínculo visitado" xfId="50042" builtinId="9" hidden="1"/>
    <cellStyle name="Hipervínculo visitado" xfId="13662" builtinId="9" hidden="1"/>
    <cellStyle name="Hipervínculo visitado" xfId="43497" builtinId="9" hidden="1"/>
    <cellStyle name="Hipervínculo visitado" xfId="31304" builtinId="9" hidden="1"/>
    <cellStyle name="Hipervínculo visitado" xfId="42225" builtinId="9" hidden="1"/>
    <cellStyle name="Hipervínculo visitado" xfId="35899" builtinId="9" hidden="1"/>
    <cellStyle name="Hipervínculo visitado" xfId="30695" builtinId="9" hidden="1"/>
    <cellStyle name="Hipervínculo visitado" xfId="15787" builtinId="9" hidden="1"/>
    <cellStyle name="Hipervínculo visitado" xfId="54313" builtinId="9" hidden="1"/>
    <cellStyle name="Hipervínculo visitado" xfId="52477" builtinId="9" hidden="1"/>
    <cellStyle name="Hipervínculo visitado" xfId="30840" builtinId="9" hidden="1"/>
    <cellStyle name="Hipervínculo visitado" xfId="29349" builtinId="9" hidden="1"/>
    <cellStyle name="Hipervínculo visitado" xfId="36775" builtinId="9" hidden="1"/>
    <cellStyle name="Hipervínculo visitado" xfId="29751" builtinId="9" hidden="1"/>
    <cellStyle name="Hipervínculo visitado" xfId="25553" builtinId="9" hidden="1"/>
    <cellStyle name="Hipervínculo visitado" xfId="57340" builtinId="9" hidden="1"/>
    <cellStyle name="Hipervínculo visitado" xfId="25430" builtinId="9" hidden="1"/>
    <cellStyle name="Hipervínculo visitado" xfId="13791" builtinId="9" hidden="1"/>
    <cellStyle name="Hipervínculo visitado" xfId="32796" builtinId="9" hidden="1"/>
    <cellStyle name="Hipervínculo visitado" xfId="36129" builtinId="9" hidden="1"/>
    <cellStyle name="Hipervínculo visitado" xfId="22934" builtinId="9" hidden="1"/>
    <cellStyle name="Hipervínculo visitado" xfId="53561" builtinId="9" hidden="1"/>
    <cellStyle name="Hipervínculo visitado" xfId="48995" builtinId="9" hidden="1"/>
    <cellStyle name="Hipervínculo visitado" xfId="20575" builtinId="9" hidden="1"/>
    <cellStyle name="Hipervínculo visitado" xfId="43074" builtinId="9" hidden="1"/>
    <cellStyle name="Hipervínculo visitado" xfId="11225" builtinId="9" hidden="1"/>
    <cellStyle name="Hipervínculo visitado" xfId="46455" builtinId="9" hidden="1"/>
    <cellStyle name="Hipervínculo visitado" xfId="4430" builtinId="9" hidden="1"/>
    <cellStyle name="Hipervínculo visitado" xfId="7068" builtinId="9" hidden="1"/>
    <cellStyle name="Hipervínculo visitado" xfId="53299" builtinId="9" hidden="1"/>
    <cellStyle name="Hipervínculo visitado" xfId="40012" builtinId="9" hidden="1"/>
    <cellStyle name="Hipervínculo visitado" xfId="54956" builtinId="9" hidden="1"/>
    <cellStyle name="Hipervínculo visitado" xfId="10354" builtinId="9" hidden="1"/>
    <cellStyle name="Hipervínculo visitado" xfId="29327" builtinId="9" hidden="1"/>
    <cellStyle name="Hipervínculo visitado" xfId="42892" builtinId="9" hidden="1"/>
    <cellStyle name="Hipervínculo visitado" xfId="19198" builtinId="9" hidden="1"/>
    <cellStyle name="Hipervínculo visitado" xfId="39716" builtinId="9" hidden="1"/>
    <cellStyle name="Hipervínculo visitado" xfId="21527" builtinId="9" hidden="1"/>
    <cellStyle name="Hipervínculo visitado" xfId="56931" builtinId="9" hidden="1"/>
    <cellStyle name="Hipervínculo visitado" xfId="37630" builtinId="9" hidden="1"/>
    <cellStyle name="Hipervínculo visitado" xfId="52933" builtinId="9" hidden="1"/>
    <cellStyle name="Hipervínculo visitado" xfId="27438" builtinId="9" hidden="1"/>
    <cellStyle name="Hipervínculo visitado" xfId="21092" builtinId="9" hidden="1"/>
    <cellStyle name="Hipervínculo visitado" xfId="25700" builtinId="9" hidden="1"/>
    <cellStyle name="Hipervínculo visitado" xfId="26321" builtinId="9" hidden="1"/>
    <cellStyle name="Hipervínculo visitado" xfId="23283" builtinId="9" hidden="1"/>
    <cellStyle name="Hipervínculo visitado" xfId="22656" builtinId="9" hidden="1"/>
    <cellStyle name="Hipervínculo visitado" xfId="14794" builtinId="9" hidden="1"/>
    <cellStyle name="Hipervínculo visitado" xfId="50708" builtinId="9" hidden="1"/>
    <cellStyle name="Hipervínculo visitado" xfId="16079" builtinId="9" hidden="1"/>
    <cellStyle name="Hipervínculo visitado" xfId="52987" builtinId="9" hidden="1"/>
    <cellStyle name="Hipervínculo visitado" xfId="52708" builtinId="9" hidden="1"/>
    <cellStyle name="Hipervínculo visitado" xfId="11211" builtinId="9" hidden="1"/>
    <cellStyle name="Hipervínculo visitado" xfId="2358" builtinId="9" hidden="1"/>
    <cellStyle name="Hipervínculo visitado" xfId="26154" builtinId="9" hidden="1"/>
    <cellStyle name="Hipervínculo visitado" xfId="56093" builtinId="9" hidden="1"/>
    <cellStyle name="Hipervínculo visitado" xfId="30378" builtinId="9" hidden="1"/>
    <cellStyle name="Hipervínculo visitado" xfId="21146" builtinId="9" hidden="1"/>
    <cellStyle name="Hipervínculo visitado" xfId="40266" builtinId="9" hidden="1"/>
    <cellStyle name="Hipervínculo visitado" xfId="58503" builtinId="9" hidden="1"/>
    <cellStyle name="Hipervínculo visitado" xfId="34699" builtinId="9" hidden="1"/>
    <cellStyle name="Hipervínculo visitado" xfId="48486" builtinId="9" hidden="1"/>
    <cellStyle name="Hipervínculo visitado" xfId="37431" builtinId="9" hidden="1"/>
    <cellStyle name="Hipervínculo visitado" xfId="1697" builtinId="9" hidden="1"/>
    <cellStyle name="Hipervínculo visitado" xfId="20814" builtinId="9" hidden="1"/>
    <cellStyle name="Hipervínculo visitado" xfId="12903" builtinId="9" hidden="1"/>
    <cellStyle name="Hipervínculo visitado" xfId="48191" builtinId="9" hidden="1"/>
    <cellStyle name="Hipervínculo visitado" xfId="43239" builtinId="9" hidden="1"/>
    <cellStyle name="Hipervínculo visitado" xfId="21140" builtinId="9" hidden="1"/>
    <cellStyle name="Hipervínculo visitado" xfId="52819" builtinId="9" hidden="1"/>
    <cellStyle name="Hipervínculo visitado" xfId="9407" builtinId="9" hidden="1"/>
    <cellStyle name="Hipervínculo visitado" xfId="2907" builtinId="9" hidden="1"/>
    <cellStyle name="Hipervínculo visitado" xfId="44530" builtinId="9" hidden="1"/>
    <cellStyle name="Hipervínculo visitado" xfId="48549" builtinId="9" hidden="1"/>
    <cellStyle name="Hipervínculo visitado" xfId="24881" builtinId="9" hidden="1"/>
    <cellStyle name="Hipervínculo visitado" xfId="14432" builtinId="9" hidden="1"/>
    <cellStyle name="Hipervínculo visitado" xfId="40228" builtinId="9" hidden="1"/>
    <cellStyle name="Hipervínculo visitado" xfId="5722" builtinId="9" hidden="1"/>
    <cellStyle name="Hipervínculo visitado" xfId="2432" builtinId="9" hidden="1"/>
    <cellStyle name="Hipervínculo visitado" xfId="49170" builtinId="9" hidden="1"/>
    <cellStyle name="Hipervínculo visitado" xfId="35661" builtinId="9" hidden="1"/>
    <cellStyle name="Hipervínculo visitado" xfId="25238" builtinId="9" hidden="1"/>
    <cellStyle name="Hipervínculo visitado" xfId="51305" builtinId="9" hidden="1"/>
    <cellStyle name="Hipervínculo visitado" xfId="1473" builtinId="9" hidden="1"/>
    <cellStyle name="Hipervínculo visitado" xfId="16161" builtinId="9" hidden="1"/>
    <cellStyle name="Hipervínculo visitado" xfId="31172" builtinId="9" hidden="1"/>
    <cellStyle name="Hipervínculo visitado" xfId="36097" builtinId="9" hidden="1"/>
    <cellStyle name="Hipervínculo visitado" xfId="40991" builtinId="9" hidden="1"/>
    <cellStyle name="Hipervínculo visitado" xfId="58158" builtinId="9" hidden="1"/>
    <cellStyle name="Hipervínculo visitado" xfId="5860" builtinId="9" hidden="1"/>
    <cellStyle name="Hipervínculo visitado" xfId="33378" builtinId="9" hidden="1"/>
    <cellStyle name="Hipervínculo visitado" xfId="30781" builtinId="9" hidden="1"/>
    <cellStyle name="Hipervínculo visitado" xfId="34414" builtinId="9" hidden="1"/>
    <cellStyle name="Hipervínculo visitado" xfId="43836" builtinId="9" hidden="1"/>
    <cellStyle name="Hipervínculo visitado" xfId="13127" builtinId="9" hidden="1"/>
    <cellStyle name="Hipervínculo visitado" xfId="42676" builtinId="9" hidden="1"/>
    <cellStyle name="Hipervínculo visitado" xfId="32236" builtinId="9" hidden="1"/>
    <cellStyle name="Hipervínculo visitado" xfId="4406" builtinId="9" hidden="1"/>
    <cellStyle name="Hipervínculo visitado" xfId="39660" builtinId="9" hidden="1"/>
    <cellStyle name="Hipervínculo visitado" xfId="15214" builtinId="9" hidden="1"/>
    <cellStyle name="Hipervínculo visitado" xfId="37174" builtinId="9" hidden="1"/>
    <cellStyle name="Hipervínculo visitado" xfId="19154" builtinId="9" hidden="1"/>
    <cellStyle name="Hipervínculo visitado" xfId="58152" builtinId="9" hidden="1"/>
    <cellStyle name="Hipervínculo visitado" xfId="45324" builtinId="9" hidden="1"/>
    <cellStyle name="Hipervínculo visitado" xfId="26635" builtinId="9" hidden="1"/>
    <cellStyle name="Hipervínculo visitado" xfId="11707" builtinId="9" hidden="1"/>
    <cellStyle name="Hipervínculo visitado" xfId="37827" builtinId="9" hidden="1"/>
    <cellStyle name="Hipervínculo visitado" xfId="25599" builtinId="9" hidden="1"/>
    <cellStyle name="Hipervínculo visitado" xfId="31140" builtinId="9" hidden="1"/>
    <cellStyle name="Hipervínculo visitado" xfId="59282" builtinId="9" hidden="1"/>
    <cellStyle name="Hipervínculo visitado" xfId="2627" builtinId="9" hidden="1"/>
    <cellStyle name="Hipervínculo visitado" xfId="27033" builtinId="9" hidden="1"/>
    <cellStyle name="Hipervínculo visitado" xfId="36935" builtinId="9" hidden="1"/>
    <cellStyle name="Hipervínculo visitado" xfId="21098" builtinId="9" hidden="1"/>
    <cellStyle name="Hipervínculo visitado" xfId="12887" builtinId="9" hidden="1"/>
    <cellStyle name="Hipervínculo visitado" xfId="55633" builtinId="9" hidden="1"/>
    <cellStyle name="Hipervínculo visitado" xfId="19216" builtinId="9" hidden="1"/>
    <cellStyle name="Hipervínculo visitado" xfId="100" builtinId="9" hidden="1"/>
    <cellStyle name="Hipervínculo visitado" xfId="12589" builtinId="9" hidden="1"/>
    <cellStyle name="Hipervínculo visitado" xfId="43020" builtinId="9" hidden="1"/>
    <cellStyle name="Hipervínculo visitado" xfId="55359" builtinId="9" hidden="1"/>
    <cellStyle name="Hipervínculo visitado" xfId="19078" builtinId="9" hidden="1"/>
    <cellStyle name="Hipervínculo visitado" xfId="24143" builtinId="9" hidden="1"/>
    <cellStyle name="Hipervínculo visitado" xfId="7190" builtinId="9" hidden="1"/>
    <cellStyle name="Hipervínculo visitado" xfId="3509" builtinId="9" hidden="1"/>
    <cellStyle name="Hipervínculo visitado" xfId="28004" builtinId="9" hidden="1"/>
    <cellStyle name="Hipervínculo visitado" xfId="54361" builtinId="9" hidden="1"/>
    <cellStyle name="Hipervínculo visitado" xfId="39768" builtinId="9" hidden="1"/>
    <cellStyle name="Hipervínculo visitado" xfId="54591" builtinId="9" hidden="1"/>
    <cellStyle name="Hipervínculo visitado" xfId="55337" builtinId="9" hidden="1"/>
    <cellStyle name="Hipervínculo visitado" xfId="52686" builtinId="9" hidden="1"/>
    <cellStyle name="Hipervínculo visitado" xfId="52710" builtinId="9" hidden="1"/>
    <cellStyle name="Hipervínculo visitado" xfId="59258" builtinId="9" hidden="1"/>
    <cellStyle name="Hipervínculo visitado" xfId="36398" builtinId="9" hidden="1"/>
    <cellStyle name="Hipervínculo visitado" xfId="28943" builtinId="9" hidden="1"/>
    <cellStyle name="Hipervínculo visitado" xfId="21614" builtinId="9" hidden="1"/>
    <cellStyle name="Hipervínculo visitado" xfId="37092" builtinId="9" hidden="1"/>
    <cellStyle name="Hipervínculo visitado" xfId="46107" builtinId="9" hidden="1"/>
    <cellStyle name="Hipervínculo visitado" xfId="55717" builtinId="9" hidden="1"/>
    <cellStyle name="Hipervínculo visitado" xfId="14874" builtinId="9" hidden="1"/>
    <cellStyle name="Hipervínculo visitado" xfId="16257" builtinId="9" hidden="1"/>
    <cellStyle name="Hipervínculo visitado" xfId="6442" builtinId="9" hidden="1"/>
    <cellStyle name="Hipervínculo visitado" xfId="8913" builtinId="9" hidden="1"/>
    <cellStyle name="Hipervínculo visitado" xfId="14814" builtinId="9" hidden="1"/>
    <cellStyle name="Hipervínculo visitado" xfId="12515" builtinId="9" hidden="1"/>
    <cellStyle name="Hipervínculo visitado" xfId="13554" builtinId="9" hidden="1"/>
    <cellStyle name="Hipervínculo visitado" xfId="23173" builtinId="9" hidden="1"/>
    <cellStyle name="Hipervínculo visitado" xfId="5234" builtinId="9" hidden="1"/>
    <cellStyle name="Hipervínculo visitado" xfId="58625" builtinId="9" hidden="1"/>
    <cellStyle name="Hipervínculo visitado" xfId="51337" builtinId="9" hidden="1"/>
    <cellStyle name="Hipervínculo visitado" xfId="9542" builtinId="9" hidden="1"/>
    <cellStyle name="Hipervínculo visitado" xfId="879" builtinId="9" hidden="1"/>
    <cellStyle name="Hipervínculo visitado" xfId="2607" builtinId="9" hidden="1"/>
    <cellStyle name="Hipervínculo visitado" xfId="2398" builtinId="9" hidden="1"/>
    <cellStyle name="Hipervínculo visitado" xfId="6280" builtinId="9" hidden="1"/>
    <cellStyle name="Hipervínculo visitado" xfId="55379" builtinId="9" hidden="1"/>
    <cellStyle name="Hipervínculo visitado" xfId="28687" builtinId="9" hidden="1"/>
    <cellStyle name="Hipervínculo visitado" xfId="8180" builtinId="9" hidden="1"/>
    <cellStyle name="Hipervínculo visitado" xfId="28470" builtinId="9" hidden="1"/>
    <cellStyle name="Hipervínculo visitado" xfId="35367" builtinId="9" hidden="1"/>
    <cellStyle name="Hipervínculo visitado" xfId="17640" builtinId="9" hidden="1"/>
    <cellStyle name="Hipervínculo visitado" xfId="3244" builtinId="9" hidden="1"/>
    <cellStyle name="Hipervínculo visitado" xfId="7978" builtinId="9" hidden="1"/>
    <cellStyle name="Hipervínculo visitado" xfId="34085" builtinId="9" hidden="1"/>
    <cellStyle name="Hipervínculo visitado" xfId="12977" builtinId="9" hidden="1"/>
    <cellStyle name="Hipervínculo visitado" xfId="10526" builtinId="9" hidden="1"/>
    <cellStyle name="Hipervínculo visitado" xfId="4378" builtinId="9" hidden="1"/>
    <cellStyle name="Hipervínculo visitado" xfId="3507" builtinId="9" hidden="1"/>
    <cellStyle name="Hipervínculo visitado" xfId="19126" builtinId="9" hidden="1"/>
    <cellStyle name="Hipervínculo visitado" xfId="18654" builtinId="9" hidden="1"/>
    <cellStyle name="Hipervínculo visitado" xfId="38509" builtinId="9" hidden="1"/>
    <cellStyle name="Hipervínculo visitado" xfId="49834" builtinId="9" hidden="1"/>
    <cellStyle name="Hipervínculo visitado" xfId="9812" builtinId="9" hidden="1"/>
    <cellStyle name="Hipervínculo visitado" xfId="32900" builtinId="9" hidden="1"/>
    <cellStyle name="Hipervínculo visitado" xfId="14802" builtinId="9" hidden="1"/>
    <cellStyle name="Hipervínculo visitado" xfId="1997" builtinId="9" hidden="1"/>
    <cellStyle name="Hipervínculo visitado" xfId="9318" builtinId="9" hidden="1"/>
    <cellStyle name="Hipervínculo visitado" xfId="16690" builtinId="9" hidden="1"/>
    <cellStyle name="Hipervínculo visitado" xfId="54902" builtinId="9" hidden="1"/>
    <cellStyle name="Hipervínculo visitado" xfId="13940" builtinId="9" hidden="1"/>
    <cellStyle name="Hipervínculo visitado" xfId="22595" builtinId="9" hidden="1"/>
    <cellStyle name="Hipervínculo visitado" xfId="37297" builtinId="9" hidden="1"/>
    <cellStyle name="Hipervínculo visitado" xfId="17198" builtinId="9" hidden="1"/>
    <cellStyle name="Hipervínculo visitado" xfId="110" builtinId="9" hidden="1"/>
    <cellStyle name="Hipervínculo visitado" xfId="41928" builtinId="9" hidden="1"/>
    <cellStyle name="Hipervínculo visitado" xfId="36975" builtinId="9" hidden="1"/>
    <cellStyle name="Hipervínculo visitado" xfId="10248" builtinId="9" hidden="1"/>
    <cellStyle name="Hipervínculo visitado" xfId="35971" builtinId="9" hidden="1"/>
    <cellStyle name="Hipervínculo visitado" xfId="6254" builtinId="9" hidden="1"/>
    <cellStyle name="Hipervínculo visitado" xfId="32001" builtinId="9" hidden="1"/>
    <cellStyle name="Hipervínculo visitado" xfId="57018" builtinId="9" hidden="1"/>
    <cellStyle name="Hipervínculo visitado" xfId="17676" builtinId="9" hidden="1"/>
    <cellStyle name="Hipervínculo visitado" xfId="29944" builtinId="9" hidden="1"/>
    <cellStyle name="Hipervínculo visitado" xfId="28549" builtinId="9" hidden="1"/>
    <cellStyle name="Hipervínculo visitado" xfId="58333" builtinId="9" hidden="1"/>
    <cellStyle name="Hipervínculo visitado" xfId="32942" builtinId="9" hidden="1"/>
    <cellStyle name="Hipervínculo visitado" xfId="30548" builtinId="9" hidden="1"/>
    <cellStyle name="Hipervínculo visitado" xfId="9683" builtinId="9" hidden="1"/>
    <cellStyle name="Hipervínculo visitado" xfId="2755" builtinId="9" hidden="1"/>
    <cellStyle name="Hipervínculo visitado" xfId="8388" builtinId="9" hidden="1"/>
    <cellStyle name="Hipervínculo visitado" xfId="2422" builtinId="9" hidden="1"/>
    <cellStyle name="Hipervínculo visitado" xfId="13233" builtinId="9" hidden="1"/>
    <cellStyle name="Hipervínculo visitado" xfId="39978" builtinId="9" hidden="1"/>
    <cellStyle name="Hipervínculo visitado" xfId="17590" builtinId="9" hidden="1"/>
    <cellStyle name="Hipervínculo visitado" xfId="6785" builtinId="9" hidden="1"/>
    <cellStyle name="Hipervínculo visitado" xfId="994" builtinId="9" hidden="1"/>
    <cellStyle name="Hipervínculo visitado" xfId="6480" builtinId="9" hidden="1"/>
    <cellStyle name="Hipervínculo visitado" xfId="23671" builtinId="9" hidden="1"/>
    <cellStyle name="Hipervínculo visitado" xfId="5836" builtinId="9" hidden="1"/>
    <cellStyle name="Hipervínculo visitado" xfId="20002" builtinId="9" hidden="1"/>
    <cellStyle name="Hipervínculo visitado" xfId="18881" builtinId="9" hidden="1"/>
    <cellStyle name="Hipervínculo visitado" xfId="36642" builtinId="9" hidden="1"/>
    <cellStyle name="Hipervínculo visitado" xfId="20449" builtinId="9" hidden="1"/>
    <cellStyle name="Hipervínculo visitado" xfId="55466" builtinId="9" hidden="1"/>
    <cellStyle name="Hipervínculo visitado" xfId="1725" builtinId="9" hidden="1"/>
    <cellStyle name="Hipervínculo visitado" xfId="40264" builtinId="9" hidden="1"/>
    <cellStyle name="Hipervínculo visitado" xfId="12723" builtinId="9" hidden="1"/>
    <cellStyle name="Hipervínculo visitado" xfId="43128" builtinId="9" hidden="1"/>
    <cellStyle name="Hipervínculo visitado" xfId="2280" builtinId="9" hidden="1"/>
    <cellStyle name="Hipervínculo visitado" xfId="8112" builtinId="9" hidden="1"/>
    <cellStyle name="Hipervínculo visitado" xfId="6633" builtinId="9" hidden="1"/>
    <cellStyle name="Hipervínculo visitado" xfId="5563" builtinId="9" hidden="1"/>
    <cellStyle name="Hipervínculo visitado" xfId="46127" builtinId="9" hidden="1"/>
    <cellStyle name="Hipervínculo visitado" xfId="46357" builtinId="9" hidden="1"/>
    <cellStyle name="Hipervínculo visitado" xfId="48595" builtinId="9" hidden="1"/>
    <cellStyle name="Hipervínculo visitado" xfId="29993" builtinId="9" hidden="1"/>
    <cellStyle name="Hipervínculo visitado" xfId="38505" builtinId="9" hidden="1"/>
    <cellStyle name="Hipervínculo visitado" xfId="18510" builtinId="9" hidden="1"/>
    <cellStyle name="Hipervínculo visitado" xfId="11502" builtinId="9" hidden="1"/>
    <cellStyle name="Hipervínculo visitado" xfId="37556" builtinId="9" hidden="1"/>
    <cellStyle name="Hipervínculo visitado" xfId="11056" builtinId="9" hidden="1"/>
    <cellStyle name="Hipervínculo visitado" xfId="36069" builtinId="9" hidden="1"/>
    <cellStyle name="Hipervínculo visitado" xfId="12171" builtinId="9" hidden="1"/>
    <cellStyle name="Hipervínculo visitado" xfId="18710" builtinId="9" hidden="1"/>
    <cellStyle name="Hipervínculo visitado" xfId="52599" builtinId="9" hidden="1"/>
    <cellStyle name="Hipervínculo visitado" xfId="33804" builtinId="9" hidden="1"/>
    <cellStyle name="Hipervínculo visitado" xfId="1595" builtinId="9" hidden="1"/>
    <cellStyle name="Hipervínculo visitado" xfId="4512" builtinId="9" hidden="1"/>
    <cellStyle name="Hipervínculo visitado" xfId="1131" builtinId="9" hidden="1"/>
    <cellStyle name="Hipervínculo visitado" xfId="58679" builtinId="9" hidden="1"/>
    <cellStyle name="Hipervínculo visitado" xfId="22487" builtinId="9" hidden="1"/>
    <cellStyle name="Hipervínculo visitado" xfId="47297" builtinId="9" hidden="1"/>
    <cellStyle name="Hipervínculo visitado" xfId="59181" builtinId="9" hidden="1"/>
    <cellStyle name="Hipervínculo visitado" xfId="57004" builtinId="9" hidden="1"/>
    <cellStyle name="Hipervínculo visitado" xfId="18085" builtinId="9" hidden="1"/>
    <cellStyle name="Hipervínculo visitado" xfId="339" builtinId="9" hidden="1"/>
    <cellStyle name="Hipervínculo visitado" xfId="20027" builtinId="9" hidden="1"/>
    <cellStyle name="Hipervínculo visitado" xfId="45192" builtinId="9" hidden="1"/>
    <cellStyle name="Hipervínculo visitado" xfId="1973" builtinId="9" hidden="1"/>
    <cellStyle name="Hipervínculo visitado" xfId="56335" builtinId="9" hidden="1"/>
    <cellStyle name="Hipervínculo visitado" xfId="45935" builtinId="9" hidden="1"/>
    <cellStyle name="Hipervínculo visitado" xfId="11237" builtinId="9" hidden="1"/>
    <cellStyle name="Hipervínculo visitado" xfId="17166" builtinId="9" hidden="1"/>
    <cellStyle name="Hipervínculo visitado" xfId="43985" builtinId="9" hidden="1"/>
    <cellStyle name="Hipervínculo visitado" xfId="5668" builtinId="9" hidden="1"/>
    <cellStyle name="Hipervínculo visitado" xfId="39242" builtinId="9" hidden="1"/>
    <cellStyle name="Hipervínculo visitado" xfId="24958" builtinId="9" hidden="1"/>
    <cellStyle name="Hipervínculo visitado" xfId="4514" builtinId="9" hidden="1"/>
    <cellStyle name="Hipervínculo visitado" xfId="51704" builtinId="9" hidden="1"/>
    <cellStyle name="Hipervínculo visitado" xfId="52563" builtinId="9" hidden="1"/>
    <cellStyle name="Hipervínculo visitado" xfId="22395" builtinId="9" hidden="1"/>
    <cellStyle name="Hipervínculo visitado" xfId="22071" builtinId="9" hidden="1"/>
    <cellStyle name="Hipervínculo visitado" xfId="25359" builtinId="9" hidden="1"/>
    <cellStyle name="Hipervínculo visitado" xfId="31632" builtinId="9" hidden="1"/>
    <cellStyle name="Hipervínculo visitado" xfId="51828" builtinId="9" hidden="1"/>
    <cellStyle name="Hipervínculo visitado" xfId="13323" builtinId="9" hidden="1"/>
    <cellStyle name="Hipervínculo visitado" xfId="4299" builtinId="9" hidden="1"/>
    <cellStyle name="Hipervínculo visitado" xfId="504" builtinId="9" hidden="1"/>
    <cellStyle name="Hipervínculo visitado" xfId="55952" builtinId="9" hidden="1"/>
    <cellStyle name="Hipervínculo visitado" xfId="57469" builtinId="9" hidden="1"/>
    <cellStyle name="Hipervínculo visitado" xfId="37843" builtinId="9" hidden="1"/>
    <cellStyle name="Hipervínculo visitado" xfId="50901" builtinId="9" hidden="1"/>
    <cellStyle name="Hipervínculo visitado" xfId="11692" builtinId="9" hidden="1"/>
    <cellStyle name="Hipervínculo visitado" xfId="7341" builtinId="9" hidden="1"/>
    <cellStyle name="Hipervínculo visitado" xfId="41413" builtinId="9" hidden="1"/>
    <cellStyle name="Hipervínculo visitado" xfId="43194" builtinId="9" hidden="1"/>
    <cellStyle name="Hipervínculo visitado" xfId="3113" builtinId="9" hidden="1"/>
    <cellStyle name="Hipervínculo visitado" xfId="911" builtinId="9" hidden="1"/>
    <cellStyle name="Hipervínculo visitado" xfId="9073" builtinId="9" hidden="1"/>
    <cellStyle name="Hipervínculo visitado" xfId="30994" builtinId="9" hidden="1"/>
    <cellStyle name="Hipervínculo visitado" xfId="32155" builtinId="9" hidden="1"/>
    <cellStyle name="Hipervínculo visitado" xfId="4520" builtinId="9" hidden="1"/>
    <cellStyle name="Hipervínculo visitado" xfId="3403" builtinId="9" hidden="1"/>
    <cellStyle name="Hipervínculo visitado" xfId="21620" builtinId="9" hidden="1"/>
    <cellStyle name="Hipervínculo visitado" xfId="35975" builtinId="9" hidden="1"/>
    <cellStyle name="Hipervínculo visitado" xfId="55093" builtinId="9" hidden="1"/>
    <cellStyle name="Hipervínculo visitado" xfId="28763" builtinId="9" hidden="1"/>
    <cellStyle name="Hipervínculo visitado" xfId="10719" builtinId="9" hidden="1"/>
    <cellStyle name="Hipervínculo visitado" xfId="6410" builtinId="9" hidden="1"/>
    <cellStyle name="Hipervínculo visitado" xfId="25696" builtinId="9" hidden="1"/>
    <cellStyle name="Hipervínculo visitado" xfId="52100" builtinId="9" hidden="1"/>
    <cellStyle name="Hipervínculo visitado" xfId="46097" builtinId="9" hidden="1"/>
    <cellStyle name="Hipervínculo visitado" xfId="29700" builtinId="9" hidden="1"/>
    <cellStyle name="Hipervínculo visitado" xfId="765" builtinId="9" hidden="1"/>
    <cellStyle name="Hipervínculo visitado" xfId="18042" builtinId="9" hidden="1"/>
    <cellStyle name="Hipervínculo visitado" xfId="59300" builtinId="9" hidden="1"/>
    <cellStyle name="Hipervínculo visitado" xfId="51780" builtinId="9" hidden="1"/>
    <cellStyle name="Hipervínculo visitado" xfId="55655" builtinId="9" hidden="1"/>
    <cellStyle name="Hipervínculo visitado" xfId="54477" builtinId="9" hidden="1"/>
    <cellStyle name="Hipervínculo visitado" xfId="44894" builtinId="9" hidden="1"/>
    <cellStyle name="Hipervínculo visitado" xfId="35423" builtinId="9" hidden="1"/>
    <cellStyle name="Hipervínculo visitado" xfId="29487" builtinId="9" hidden="1"/>
    <cellStyle name="Hipervínculo visitado" xfId="57499" builtinId="9" hidden="1"/>
    <cellStyle name="Hipervínculo visitado" xfId="47117" builtinId="9" hidden="1"/>
    <cellStyle name="Hipervínculo visitado" xfId="17238" builtinId="9" hidden="1"/>
    <cellStyle name="Hipervínculo visitado" xfId="48858" builtinId="9" hidden="1"/>
    <cellStyle name="Hipervínculo visitado" xfId="58749" builtinId="9" hidden="1"/>
    <cellStyle name="Hipervínculo visitado" xfId="48216" builtinId="9" hidden="1"/>
    <cellStyle name="Hipervínculo visitado" xfId="17838" builtinId="9" hidden="1"/>
    <cellStyle name="Hipervínculo visitado" xfId="17055" builtinId="9" hidden="1"/>
    <cellStyle name="Hipervínculo visitado" xfId="33116" builtinId="9" hidden="1"/>
    <cellStyle name="Hipervínculo visitado" xfId="53071" builtinId="9" hidden="1"/>
    <cellStyle name="Hipervínculo visitado" xfId="307" builtinId="9" hidden="1"/>
    <cellStyle name="Hipervínculo visitado" xfId="20218" builtinId="9" hidden="1"/>
    <cellStyle name="Hipervínculo visitado" xfId="34687" builtinId="9" hidden="1"/>
    <cellStyle name="Hipervínculo visitado" xfId="30249" builtinId="9" hidden="1"/>
    <cellStyle name="Hipervínculo visitado" xfId="42044" builtinId="9" hidden="1"/>
    <cellStyle name="Hipervínculo visitado" xfId="51868" builtinId="9" hidden="1"/>
    <cellStyle name="Hipervínculo visitado" xfId="27370" builtinId="9" hidden="1"/>
    <cellStyle name="Hipervínculo visitado" xfId="45992" builtinId="9" hidden="1"/>
    <cellStyle name="Hipervínculo visitado" xfId="51894" builtinId="9" hidden="1"/>
    <cellStyle name="Hipervínculo visitado" xfId="17872" builtinId="9" hidden="1"/>
    <cellStyle name="Hipervínculo visitado" xfId="37961" builtinId="9" hidden="1"/>
    <cellStyle name="Hipervínculo visitado" xfId="51658" builtinId="9" hidden="1"/>
    <cellStyle name="Hipervínculo visitado" xfId="2344" builtinId="9" hidden="1"/>
    <cellStyle name="Hipervínculo visitado" xfId="9740" builtinId="9" hidden="1"/>
    <cellStyle name="Hipervínculo visitado" xfId="9039" builtinId="9" hidden="1"/>
    <cellStyle name="Hipervínculo visitado" xfId="20112" builtinId="9" hidden="1"/>
    <cellStyle name="Hipervínculo visitado" xfId="9287" builtinId="9" hidden="1"/>
    <cellStyle name="Hipervínculo visitado" xfId="18474" builtinId="9" hidden="1"/>
    <cellStyle name="Hipervínculo visitado" xfId="1601" builtinId="9" hidden="1"/>
    <cellStyle name="Hipervínculo visitado" xfId="45292" builtinId="9" hidden="1"/>
    <cellStyle name="Hipervínculo visitado" xfId="11907" builtinId="9" hidden="1"/>
    <cellStyle name="Hipervínculo visitado" xfId="29895" builtinId="9" hidden="1"/>
    <cellStyle name="Hipervínculo visitado" xfId="33067" builtinId="9" hidden="1"/>
    <cellStyle name="Hipervínculo visitado" xfId="32704" builtinId="9" hidden="1"/>
    <cellStyle name="Hipervínculo visitado" xfId="13015" builtinId="9" hidden="1"/>
    <cellStyle name="Hipervínculo visitado" xfId="54982" builtinId="9" hidden="1"/>
    <cellStyle name="Hipervínculo visitado" xfId="52756" builtinId="9" hidden="1"/>
    <cellStyle name="Hipervínculo visitado" xfId="35637" builtinId="9" hidden="1"/>
    <cellStyle name="Hipervínculo visitado" xfId="26264" builtinId="9" hidden="1"/>
    <cellStyle name="Hipervínculo visitado" xfId="34961" builtinId="9" hidden="1"/>
    <cellStyle name="Hipervínculo visitado" xfId="54828" builtinId="9" hidden="1"/>
    <cellStyle name="Hipervínculo visitado" xfId="8486" builtinId="9" hidden="1"/>
    <cellStyle name="Hipervínculo visitado" xfId="20110" builtinId="9" hidden="1"/>
    <cellStyle name="Hipervínculo visitado" xfId="28353" builtinId="9" hidden="1"/>
    <cellStyle name="Hipervínculo visitado" xfId="17188" builtinId="9" hidden="1"/>
    <cellStyle name="Hipervínculo visitado" xfId="2017" builtinId="9" hidden="1"/>
    <cellStyle name="Hipervínculo visitado" xfId="3019" builtinId="9" hidden="1"/>
    <cellStyle name="Hipervínculo visitado" xfId="40884" builtinId="9" hidden="1"/>
    <cellStyle name="Hipervínculo visitado" xfId="39401" builtinId="9" hidden="1"/>
    <cellStyle name="Hipervínculo visitado" xfId="23557" builtinId="9" hidden="1"/>
    <cellStyle name="Hipervínculo visitado" xfId="11415" builtinId="9" hidden="1"/>
    <cellStyle name="Hipervínculo visitado" xfId="6931" builtinId="9" hidden="1"/>
    <cellStyle name="Hipervínculo visitado" xfId="4645" builtinId="9" hidden="1"/>
    <cellStyle name="Hipervínculo visitado" xfId="5760" builtinId="9" hidden="1"/>
    <cellStyle name="Hipervínculo visitado" xfId="8328" builtinId="9" hidden="1"/>
    <cellStyle name="Hipervínculo visitado" xfId="19640" builtinId="9" hidden="1"/>
    <cellStyle name="Hipervínculo visitado" xfId="5440" builtinId="9" hidden="1"/>
    <cellStyle name="Hipervínculo visitado" xfId="897" builtinId="9" hidden="1"/>
    <cellStyle name="Hipervínculo visitado" xfId="1945" builtinId="9" hidden="1"/>
    <cellStyle name="Hipervínculo visitado" xfId="1481" builtinId="9" hidden="1"/>
    <cellStyle name="Hipervínculo visitado" xfId="171" builtinId="9" hidden="1"/>
    <cellStyle name="Hipervínculo visitado" xfId="5992" builtinId="9" hidden="1"/>
    <cellStyle name="Hipervínculo visitado" xfId="56783" builtinId="9" hidden="1"/>
    <cellStyle name="Hipervínculo visitado" xfId="3027" builtinId="9" hidden="1"/>
    <cellStyle name="Hipervínculo visitado" xfId="34911" builtinId="9" hidden="1"/>
    <cellStyle name="Hipervínculo visitado" xfId="44642" builtinId="9" hidden="1"/>
    <cellStyle name="Hipervínculo visitado" xfId="41494" builtinId="9" hidden="1"/>
    <cellStyle name="Hipervínculo visitado" xfId="34655" builtinId="9" hidden="1"/>
    <cellStyle name="Hipervínculo visitado" xfId="44980" builtinId="9" hidden="1"/>
    <cellStyle name="Hipervínculo visitado" xfId="2613" builtinId="9" hidden="1"/>
    <cellStyle name="Hipervínculo visitado" xfId="23418" builtinId="9" hidden="1"/>
    <cellStyle name="Hipervínculo visitado" xfId="12799" builtinId="9" hidden="1"/>
    <cellStyle name="Hipervínculo visitado" xfId="58525" builtinId="9" hidden="1"/>
    <cellStyle name="Hipervínculo visitado" xfId="59476" builtinId="9" hidden="1"/>
    <cellStyle name="Hipervínculo visitado" xfId="3361" builtinId="9" hidden="1"/>
    <cellStyle name="Hipervínculo visitado" xfId="35941" builtinId="9" hidden="1"/>
    <cellStyle name="Hipervínculo visitado" xfId="5123" builtinId="9" hidden="1"/>
    <cellStyle name="Hipervínculo visitado" xfId="27554" builtinId="9" hidden="1"/>
    <cellStyle name="Hipervínculo visitado" xfId="54722" builtinId="9" hidden="1"/>
    <cellStyle name="Hipervínculo visitado" xfId="57112" builtinId="9" hidden="1"/>
    <cellStyle name="Hipervínculo visitado" xfId="9141" builtinId="9" hidden="1"/>
    <cellStyle name="Hipervínculo visitado" xfId="49604" builtinId="9" hidden="1"/>
    <cellStyle name="Hipervínculo visitado" xfId="53184" builtinId="9" hidden="1"/>
    <cellStyle name="Hipervínculo visitado" xfId="37588" builtinId="9" hidden="1"/>
    <cellStyle name="Hipervínculo visitado" xfId="57799" builtinId="9" hidden="1"/>
    <cellStyle name="Hipervínculo visitado" xfId="27767" builtinId="9" hidden="1"/>
    <cellStyle name="Hipervínculo visitado" xfId="3861" builtinId="9" hidden="1"/>
    <cellStyle name="Hipervínculo visitado" xfId="27386" builtinId="9" hidden="1"/>
    <cellStyle name="Hipervínculo visitado" xfId="9808" builtinId="9" hidden="1"/>
    <cellStyle name="Hipervínculo visitado" xfId="19366" builtinId="9" hidden="1"/>
    <cellStyle name="Hipervínculo visitado" xfId="1439" builtinId="9" hidden="1"/>
    <cellStyle name="Hipervínculo visitado" xfId="5494" builtinId="9" hidden="1"/>
    <cellStyle name="Hipervínculo visitado" xfId="4396" builtinId="9" hidden="1"/>
    <cellStyle name="Hipervínculo visitado" xfId="56954" builtinId="9" hidden="1"/>
    <cellStyle name="Hipervínculo visitado" xfId="28825" builtinId="9" hidden="1"/>
    <cellStyle name="Hipervínculo visitado" xfId="56269" builtinId="9" hidden="1"/>
    <cellStyle name="Hipervínculo visitado" xfId="5390" builtinId="9" hidden="1"/>
    <cellStyle name="Hipervínculo visitado" xfId="50235" builtinId="9" hidden="1"/>
    <cellStyle name="Hipervínculo visitado" xfId="42888" builtinId="9" hidden="1"/>
    <cellStyle name="Hipervínculo visitado" xfId="46207" builtinId="9" hidden="1"/>
    <cellStyle name="Hipervínculo visitado" xfId="8584" builtinId="9" hidden="1"/>
    <cellStyle name="Hipervínculo visitado" xfId="19984" builtinId="9" hidden="1"/>
    <cellStyle name="Hipervínculo visitado" xfId="25367" builtinId="9" hidden="1"/>
    <cellStyle name="Hipervínculo visitado" xfId="44320" builtinId="9" hidden="1"/>
    <cellStyle name="Hipervínculo visitado" xfId="19706" builtinId="9" hidden="1"/>
    <cellStyle name="Hipervínculo visitado" xfId="12211" builtinId="9" hidden="1"/>
    <cellStyle name="Hipervínculo visitado" xfId="29033" builtinId="9" hidden="1"/>
    <cellStyle name="Hipervínculo visitado" xfId="21389" builtinId="9" hidden="1"/>
    <cellStyle name="Hipervínculo visitado" xfId="15366" builtinId="9" hidden="1"/>
    <cellStyle name="Hipervínculo visitado" xfId="32220" builtinId="9" hidden="1"/>
    <cellStyle name="Hipervínculo visitado" xfId="31506" builtinId="9" hidden="1"/>
    <cellStyle name="Hipervínculo visitado" xfId="2130" builtinId="9" hidden="1"/>
    <cellStyle name="Hipervínculo visitado" xfId="54059" builtinId="9" hidden="1"/>
    <cellStyle name="Hipervínculo visitado" xfId="55831" builtinId="9" hidden="1"/>
    <cellStyle name="Hipervínculo visitado" xfId="36269" builtinId="9" hidden="1"/>
    <cellStyle name="Hipervínculo visitado" xfId="30701" builtinId="9" hidden="1"/>
    <cellStyle name="Hipervínculo visitado" xfId="15783" builtinId="9" hidden="1"/>
    <cellStyle name="Hipervínculo visitado" xfId="7087" builtinId="9" hidden="1"/>
    <cellStyle name="Hipervínculo visitado" xfId="17326" builtinId="9" hidden="1"/>
    <cellStyle name="Hipervínculo visitado" xfId="1635" builtinId="9" hidden="1"/>
    <cellStyle name="Hipervínculo visitado" xfId="37301" builtinId="9" hidden="1"/>
    <cellStyle name="Hipervínculo visitado" xfId="21485" builtinId="9" hidden="1"/>
    <cellStyle name="Hipervínculo visitado" xfId="16033" builtinId="9" hidden="1"/>
    <cellStyle name="Hipervínculo visitado" xfId="13550" builtinId="9" hidden="1"/>
    <cellStyle name="Hipervínculo visitado" xfId="3081" builtinId="9" hidden="1"/>
    <cellStyle name="Hipervínculo visitado" xfId="36931" builtinId="9" hidden="1"/>
    <cellStyle name="Hipervínculo visitado" xfId="8764" builtinId="9" hidden="1"/>
    <cellStyle name="Hipervínculo visitado" xfId="17310" builtinId="9" hidden="1"/>
    <cellStyle name="Hipervínculo visitado" xfId="8262" builtinId="9" hidden="1"/>
    <cellStyle name="Hipervínculo visitado" xfId="13291" builtinId="9" hidden="1"/>
    <cellStyle name="Hipervínculo visitado" xfId="9736" builtinId="9" hidden="1"/>
    <cellStyle name="Hipervínculo visitado" xfId="10450" builtinId="9" hidden="1"/>
    <cellStyle name="Hipervínculo visitado" xfId="13435" builtinId="9" hidden="1"/>
    <cellStyle name="Hipervínculo visitado" xfId="36660" builtinId="9" hidden="1"/>
    <cellStyle name="Hipervínculo visitado" xfId="7606" builtinId="9" hidden="1"/>
    <cellStyle name="Hipervínculo visitado" xfId="10135" builtinId="9" hidden="1"/>
    <cellStyle name="Hipervínculo visitado" xfId="1663" builtinId="9" hidden="1"/>
    <cellStyle name="Hipervínculo visitado" xfId="3177" builtinId="9" hidden="1"/>
    <cellStyle name="Hipervínculo visitado" xfId="55695" builtinId="9" hidden="1"/>
    <cellStyle name="Hipervínculo visitado" xfId="18694" builtinId="9" hidden="1"/>
    <cellStyle name="Hipervínculo visitado" xfId="17194" builtinId="9" hidden="1"/>
    <cellStyle name="Hipervínculo visitado" xfId="22183" builtinId="9" hidden="1"/>
    <cellStyle name="Hipervínculo visitado" xfId="2713" builtinId="9" hidden="1"/>
    <cellStyle name="Hipervínculo visitado" xfId="2842" builtinId="9" hidden="1"/>
    <cellStyle name="Hipervínculo visitado" xfId="36891" builtinId="9" hidden="1"/>
    <cellStyle name="Hipervínculo visitado" xfId="44382" builtinId="9" hidden="1"/>
    <cellStyle name="Hipervínculo visitado" xfId="20549" builtinId="9" hidden="1"/>
    <cellStyle name="Hipervínculo visitado" xfId="1641" builtinId="9" hidden="1"/>
    <cellStyle name="Hipervínculo visitado" xfId="8286" builtinId="9" hidden="1"/>
    <cellStyle name="Hipervínculo visitado" xfId="12685" builtinId="9" hidden="1"/>
    <cellStyle name="Hipervínculo visitado" xfId="27059" builtinId="9" hidden="1"/>
    <cellStyle name="Hipervínculo visitado" xfId="42153" builtinId="9" hidden="1"/>
    <cellStyle name="Hipervínculo visitado" xfId="38163" builtinId="9" hidden="1"/>
    <cellStyle name="Hipervínculo visitado" xfId="47637" builtinId="9" hidden="1"/>
    <cellStyle name="Hipervínculo visitado" xfId="1093" builtinId="9" hidden="1"/>
    <cellStyle name="Hipervínculo visitado" xfId="6482" builtinId="9" hidden="1"/>
    <cellStyle name="Hipervínculo visitado" xfId="19990" builtinId="9" hidden="1"/>
    <cellStyle name="Hipervínculo visitado" xfId="2352" builtinId="9" hidden="1"/>
    <cellStyle name="Hipervínculo visitado" xfId="29213" builtinId="9" hidden="1"/>
    <cellStyle name="Hipervínculo visitado" xfId="46089" builtinId="9" hidden="1"/>
    <cellStyle name="Hipervínculo visitado" xfId="29881" builtinId="9" hidden="1"/>
    <cellStyle name="Hipervínculo visitado" xfId="39053" builtinId="9" hidden="1"/>
    <cellStyle name="Hipervínculo visitado" xfId="48273" builtinId="9" hidden="1"/>
    <cellStyle name="Hipervínculo visitado" xfId="41464" builtinId="9" hidden="1"/>
    <cellStyle name="Hipervínculo visitado" xfId="30003" builtinId="9" hidden="1"/>
    <cellStyle name="Hipervínculo visitado" xfId="49278" builtinId="9" hidden="1"/>
    <cellStyle name="Hipervínculo visitado" xfId="48525" builtinId="9" hidden="1"/>
    <cellStyle name="Hipervínculo visitado" xfId="56535" builtinId="9" hidden="1"/>
    <cellStyle name="Hipervínculo visitado" xfId="33662" builtinId="9" hidden="1"/>
    <cellStyle name="Hipervínculo visitado" xfId="655" builtinId="9" hidden="1"/>
    <cellStyle name="Hipervínculo visitado" xfId="11996" builtinId="9" hidden="1"/>
    <cellStyle name="Hipervínculo visitado" xfId="41354" builtinId="9" hidden="1"/>
    <cellStyle name="Hipervínculo visitado" xfId="12551" builtinId="9" hidden="1"/>
    <cellStyle name="Hipervínculo visitado" xfId="33938" builtinId="9" hidden="1"/>
    <cellStyle name="Hipervínculo visitado" xfId="33210" builtinId="9" hidden="1"/>
    <cellStyle name="Hipervínculo visitado" xfId="2579" builtinId="9" hidden="1"/>
    <cellStyle name="Hipervínculo visitado" xfId="16261" builtinId="9" hidden="1"/>
    <cellStyle name="Hipervínculo visitado" xfId="6683" builtinId="9" hidden="1"/>
    <cellStyle name="Hipervínculo visitado" xfId="4727" builtinId="9" hidden="1"/>
    <cellStyle name="Hipervínculo visitado" xfId="1199" builtinId="9" hidden="1"/>
    <cellStyle name="Hipervínculo visitado" xfId="345" builtinId="9" hidden="1"/>
    <cellStyle name="Hipervínculo visitado" xfId="1649" builtinId="9" hidden="1"/>
    <cellStyle name="Hipervínculo visitado" xfId="3811" builtinId="9" hidden="1"/>
    <cellStyle name="Hipervínculo visitado" xfId="37469" builtinId="9" hidden="1"/>
    <cellStyle name="Hipervínculo visitado" xfId="25104" builtinId="9" hidden="1"/>
    <cellStyle name="Hipervínculo visitado" xfId="59382" builtinId="9" hidden="1"/>
    <cellStyle name="Hipervínculo visitado" xfId="45864" builtinId="9" hidden="1"/>
    <cellStyle name="Hipervínculo visitado" xfId="10988" builtinId="9" hidden="1"/>
    <cellStyle name="Hipervínculo visitado" xfId="41693" builtinId="9" hidden="1"/>
    <cellStyle name="Hipervínculo visitado" xfId="43503" builtinId="9" hidden="1"/>
    <cellStyle name="Hipervínculo visitado" xfId="9711" builtinId="9" hidden="1"/>
    <cellStyle name="Hipervínculo visitado" xfId="3187" builtinId="9" hidden="1"/>
    <cellStyle name="Hipervínculo visitado" xfId="46985" builtinId="9" hidden="1"/>
    <cellStyle name="Hipervínculo visitado" xfId="47587" builtinId="9" hidden="1"/>
    <cellStyle name="Hipervínculo visitado" xfId="13243" builtinId="9" hidden="1"/>
    <cellStyle name="Hipervínculo visitado" xfId="6360" builtinId="9" hidden="1"/>
    <cellStyle name="Hipervínculo visitado" xfId="3215" builtinId="9" hidden="1"/>
    <cellStyle name="Hipervínculo visitado" xfId="16135" builtinId="9" hidden="1"/>
    <cellStyle name="Hipervínculo visitado" xfId="34442" builtinId="9" hidden="1"/>
    <cellStyle name="Hipervínculo visitado" xfId="53977" builtinId="9" hidden="1"/>
    <cellStyle name="Hipervínculo visitado" xfId="44888" builtinId="9" hidden="1"/>
    <cellStyle name="Hipervínculo visitado" xfId="24709" builtinId="9" hidden="1"/>
    <cellStyle name="Hipervínculo visitado" xfId="44566" builtinId="9" hidden="1"/>
    <cellStyle name="Hipervínculo visitado" xfId="49806" builtinId="9" hidden="1"/>
    <cellStyle name="Hipervínculo visitado" xfId="45010" builtinId="9" hidden="1"/>
    <cellStyle name="Hipervínculo visitado" xfId="38081" builtinId="9" hidden="1"/>
    <cellStyle name="Hipervínculo visitado" xfId="25020" builtinId="9" hidden="1"/>
    <cellStyle name="Hipervínculo visitado" xfId="42242" builtinId="9" hidden="1"/>
    <cellStyle name="Hipervínculo visitado" xfId="21727" builtinId="9" hidden="1"/>
    <cellStyle name="Hipervínculo visitado" xfId="45484" builtinId="9" hidden="1"/>
    <cellStyle name="Hipervínculo visitado" xfId="31496" builtinId="9" hidden="1"/>
    <cellStyle name="Hipervínculo visitado" xfId="38331" builtinId="9" hidden="1"/>
    <cellStyle name="Hipervínculo visitado" xfId="52012" builtinId="9" hidden="1"/>
    <cellStyle name="Hipervínculo visitado" xfId="9669" builtinId="9" hidden="1"/>
    <cellStyle name="Hipervínculo visitado" xfId="53537" builtinId="9" hidden="1"/>
    <cellStyle name="Hipervínculo visitado" xfId="5268" builtinId="9" hidden="1"/>
    <cellStyle name="Hipervínculo visitado" xfId="35823" builtinId="9" hidden="1"/>
    <cellStyle name="Hipervínculo visitado" xfId="56970" builtinId="9" hidden="1"/>
    <cellStyle name="Hipervínculo visitado" xfId="55866" builtinId="9" hidden="1"/>
    <cellStyle name="Hipervínculo visitado" xfId="56333" builtinId="9" hidden="1"/>
    <cellStyle name="Hipervínculo visitado" xfId="48040" builtinId="9" hidden="1"/>
    <cellStyle name="Hipervínculo visitado" xfId="30048" builtinId="9" hidden="1"/>
    <cellStyle name="Hipervínculo visitado" xfId="37671" builtinId="9" hidden="1"/>
    <cellStyle name="Hipervínculo visitado" xfId="47663" builtinId="9" hidden="1"/>
    <cellStyle name="Hipervínculo visitado" xfId="56937" builtinId="9" hidden="1"/>
    <cellStyle name="Hipervínculo visitado" xfId="5619" builtinId="9" hidden="1"/>
    <cellStyle name="Hipervínculo visitado" xfId="28579" builtinId="9" hidden="1"/>
    <cellStyle name="Hipervínculo visitado" xfId="26933" builtinId="9" hidden="1"/>
    <cellStyle name="Hipervínculo visitado" xfId="19104" builtinId="9" hidden="1"/>
    <cellStyle name="Hipervínculo visitado" xfId="11905" builtinId="9" hidden="1"/>
    <cellStyle name="Hipervínculo visitado" xfId="20108" builtinId="9" hidden="1"/>
    <cellStyle name="Hipervínculo visitado" xfId="31600" builtinId="9" hidden="1"/>
    <cellStyle name="Hipervínculo visitado" xfId="31462" builtinId="9" hidden="1"/>
    <cellStyle name="Hipervínculo visitado" xfId="9834" builtinId="9" hidden="1"/>
    <cellStyle name="Hipervínculo visitado" xfId="43896" builtinId="9" hidden="1"/>
    <cellStyle name="Hipervínculo visitado" xfId="51578" builtinId="9" hidden="1"/>
    <cellStyle name="Hipervínculo visitado" xfId="44808" builtinId="9" hidden="1"/>
    <cellStyle name="Hipervínculo visitado" xfId="41814" builtinId="9" hidden="1"/>
    <cellStyle name="Hipervínculo visitado" xfId="4191" builtinId="9" hidden="1"/>
    <cellStyle name="Hipervínculo visitado" xfId="40947" builtinId="9" hidden="1"/>
    <cellStyle name="Hipervínculo visitado" xfId="16973" builtinId="9" hidden="1"/>
    <cellStyle name="Hipervínculo visitado" xfId="4774" builtinId="9" hidden="1"/>
    <cellStyle name="Hipervínculo visitado" xfId="26997" builtinId="9" hidden="1"/>
    <cellStyle name="Hipervínculo visitado" xfId="4613" builtinId="9" hidden="1"/>
    <cellStyle name="Hipervínculo visitado" xfId="2218" builtinId="9" hidden="1"/>
    <cellStyle name="Hipervínculo visitado" xfId="37355" builtinId="9" hidden="1"/>
    <cellStyle name="Hipervínculo visitado" xfId="1517" builtinId="9" hidden="1"/>
    <cellStyle name="Hipervínculo visitado" xfId="351" builtinId="9" hidden="1"/>
    <cellStyle name="Hipervínculo visitado" xfId="33027" builtinId="9" hidden="1"/>
    <cellStyle name="Hipervínculo visitado" xfId="52000" builtinId="9" hidden="1"/>
    <cellStyle name="Hipervínculo visitado" xfId="3459" builtinId="9" hidden="1"/>
    <cellStyle name="Hipervínculo visitado" xfId="51307" builtinId="9" hidden="1"/>
    <cellStyle name="Hipervínculo visitado" xfId="58208" builtinId="9" hidden="1"/>
    <cellStyle name="Hipervínculo visitado" xfId="39310" builtinId="9" hidden="1"/>
    <cellStyle name="Hipervínculo visitado" xfId="8778" builtinId="9" hidden="1"/>
    <cellStyle name="Hipervínculo visitado" xfId="3885" builtinId="9" hidden="1"/>
    <cellStyle name="Hipervínculo visitado" xfId="41679" builtinId="9" hidden="1"/>
    <cellStyle name="Hipervínculo visitado" xfId="13231" builtinId="9" hidden="1"/>
    <cellStyle name="Hipervínculo visitado" xfId="42774" builtinId="9" hidden="1"/>
    <cellStyle name="Hipervínculo visitado" xfId="36193" builtinId="9" hidden="1"/>
    <cellStyle name="Hipervínculo visitado" xfId="18095" builtinId="9" hidden="1"/>
    <cellStyle name="Hipervínculo visitado" xfId="3827" builtinId="9" hidden="1"/>
    <cellStyle name="Hipervínculo visitado" xfId="59248" builtinId="9" hidden="1"/>
    <cellStyle name="Hipervínculo visitado" xfId="32189" builtinId="9" hidden="1"/>
    <cellStyle name="Hipervínculo visitado" xfId="19148" builtinId="9" hidden="1"/>
    <cellStyle name="Hipervínculo visitado" xfId="7980" builtinId="9" hidden="1"/>
    <cellStyle name="Hipervínculo visitado" xfId="4746" builtinId="9" hidden="1"/>
    <cellStyle name="Hipervínculo visitado" xfId="13001" builtinId="9" hidden="1"/>
    <cellStyle name="Hipervínculo visitado" xfId="35231" builtinId="9" hidden="1"/>
    <cellStyle name="Hipervínculo visitado" xfId="33755" builtinId="9" hidden="1"/>
    <cellStyle name="Hipervínculo visitado" xfId="27986" builtinId="9" hidden="1"/>
    <cellStyle name="Hipervínculo visitado" xfId="21777" builtinId="9" hidden="1"/>
    <cellStyle name="Hipervínculo visitado" xfId="12893" builtinId="9" hidden="1"/>
    <cellStyle name="Hipervínculo visitado" xfId="38517" builtinId="9" hidden="1"/>
    <cellStyle name="Hipervínculo visitado" xfId="8842" builtinId="9" hidden="1"/>
    <cellStyle name="Hipervínculo visitado" xfId="4639" builtinId="9" hidden="1"/>
    <cellStyle name="Hipervínculo visitado" xfId="6288" builtinId="9" hidden="1"/>
    <cellStyle name="Hipervínculo visitado" xfId="30968" builtinId="9" hidden="1"/>
    <cellStyle name="Hipervínculo visitado" xfId="9502" builtinId="9" hidden="1"/>
    <cellStyle name="Hipervínculo visitado" xfId="11361" builtinId="9" hidden="1"/>
    <cellStyle name="Hipervínculo visitado" xfId="6737" builtinId="9" hidden="1"/>
    <cellStyle name="Hipervínculo visitado" xfId="12757" builtinId="9" hidden="1"/>
    <cellStyle name="Hipervínculo visitado" xfId="23677" builtinId="9" hidden="1"/>
    <cellStyle name="Hipervínculo visitado" xfId="5000" builtinId="9" hidden="1"/>
    <cellStyle name="Hipervínculo visitado" xfId="41550" builtinId="9" hidden="1"/>
    <cellStyle name="Hipervínculo visitado" xfId="23713" builtinId="9" hidden="1"/>
    <cellStyle name="Hipervínculo visitado" xfId="18427" builtinId="9" hidden="1"/>
    <cellStyle name="Hipervínculo visitado" xfId="10942" builtinId="9" hidden="1"/>
    <cellStyle name="Hipervínculo visitado" xfId="20781" builtinId="9" hidden="1"/>
    <cellStyle name="Hipervínculo visitado" xfId="57791" builtinId="9" hidden="1"/>
    <cellStyle name="Hipervínculo visitado" xfId="15348" builtinId="9" hidden="1"/>
    <cellStyle name="Hipervínculo visitado" xfId="39683" builtinId="9" hidden="1"/>
    <cellStyle name="Hipervínculo visitado" xfId="45927" builtinId="9" hidden="1"/>
    <cellStyle name="Hipervínculo visitado" xfId="10312" builtinId="9" hidden="1"/>
    <cellStyle name="Hipervínculo visitado" xfId="27901" builtinId="9" hidden="1"/>
    <cellStyle name="Hipervínculo visitado" xfId="45190" builtinId="9" hidden="1"/>
    <cellStyle name="Hipervínculo visitado" xfId="4404" builtinId="9" hidden="1"/>
    <cellStyle name="Hipervínculo visitado" xfId="4418" builtinId="9" hidden="1"/>
    <cellStyle name="Hipervínculo visitado" xfId="44600" builtinId="9" hidden="1"/>
    <cellStyle name="Hipervínculo visitado" xfId="32444" builtinId="9" hidden="1"/>
    <cellStyle name="Hipervínculo visitado" xfId="47251" builtinId="9" hidden="1"/>
    <cellStyle name="Hipervínculo visitado" xfId="19014" builtinId="9" hidden="1"/>
    <cellStyle name="Hipervínculo visitado" xfId="51317" builtinId="9" hidden="1"/>
    <cellStyle name="Hipervínculo visitado" xfId="33450" builtinId="9" hidden="1"/>
    <cellStyle name="Hipervínculo visitado" xfId="57807" builtinId="9" hidden="1"/>
    <cellStyle name="Hipervínculo visitado" xfId="33882" builtinId="9" hidden="1"/>
    <cellStyle name="Hipervínculo visitado" xfId="48096" builtinId="9" hidden="1"/>
    <cellStyle name="Hipervínculo visitado" xfId="17564" builtinId="9" hidden="1"/>
    <cellStyle name="Hipervínculo visitado" xfId="23836" builtinId="9" hidden="1"/>
    <cellStyle name="Hipervínculo visitado" xfId="49470" builtinId="9" hidden="1"/>
    <cellStyle name="Hipervínculo visitado" xfId="50922" builtinId="9" hidden="1"/>
    <cellStyle name="Hipervínculo visitado" xfId="52292" builtinId="9" hidden="1"/>
    <cellStyle name="Hipervínculo visitado" xfId="53664" builtinId="9" hidden="1"/>
    <cellStyle name="Hipervínculo visitado" xfId="47315" builtinId="9" hidden="1"/>
    <cellStyle name="Hipervínculo visitado" xfId="47683" builtinId="9" hidden="1"/>
    <cellStyle name="Hipervínculo visitado" xfId="35643" builtinId="9" hidden="1"/>
    <cellStyle name="Hipervínculo visitado" xfId="32088" builtinId="9" hidden="1"/>
    <cellStyle name="Hipervínculo visitado" xfId="9824" builtinId="9" hidden="1"/>
    <cellStyle name="Hipervínculo visitado" xfId="49025" builtinId="9" hidden="1"/>
    <cellStyle name="Hipervínculo visitado" xfId="57567" builtinId="9" hidden="1"/>
    <cellStyle name="Hipervínculo visitado" xfId="24669" builtinId="9" hidden="1"/>
    <cellStyle name="Hipervínculo visitado" xfId="7144" builtinId="9" hidden="1"/>
    <cellStyle name="Hipervínculo visitado" xfId="281" builtinId="9" hidden="1"/>
    <cellStyle name="Hipervínculo visitado" xfId="53624" builtinId="9" hidden="1"/>
    <cellStyle name="Hipervínculo visitado" xfId="35541" builtinId="9" hidden="1"/>
    <cellStyle name="Hipervínculo visitado" xfId="6428" builtinId="9" hidden="1"/>
    <cellStyle name="Hipervínculo visitado" xfId="29558" builtinId="9" hidden="1"/>
    <cellStyle name="Hipervínculo visitado" xfId="12428" builtinId="9" hidden="1"/>
    <cellStyle name="Hipervínculo visitado" xfId="11146" builtinId="9" hidden="1"/>
    <cellStyle name="Hipervínculo visitado" xfId="33170" builtinId="9" hidden="1"/>
    <cellStyle name="Hipervínculo visitado" xfId="12295" builtinId="9" hidden="1"/>
    <cellStyle name="Hipervínculo visitado" xfId="51060" builtinId="9" hidden="1"/>
    <cellStyle name="Hipervínculo visitado" xfId="3151" builtinId="9" hidden="1"/>
    <cellStyle name="Hipervínculo visitado" xfId="3535" builtinId="9" hidden="1"/>
    <cellStyle name="Hipervínculo visitado" xfId="20565" builtinId="9" hidden="1"/>
    <cellStyle name="Hipervínculo visitado" xfId="40594" builtinId="9" hidden="1"/>
    <cellStyle name="Hipervínculo visitado" xfId="39055" builtinId="9" hidden="1"/>
    <cellStyle name="Hipervínculo visitado" xfId="40206" builtinId="9" hidden="1"/>
    <cellStyle name="Hipervínculo visitado" xfId="3903" builtinId="9" hidden="1"/>
    <cellStyle name="Hipervínculo visitado" xfId="885" builtinId="9" hidden="1"/>
    <cellStyle name="Hipervínculo visitado" xfId="2669" builtinId="9" hidden="1"/>
    <cellStyle name="Hipervínculo visitado" xfId="5714" builtinId="9" hidden="1"/>
    <cellStyle name="Hipervínculo visitado" xfId="5145" builtinId="9" hidden="1"/>
    <cellStyle name="Hipervínculo visitado" xfId="19530" builtinId="9" hidden="1"/>
    <cellStyle name="Hipervínculo visitado" xfId="16790" builtinId="9" hidden="1"/>
    <cellStyle name="Hipervínculo visitado" xfId="19978" builtinId="9" hidden="1"/>
    <cellStyle name="Hipervínculo visitado" xfId="19321" builtinId="9" hidden="1"/>
    <cellStyle name="Hipervínculo visitado" xfId="42734" builtinId="9" hidden="1"/>
    <cellStyle name="Hipervínculo visitado" xfId="58681" builtinId="9" hidden="1"/>
    <cellStyle name="Hipervínculo visitado" xfId="30540" builtinId="9" hidden="1"/>
    <cellStyle name="Hipervínculo visitado" xfId="24926" builtinId="9" hidden="1"/>
    <cellStyle name="Hipervínculo visitado" xfId="7936" builtinId="9" hidden="1"/>
    <cellStyle name="Hipervínculo visitado" xfId="46033" builtinId="9" hidden="1"/>
    <cellStyle name="Hipervínculo visitado" xfId="17878" builtinId="9" hidden="1"/>
    <cellStyle name="Hipervínculo visitado" xfId="33061" builtinId="9" hidden="1"/>
    <cellStyle name="Hipervínculo visitado" xfId="36999" builtinId="9" hidden="1"/>
    <cellStyle name="Hipervínculo visitado" xfId="11010" builtinId="9" hidden="1"/>
    <cellStyle name="Hipervínculo visitado" xfId="32766" builtinId="9" hidden="1"/>
    <cellStyle name="Hipervínculo visitado" xfId="14542" builtinId="9" hidden="1"/>
    <cellStyle name="Hipervínculo visitado" xfId="41207" builtinId="9" hidden="1"/>
    <cellStyle name="Hipervínculo visitado" xfId="21805" builtinId="9" hidden="1"/>
    <cellStyle name="Hipervínculo visitado" xfId="52240" builtinId="9" hidden="1"/>
    <cellStyle name="Hipervínculo visitado" xfId="2800" builtinId="9" hidden="1"/>
    <cellStyle name="Hipervínculo visitado" xfId="35679" builtinId="9" hidden="1"/>
    <cellStyle name="Hipervínculo visitado" xfId="1020" builtinId="9" hidden="1"/>
    <cellStyle name="Hipervínculo visitado" xfId="27612" builtinId="9" hidden="1"/>
    <cellStyle name="Hipervínculo visitado" xfId="29744" builtinId="9" hidden="1"/>
    <cellStyle name="Hipervínculo visitado" xfId="46774" builtinId="9" hidden="1"/>
    <cellStyle name="Hipervínculo visitado" xfId="32720" builtinId="9" hidden="1"/>
    <cellStyle name="Hipervínculo visitado" xfId="57168" builtinId="9" hidden="1"/>
    <cellStyle name="Hipervínculo visitado" xfId="30452" builtinId="9" hidden="1"/>
    <cellStyle name="Hipervínculo visitado" xfId="27314" builtinId="9" hidden="1"/>
    <cellStyle name="Hipervínculo visitado" xfId="48020" builtinId="9" hidden="1"/>
    <cellStyle name="Hipervínculo visitado" xfId="6985" builtinId="9" hidden="1"/>
    <cellStyle name="Hipervínculo visitado" xfId="781" builtinId="9" hidden="1"/>
    <cellStyle name="Hipervínculo visitado" xfId="1975" builtinId="9" hidden="1"/>
    <cellStyle name="Hipervínculo visitado" xfId="19930" builtinId="9" hidden="1"/>
    <cellStyle name="Hipervínculo visitado" xfId="7351" builtinId="9" hidden="1"/>
    <cellStyle name="Hipervínculo visitado" xfId="36368" builtinId="9" hidden="1"/>
    <cellStyle name="Hipervínculo visitado" xfId="44838" builtinId="9" hidden="1"/>
    <cellStyle name="Hipervínculo visitado" xfId="1049" builtinId="9" hidden="1"/>
    <cellStyle name="Hipervínculo visitado" xfId="2457" builtinId="9" hidden="1"/>
    <cellStyle name="Hipervínculo visitado" xfId="20074" builtinId="9" hidden="1"/>
    <cellStyle name="Hipervínculo visitado" xfId="31492" builtinId="9" hidden="1"/>
    <cellStyle name="Hipervínculo visitado" xfId="34759" builtinId="9" hidden="1"/>
    <cellStyle name="Hipervínculo visitado" xfId="649" builtinId="9" hidden="1"/>
    <cellStyle name="Hipervínculo visitado" xfId="20166" builtinId="9" hidden="1"/>
    <cellStyle name="Hipervínculo visitado" xfId="5107" builtinId="9" hidden="1"/>
    <cellStyle name="Hipervínculo visitado" xfId="1042" builtinId="9" hidden="1"/>
    <cellStyle name="Hipervínculo visitado" xfId="40444" builtinId="9" hidden="1"/>
    <cellStyle name="Hipervínculo visitado" xfId="50754" builtinId="9" hidden="1"/>
    <cellStyle name="Hipervínculo visitado" xfId="30436" builtinId="9" hidden="1"/>
    <cellStyle name="Hipervínculo visitado" xfId="47457" builtinId="9" hidden="1"/>
    <cellStyle name="Hipervínculo visitado" xfId="36576" builtinId="9" hidden="1"/>
    <cellStyle name="Hipervínculo visitado" xfId="12343" builtinId="9" hidden="1"/>
    <cellStyle name="Hipervínculo visitado" xfId="11102" builtinId="9" hidden="1"/>
    <cellStyle name="Hipervínculo visitado" xfId="10938" builtinId="9" hidden="1"/>
    <cellStyle name="Hipervínculo visitado" xfId="13019" builtinId="9" hidden="1"/>
    <cellStyle name="Hipervínculo visitado" xfId="46300" builtinId="9" hidden="1"/>
    <cellStyle name="Hipervínculo visitado" xfId="9077" builtinId="9" hidden="1"/>
    <cellStyle name="Hipervínculo visitado" xfId="38429" builtinId="9" hidden="1"/>
    <cellStyle name="Hipervínculo visitado" xfId="20593" builtinId="9" hidden="1"/>
    <cellStyle name="Hipervínculo visitado" xfId="8704" builtinId="9" hidden="1"/>
    <cellStyle name="Hipervínculo visitado" xfId="8114" builtinId="9" hidden="1"/>
    <cellStyle name="Hipervínculo visitado" xfId="6572" builtinId="9" hidden="1"/>
    <cellStyle name="Hipervínculo visitado" xfId="58421" builtinId="9" hidden="1"/>
    <cellStyle name="Hipervínculo visitado" xfId="34850" builtinId="9" hidden="1"/>
    <cellStyle name="Hipervínculo visitado" xfId="33448" builtinId="9" hidden="1"/>
    <cellStyle name="Hipervínculo visitado" xfId="57090" builtinId="9" hidden="1"/>
    <cellStyle name="Hipervínculo visitado" xfId="54716" builtinId="9" hidden="1"/>
    <cellStyle name="Hipervínculo visitado" xfId="3083" builtinId="9" hidden="1"/>
    <cellStyle name="Hipervínculo visitado" xfId="18281" builtinId="9" hidden="1"/>
    <cellStyle name="Hipervínculo visitado" xfId="15566" builtinId="9" hidden="1"/>
    <cellStyle name="Hipervínculo visitado" xfId="47395" builtinId="9" hidden="1"/>
    <cellStyle name="Hipervínculo visitado" xfId="47641" builtinId="9" hidden="1"/>
    <cellStyle name="Hipervínculo visitado" xfId="10794" builtinId="9" hidden="1"/>
    <cellStyle name="Hipervínculo visitado" xfId="1293" builtinId="9" hidden="1"/>
    <cellStyle name="Hipervínculo visitado" xfId="38890" builtinId="9" hidden="1"/>
    <cellStyle name="Hipervínculo visitado" xfId="45382" builtinId="9" hidden="1"/>
    <cellStyle name="Hipervínculo visitado" xfId="34173" builtinId="9" hidden="1"/>
    <cellStyle name="Hipervínculo visitado" xfId="31919" builtinId="9" hidden="1"/>
    <cellStyle name="Hipervínculo visitado" xfId="55623" builtinId="9" hidden="1"/>
    <cellStyle name="Hipervínculo visitado" xfId="16507" builtinId="9" hidden="1"/>
    <cellStyle name="Hipervínculo visitado" xfId="10163" builtinId="9" hidden="1"/>
    <cellStyle name="Hipervínculo visitado" xfId="47170" builtinId="9" hidden="1"/>
    <cellStyle name="Hipervínculo visitado" xfId="55046" builtinId="9" hidden="1"/>
    <cellStyle name="Hipervínculo visitado" xfId="49017" builtinId="9" hidden="1"/>
    <cellStyle name="Hipervínculo visitado" xfId="50072" builtinId="9" hidden="1"/>
    <cellStyle name="Hipervínculo visitado" xfId="22968" builtinId="9" hidden="1"/>
    <cellStyle name="Hipervínculo visitado" xfId="39968" builtinId="9" hidden="1"/>
    <cellStyle name="Hipervínculo visitado" xfId="15290" builtinId="9" hidden="1"/>
    <cellStyle name="Hipervínculo visitado" xfId="53138" builtinId="9" hidden="1"/>
    <cellStyle name="Hipervínculo visitado" xfId="32746" builtinId="9" hidden="1"/>
    <cellStyle name="Hipervínculo visitado" xfId="6837" builtinId="9" hidden="1"/>
    <cellStyle name="Hipervínculo visitado" xfId="52058" builtinId="9" hidden="1"/>
    <cellStyle name="Hipervínculo visitado" xfId="13684" builtinId="9" hidden="1"/>
    <cellStyle name="Hipervínculo visitado" xfId="50107" builtinId="9" hidden="1"/>
    <cellStyle name="Hipervínculo visitado" xfId="53654" builtinId="9" hidden="1"/>
    <cellStyle name="Hipervínculo visitado" xfId="56607" builtinId="9" hidden="1"/>
    <cellStyle name="Hipervínculo visitado" xfId="27562" builtinId="9" hidden="1"/>
    <cellStyle name="Hipervínculo visitado" xfId="7387" builtinId="9" hidden="1"/>
    <cellStyle name="Hipervínculo visitado" xfId="37653" builtinId="9" hidden="1"/>
    <cellStyle name="Hipervínculo visitado" xfId="9471" builtinId="9" hidden="1"/>
    <cellStyle name="Hipervínculo visitado" xfId="24737" builtinId="9" hidden="1"/>
    <cellStyle name="Hipervínculo visitado" xfId="38880" builtinId="9" hidden="1"/>
    <cellStyle name="Hipervínculo visitado" xfId="50915" builtinId="9" hidden="1"/>
    <cellStyle name="Hipervínculo visitado" xfId="42060" builtinId="9" hidden="1"/>
    <cellStyle name="Hipervínculo visitado" xfId="41554" builtinId="9" hidden="1"/>
    <cellStyle name="Hipervínculo visitado" xfId="5414" builtinId="9" hidden="1"/>
    <cellStyle name="Hipervínculo visitado" xfId="48880" builtinId="9" hidden="1"/>
    <cellStyle name="Hipervínculo visitado" xfId="46041" builtinId="9" hidden="1"/>
    <cellStyle name="Hipervínculo visitado" xfId="5916" builtinId="9" hidden="1"/>
    <cellStyle name="Hipervínculo visitado" xfId="21403" builtinId="9" hidden="1"/>
    <cellStyle name="Hipervínculo visitado" xfId="53239" builtinId="9" hidden="1"/>
    <cellStyle name="Hipervínculo visitado" xfId="3001" builtinId="9" hidden="1"/>
    <cellStyle name="Hipervínculo visitado" xfId="39798" builtinId="9" hidden="1"/>
    <cellStyle name="Hipervínculo visitado" xfId="15320" builtinId="9" hidden="1"/>
    <cellStyle name="Hipervínculo visitado" xfId="53747" builtinId="9" hidden="1"/>
    <cellStyle name="Hipervínculo visitado" xfId="45440" builtinId="9" hidden="1"/>
    <cellStyle name="Hipervínculo visitado" xfId="46965" builtinId="9" hidden="1"/>
    <cellStyle name="Hipervínculo visitado" xfId="52850" builtinId="9" hidden="1"/>
    <cellStyle name="Hipervínculo visitado" xfId="1257" builtinId="9" hidden="1"/>
    <cellStyle name="Hipervínculo visitado" xfId="52393" builtinId="9" hidden="1"/>
    <cellStyle name="Hipervínculo visitado" xfId="10716" builtinId="9" hidden="1"/>
    <cellStyle name="Hipervínculo visitado" xfId="27845" builtinId="9" hidden="1"/>
    <cellStyle name="Hipervínculo visitado" xfId="27954" builtinId="9" hidden="1"/>
    <cellStyle name="Hipervínculo visitado" xfId="49130" builtinId="9" hidden="1"/>
    <cellStyle name="Hipervínculo visitado" xfId="39863" builtinId="9" hidden="1"/>
    <cellStyle name="Hipervínculo visitado" xfId="9480" builtinId="9" hidden="1"/>
    <cellStyle name="Hipervínculo visitado" xfId="59017" builtinId="9" hidden="1"/>
    <cellStyle name="Hipervínculo visitado" xfId="329" builtinId="9" hidden="1"/>
    <cellStyle name="Hipervínculo visitado" xfId="52615" builtinId="9" hidden="1"/>
    <cellStyle name="Hipervínculo visitado" xfId="57036" builtinId="9" hidden="1"/>
    <cellStyle name="Hipervínculo visitado" xfId="21521" builtinId="9" hidden="1"/>
    <cellStyle name="Hipervínculo visitado" xfId="32273" builtinId="9" hidden="1"/>
    <cellStyle name="Hipervínculo visitado" xfId="33009" builtinId="9" hidden="1"/>
    <cellStyle name="Hipervínculo visitado" xfId="56501" builtinId="9" hidden="1"/>
    <cellStyle name="Hipervínculo visitado" xfId="59270" builtinId="9" hidden="1"/>
    <cellStyle name="Hipervínculo visitado" xfId="14902" builtinId="9" hidden="1"/>
    <cellStyle name="Hipervínculo visitado" xfId="29859" builtinId="9" hidden="1"/>
    <cellStyle name="Hipervínculo visitado" xfId="25008" builtinId="9" hidden="1"/>
    <cellStyle name="Hipervínculo visitado" xfId="12029" builtinId="9" hidden="1"/>
    <cellStyle name="Hipervínculo visitado" xfId="38872" builtinId="9" hidden="1"/>
    <cellStyle name="Hipervínculo visitado" xfId="18650" builtinId="9" hidden="1"/>
    <cellStyle name="Hipervínculo visitado" xfId="5601" builtinId="9" hidden="1"/>
    <cellStyle name="Hipervínculo visitado" xfId="7444" builtinId="9" hidden="1"/>
    <cellStyle name="Hipervínculo visitado" xfId="7804" builtinId="9" hidden="1"/>
    <cellStyle name="Hipervínculo visitado" xfId="48105" builtinId="9" hidden="1"/>
    <cellStyle name="Hipervínculo visitado" xfId="28135" builtinId="9" hidden="1"/>
    <cellStyle name="Hipervínculo visitado" xfId="46794" builtinId="9" hidden="1"/>
    <cellStyle name="Hipervínculo visitado" xfId="28739" builtinId="9" hidden="1"/>
    <cellStyle name="Hipervínculo visitado" xfId="29477" builtinId="9" hidden="1"/>
    <cellStyle name="Hipervínculo visitado" xfId="45563" builtinId="9" hidden="1"/>
    <cellStyle name="Hipervínculo visitado" xfId="25747" builtinId="9" hidden="1"/>
    <cellStyle name="Hipervínculo visitado" xfId="59151" builtinId="9" hidden="1"/>
    <cellStyle name="Hipervínculo visitado" xfId="59157" builtinId="9" hidden="1"/>
    <cellStyle name="Hipervínculo visitado" xfId="11918" builtinId="9" hidden="1"/>
    <cellStyle name="Hipervínculo visitado" xfId="56687" builtinId="9" hidden="1"/>
    <cellStyle name="Hipervínculo visitado" xfId="9207" builtinId="9" hidden="1"/>
    <cellStyle name="Hipervínculo visitado" xfId="51696" builtinId="9" hidden="1"/>
    <cellStyle name="Hipervínculo visitado" xfId="19624" builtinId="9" hidden="1"/>
    <cellStyle name="Hipervínculo visitado" xfId="49206" builtinId="9" hidden="1"/>
    <cellStyle name="Hipervínculo visitado" xfId="49156" builtinId="9" hidden="1"/>
    <cellStyle name="Hipervínculo visitado" xfId="55547" builtinId="9" hidden="1"/>
    <cellStyle name="Hipervínculo visitado" xfId="9768" builtinId="9" hidden="1"/>
    <cellStyle name="Hipervínculo visitado" xfId="43617" builtinId="9" hidden="1"/>
    <cellStyle name="Hipervínculo visitado" xfId="32714" builtinId="9" hidden="1"/>
    <cellStyle name="Hipervínculo visitado" xfId="40174" builtinId="9" hidden="1"/>
    <cellStyle name="Hipervínculo visitado" xfId="54878" builtinId="9" hidden="1"/>
    <cellStyle name="Hipervínculo visitado" xfId="15098" builtinId="9" hidden="1"/>
    <cellStyle name="Hipervínculo visitado" xfId="44228" builtinId="9" hidden="1"/>
    <cellStyle name="Hipervínculo visitado" xfId="54511" builtinId="9" hidden="1"/>
    <cellStyle name="Hipervínculo visitado" xfId="20736" builtinId="9" hidden="1"/>
    <cellStyle name="Hipervínculo visitado" xfId="53194" builtinId="9" hidden="1"/>
    <cellStyle name="Hipervínculo visitado" xfId="50261" builtinId="9" hidden="1"/>
    <cellStyle name="Hipervínculo visitado" xfId="37096" builtinId="9" hidden="1"/>
    <cellStyle name="Hipervínculo visitado" xfId="34022" builtinId="9" hidden="1"/>
    <cellStyle name="Hipervínculo visitado" xfId="41217" builtinId="9" hidden="1"/>
    <cellStyle name="Hipervínculo visitado" xfId="40268" builtinId="9" hidden="1"/>
    <cellStyle name="Hipervínculo visitado" xfId="56761" builtinId="9" hidden="1"/>
    <cellStyle name="Hipervínculo visitado" xfId="19074" builtinId="9" hidden="1"/>
    <cellStyle name="Hipervínculo visitado" xfId="6182" builtinId="9" hidden="1"/>
    <cellStyle name="Hipervínculo visitado" xfId="30038" builtinId="9" hidden="1"/>
    <cellStyle name="Hipervínculo visitado" xfId="43116" builtinId="9" hidden="1"/>
    <cellStyle name="Hipervínculo visitado" xfId="41045" builtinId="9" hidden="1"/>
    <cellStyle name="Hipervínculo visitado" xfId="925" builtinId="9" hidden="1"/>
    <cellStyle name="Hipervínculo visitado" xfId="5326" builtinId="9" hidden="1"/>
    <cellStyle name="Hipervínculo visitado" xfId="28715" builtinId="9" hidden="1"/>
    <cellStyle name="Hipervínculo visitado" xfId="42812" builtinId="9" hidden="1"/>
    <cellStyle name="Hipervínculo visitado" xfId="8540" builtinId="9" hidden="1"/>
    <cellStyle name="Hipervínculo visitado" xfId="31829" builtinId="9" hidden="1"/>
    <cellStyle name="Hipervínculo visitado" xfId="38874" builtinId="9" hidden="1"/>
    <cellStyle name="Hipervínculo visitado" xfId="46679" builtinId="9" hidden="1"/>
    <cellStyle name="Hipervínculo visitado" xfId="23223" builtinId="9" hidden="1"/>
    <cellStyle name="Hipervínculo visitado" xfId="15402" builtinId="9" hidden="1"/>
    <cellStyle name="Hipervínculo visitado" xfId="34965" builtinId="9" hidden="1"/>
    <cellStyle name="Hipervínculo visitado" xfId="39680" builtinId="9" hidden="1"/>
    <cellStyle name="Hipervínculo visitado" xfId="40939" builtinId="9" hidden="1"/>
    <cellStyle name="Hipervínculo visitado" xfId="11664" builtinId="9" hidden="1"/>
    <cellStyle name="Hipervínculo visitado" xfId="9203" builtinId="9" hidden="1"/>
    <cellStyle name="Hipervínculo visitado" xfId="56617" builtinId="9" hidden="1"/>
    <cellStyle name="Hipervínculo visitado" xfId="57467" builtinId="9" hidden="1"/>
    <cellStyle name="Hipervínculo visitado" xfId="23811" builtinId="9" hidden="1"/>
    <cellStyle name="Hipervínculo visitado" xfId="34862" builtinId="9" hidden="1"/>
    <cellStyle name="Hipervínculo visitado" xfId="48722" builtinId="9" hidden="1"/>
    <cellStyle name="Hipervínculo visitado" xfId="55823" builtinId="9" hidden="1"/>
    <cellStyle name="Hipervínculo visitado" xfId="53547" builtinId="9" hidden="1"/>
    <cellStyle name="Hipervínculo visitado" xfId="17276" builtinId="9" hidden="1"/>
    <cellStyle name="Hipervínculo visitado" xfId="53449" builtinId="9" hidden="1"/>
    <cellStyle name="Hipervínculo visitado" xfId="36797" builtinId="9" hidden="1"/>
    <cellStyle name="Hipervínculo visitado" xfId="41181" builtinId="9" hidden="1"/>
    <cellStyle name="Hipervínculo visitado" xfId="52270" builtinId="9" hidden="1"/>
    <cellStyle name="Hipervínculo visitado" xfId="12575" builtinId="9" hidden="1"/>
    <cellStyle name="Hipervínculo visitado" xfId="36626" builtinId="9" hidden="1"/>
    <cellStyle name="Hipervínculo visitado" xfId="54824" builtinId="9" hidden="1"/>
    <cellStyle name="Hipervínculo visitado" xfId="55345" builtinId="9" hidden="1"/>
    <cellStyle name="Hipervínculo visitado" xfId="54978" builtinId="9" hidden="1"/>
    <cellStyle name="Hipervínculo visitado" xfId="29963" builtinId="9" hidden="1"/>
    <cellStyle name="Hipervínculo visitado" xfId="56143" builtinId="9" hidden="1"/>
    <cellStyle name="Hipervínculo visitado" xfId="27621" builtinId="9" hidden="1"/>
    <cellStyle name="Hipervínculo visitado" xfId="17638" builtinId="9" hidden="1"/>
    <cellStyle name="Hipervínculo visitado" xfId="54850" builtinId="9" hidden="1"/>
    <cellStyle name="Hipervínculo visitado" xfId="54145" builtinId="9" hidden="1"/>
    <cellStyle name="Hipervínculo visitado" xfId="51854" builtinId="9" hidden="1"/>
    <cellStyle name="Hipervínculo visitado" xfId="42822" builtinId="9" hidden="1"/>
    <cellStyle name="Hipervínculo visitado" xfId="51750" builtinId="9" hidden="1"/>
    <cellStyle name="Hipervínculo visitado" xfId="54459" builtinId="9" hidden="1"/>
    <cellStyle name="Hipervínculo visitado" xfId="2031" builtinId="9" hidden="1"/>
    <cellStyle name="Hipervínculo visitado" xfId="30749" builtinId="9" hidden="1"/>
    <cellStyle name="Hipervínculo visitado" xfId="7389" builtinId="9" hidden="1"/>
    <cellStyle name="Hipervínculo visitado" xfId="33576" builtinId="9" hidden="1"/>
    <cellStyle name="Hipervínculo visitado" xfId="58639" builtinId="9" hidden="1"/>
    <cellStyle name="Hipervínculo visitado" xfId="30396" builtinId="9" hidden="1"/>
    <cellStyle name="Hipervínculo visitado" xfId="26753" builtinId="9" hidden="1"/>
    <cellStyle name="Hipervínculo visitado" xfId="7538" builtinId="9" hidden="1"/>
    <cellStyle name="Hipervínculo visitado" xfId="53451" builtinId="9" hidden="1"/>
    <cellStyle name="Hipervínculo visitado" xfId="58507" builtinId="9" hidden="1"/>
    <cellStyle name="Hipervínculo visitado" xfId="52874" builtinId="9" hidden="1"/>
    <cellStyle name="Hipervínculo visitado" xfId="1867" builtinId="9" hidden="1"/>
    <cellStyle name="Hipervínculo visitado" xfId="55755" builtinId="9" hidden="1"/>
    <cellStyle name="Hipervínculo visitado" xfId="37883" builtinId="9" hidden="1"/>
    <cellStyle name="Hipervínculo visitado" xfId="51752" builtinId="9" hidden="1"/>
    <cellStyle name="Hipervínculo visitado" xfId="47373" builtinId="9" hidden="1"/>
    <cellStyle name="Hipervínculo visitado" xfId="35239" builtinId="9" hidden="1"/>
    <cellStyle name="Hipervínculo visitado" xfId="18823" builtinId="9" hidden="1"/>
    <cellStyle name="Hipervínculo visitado" xfId="30202" builtinId="9" hidden="1"/>
    <cellStyle name="Hipervínculo visitado" xfId="19142" builtinId="9" hidden="1"/>
    <cellStyle name="Hipervínculo visitado" xfId="6476" builtinId="9" hidden="1"/>
    <cellStyle name="Hipervínculo visitado" xfId="39240" builtinId="9" hidden="1"/>
    <cellStyle name="Hipervínculo visitado" xfId="34753" builtinId="9" hidden="1"/>
    <cellStyle name="Hipervínculo visitado" xfId="32632" builtinId="9" hidden="1"/>
    <cellStyle name="Hipervínculo visitado" xfId="45290" builtinId="9" hidden="1"/>
    <cellStyle name="Hipervínculo visitado" xfId="29724" builtinId="9" hidden="1"/>
    <cellStyle name="Hipervínculo visitado" xfId="21080" builtinId="9" hidden="1"/>
    <cellStyle name="Hipervínculo visitado" xfId="13177" builtinId="9" hidden="1"/>
    <cellStyle name="Hipervínculo visitado" xfId="36947" builtinId="9" hidden="1"/>
    <cellStyle name="Hipervínculo visitado" xfId="17438" builtinId="9" hidden="1"/>
    <cellStyle name="Hipervínculo visitado" xfId="23153" builtinId="9" hidden="1"/>
    <cellStyle name="Hipervínculo visitado" xfId="16410" builtinId="9" hidden="1"/>
    <cellStyle name="Hipervínculo visitado" xfId="28615" builtinId="9" hidden="1"/>
    <cellStyle name="Hipervínculo visitado" xfId="52797" builtinId="9" hidden="1"/>
    <cellStyle name="Hipervínculo visitado" xfId="44744" builtinId="9" hidden="1"/>
    <cellStyle name="Hipervínculo visitado" xfId="42408" builtinId="9" hidden="1"/>
    <cellStyle name="Hipervínculo visitado" xfId="8834" builtinId="9" hidden="1"/>
    <cellStyle name="Hipervínculo visitado" xfId="26715" builtinId="9" hidden="1"/>
    <cellStyle name="Hipervínculo visitado" xfId="37273" builtinId="9" hidden="1"/>
    <cellStyle name="Hipervínculo visitado" xfId="27737" builtinId="9" hidden="1"/>
    <cellStyle name="Hipervínculo visitado" xfId="33844" builtinId="9" hidden="1"/>
    <cellStyle name="Hipervínculo visitado" xfId="30848" builtinId="9" hidden="1"/>
    <cellStyle name="Hipervínculo visitado" xfId="44966" builtinId="9" hidden="1"/>
    <cellStyle name="Hipervínculo visitado" xfId="34808" builtinId="9" hidden="1"/>
    <cellStyle name="Hipervínculo visitado" xfId="12061" builtinId="9" hidden="1"/>
    <cellStyle name="Hipervínculo visitado" xfId="42193" builtinId="9" hidden="1"/>
    <cellStyle name="Hipervínculo visitado" xfId="4207" builtinId="9" hidden="1"/>
    <cellStyle name="Hipervínculo visitado" xfId="16396" builtinId="9" hidden="1"/>
    <cellStyle name="Hipervínculo visitado" xfId="8598" builtinId="9" hidden="1"/>
    <cellStyle name="Hipervínculo visitado" xfId="59484" builtinId="9" hidden="1"/>
    <cellStyle name="Hipervínculo visitado" xfId="18387" builtinId="9" hidden="1"/>
    <cellStyle name="Hipervínculo visitado" xfId="46010" builtinId="9" hidden="1"/>
    <cellStyle name="Hipervínculo visitado" xfId="17120" builtinId="9" hidden="1"/>
    <cellStyle name="Hipervínculo visitado" xfId="37481" builtinId="9" hidden="1"/>
    <cellStyle name="Hipervínculo visitado" xfId="21594" builtinId="9" hidden="1"/>
    <cellStyle name="Hipervínculo visitado" xfId="33516" builtinId="9" hidden="1"/>
    <cellStyle name="Hipervínculo visitado" xfId="54437" builtinId="9" hidden="1"/>
    <cellStyle name="Hipervínculo visitado" xfId="13263" builtinId="9" hidden="1"/>
    <cellStyle name="Hipervínculo visitado" xfId="21677" builtinId="9" hidden="1"/>
    <cellStyle name="Hipervínculo visitado" xfId="52441" builtinId="9" hidden="1"/>
    <cellStyle name="Hipervínculo visitado" xfId="40510" builtinId="9" hidden="1"/>
    <cellStyle name="Hipervínculo visitado" xfId="41341" builtinId="9" hidden="1"/>
    <cellStyle name="Hipervínculo visitado" xfId="46379" builtinId="9" hidden="1"/>
    <cellStyle name="Hipervínculo visitado" xfId="17202" builtinId="9" hidden="1"/>
    <cellStyle name="Hipervínculo visitado" xfId="12733" builtinId="9" hidden="1"/>
    <cellStyle name="Hipervínculo visitado" xfId="35013" builtinId="9" hidden="1"/>
    <cellStyle name="Hipervínculo visitado" xfId="28913" builtinId="9" hidden="1"/>
    <cellStyle name="Hipervínculo visitado" xfId="17644" builtinId="9" hidden="1"/>
    <cellStyle name="Hipervínculo visitado" xfId="5549" builtinId="9" hidden="1"/>
    <cellStyle name="Hipervínculo visitado" xfId="47482" builtinId="9" hidden="1"/>
    <cellStyle name="Hipervínculo visitado" xfId="49334" builtinId="9" hidden="1"/>
    <cellStyle name="Hipervínculo visitado" xfId="20664" builtinId="9" hidden="1"/>
    <cellStyle name="Hipervínculo visitado" xfId="27244" builtinId="9" hidden="1"/>
    <cellStyle name="Hipervínculo visitado" xfId="40985" builtinId="9" hidden="1"/>
    <cellStyle name="Hipervínculo visitado" xfId="645" builtinId="9" hidden="1"/>
    <cellStyle name="Hipervínculo visitado" xfId="1597" builtinId="9" hidden="1"/>
    <cellStyle name="Hipervínculo visitado" xfId="37598" builtinId="9" hidden="1"/>
    <cellStyle name="Hipervínculo visitado" xfId="58007" builtinId="9" hidden="1"/>
    <cellStyle name="Hipervínculo visitado" xfId="13471" builtinId="9" hidden="1"/>
    <cellStyle name="Hipervínculo visitado" xfId="21592" builtinId="9" hidden="1"/>
    <cellStyle name="Hipervínculo visitado" xfId="13734" builtinId="9" hidden="1"/>
    <cellStyle name="Hipervínculo visitado" xfId="6987" builtinId="9" hidden="1"/>
    <cellStyle name="Hipervínculo visitado" xfId="6486" builtinId="9" hidden="1"/>
    <cellStyle name="Hipervínculo visitado" xfId="44554" builtinId="9" hidden="1"/>
    <cellStyle name="Hipervínculo visitado" xfId="42772" builtinId="9" hidden="1"/>
    <cellStyle name="Hipervínculo visitado" xfId="46231" builtinId="9" hidden="1"/>
    <cellStyle name="Hipervínculo visitado" xfId="50859" builtinId="9" hidden="1"/>
    <cellStyle name="Hipervínculo visitado" xfId="1733" builtinId="9" hidden="1"/>
    <cellStyle name="Hipervínculo visitado" xfId="26227" builtinId="9" hidden="1"/>
    <cellStyle name="Hipervínculo visitado" xfId="6927" builtinId="9" hidden="1"/>
    <cellStyle name="Hipervínculo visitado" xfId="13562" builtinId="9" hidden="1"/>
    <cellStyle name="Hipervínculo visitado" xfId="21511" builtinId="9" hidden="1"/>
    <cellStyle name="Hipervínculo visitado" xfId="46639" builtinId="9" hidden="1"/>
    <cellStyle name="Hipervínculo visitado" xfId="44453" builtinId="9" hidden="1"/>
    <cellStyle name="Hipervínculo visitado" xfId="45569" builtinId="9" hidden="1"/>
    <cellStyle name="Hipervínculo visitado" xfId="22251" builtinId="9" hidden="1"/>
    <cellStyle name="Hipervínculo visitado" xfId="6883" builtinId="9" hidden="1"/>
    <cellStyle name="Hipervínculo visitado" xfId="47195" builtinId="9" hidden="1"/>
    <cellStyle name="Hipervínculo visitado" xfId="24803" builtinId="9" hidden="1"/>
    <cellStyle name="Hipervínculo visitado" xfId="29145" builtinId="9" hidden="1"/>
    <cellStyle name="Hipervínculo visitado" xfId="30664" builtinId="9" hidden="1"/>
    <cellStyle name="Hipervínculo visitado" xfId="34533" builtinId="9" hidden="1"/>
    <cellStyle name="Hipervínculo visitado" xfId="32614" builtinId="9" hidden="1"/>
    <cellStyle name="Hipervínculo visitado" xfId="34709" builtinId="9" hidden="1"/>
    <cellStyle name="Hipervínculo visitado" xfId="44025" builtinId="9" hidden="1"/>
    <cellStyle name="Hipervínculo visitado" xfId="14384" builtinId="9" hidden="1"/>
    <cellStyle name="Hipervínculo visitado" xfId="30794" builtinId="9" hidden="1"/>
    <cellStyle name="Hipervínculo visitado" xfId="15088" builtinId="9" hidden="1"/>
    <cellStyle name="Hipervínculo visitado" xfId="14184" builtinId="9" hidden="1"/>
    <cellStyle name="Hipervínculo visitado" xfId="41624" builtinId="9" hidden="1"/>
    <cellStyle name="Hipervínculo visitado" xfId="24513" builtinId="9" hidden="1"/>
    <cellStyle name="Hipervínculo visitado" xfId="16660" builtinId="9" hidden="1"/>
    <cellStyle name="Hipervínculo visitado" xfId="1805" builtinId="9" hidden="1"/>
    <cellStyle name="Hipervínculo visitado" xfId="59145" builtinId="9" hidden="1"/>
    <cellStyle name="Hipervínculo visitado" xfId="13979" builtinId="9" hidden="1"/>
    <cellStyle name="Hipervínculo visitado" xfId="27506" builtinId="9" hidden="1"/>
    <cellStyle name="Hipervínculo visitado" xfId="20830" builtinId="9" hidden="1"/>
    <cellStyle name="Hipervínculo visitado" xfId="12219" builtinId="9" hidden="1"/>
    <cellStyle name="Hipervínculo visitado" xfId="15014" builtinId="9" hidden="1"/>
    <cellStyle name="Hipervínculo visitado" xfId="23832" builtinId="9" hidden="1"/>
    <cellStyle name="Hipervínculo visitado" xfId="20957" builtinId="9" hidden="1"/>
    <cellStyle name="Hipervínculo visitado" xfId="44392" builtinId="9" hidden="1"/>
    <cellStyle name="Hipervínculo visitado" xfId="34291" builtinId="9" hidden="1"/>
    <cellStyle name="Hipervínculo visitado" xfId="6564" builtinId="9" hidden="1"/>
    <cellStyle name="Hipervínculo visitado" xfId="46193" builtinId="9" hidden="1"/>
    <cellStyle name="Hipervínculo visitado" xfId="23269" builtinId="9" hidden="1"/>
    <cellStyle name="Hipervínculo visitado" xfId="15498" builtinId="9" hidden="1"/>
    <cellStyle name="Hipervínculo visitado" xfId="47633" builtinId="9" hidden="1"/>
    <cellStyle name="Hipervínculo visitado" xfId="18988" builtinId="9" hidden="1"/>
    <cellStyle name="Hipervínculo visitado" xfId="23585" builtinId="9" hidden="1"/>
    <cellStyle name="Hipervínculo visitado" xfId="39023" builtinId="9" hidden="1"/>
    <cellStyle name="Hipervínculo visitado" xfId="24461" builtinId="9" hidden="1"/>
    <cellStyle name="Hipervínculo visitado" xfId="13823" builtinId="9" hidden="1"/>
    <cellStyle name="Hipervínculo visitado" xfId="37860" builtinId="9" hidden="1"/>
    <cellStyle name="Hipervínculo visitado" xfId="16561" builtinId="9" hidden="1"/>
    <cellStyle name="Hipervínculo visitado" xfId="46091" builtinId="9" hidden="1"/>
    <cellStyle name="Hipervínculo visitado" xfId="16608" builtinId="9" hidden="1"/>
    <cellStyle name="Hipervínculo visitado" xfId="17680" builtinId="9" hidden="1"/>
    <cellStyle name="Hipervínculo visitado" xfId="46798" builtinId="9" hidden="1"/>
    <cellStyle name="Hipervínculo visitado" xfId="7256" builtinId="9" hidden="1"/>
    <cellStyle name="Hipervínculo visitado" xfId="34717" builtinId="9" hidden="1"/>
    <cellStyle name="Hipervínculo visitado" xfId="29692" builtinId="9" hidden="1"/>
    <cellStyle name="Hipervínculo visitado" xfId="26351" builtinId="9" hidden="1"/>
    <cellStyle name="Hipervínculo visitado" xfId="25410" builtinId="9" hidden="1"/>
    <cellStyle name="Hipervínculo visitado" xfId="45252" builtinId="9" hidden="1"/>
    <cellStyle name="Hipervínculo visitado" xfId="12785" builtinId="9" hidden="1"/>
    <cellStyle name="Hipervínculo visitado" xfId="26781" builtinId="9" hidden="1"/>
    <cellStyle name="Hipervínculo visitado" xfId="57336" builtinId="9" hidden="1"/>
    <cellStyle name="Hipervínculo visitado" xfId="35350" builtinId="9" hidden="1"/>
    <cellStyle name="Hipervínculo visitado" xfId="23653" builtinId="9" hidden="1"/>
    <cellStyle name="Hipervínculo visitado" xfId="45008" builtinId="9" hidden="1"/>
    <cellStyle name="Hipervínculo visitado" xfId="43557" builtinId="9" hidden="1"/>
    <cellStyle name="Hipervínculo visitado" xfId="3899" builtinId="9" hidden="1"/>
    <cellStyle name="Hipervínculo visitado" xfId="21451" builtinId="9" hidden="1"/>
    <cellStyle name="Hipervínculo visitado" xfId="43070" builtinId="9" hidden="1"/>
    <cellStyle name="Hipervínculo visitado" xfId="55235" builtinId="9" hidden="1"/>
    <cellStyle name="Hipervínculo visitado" xfId="45795" builtinId="9" hidden="1"/>
    <cellStyle name="Hipervínculo visitado" xfId="55136" builtinId="9" hidden="1"/>
    <cellStyle name="Hipervínculo visitado" xfId="24905" builtinId="9" hidden="1"/>
    <cellStyle name="Hipervínculo visitado" xfId="26409" builtinId="9" hidden="1"/>
    <cellStyle name="Hipervínculo visitado" xfId="46133" builtinId="9" hidden="1"/>
    <cellStyle name="Hipervínculo visitado" xfId="17920" builtinId="9" hidden="1"/>
    <cellStyle name="Hipervínculo visitado" xfId="39033" builtinId="9" hidden="1"/>
    <cellStyle name="Hipervínculo visitado" xfId="5944" builtinId="9" hidden="1"/>
    <cellStyle name="Hipervínculo visitado" xfId="29807" builtinId="9" hidden="1"/>
    <cellStyle name="Hipervínculo visitado" xfId="3723" builtinId="9" hidden="1"/>
    <cellStyle name="Hipervínculo visitado" xfId="33736" builtinId="9" hidden="1"/>
    <cellStyle name="Hipervínculo visitado" xfId="14894" builtinId="9" hidden="1"/>
    <cellStyle name="Hipervínculo visitado" xfId="50587" builtinId="9" hidden="1"/>
    <cellStyle name="Hipervínculo visitado" xfId="52768" builtinId="9" hidden="1"/>
    <cellStyle name="Hipervínculo visitado" xfId="19008" builtinId="9" hidden="1"/>
    <cellStyle name="Hipervínculo visitado" xfId="56433" builtinId="9" hidden="1"/>
    <cellStyle name="Hipervínculo visitado" xfId="40702" builtinId="9" hidden="1"/>
    <cellStyle name="Hipervínculo visitado" xfId="30934" builtinId="9" hidden="1"/>
    <cellStyle name="Hipervínculo visitado" xfId="50958" builtinId="9" hidden="1"/>
    <cellStyle name="Hipervínculo visitado" xfId="17608" builtinId="9" hidden="1"/>
    <cellStyle name="Hipervínculo visitado" xfId="43381" builtinId="9" hidden="1"/>
    <cellStyle name="Hipervínculo visitado" xfId="15756" builtinId="9" hidden="1"/>
    <cellStyle name="Hipervínculo visitado" xfId="19944" builtinId="9" hidden="1"/>
    <cellStyle name="Hipervínculo visitado" xfId="13474" builtinId="9" hidden="1"/>
    <cellStyle name="Hipervínculo visitado" xfId="8420" builtinId="9" hidden="1"/>
    <cellStyle name="Hipervínculo visitado" xfId="56319" builtinId="9" hidden="1"/>
    <cellStyle name="Hipervínculo visitado" xfId="29769" builtinId="9" hidden="1"/>
    <cellStyle name="Hipervínculo visitado" xfId="2272" builtinId="9" hidden="1"/>
    <cellStyle name="Hipervínculo visitado" xfId="7849" builtinId="9" hidden="1"/>
    <cellStyle name="Hipervínculo visitado" xfId="26112" builtinId="9" hidden="1"/>
    <cellStyle name="Hipervínculo visitado" xfId="13187" builtinId="9" hidden="1"/>
    <cellStyle name="Hipervínculo visitado" xfId="32083" builtinId="9" hidden="1"/>
    <cellStyle name="Hipervínculo visitado" xfId="415" builtinId="9" hidden="1"/>
    <cellStyle name="Hipervínculo visitado" xfId="49586" builtinId="9" hidden="1"/>
    <cellStyle name="Hipervínculo visitado" xfId="21749" builtinId="9" hidden="1"/>
    <cellStyle name="Hipervínculo visitado" xfId="7246" builtinId="9" hidden="1"/>
    <cellStyle name="Hipervínculo visitado" xfId="39694" builtinId="9" hidden="1"/>
    <cellStyle name="Hipervínculo visitado" xfId="54810" builtinId="9" hidden="1"/>
    <cellStyle name="Hipervínculo visitado" xfId="20250" builtinId="9" hidden="1"/>
    <cellStyle name="Hipervínculo visitado" xfId="13169" builtinId="9" hidden="1"/>
    <cellStyle name="Hipervínculo visitado" xfId="49816" builtinId="9" hidden="1"/>
    <cellStyle name="Hipervínculo visitado" xfId="17019" builtinId="9" hidden="1"/>
    <cellStyle name="Hipervínculo visitado" xfId="40150" builtinId="9" hidden="1"/>
    <cellStyle name="Hipervínculo visitado" xfId="29223" builtinId="9" hidden="1"/>
    <cellStyle name="Hipervínculo visitado" xfId="54315" builtinId="9" hidden="1"/>
    <cellStyle name="Hipervínculo visitado" xfId="51756" builtinId="9" hidden="1"/>
    <cellStyle name="Hipervínculo visitado" xfId="33426" builtinId="9" hidden="1"/>
    <cellStyle name="Hipervínculo visitado" xfId="19038" builtinId="9" hidden="1"/>
    <cellStyle name="Hipervínculo visitado" xfId="46039" builtinId="9" hidden="1"/>
    <cellStyle name="Hipervínculo visitado" xfId="21715" builtinId="9" hidden="1"/>
    <cellStyle name="Hipervínculo visitado" xfId="31046" builtinId="9" hidden="1"/>
    <cellStyle name="Hipervínculo visitado" xfId="923" builtinId="9" hidden="1"/>
    <cellStyle name="Hipervínculo visitado" xfId="24413" builtinId="9" hidden="1"/>
    <cellStyle name="Hipervínculo visitado" xfId="931" builtinId="9" hidden="1"/>
    <cellStyle name="Hipervínculo visitado" xfId="42882" builtinId="9" hidden="1"/>
    <cellStyle name="Hipervínculo visitado" xfId="54918" builtinId="9" hidden="1"/>
    <cellStyle name="Hipervínculo visitado" xfId="38385" builtinId="9" hidden="1"/>
    <cellStyle name="Hipervínculo visitado" xfId="45939" builtinId="9" hidden="1"/>
    <cellStyle name="Hipervínculo visitado" xfId="33021" builtinId="9" hidden="1"/>
    <cellStyle name="Hipervínculo visitado" xfId="37941" builtinId="9" hidden="1"/>
    <cellStyle name="Hipervínculo visitado" xfId="12983" builtinId="9" hidden="1"/>
    <cellStyle name="Hipervínculo visitado" xfId="42221" builtinId="9" hidden="1"/>
    <cellStyle name="Hipervínculo visitado" xfId="33766" builtinId="9" hidden="1"/>
    <cellStyle name="Hipervínculo visitado" xfId="36384" builtinId="9" hidden="1"/>
    <cellStyle name="Hipervínculo visitado" xfId="22467" builtinId="9" hidden="1"/>
    <cellStyle name="Hipervínculo visitado" xfId="22215" builtinId="9" hidden="1"/>
    <cellStyle name="Hipervínculo visitado" xfId="38599" builtinId="9" hidden="1"/>
    <cellStyle name="Hipervínculo visitado" xfId="34852" builtinId="9" hidden="1"/>
    <cellStyle name="Hipervínculo visitado" xfId="23501" builtinId="9" hidden="1"/>
    <cellStyle name="Hipervínculo visitado" xfId="23553" builtinId="9" hidden="1"/>
    <cellStyle name="Hipervínculo visitado" xfId="46697" builtinId="9" hidden="1"/>
    <cellStyle name="Hipervínculo visitado" xfId="56077" builtinId="9" hidden="1"/>
    <cellStyle name="Hipervínculo visitado" xfId="11313" builtinId="9" hidden="1"/>
    <cellStyle name="Hipervínculo visitado" xfId="3007" builtinId="9" hidden="1"/>
    <cellStyle name="Hipervínculo visitado" xfId="11363" builtinId="9" hidden="1"/>
    <cellStyle name="Hipervínculo visitado" xfId="51349" builtinId="9" hidden="1"/>
    <cellStyle name="Hipervínculo visitado" xfId="48506" builtinId="9" hidden="1"/>
    <cellStyle name="Hipervínculo visitado" xfId="3897" builtinId="9" hidden="1"/>
    <cellStyle name="Hipervínculo visitado" xfId="35441" builtinId="9" hidden="1"/>
    <cellStyle name="Hipervínculo visitado" xfId="26841" builtinId="9" hidden="1"/>
    <cellStyle name="Hipervínculo visitado" xfId="4809" builtinId="9" hidden="1"/>
    <cellStyle name="Hipervínculo visitado" xfId="3965" builtinId="9" hidden="1"/>
    <cellStyle name="Hipervínculo visitado" xfId="59183" builtinId="9" hidden="1"/>
    <cellStyle name="Hipervínculo visitado" xfId="17672" builtinId="9" hidden="1"/>
    <cellStyle name="Hipervínculo visitado" xfId="11207" builtinId="9" hidden="1"/>
    <cellStyle name="Hipervínculo visitado" xfId="39962" builtinId="9" hidden="1"/>
    <cellStyle name="Hipervínculo visitado" xfId="45838" builtinId="9" hidden="1"/>
    <cellStyle name="Hipervínculo visitado" xfId="42524" builtinId="9" hidden="1"/>
    <cellStyle name="Hipervínculo visitado" xfId="15192" builtinId="9" hidden="1"/>
    <cellStyle name="Hipervínculo visitado" xfId="58733" builtinId="9" hidden="1"/>
    <cellStyle name="Hipervínculo visitado" xfId="30586" builtinId="9" hidden="1"/>
    <cellStyle name="Hipervínculo visitado" xfId="13938" builtinId="9" hidden="1"/>
    <cellStyle name="Hipervínculo visitado" xfId="3795" builtinId="9" hidden="1"/>
    <cellStyle name="Hipervínculo visitado" xfId="48400" builtinId="9" hidden="1"/>
    <cellStyle name="Hipervínculo visitado" xfId="39104" builtinId="9" hidden="1"/>
    <cellStyle name="Hipervínculo visitado" xfId="58671" builtinId="9" hidden="1"/>
    <cellStyle name="Hipervínculo visitado" xfId="53373" builtinId="9" hidden="1"/>
    <cellStyle name="Hipervínculo visitado" xfId="51260" builtinId="9" hidden="1"/>
    <cellStyle name="Hipervínculo visitado" xfId="33446" builtinId="9" hidden="1"/>
    <cellStyle name="Hipervínculo visitado" xfId="47005" builtinId="9" hidden="1"/>
    <cellStyle name="Hipervínculo visitado" xfId="57669" builtinId="9" hidden="1"/>
    <cellStyle name="Hipervínculo visitado" xfId="18976" builtinId="9" hidden="1"/>
    <cellStyle name="Hipervínculo visitado" xfId="47481" builtinId="9" hidden="1"/>
    <cellStyle name="Hipervínculo visitado" xfId="4667" builtinId="9" hidden="1"/>
    <cellStyle name="Hipervínculo visitado" xfId="55969" builtinId="9" hidden="1"/>
    <cellStyle name="Hipervínculo visitado" xfId="2220" builtinId="9" hidden="1"/>
    <cellStyle name="Hipervínculo visitado" xfId="7734" builtinId="9" hidden="1"/>
    <cellStyle name="Hipervínculo visitado" xfId="36666" builtinId="9" hidden="1"/>
    <cellStyle name="Hipervínculo visitado" xfId="44380" builtinId="9" hidden="1"/>
    <cellStyle name="Hipervínculo visitado" xfId="35385" builtinId="9" hidden="1"/>
    <cellStyle name="Hipervínculo visitado" xfId="45673" builtinId="9" hidden="1"/>
    <cellStyle name="Hipervínculo visitado" xfId="32646" builtinId="9" hidden="1"/>
    <cellStyle name="Hipervínculo visitado" xfId="5611" builtinId="9" hidden="1"/>
    <cellStyle name="Hipervínculo visitado" xfId="33846" builtinId="9" hidden="1"/>
    <cellStyle name="Hipervínculo visitado" xfId="6299" builtinId="9" hidden="1"/>
    <cellStyle name="Hipervínculo visitado" xfId="2949" builtinId="9" hidden="1"/>
    <cellStyle name="Hipervínculo visitado" xfId="19516" builtinId="9" hidden="1"/>
    <cellStyle name="Hipervínculo visitado" xfId="10662" builtinId="9" hidden="1"/>
    <cellStyle name="Hipervínculo visitado" xfId="12384" builtinId="9" hidden="1"/>
    <cellStyle name="Hipervínculo visitado" xfId="1347" builtinId="9" hidden="1"/>
    <cellStyle name="Hipervínculo visitado" xfId="38369" builtinId="9" hidden="1"/>
    <cellStyle name="Hipervínculo visitado" xfId="10904" builtinId="9" hidden="1"/>
    <cellStyle name="Hipervínculo visitado" xfId="1887" builtinId="9" hidden="1"/>
    <cellStyle name="Hipervínculo visitado" xfId="3173" builtinId="9" hidden="1"/>
    <cellStyle name="Hipervínculo visitado" xfId="33810" builtinId="9" hidden="1"/>
    <cellStyle name="Hipervínculo visitado" xfId="595" builtinId="9" hidden="1"/>
    <cellStyle name="Hipervínculo visitado" xfId="55189" builtinId="9" hidden="1"/>
    <cellStyle name="Hipervínculo visitado" xfId="48642" builtinId="9" hidden="1"/>
    <cellStyle name="Hipervínculo visitado" xfId="45557" builtinId="9" hidden="1"/>
    <cellStyle name="Hipervínculo visitado" xfId="3975" builtinId="9" hidden="1"/>
    <cellStyle name="Hipervínculo visitado" xfId="2072" builtinId="9" hidden="1"/>
    <cellStyle name="Hipervínculo visitado" xfId="6386" builtinId="9" hidden="1"/>
    <cellStyle name="Hipervínculo visitado" xfId="4474" builtinId="9" hidden="1"/>
    <cellStyle name="Hipervínculo visitado" xfId="46" builtinId="9" hidden="1"/>
    <cellStyle name="Hipervínculo visitado" xfId="56273" builtinId="9" hidden="1"/>
    <cellStyle name="Hipervínculo visitado" xfId="333" builtinId="9" hidden="1"/>
    <cellStyle name="Hipervínculo visitado" xfId="24731" builtinId="9" hidden="1"/>
    <cellStyle name="Hipervínculo visitado" xfId="13217" builtinId="9" hidden="1"/>
    <cellStyle name="Hipervínculo visitado" xfId="55635" builtinId="9" hidden="1"/>
    <cellStyle name="Hipervínculo visitado" xfId="3491" builtinId="9" hidden="1"/>
    <cellStyle name="Hipervínculo visitado" xfId="45575" builtinId="9" hidden="1"/>
    <cellStyle name="Hipervínculo visitado" xfId="41546" builtinId="9" hidden="1"/>
    <cellStyle name="Hipervínculo visitado" xfId="34195" builtinId="9" hidden="1"/>
    <cellStyle name="Hipervínculo visitado" xfId="26691" builtinId="9" hidden="1"/>
    <cellStyle name="Hipervínculo visitado" xfId="46535" builtinId="9" hidden="1"/>
    <cellStyle name="Hipervínculo visitado" xfId="37821" builtinId="9" hidden="1"/>
    <cellStyle name="Hipervínculo visitado" xfId="11437" builtinId="9" hidden="1"/>
    <cellStyle name="Hipervínculo visitado" xfId="729" builtinId="9" hidden="1"/>
    <cellStyle name="Hipervínculo visitado" xfId="18036" builtinId="9" hidden="1"/>
    <cellStyle name="Hipervínculo visitado" xfId="5734" builtinId="9" hidden="1"/>
    <cellStyle name="Hipervínculo visitado" xfId="12883" builtinId="9" hidden="1"/>
    <cellStyle name="Hipervínculo visitado" xfId="9902" builtinId="9" hidden="1"/>
    <cellStyle name="Hipervínculo visitado" xfId="9898" builtinId="9" hidden="1"/>
    <cellStyle name="Hipervínculo visitado" xfId="5948" builtinId="9" hidden="1"/>
    <cellStyle name="Hipervínculo visitado" xfId="4585" builtinId="9" hidden="1"/>
    <cellStyle name="Hipervínculo visitado" xfId="13241" builtinId="9" hidden="1"/>
    <cellStyle name="Hipervínculo visitado" xfId="982" builtinId="9" hidden="1"/>
    <cellStyle name="Hipervínculo visitado" xfId="41401" builtinId="9" hidden="1"/>
    <cellStyle name="Hipervínculo visitado" xfId="19858" builtinId="9" hidden="1"/>
    <cellStyle name="Hipervínculo visitado" xfId="37987" builtinId="9" hidden="1"/>
    <cellStyle name="Hipervínculo visitado" xfId="52864" builtinId="9" hidden="1"/>
    <cellStyle name="Hipervínculo visitado" xfId="22702" builtinId="9" hidden="1"/>
    <cellStyle name="Hipervínculo visitado" xfId="26369" builtinId="9" hidden="1"/>
    <cellStyle name="Hipervínculo visitado" xfId="34693" builtinId="9" hidden="1"/>
    <cellStyle name="Hipervínculo visitado" xfId="24946" builtinId="9" hidden="1"/>
    <cellStyle name="Hipervínculo visitado" xfId="11643" builtinId="9" hidden="1"/>
    <cellStyle name="Hipervínculo visitado" xfId="6957" builtinId="9" hidden="1"/>
    <cellStyle name="Hipervínculo visitado" xfId="10474" builtinId="9" hidden="1"/>
    <cellStyle name="Hipervínculo visitado" xfId="17260" builtinId="9" hidden="1"/>
    <cellStyle name="Hipervínculo visitado" xfId="1435" builtinId="9" hidden="1"/>
    <cellStyle name="Hipervínculo visitado" xfId="31514" builtinId="9" hidden="1"/>
    <cellStyle name="Hipervínculo visitado" xfId="3415" builtinId="9" hidden="1"/>
    <cellStyle name="Hipervínculo visitado" xfId="55193" builtinId="9" hidden="1"/>
    <cellStyle name="Hipervínculo visitado" xfId="27384" builtinId="9" hidden="1"/>
    <cellStyle name="Hipervínculo visitado" xfId="41598" builtinId="9" hidden="1"/>
    <cellStyle name="Hipervínculo visitado" xfId="3657" builtinId="9" hidden="1"/>
    <cellStyle name="Hipervínculo visitado" xfId="33758" builtinId="9" hidden="1"/>
    <cellStyle name="Hipervínculo visitado" xfId="51088" builtinId="9" hidden="1"/>
    <cellStyle name="Hipervínculo visitado" xfId="50014" builtinId="9" hidden="1"/>
    <cellStyle name="Hipervínculo visitado" xfId="54912" builtinId="9" hidden="1"/>
    <cellStyle name="Hipervínculo visitado" xfId="30360" builtinId="9" hidden="1"/>
    <cellStyle name="Hipervínculo visitado" xfId="25092" builtinId="9" hidden="1"/>
    <cellStyle name="Hipervínculo visitado" xfId="8816" builtinId="9" hidden="1"/>
    <cellStyle name="Hipervínculo visitado" xfId="20909" builtinId="9" hidden="1"/>
    <cellStyle name="Hipervínculo visitado" xfId="29959" builtinId="9" hidden="1"/>
    <cellStyle name="Hipervínculo visitado" xfId="11853" builtinId="9" hidden="1"/>
    <cellStyle name="Hipervínculo visitado" xfId="17728" builtinId="9" hidden="1"/>
    <cellStyle name="Hipervínculo visitado" xfId="20018" builtinId="9" hidden="1"/>
    <cellStyle name="Hipervínculo visitado" xfId="21369" builtinId="9" hidden="1"/>
    <cellStyle name="Hipervínculo visitado" xfId="13594" builtinId="9" hidden="1"/>
    <cellStyle name="Hipervínculo visitado" xfId="26329" builtinId="9" hidden="1"/>
    <cellStyle name="Hipervínculo visitado" xfId="49310" builtinId="9" hidden="1"/>
    <cellStyle name="Hipervínculo visitado" xfId="6546" builtinId="9" hidden="1"/>
    <cellStyle name="Hipervínculo visitado" xfId="9612" builtinId="9" hidden="1"/>
    <cellStyle name="Hipervínculo visitado" xfId="47121" builtinId="9" hidden="1"/>
    <cellStyle name="Hipervínculo visitado" xfId="419" builtinId="9" hidden="1"/>
    <cellStyle name="Hipervínculo visitado" xfId="31456" builtinId="9" hidden="1"/>
    <cellStyle name="Hipervínculo visitado" xfId="4003" builtinId="9" hidden="1"/>
    <cellStyle name="Hipervínculo visitado" xfId="1371" builtinId="9" hidden="1"/>
    <cellStyle name="Hipervínculo visitado" xfId="14227" builtinId="9" hidden="1"/>
    <cellStyle name="Hipervínculo visitado" xfId="935" builtinId="9" hidden="1"/>
    <cellStyle name="Hipervínculo visitado" xfId="44924" builtinId="9" hidden="1"/>
    <cellStyle name="Hipervínculo visitado" xfId="4382" builtinId="9" hidden="1"/>
    <cellStyle name="Hipervínculo visitado" xfId="6332" builtinId="9" hidden="1"/>
    <cellStyle name="Hipervínculo visitado" xfId="23733" builtinId="9" hidden="1"/>
    <cellStyle name="Hipervínculo visitado" xfId="50243" builtinId="9" hidden="1"/>
    <cellStyle name="Hipervínculo visitado" xfId="40463" builtinId="9" hidden="1"/>
    <cellStyle name="Hipervínculo visitado" xfId="28221" builtinId="9" hidden="1"/>
    <cellStyle name="Hipervínculo visitado" xfId="15853" builtinId="9" hidden="1"/>
    <cellStyle name="Hipervínculo visitado" xfId="37582" builtinId="9" hidden="1"/>
    <cellStyle name="Hipervínculo visitado" xfId="51906" builtinId="9" hidden="1"/>
    <cellStyle name="Hipervínculo visitado" xfId="30944" builtinId="9" hidden="1"/>
    <cellStyle name="Hipervínculo visitado" xfId="3821" builtinId="9" hidden="1"/>
    <cellStyle name="Hipervínculo visitado" xfId="10560" builtinId="9" hidden="1"/>
    <cellStyle name="Hipervínculo visitado" xfId="2404" builtinId="9" hidden="1"/>
    <cellStyle name="Hipervínculo visitado" xfId="22325" builtinId="9" hidden="1"/>
    <cellStyle name="Hipervínculo visitado" xfId="10392" builtinId="9" hidden="1"/>
    <cellStyle name="Hipervínculo visitado" xfId="9776" builtinId="9" hidden="1"/>
    <cellStyle name="Hipervínculo visitado" xfId="7644" builtinId="9" hidden="1"/>
    <cellStyle name="Hipervínculo visitado" xfId="10364" builtinId="9" hidden="1"/>
    <cellStyle name="Hipervínculo visitado" xfId="34957" builtinId="9" hidden="1"/>
    <cellStyle name="Hipervínculo visitado" xfId="59125" builtinId="9" hidden="1"/>
    <cellStyle name="Hipervínculo visitado" xfId="52236" builtinId="9" hidden="1"/>
    <cellStyle name="Hipervínculo visitado" xfId="52837" builtinId="9" hidden="1"/>
    <cellStyle name="Hipervínculo visitado" xfId="14322" builtinId="9" hidden="1"/>
    <cellStyle name="Hipervínculo visitado" xfId="47389" builtinId="9" hidden="1"/>
    <cellStyle name="Hipervínculo visitado" xfId="31837" builtinId="9" hidden="1"/>
    <cellStyle name="Hipervínculo visitado" xfId="23793" builtinId="9" hidden="1"/>
    <cellStyle name="Hipervínculo visitado" xfId="21345" builtinId="9" hidden="1"/>
    <cellStyle name="Hipervínculo visitado" xfId="52825" builtinId="9" hidden="1"/>
    <cellStyle name="Hipervínculo visitado" xfId="4982" builtinId="9" hidden="1"/>
    <cellStyle name="Hipervínculo visitado" xfId="24573" builtinId="9" hidden="1"/>
    <cellStyle name="Hipervínculo visitado" xfId="49642" builtinId="9" hidden="1"/>
    <cellStyle name="Hipervínculo visitado" xfId="11195" builtinId="9" hidden="1"/>
    <cellStyle name="Hipervínculo visitado" xfId="54806" builtinId="9" hidden="1"/>
    <cellStyle name="Hipervínculo visitado" xfId="18714" builtinId="9" hidden="1"/>
    <cellStyle name="Hipervínculo visitado" xfId="5053" builtinId="9" hidden="1"/>
    <cellStyle name="Hipervínculo visitado" xfId="34145" builtinId="9" hidden="1"/>
    <cellStyle name="Hipervínculo visitado" xfId="41376" builtinId="9" hidden="1"/>
    <cellStyle name="Hipervínculo visitado" xfId="13714" builtinId="9" hidden="1"/>
    <cellStyle name="Hipervínculo visitado" xfId="4566" builtinId="9" hidden="1"/>
    <cellStyle name="Hipervínculo visitado" xfId="14174" builtinId="9" hidden="1"/>
    <cellStyle name="Hipervínculo visitado" xfId="3035" builtinId="9" hidden="1"/>
    <cellStyle name="Hipervínculo visitado" xfId="56978" builtinId="9" hidden="1"/>
    <cellStyle name="Hipervínculo visitado" xfId="52342" builtinId="9" hidden="1"/>
    <cellStyle name="Hipervínculo visitado" xfId="52084" builtinId="9" hidden="1"/>
    <cellStyle name="Hipervínculo visitado" xfId="44154" builtinId="9" hidden="1"/>
    <cellStyle name="Hipervínculo visitado" xfId="53487" builtinId="9" hidden="1"/>
    <cellStyle name="Hipervínculo visitado" xfId="30787" builtinId="9" hidden="1"/>
    <cellStyle name="Hipervínculo visitado" xfId="51720" builtinId="9" hidden="1"/>
    <cellStyle name="Hipervínculo visitado" xfId="21059" builtinId="9" hidden="1"/>
    <cellStyle name="Hipervínculo visitado" xfId="55993" builtinId="9" hidden="1"/>
    <cellStyle name="Hipervínculo visitado" xfId="33204" builtinId="9" hidden="1"/>
    <cellStyle name="Hipervínculo visitado" xfId="49326" builtinId="9" hidden="1"/>
    <cellStyle name="Hipervínculo visitado" xfId="31036" builtinId="9" hidden="1"/>
    <cellStyle name="Hipervínculo visitado" xfId="36785" builtinId="9" hidden="1"/>
    <cellStyle name="Hipervínculo visitado" xfId="20708" builtinId="9" hidden="1"/>
    <cellStyle name="Hipervínculo visitado" xfId="31152" builtinId="9" hidden="1"/>
    <cellStyle name="Hipervínculo visitado" xfId="13391" builtinId="9" hidden="1"/>
    <cellStyle name="Hipervínculo visitado" xfId="45906" builtinId="9" hidden="1"/>
    <cellStyle name="Hipervínculo visitado" xfId="703" builtinId="9" hidden="1"/>
    <cellStyle name="Hipervínculo visitado" xfId="11807" builtinId="9" hidden="1"/>
    <cellStyle name="Hipervínculo visitado" xfId="36809" builtinId="9" hidden="1"/>
    <cellStyle name="Hipervínculo visitado" xfId="42618" builtinId="9" hidden="1"/>
    <cellStyle name="Hipervínculo visitado" xfId="33478" builtinId="9" hidden="1"/>
    <cellStyle name="Hipervínculo visitado" xfId="36243" builtinId="9" hidden="1"/>
    <cellStyle name="Hipervínculo visitado" xfId="15975" builtinId="9" hidden="1"/>
    <cellStyle name="Hipervínculo visitado" xfId="16934" builtinId="9" hidden="1"/>
    <cellStyle name="Hipervínculo visitado" xfId="40758" builtinId="9" hidden="1"/>
    <cellStyle name="Hipervínculo visitado" xfId="19364" builtinId="9" hidden="1"/>
    <cellStyle name="Hipervínculo visitado" xfId="58405" builtinId="9" hidden="1"/>
    <cellStyle name="Hipervínculo visitado" xfId="43269" builtinId="9" hidden="1"/>
    <cellStyle name="Hipervínculo visitado" xfId="59093" builtinId="9" hidden="1"/>
    <cellStyle name="Hipervínculo visitado" xfId="20891" builtinId="9" hidden="1"/>
    <cellStyle name="Hipervínculo visitado" xfId="52503" builtinId="9" hidden="1"/>
    <cellStyle name="Hipervínculo visitado" xfId="45545" builtinId="9" hidden="1"/>
    <cellStyle name="Hipervínculo visitado" xfId="46913" builtinId="9" hidden="1"/>
    <cellStyle name="Hipervínculo visitado" xfId="34046" builtinId="9" hidden="1"/>
    <cellStyle name="Hipervínculo visitado" xfId="36967" builtinId="9" hidden="1"/>
    <cellStyle name="Hipervínculo visitado" xfId="23034" builtinId="9" hidden="1"/>
    <cellStyle name="Hipervínculo visitado" xfId="22798" builtinId="9" hidden="1"/>
    <cellStyle name="Hipervínculo visitado" xfId="19124" builtinId="9" hidden="1"/>
    <cellStyle name="Hipervínculo visitado" xfId="32198" builtinId="9" hidden="1"/>
    <cellStyle name="Hipervínculo visitado" xfId="20852" builtinId="9" hidden="1"/>
    <cellStyle name="Hipervínculo visitado" xfId="1787" builtinId="9" hidden="1"/>
    <cellStyle name="Hipervínculo visitado" xfId="6276" builtinId="9" hidden="1"/>
    <cellStyle name="Hipervínculo visitado" xfId="33860" builtinId="9" hidden="1"/>
    <cellStyle name="Hipervínculo visitado" xfId="32583" builtinId="9" hidden="1"/>
    <cellStyle name="Hipervínculo visitado" xfId="7079" builtinId="9" hidden="1"/>
    <cellStyle name="Hipervínculo visitado" xfId="33077" builtinId="9" hidden="1"/>
    <cellStyle name="Hipervínculo visitado" xfId="3819" builtinId="9" hidden="1"/>
    <cellStyle name="Hipervínculo visitado" xfId="14158" builtinId="9" hidden="1"/>
    <cellStyle name="Hipervínculo visitado" xfId="59256" builtinId="9" hidden="1"/>
    <cellStyle name="Hipervínculo visitado" xfId="40642" builtinId="9" hidden="1"/>
    <cellStyle name="Hipervínculo visitado" xfId="50664" builtinId="9" hidden="1"/>
    <cellStyle name="Hipervínculo visitado" xfId="46497" builtinId="9" hidden="1"/>
    <cellStyle name="Hipervínculo visitado" xfId="16557" builtinId="9" hidden="1"/>
    <cellStyle name="Hipervínculo visitado" xfId="58779" builtinId="9" hidden="1"/>
    <cellStyle name="Hipervínculo visitado" xfId="43084" builtinId="9" hidden="1"/>
    <cellStyle name="Hipervínculo visitado" xfId="48175" builtinId="9" hidden="1"/>
    <cellStyle name="Hipervínculo visitado" xfId="5700" builtinId="9" hidden="1"/>
    <cellStyle name="Hipervínculo visitado" xfId="51458" builtinId="9" hidden="1"/>
    <cellStyle name="Hipervínculo visitado" xfId="36047" builtinId="9" hidden="1"/>
    <cellStyle name="Hipervínculo visitado" xfId="14186" builtinId="9" hidden="1"/>
    <cellStyle name="Hipervínculo visitado" xfId="2548" builtinId="9" hidden="1"/>
    <cellStyle name="Hipervínculo visitado" xfId="10994" builtinId="9" hidden="1"/>
    <cellStyle name="Hipervínculo visitado" xfId="40578" builtinId="9" hidden="1"/>
    <cellStyle name="Hipervínculo visitado" xfId="6220" builtinId="9" hidden="1"/>
    <cellStyle name="Hipervínculo visitado" xfId="12379" builtinId="9" hidden="1"/>
    <cellStyle name="Hipervínculo visitado" xfId="15430" builtinId="9" hidden="1"/>
    <cellStyle name="Hipervínculo visitado" xfId="43180" builtinId="9" hidden="1"/>
    <cellStyle name="Hipervínculo visitado" xfId="18046" builtinId="9" hidden="1"/>
    <cellStyle name="Hipervínculo visitado" xfId="33784" builtinId="9" hidden="1"/>
    <cellStyle name="Hipervínculo visitado" xfId="28967" builtinId="9" hidden="1"/>
    <cellStyle name="Hipervínculo visitado" xfId="13664" builtinId="9" hidden="1"/>
    <cellStyle name="Hipervínculo visitado" xfId="36532" builtinId="9" hidden="1"/>
    <cellStyle name="Hipervínculo visitado" xfId="39286" builtinId="9" hidden="1"/>
    <cellStyle name="Hipervínculo visitado" xfId="57369" builtinId="9" hidden="1"/>
    <cellStyle name="Hipervínculo visitado" xfId="43850" builtinId="9" hidden="1"/>
    <cellStyle name="Hipervínculo visitado" xfId="55651" builtinId="9" hidden="1"/>
    <cellStyle name="Hipervínculo visitado" xfId="57194" builtinId="9" hidden="1"/>
    <cellStyle name="Hipervínculo visitado" xfId="18181" builtinId="9" hidden="1"/>
    <cellStyle name="Hipervínculo visitado" xfId="2062" builtinId="9" hidden="1"/>
    <cellStyle name="Hipervínculo visitado" xfId="44483" builtinId="9" hidden="1"/>
    <cellStyle name="Hipervínculo visitado" xfId="14520" builtinId="9" hidden="1"/>
    <cellStyle name="Hipervínculo visitado" xfId="26495" builtinId="9" hidden="1"/>
    <cellStyle name="Hipervínculo visitado" xfId="4607" builtinId="9" hidden="1"/>
    <cellStyle name="Hipervínculo visitado" xfId="38609" builtinId="9" hidden="1"/>
    <cellStyle name="Hipervínculo visitado" xfId="55434" builtinId="9" hidden="1"/>
    <cellStyle name="Hipervínculo visitado" xfId="40366" builtinId="9" hidden="1"/>
    <cellStyle name="Hipervínculo visitado" xfId="16226" builtinId="9" hidden="1"/>
    <cellStyle name="Hipervínculo visitado" xfId="39632" builtinId="9" hidden="1"/>
    <cellStyle name="Hipervínculo visitado" xfId="54748" builtinId="9" hidden="1"/>
    <cellStyle name="Hipervínculo visitado" xfId="30346" builtinId="9" hidden="1"/>
    <cellStyle name="Hipervínculo visitado" xfId="45436" builtinId="9" hidden="1"/>
    <cellStyle name="Hipervínculo visitado" xfId="11546" builtinId="9" hidden="1"/>
    <cellStyle name="Hipervínculo visitado" xfId="15470" builtinId="9" hidden="1"/>
    <cellStyle name="Hipervínculo visitado" xfId="27023" builtinId="9" hidden="1"/>
    <cellStyle name="Hipervínculo visitado" xfId="34365" builtinId="9" hidden="1"/>
    <cellStyle name="Hipervínculo visitado" xfId="31650" builtinId="9" hidden="1"/>
    <cellStyle name="Hipervínculo visitado" xfId="6981" builtinId="9" hidden="1"/>
    <cellStyle name="Hipervínculo visitado" xfId="26565" builtinId="9" hidden="1"/>
    <cellStyle name="Hipervínculo visitado" xfId="3272" builtinId="9" hidden="1"/>
    <cellStyle name="Hipervínculo visitado" xfId="43818" builtinId="9" hidden="1"/>
    <cellStyle name="Hipervínculo visitado" xfId="25390" builtinId="9" hidden="1"/>
    <cellStyle name="Hipervínculo visitado" xfId="18596" builtinId="9" hidden="1"/>
    <cellStyle name="Hipervínculo visitado" xfId="33946" builtinId="9" hidden="1"/>
    <cellStyle name="Hipervínculo visitado" xfId="51890" builtinId="9" hidden="1"/>
    <cellStyle name="Hipervínculo visitado" xfId="6314" builtinId="9" hidden="1"/>
    <cellStyle name="Hipervínculo visitado" xfId="23721" builtinId="9" hidden="1"/>
    <cellStyle name="Hipervínculo visitado" xfId="57120" builtinId="9" hidden="1"/>
    <cellStyle name="Hipervínculo visitado" xfId="53128" builtinId="9" hidden="1"/>
    <cellStyle name="Hipervínculo visitado" xfId="19992" builtinId="9" hidden="1"/>
    <cellStyle name="Hipervínculo visitado" xfId="47333" builtinId="9" hidden="1"/>
    <cellStyle name="Hipervínculo visitado" xfId="20997" builtinId="9" hidden="1"/>
    <cellStyle name="Hipervínculo visitado" xfId="16123" builtinId="9" hidden="1"/>
    <cellStyle name="Hipervínculo visitado" xfId="21265" builtinId="9" hidden="1"/>
    <cellStyle name="Hipervínculo visitado" xfId="6308" builtinId="9" hidden="1"/>
    <cellStyle name="Hipervínculo visitado" xfId="47737" builtinId="9" hidden="1"/>
    <cellStyle name="Hipervínculo visitado" xfId="13776" builtinId="9" hidden="1"/>
    <cellStyle name="Hipervínculo visitado" xfId="48205" builtinId="9" hidden="1"/>
    <cellStyle name="Hipervínculo visitado" xfId="54329" builtinId="9" hidden="1"/>
    <cellStyle name="Hipervínculo visitado" xfId="35007" builtinId="9" hidden="1"/>
    <cellStyle name="Hipervínculo visitado" xfId="48218" builtinId="9" hidden="1"/>
    <cellStyle name="Hipervínculo visitado" xfId="48370" builtinId="9" hidden="1"/>
    <cellStyle name="Hipervínculo visitado" xfId="40344" builtinId="9" hidden="1"/>
    <cellStyle name="Hipervínculo visitado" xfId="21675" builtinId="9" hidden="1"/>
    <cellStyle name="Hipervínculo visitado" xfId="36353" builtinId="9" hidden="1"/>
    <cellStyle name="Hipervínculo visitado" xfId="45693" builtinId="9" hidden="1"/>
    <cellStyle name="Hipervínculo visitado" xfId="4364" builtinId="9" hidden="1"/>
    <cellStyle name="Hipervínculo visitado" xfId="57783" builtinId="9" hidden="1"/>
    <cellStyle name="Hipervínculo visitado" xfId="28723" builtinId="9" hidden="1"/>
    <cellStyle name="Hipervínculo visitado" xfId="9816" builtinId="9" hidden="1"/>
    <cellStyle name="Hipervínculo visitado" xfId="8088" builtinId="9" hidden="1"/>
    <cellStyle name="Hipervínculo visitado" xfId="2987" builtinId="9" hidden="1"/>
    <cellStyle name="Hipervínculo visitado" xfId="8836" builtinId="9" hidden="1"/>
    <cellStyle name="Hipervínculo visitado" xfId="11799" builtinId="9" hidden="1"/>
    <cellStyle name="Hipervínculo visitado" xfId="10786" builtinId="9" hidden="1"/>
    <cellStyle name="Hipervínculo visitado" xfId="56307" builtinId="9" hidden="1"/>
    <cellStyle name="Hipervínculo visitado" xfId="16985" builtinId="9" hidden="1"/>
    <cellStyle name="Hipervínculo visitado" xfId="1141" builtinId="9" hidden="1"/>
    <cellStyle name="Hipervínculo visitado" xfId="17162" builtinId="9" hidden="1"/>
    <cellStyle name="Hipervínculo visitado" xfId="18476" builtinId="9" hidden="1"/>
    <cellStyle name="Hipervínculo visitado" xfId="30512" builtinId="9" hidden="1"/>
    <cellStyle name="Hipervínculo visitado" xfId="17122" builtinId="9" hidden="1"/>
    <cellStyle name="Hipervínculo visitado" xfId="14426" builtinId="9" hidden="1"/>
    <cellStyle name="Hipervínculo visitado" xfId="25042" builtinId="9" hidden="1"/>
    <cellStyle name="Hipervínculo visitado" xfId="35839" builtinId="9" hidden="1"/>
    <cellStyle name="Hipervínculo visitado" xfId="16758" builtinId="9" hidden="1"/>
    <cellStyle name="Hipervínculo visitado" xfId="28735" builtinId="9" hidden="1"/>
    <cellStyle name="Hipervínculo visitado" xfId="26735" builtinId="9" hidden="1"/>
    <cellStyle name="Hipervínculo visitado" xfId="26533" builtinId="9" hidden="1"/>
    <cellStyle name="Hipervínculo visitado" xfId="33742" builtinId="9" hidden="1"/>
    <cellStyle name="Hipervínculo visitado" xfId="23404" builtinId="9" hidden="1"/>
    <cellStyle name="Hipervínculo visitado" xfId="58307" builtinId="9" hidden="1"/>
    <cellStyle name="Hipervínculo visitado" xfId="16231" builtinId="9" hidden="1"/>
    <cellStyle name="Hipervínculo visitado" xfId="27350" builtinId="9" hidden="1"/>
    <cellStyle name="Hipervínculo visitado" xfId="11301" builtinId="9" hidden="1"/>
    <cellStyle name="Hipervínculo visitado" xfId="11797" builtinId="9" hidden="1"/>
    <cellStyle name="Hipervínculo visitado" xfId="21171" builtinId="9" hidden="1"/>
    <cellStyle name="Hipervínculo visitado" xfId="27017" builtinId="9" hidden="1"/>
    <cellStyle name="Hipervínculo visitado" xfId="22337" builtinId="9" hidden="1"/>
    <cellStyle name="Hipervínculo visitado" xfId="42482" builtinId="9" hidden="1"/>
    <cellStyle name="Hipervínculo visitado" xfId="16806" builtinId="9" hidden="1"/>
    <cellStyle name="Hipervínculo visitado" xfId="46008" builtinId="9" hidden="1"/>
    <cellStyle name="Hipervínculo visitado" xfId="24541" builtinId="9" hidden="1"/>
    <cellStyle name="Hipervínculo visitado" xfId="15398" builtinId="9" hidden="1"/>
    <cellStyle name="Hipervínculo visitado" xfId="9217" builtinId="9" hidden="1"/>
    <cellStyle name="Hipervínculo visitado" xfId="56507" builtinId="9" hidden="1"/>
    <cellStyle name="Hipervínculo visitado" xfId="47207" builtinId="9" hidden="1"/>
    <cellStyle name="Hipervínculo visitado" xfId="31014" builtinId="9" hidden="1"/>
    <cellStyle name="Hipervínculo visitado" xfId="44388" builtinId="9" hidden="1"/>
    <cellStyle name="Hipervínculo visitado" xfId="42700" builtinId="9" hidden="1"/>
    <cellStyle name="Hipervínculo visitado" xfId="23993" builtinId="9" hidden="1"/>
    <cellStyle name="Hipervínculo visitado" xfId="10109" builtinId="9" hidden="1"/>
    <cellStyle name="Hipervínculo visitado" xfId="4123" builtinId="9" hidden="1"/>
    <cellStyle name="Hipervínculo visitado" xfId="43786" builtinId="9" hidden="1"/>
    <cellStyle name="Hipervínculo visitado" xfId="16013" builtinId="9" hidden="1"/>
    <cellStyle name="Hipervínculo visitado" xfId="46633" builtinId="9" hidden="1"/>
    <cellStyle name="Hipervínculo visitado" xfId="20152" builtinId="9" hidden="1"/>
    <cellStyle name="Hipervínculo visitado" xfId="30538" builtinId="9" hidden="1"/>
    <cellStyle name="Hipervínculo visitado" xfId="32478" builtinId="9" hidden="1"/>
    <cellStyle name="Hipervínculo visitado" xfId="30283" builtinId="9" hidden="1"/>
    <cellStyle name="Hipervínculo visitado" xfId="22686" builtinId="9" hidden="1"/>
    <cellStyle name="Hipervínculo visitado" xfId="37979" builtinId="9" hidden="1"/>
    <cellStyle name="Hipervínculo visitado" xfId="24153" builtinId="9" hidden="1"/>
    <cellStyle name="Hipervínculo visitado" xfId="53933" builtinId="9" hidden="1"/>
    <cellStyle name="Hipervínculo visitado" xfId="23703" builtinId="9" hidden="1"/>
    <cellStyle name="Hipervínculo visitado" xfId="48129" builtinId="9" hidden="1"/>
    <cellStyle name="Hipervínculo visitado" xfId="31983" builtinId="9" hidden="1"/>
    <cellStyle name="Hipervínculo visitado" xfId="36341" builtinId="9" hidden="1"/>
    <cellStyle name="Hipervínculo visitado" xfId="47095" builtinId="9" hidden="1"/>
    <cellStyle name="Hipervínculo visitado" xfId="16007" builtinId="9" hidden="1"/>
    <cellStyle name="Hipervínculo visitado" xfId="45364" builtinId="9" hidden="1"/>
    <cellStyle name="Hipervínculo visitado" xfId="24263" builtinId="9" hidden="1"/>
    <cellStyle name="Hipervínculo visitado" xfId="27672" builtinId="9" hidden="1"/>
    <cellStyle name="Hipervínculo visitado" xfId="24167" builtinId="9" hidden="1"/>
    <cellStyle name="Hipervínculo visitado" xfId="8969" builtinId="9" hidden="1"/>
    <cellStyle name="Hipervínculo visitado" xfId="38664" builtinId="9" hidden="1"/>
    <cellStyle name="Hipervínculo visitado" xfId="57266" builtinId="9" hidden="1"/>
    <cellStyle name="Hipervínculo visitado" xfId="43609" builtinId="9" hidden="1"/>
    <cellStyle name="Hipervínculo visitado" xfId="17724" builtinId="9" hidden="1"/>
    <cellStyle name="Hipervínculo visitado" xfId="41059" builtinId="9" hidden="1"/>
    <cellStyle name="Hipervínculo visitado" xfId="50766" builtinId="9" hidden="1"/>
    <cellStyle name="Hipervínculo visitado" xfId="47199" builtinId="9" hidden="1"/>
    <cellStyle name="Hipervínculo visitado" xfId="25487" builtinId="9" hidden="1"/>
    <cellStyle name="Hipervínculo visitado" xfId="31957" builtinId="9" hidden="1"/>
    <cellStyle name="Hipervínculo visitado" xfId="35825" builtinId="9" hidden="1"/>
    <cellStyle name="Hipervínculo visitado" xfId="57393" builtinId="9" hidden="1"/>
    <cellStyle name="Hipervínculo visitado" xfId="36520" builtinId="9" hidden="1"/>
    <cellStyle name="Hipervínculo visitado" xfId="49644" builtinId="9" hidden="1"/>
    <cellStyle name="Hipervínculo visitado" xfId="28917" builtinId="9" hidden="1"/>
    <cellStyle name="Hipervínculo visitado" xfId="43515" builtinId="9" hidden="1"/>
    <cellStyle name="Hipervínculo visitado" xfId="26118" builtinId="9" hidden="1"/>
    <cellStyle name="Hipervínculo visitado" xfId="39980" builtinId="9" hidden="1"/>
    <cellStyle name="Hipervínculo visitado" xfId="18746" builtinId="9" hidden="1"/>
    <cellStyle name="Hipervínculo visitado" xfId="22451" builtinId="9" hidden="1"/>
    <cellStyle name="Hipervínculo visitado" xfId="24715" builtinId="9" hidden="1"/>
    <cellStyle name="Hipervínculo visitado" xfId="58957" builtinId="9" hidden="1"/>
    <cellStyle name="Hipervínculo visitado" xfId="22938" builtinId="9" hidden="1"/>
    <cellStyle name="Hipervínculo visitado" xfId="558" builtinId="9" hidden="1"/>
    <cellStyle name="Hipervínculo visitado" xfId="57789" builtinId="9" hidden="1"/>
    <cellStyle name="Hipervínculo visitado" xfId="33690" builtinId="9" hidden="1"/>
    <cellStyle name="Hipervínculo visitado" xfId="15296" builtinId="9" hidden="1"/>
    <cellStyle name="Hipervínculo visitado" xfId="5968" builtinId="9" hidden="1"/>
    <cellStyle name="Hipervínculo visitado" xfId="28365" builtinId="9" hidden="1"/>
    <cellStyle name="Hipervínculo visitado" xfId="3963" builtinId="9" hidden="1"/>
    <cellStyle name="Hipervínculo visitado" xfId="39164" builtinId="9" hidden="1"/>
    <cellStyle name="Hipervínculo visitado" xfId="8354" builtinId="9" hidden="1"/>
    <cellStyle name="Hipervínculo visitado" xfId="19822" builtinId="9" hidden="1"/>
    <cellStyle name="Hipervínculo visitado" xfId="45408" builtinId="9" hidden="1"/>
    <cellStyle name="Hipervínculo visitado" xfId="27220" builtinId="9" hidden="1"/>
    <cellStyle name="Hipervínculo visitado" xfId="28773" builtinId="9" hidden="1"/>
    <cellStyle name="Hipervínculo visitado" xfId="55377" builtinId="9" hidden="1"/>
    <cellStyle name="Hipervínculo visitado" xfId="11060" builtinId="9" hidden="1"/>
    <cellStyle name="Hipervínculo visitado" xfId="20828" builtinId="9" hidden="1"/>
    <cellStyle name="Hipervínculo visitado" xfId="40696" builtinId="9" hidden="1"/>
    <cellStyle name="Hipervínculo visitado" xfId="4572" builtinId="9" hidden="1"/>
    <cellStyle name="Hipervínculo visitado" xfId="59163" builtinId="9" hidden="1"/>
    <cellStyle name="Hipervínculo visitado" xfId="30922" builtinId="9" hidden="1"/>
    <cellStyle name="Hipervínculo visitado" xfId="9195" builtinId="9" hidden="1"/>
    <cellStyle name="Hipervínculo visitado" xfId="1487" builtinId="9" hidden="1"/>
    <cellStyle name="Hipervínculo visitado" xfId="35769" builtinId="9" hidden="1"/>
    <cellStyle name="Hipervínculo visitado" xfId="16165" builtinId="9" hidden="1"/>
    <cellStyle name="Hipervínculo visitado" xfId="5980" builtinId="9" hidden="1"/>
    <cellStyle name="Hipervínculo visitado" xfId="4506" builtinId="9" hidden="1"/>
    <cellStyle name="Hipervínculo visitado" xfId="51976" builtinId="9" hidden="1"/>
    <cellStyle name="Hipervínculo visitado" xfId="40330" builtinId="9" hidden="1"/>
    <cellStyle name="Hipervínculo visitado" xfId="7885" builtinId="9" hidden="1"/>
    <cellStyle name="Hipervínculo visitado" xfId="1813" builtinId="9" hidden="1"/>
    <cellStyle name="Hipervínculo visitado" xfId="7441" builtinId="9" hidden="1"/>
    <cellStyle name="Hipervínculo visitado" xfId="8999" builtinId="9" hidden="1"/>
    <cellStyle name="Hipervínculo visitado" xfId="19255" builtinId="9" hidden="1"/>
    <cellStyle name="Hipervínculo visitado" xfId="16598" builtinId="9" hidden="1"/>
    <cellStyle name="Hipervínculo visitado" xfId="43044" builtinId="9" hidden="1"/>
    <cellStyle name="Hipervínculo visitado" xfId="36023" builtinId="9" hidden="1"/>
    <cellStyle name="Hipervínculo visitado" xfId="25222" builtinId="9" hidden="1"/>
    <cellStyle name="Hipervínculo visitado" xfId="44658" builtinId="9" hidden="1"/>
    <cellStyle name="Hipervínculo visitado" xfId="35063" builtinId="9" hidden="1"/>
    <cellStyle name="Hipervínculo visitado" xfId="14946" builtinId="9" hidden="1"/>
    <cellStyle name="Hipervínculo visitado" xfId="1709" builtinId="9" hidden="1"/>
    <cellStyle name="Hipervínculo visitado" xfId="16354" builtinId="9" hidden="1"/>
    <cellStyle name="Hipervínculo visitado" xfId="32340" builtinId="9" hidden="1"/>
    <cellStyle name="Hipervínculo visitado" xfId="15190" builtinId="9" hidden="1"/>
    <cellStyle name="Hipervínculo visitado" xfId="27649" builtinId="9" hidden="1"/>
    <cellStyle name="Hipervínculo visitado" xfId="31979" builtinId="9" hidden="1"/>
    <cellStyle name="Hipervínculo visitado" xfId="57242" builtinId="9" hidden="1"/>
    <cellStyle name="Hipervínculo visitado" xfId="47331" builtinId="9" hidden="1"/>
    <cellStyle name="Hipervínculo visitado" xfId="13825" builtinId="9" hidden="1"/>
    <cellStyle name="Hipervínculo visitado" xfId="38473" builtinId="9" hidden="1"/>
    <cellStyle name="Hipervínculo visitado" xfId="39692" builtinId="9" hidden="1"/>
    <cellStyle name="Hipervínculo visitado" xfId="15484" builtinId="9" hidden="1"/>
    <cellStyle name="Hipervínculo visitado" xfId="34109" builtinId="9" hidden="1"/>
    <cellStyle name="Hipervínculo visitado" xfId="53247" builtinId="9" hidden="1"/>
    <cellStyle name="Hipervínculo visitado" xfId="12167" builtinId="9" hidden="1"/>
    <cellStyle name="Hipervínculo visitado" xfId="30020" builtinId="9" hidden="1"/>
    <cellStyle name="Hipervínculo visitado" xfId="22109" builtinId="9" hidden="1"/>
    <cellStyle name="Hipervínculo visitado" xfId="9864" builtinId="9" hidden="1"/>
    <cellStyle name="Hipervínculo visitado" xfId="27133" builtinId="9" hidden="1"/>
    <cellStyle name="Hipervínculo visitado" xfId="7097" builtinId="9" hidden="1"/>
    <cellStyle name="Hipervínculo visitado" xfId="7332" builtinId="9" hidden="1"/>
    <cellStyle name="Hipervínculo visitado" xfId="14652" builtinId="9" hidden="1"/>
    <cellStyle name="Hipervínculo visitado" xfId="11928" builtinId="9" hidden="1"/>
    <cellStyle name="Hipervínculo visitado" xfId="20607" builtinId="9" hidden="1"/>
    <cellStyle name="Hipervínculo visitado" xfId="21481" builtinId="9" hidden="1"/>
    <cellStyle name="Hipervínculo visitado" xfId="22936" builtinId="9" hidden="1"/>
    <cellStyle name="Hipervínculo visitado" xfId="29453" builtinId="9" hidden="1"/>
    <cellStyle name="Hipervínculo visitado" xfId="25394" builtinId="9" hidden="1"/>
    <cellStyle name="Hipervínculo visitado" xfId="31020" builtinId="9" hidden="1"/>
    <cellStyle name="Hipervínculo visitado" xfId="40151" builtinId="9" hidden="1"/>
    <cellStyle name="Hipervínculo visitado" xfId="44082" builtinId="9" hidden="1"/>
    <cellStyle name="Hipervínculo visitado" xfId="43878" builtinId="9" hidden="1"/>
    <cellStyle name="Hipervínculo visitado" xfId="43955" builtinId="9" hidden="1"/>
    <cellStyle name="Hipervínculo visitado" xfId="26737" builtinId="9" hidden="1"/>
    <cellStyle name="Hipervínculo visitado" xfId="33476" builtinId="9" hidden="1"/>
    <cellStyle name="Hipervínculo visitado" xfId="19392" builtinId="9" hidden="1"/>
    <cellStyle name="Hipervínculo visitado" xfId="35625" builtinId="9" hidden="1"/>
    <cellStyle name="Hipervínculo visitado" xfId="32712" builtinId="9" hidden="1"/>
    <cellStyle name="Hipervínculo visitado" xfId="40973" builtinId="9" hidden="1"/>
    <cellStyle name="Hipervínculo visitado" xfId="8024" builtinId="9" hidden="1"/>
    <cellStyle name="Hipervínculo visitado" xfId="4113" builtinId="9" hidden="1"/>
    <cellStyle name="Hipervínculo visitado" xfId="27627" builtinId="9" hidden="1"/>
    <cellStyle name="Hipervínculo visitado" xfId="15963" builtinId="9" hidden="1"/>
    <cellStyle name="Hipervínculo visitado" xfId="39445" builtinId="9" hidden="1"/>
    <cellStyle name="Hipervínculo visitado" xfId="33888" builtinId="9" hidden="1"/>
    <cellStyle name="Hipervínculo visitado" xfId="48677" builtinId="9" hidden="1"/>
    <cellStyle name="Hipervínculo visitado" xfId="34378" builtinId="9" hidden="1"/>
    <cellStyle name="Hipervínculo visitado" xfId="37537" builtinId="9" hidden="1"/>
    <cellStyle name="Hipervínculo visitado" xfId="20771" builtinId="9" hidden="1"/>
    <cellStyle name="Hipervínculo visitado" xfId="36468" builtinId="9" hidden="1"/>
    <cellStyle name="Hipervínculo visitado" xfId="57086" builtinId="9" hidden="1"/>
    <cellStyle name="Hipervínculo visitado" xfId="30697" builtinId="9" hidden="1"/>
    <cellStyle name="Hipervínculo visitado" xfId="3729" builtinId="9" hidden="1"/>
    <cellStyle name="Hipervínculo visitado" xfId="32450" builtinId="9" hidden="1"/>
    <cellStyle name="Hipervínculo visitado" xfId="21707" builtinId="9" hidden="1"/>
    <cellStyle name="Hipervínculo visitado" xfId="15644" builtinId="9" hidden="1"/>
    <cellStyle name="Hipervínculo visitado" xfId="44140" builtinId="9" hidden="1"/>
    <cellStyle name="Hipervínculo visitado" xfId="14034" builtinId="9" hidden="1"/>
    <cellStyle name="Hipervínculo visitado" xfId="58601" builtinId="9" hidden="1"/>
    <cellStyle name="Hipervínculo visitado" xfId="58033" builtinId="9" hidden="1"/>
    <cellStyle name="Hipervínculo visitado" xfId="57663" builtinId="9" hidden="1"/>
    <cellStyle name="Hipervínculo visitado" xfId="24497" builtinId="9" hidden="1"/>
    <cellStyle name="Hipervínculo visitado" xfId="2762" builtinId="9" hidden="1"/>
    <cellStyle name="Hipervínculo visitado" xfId="48856" builtinId="9" hidden="1"/>
    <cellStyle name="Hipervínculo visitado" xfId="44094" builtinId="9" hidden="1"/>
    <cellStyle name="Hipervínculo visitado" xfId="17534" builtinId="9" hidden="1"/>
    <cellStyle name="Hipervínculo visitado" xfId="20748" builtinId="9" hidden="1"/>
    <cellStyle name="Hipervínculo visitado" xfId="42952" builtinId="9" hidden="1"/>
    <cellStyle name="Hipervínculo visitado" xfId="17009" builtinId="9" hidden="1"/>
    <cellStyle name="Hipervínculo visitado" xfId="21643" builtinId="9" hidden="1"/>
    <cellStyle name="Hipervínculo visitado" xfId="47169" builtinId="9" hidden="1"/>
    <cellStyle name="Hipervínculo visitado" xfId="23061" builtinId="9" hidden="1"/>
    <cellStyle name="Hipervínculo visitado" xfId="23452" builtinId="9" hidden="1"/>
    <cellStyle name="Hipervínculo visitado" xfId="14279" builtinId="9" hidden="1"/>
    <cellStyle name="Hipervínculo visitado" xfId="15184" builtinId="9" hidden="1"/>
    <cellStyle name="Hipervínculo visitado" xfId="43319" builtinId="9" hidden="1"/>
    <cellStyle name="Hipervínculo visitado" xfId="29303" builtinId="9" hidden="1"/>
    <cellStyle name="Hipervínculo visitado" xfId="12065" builtinId="9" hidden="1"/>
    <cellStyle name="Hipervínculo visitado" xfId="27284" builtinId="9" hidden="1"/>
    <cellStyle name="Hipervínculo visitado" xfId="8552" builtinId="9" hidden="1"/>
    <cellStyle name="Hipervínculo visitado" xfId="54607" builtinId="9" hidden="1"/>
    <cellStyle name="Hipervínculo visitado" xfId="26839" builtinId="9" hidden="1"/>
    <cellStyle name="Hipervínculo visitado" xfId="26961" builtinId="9" hidden="1"/>
    <cellStyle name="Hipervínculo visitado" xfId="47175" builtinId="9" hidden="1"/>
    <cellStyle name="Hipervínculo visitado" xfId="31961" builtinId="9" hidden="1"/>
    <cellStyle name="Hipervínculo visitado" xfId="25250" builtinId="9" hidden="1"/>
    <cellStyle name="Hipervínculo visitado" xfId="15981" builtinId="9" hidden="1"/>
    <cellStyle name="Hipervínculo visitado" xfId="7536" builtinId="9" hidden="1"/>
    <cellStyle name="Hipervínculo visitado" xfId="46815" builtinId="9" hidden="1"/>
    <cellStyle name="Hipervínculo visitado" xfId="695" builtinId="9" hidden="1"/>
    <cellStyle name="Hipervínculo visitado" xfId="30908" builtinId="9" hidden="1"/>
    <cellStyle name="Hipervínculo visitado" xfId="27980" builtinId="9" hidden="1"/>
    <cellStyle name="Hipervínculo visitado" xfId="15891" builtinId="9" hidden="1"/>
    <cellStyle name="Hipervínculo visitado" xfId="38794" builtinId="9" hidden="1"/>
    <cellStyle name="Hipervínculo visitado" xfId="32396" builtinId="9" hidden="1"/>
    <cellStyle name="Hipervínculo visitado" xfId="32332" builtinId="9" hidden="1"/>
    <cellStyle name="Hipervínculo visitado" xfId="37636" builtinId="9" hidden="1"/>
    <cellStyle name="Hipervínculo visitado" xfId="34369" builtinId="9" hidden="1"/>
    <cellStyle name="Hipervínculo visitado" xfId="36612" builtinId="9" hidden="1"/>
    <cellStyle name="Hipervínculo visitado" xfId="28515" builtinId="9" hidden="1"/>
    <cellStyle name="Hipervínculo visitado" xfId="26611" builtinId="9" hidden="1"/>
    <cellStyle name="Hipervínculo visitado" xfId="50982" builtinId="9" hidden="1"/>
    <cellStyle name="Hipervínculo visitado" xfId="38195" builtinId="9" hidden="1"/>
    <cellStyle name="Hipervínculo visitado" xfId="27564" builtinId="9" hidden="1"/>
    <cellStyle name="Hipervínculo visitado" xfId="31752" builtinId="9" hidden="1"/>
    <cellStyle name="Hipervínculo visitado" xfId="27524" builtinId="9" hidden="1"/>
    <cellStyle name="Hipervínculo visitado" xfId="29481" builtinId="9" hidden="1"/>
    <cellStyle name="Hipervínculo visitado" xfId="25254" builtinId="9" hidden="1"/>
    <cellStyle name="Hipervínculo visitado" xfId="12039" builtinId="9" hidden="1"/>
    <cellStyle name="Hipervínculo visitado" xfId="52782" builtinId="9" hidden="1"/>
    <cellStyle name="Hipervínculo visitado" xfId="5804" builtinId="9" hidden="1"/>
    <cellStyle name="Hipervínculo visitado" xfId="14774" builtinId="9" hidden="1"/>
    <cellStyle name="Hipervínculo visitado" xfId="12267" builtinId="9" hidden="1"/>
    <cellStyle name="Hipervínculo visitado" xfId="21023" builtinId="9" hidden="1"/>
    <cellStyle name="Hipervínculo visitado" xfId="50833" builtinId="9" hidden="1"/>
    <cellStyle name="Hipervínculo visitado" xfId="1845" builtinId="9" hidden="1"/>
    <cellStyle name="Hipervínculo visitado" xfId="34483" builtinId="9" hidden="1"/>
    <cellStyle name="Hipervínculo visitado" xfId="18578" builtinId="9" hidden="1"/>
    <cellStyle name="Hipervínculo visitado" xfId="33900" builtinId="9" hidden="1"/>
    <cellStyle name="Hipervínculo visitado" xfId="3701" builtinId="9" hidden="1"/>
    <cellStyle name="Hipervínculo visitado" xfId="38345" builtinId="9" hidden="1"/>
    <cellStyle name="Hipervínculo visitado" xfId="44182" builtinId="9" hidden="1"/>
    <cellStyle name="Hipervínculo visitado" xfId="24291" builtinId="9" hidden="1"/>
    <cellStyle name="Hipervínculo visitado" xfId="52961" builtinId="9" hidden="1"/>
    <cellStyle name="Hipervínculo visitado" xfId="50750" builtinId="9" hidden="1"/>
    <cellStyle name="Hipervínculo visitado" xfId="57855" builtinId="9" hidden="1"/>
    <cellStyle name="Hipervínculo visitado" xfId="53737" builtinId="9" hidden="1"/>
    <cellStyle name="Hipervínculo visitado" xfId="42476" builtinId="9" hidden="1"/>
    <cellStyle name="Hipervínculo visitado" xfId="25835" builtinId="9" hidden="1"/>
    <cellStyle name="Hipervínculo visitado" xfId="31706" builtinId="9" hidden="1"/>
    <cellStyle name="Hipervínculo visitado" xfId="11725" builtinId="9" hidden="1"/>
    <cellStyle name="Hipervínculo visitado" xfId="4133" builtinId="9" hidden="1"/>
    <cellStyle name="Hipervínculo visitado" xfId="8004" builtinId="9" hidden="1"/>
    <cellStyle name="Hipervínculo visitado" xfId="10836" builtinId="9" hidden="1"/>
    <cellStyle name="Hipervínculo visitado" xfId="49976" builtinId="9" hidden="1"/>
    <cellStyle name="Hipervínculo visitado" xfId="4139" builtinId="9" hidden="1"/>
    <cellStyle name="Hipervínculo visitado" xfId="28117" builtinId="9" hidden="1"/>
    <cellStyle name="Hipervínculo visitado" xfId="39397" builtinId="9" hidden="1"/>
    <cellStyle name="Hipervínculo visitado" xfId="31548" builtinId="9" hidden="1"/>
    <cellStyle name="Hipervínculo visitado" xfId="21787" builtinId="9" hidden="1"/>
    <cellStyle name="Hipervínculo visitado" xfId="54938" builtinId="9" hidden="1"/>
    <cellStyle name="Hipervínculo visitado" xfId="15254" builtinId="9" hidden="1"/>
    <cellStyle name="Hipervínculo visitado" xfId="22644" builtinId="9" hidden="1"/>
    <cellStyle name="Hipervínculo visitado" xfId="1581" builtinId="9" hidden="1"/>
    <cellStyle name="Hipervínculo visitado" xfId="26485" builtinId="9" hidden="1"/>
    <cellStyle name="Hipervínculo visitado" xfId="41711" builtinId="9" hidden="1"/>
    <cellStyle name="Hipervínculo visitado" xfId="19042" builtinId="9" hidden="1"/>
    <cellStyle name="Hipervínculo visitado" xfId="12359" builtinId="9" hidden="1"/>
    <cellStyle name="Hipervínculo visitado" xfId="27512" builtinId="9" hidden="1"/>
    <cellStyle name="Hipervínculo visitado" xfId="12683" builtinId="9" hidden="1"/>
    <cellStyle name="Hipervínculo visitado" xfId="29399" builtinId="9" hidden="1"/>
    <cellStyle name="Hipervínculo visitado" xfId="38555" builtinId="9" hidden="1"/>
    <cellStyle name="Hipervínculo visitado" xfId="32121" builtinId="9" hidden="1"/>
    <cellStyle name="Hipervínculo visitado" xfId="34611" builtinId="9" hidden="1"/>
    <cellStyle name="Hipervínculo visitado" xfId="32918" builtinId="9" hidden="1"/>
    <cellStyle name="Hipervínculo visitado" xfId="27694" builtinId="9" hidden="1"/>
    <cellStyle name="Hipervínculo visitado" xfId="18531" builtinId="9" hidden="1"/>
    <cellStyle name="Hipervínculo visitado" xfId="21564" builtinId="9" hidden="1"/>
    <cellStyle name="Hipervínculo visitado" xfId="45745" builtinId="9" hidden="1"/>
    <cellStyle name="Hipervínculo visitado" xfId="26089" builtinId="9" hidden="1"/>
    <cellStyle name="Hipervínculo visitado" xfId="8610" builtinId="9" hidden="1"/>
    <cellStyle name="Hipervínculo visitado" xfId="11052" builtinId="9" hidden="1"/>
    <cellStyle name="Hipervínculo visitado" xfId="23285" builtinId="9" hidden="1"/>
    <cellStyle name="Hipervínculo visitado" xfId="25064" builtinId="9" hidden="1"/>
    <cellStyle name="Hipervínculo visitado" xfId="15516" builtinId="9" hidden="1"/>
    <cellStyle name="Hipervínculo visitado" xfId="50986" builtinId="9" hidden="1"/>
    <cellStyle name="Hipervínculo visitado" xfId="55209" builtinId="9" hidden="1"/>
    <cellStyle name="Hipervínculo visitado" xfId="14356" builtinId="9" hidden="1"/>
    <cellStyle name="Hipervínculo visitado" xfId="23102" builtinId="9" hidden="1"/>
    <cellStyle name="Hipervínculo visitado" xfId="24281" builtinId="9" hidden="1"/>
    <cellStyle name="Hipervínculo visitado" xfId="9614" builtinId="9" hidden="1"/>
    <cellStyle name="Hipervínculo visitado" xfId="14616" builtinId="9" hidden="1"/>
    <cellStyle name="Hipervínculo visitado" xfId="24335" builtinId="9" hidden="1"/>
    <cellStyle name="Hipervínculo visitado" xfId="21803" builtinId="9" hidden="1"/>
    <cellStyle name="Hipervínculo visitado" xfId="24847" builtinId="9" hidden="1"/>
    <cellStyle name="Hipervínculo visitado" xfId="53722" builtinId="9" hidden="1"/>
    <cellStyle name="Hipervínculo visitado" xfId="17057" builtinId="9" hidden="1"/>
    <cellStyle name="Hipervínculo visitado" xfId="58029" builtinId="9" hidden="1"/>
    <cellStyle name="Hipervínculo visitado" xfId="31298" builtinId="9" hidden="1"/>
    <cellStyle name="Hipervínculo visitado" xfId="35789" builtinId="9" hidden="1"/>
    <cellStyle name="Hipervínculo visitado" xfId="18022" builtinId="9" hidden="1"/>
    <cellStyle name="Hipervínculo visitado" xfId="15674" builtinId="9" hidden="1"/>
    <cellStyle name="Hipervínculo visitado" xfId="51040" builtinId="9" hidden="1"/>
    <cellStyle name="Hipervínculo visitado" xfId="26047" builtinId="9" hidden="1"/>
    <cellStyle name="Hipervínculo visitado" xfId="44052" builtinId="9" hidden="1"/>
    <cellStyle name="Hipervínculo visitado" xfId="47920" builtinId="9" hidden="1"/>
    <cellStyle name="Hipervínculo visitado" xfId="35033" builtinId="9" hidden="1"/>
    <cellStyle name="Hipervínculo visitado" xfId="11331" builtinId="9" hidden="1"/>
    <cellStyle name="Hipervínculo visitado" xfId="6052" builtinId="9" hidden="1"/>
    <cellStyle name="Hipervínculo visitado" xfId="9035" builtinId="9" hidden="1"/>
    <cellStyle name="Hipervínculo visitado" xfId="5378" builtinId="9" hidden="1"/>
    <cellStyle name="Hipervínculo visitado" xfId="136" builtinId="9" hidden="1"/>
    <cellStyle name="Hipervínculo visitado" xfId="8568" builtinId="9" hidden="1"/>
    <cellStyle name="Hipervínculo visitado" xfId="2597" builtinId="9" hidden="1"/>
    <cellStyle name="Hipervínculo visitado" xfId="1783" builtinId="9" hidden="1"/>
    <cellStyle name="Hipervínculo visitado" xfId="46401" builtinId="9" hidden="1"/>
    <cellStyle name="Hipervínculo visitado" xfId="20138" builtinId="9" hidden="1"/>
    <cellStyle name="Hipervínculo visitado" xfId="16055" builtinId="9" hidden="1"/>
    <cellStyle name="Hipervínculo visitado" xfId="28647" builtinId="9" hidden="1"/>
    <cellStyle name="Hipervínculo visitado" xfId="21231" builtinId="9" hidden="1"/>
    <cellStyle name="Hipervínculo visitado" xfId="28855" builtinId="9" hidden="1"/>
    <cellStyle name="Hipervínculo visitado" xfId="31184" builtinId="9" hidden="1"/>
    <cellStyle name="Hipervínculo visitado" xfId="52601" builtinId="9" hidden="1"/>
    <cellStyle name="Hipervínculo visitado" xfId="30110" builtinId="9" hidden="1"/>
    <cellStyle name="Hipervínculo visitado" xfId="46792" builtinId="9" hidden="1"/>
    <cellStyle name="Hipervínculo visitado" xfId="40644" builtinId="9" hidden="1"/>
    <cellStyle name="Hipervínculo visitado" xfId="43453" builtinId="9" hidden="1"/>
    <cellStyle name="Hipervínculo visitado" xfId="23448" builtinId="9" hidden="1"/>
    <cellStyle name="Hipervínculo visitado" xfId="42014" builtinId="9" hidden="1"/>
    <cellStyle name="Hipervínculo visitado" xfId="44538" builtinId="9" hidden="1"/>
    <cellStyle name="Hipervínculo visitado" xfId="25531" builtinId="9" hidden="1"/>
    <cellStyle name="Hipervínculo visitado" xfId="28745" builtinId="9" hidden="1"/>
    <cellStyle name="Hipervínculo visitado" xfId="20668" builtinId="9" hidden="1"/>
    <cellStyle name="Hipervínculo visitado" xfId="21409" builtinId="9" hidden="1"/>
    <cellStyle name="Hipervínculo visitado" xfId="19058" builtinId="9" hidden="1"/>
    <cellStyle name="Hipervínculo visitado" xfId="21703" builtinId="9" hidden="1"/>
    <cellStyle name="Hipervínculo visitado" xfId="45108" builtinId="9" hidden="1"/>
    <cellStyle name="Hipervínculo visitado" xfId="50575" builtinId="9" hidden="1"/>
    <cellStyle name="Hipervínculo visitado" xfId="58617" builtinId="9" hidden="1"/>
    <cellStyle name="Hipervínculo visitado" xfId="1453" builtinId="9" hidden="1"/>
    <cellStyle name="Hipervínculo visitado" xfId="19400" builtinId="9" hidden="1"/>
    <cellStyle name="Hipervínculo visitado" xfId="11235" builtinId="9" hidden="1"/>
    <cellStyle name="Hipervínculo visitado" xfId="11138" builtinId="9" hidden="1"/>
    <cellStyle name="Hipervínculo visitado" xfId="47824" builtinId="9" hidden="1"/>
    <cellStyle name="Hipervínculo visitado" xfId="36995" builtinId="9" hidden="1"/>
    <cellStyle name="Hipervínculo visitado" xfId="9037" builtinId="9" hidden="1"/>
    <cellStyle name="Hipervínculo visitado" xfId="27861" builtinId="9" hidden="1"/>
    <cellStyle name="Hipervínculo visitado" xfId="45448" builtinId="9" hidden="1"/>
    <cellStyle name="Hipervínculo visitado" xfId="56877" builtinId="9" hidden="1"/>
    <cellStyle name="Hipervínculo visitado" xfId="51700" builtinId="9" hidden="1"/>
    <cellStyle name="Hipervínculo visitado" xfId="34249" builtinId="9" hidden="1"/>
    <cellStyle name="Hipervínculo visitado" xfId="38475" builtinId="9" hidden="1"/>
    <cellStyle name="Hipervínculo visitado" xfId="53501" builtinId="9" hidden="1"/>
    <cellStyle name="Hipervínculo visitado" xfId="25230" builtinId="9" hidden="1"/>
    <cellStyle name="Hipervínculo visitado" xfId="28089" builtinId="9" hidden="1"/>
    <cellStyle name="Hipervínculo visitado" xfId="31869" builtinId="9" hidden="1"/>
    <cellStyle name="Hipervínculo visitado" xfId="29777" builtinId="9" hidden="1"/>
    <cellStyle name="Hipervínculo visitado" xfId="43731" builtinId="9" hidden="1"/>
    <cellStyle name="Hipervínculo visitado" xfId="26591" builtinId="9" hidden="1"/>
    <cellStyle name="Hipervínculo visitado" xfId="22473" builtinId="9" hidden="1"/>
    <cellStyle name="Hipervínculo visitado" xfId="10634" builtinId="9" hidden="1"/>
    <cellStyle name="Hipervínculo visitado" xfId="29536" builtinId="9" hidden="1"/>
    <cellStyle name="Hipervínculo visitado" xfId="21823" builtinId="9" hidden="1"/>
    <cellStyle name="Hipervínculo visitado" xfId="41894" builtinId="9" hidden="1"/>
    <cellStyle name="Hipervínculo visitado" xfId="232" builtinId="9" hidden="1"/>
    <cellStyle name="Hipervínculo visitado" xfId="38467" builtinId="9" hidden="1"/>
    <cellStyle name="Hipervínculo visitado" xfId="10756" builtinId="9" hidden="1"/>
    <cellStyle name="Hipervínculo visitado" xfId="15760" builtinId="9" hidden="1"/>
    <cellStyle name="Hipervínculo visitado" xfId="14743" builtinId="9" hidden="1"/>
    <cellStyle name="Hipervínculo visitado" xfId="43048" builtinId="9" hidden="1"/>
    <cellStyle name="Hipervínculo visitado" xfId="29920" builtinId="9" hidden="1"/>
    <cellStyle name="Hipervínculo visitado" xfId="10264" builtinId="9" hidden="1"/>
    <cellStyle name="Hipervínculo visitado" xfId="23329" builtinId="9" hidden="1"/>
    <cellStyle name="Hipervínculo visitado" xfId="23366" builtinId="9" hidden="1"/>
    <cellStyle name="Hipervínculo visitado" xfId="35889" builtinId="9" hidden="1"/>
    <cellStyle name="Hipervínculo visitado" xfId="33670" builtinId="9" hidden="1"/>
    <cellStyle name="Hipervínculo visitado" xfId="4053" builtinId="9" hidden="1"/>
    <cellStyle name="Hipervínculo visitado" xfId="18105" builtinId="9" hidden="1"/>
    <cellStyle name="Hipervínculo visitado" xfId="19132" builtinId="9" hidden="1"/>
    <cellStyle name="Hipervínculo visitado" xfId="572" builtinId="9" hidden="1"/>
    <cellStyle name="Hipervínculo visitado" xfId="38085" builtinId="9" hidden="1"/>
    <cellStyle name="Hipervínculo visitado" xfId="25935" builtinId="9" hidden="1"/>
    <cellStyle name="Hipervínculo visitado" xfId="49043" builtinId="9" hidden="1"/>
    <cellStyle name="Hipervínculo visitado" xfId="47729" builtinId="9" hidden="1"/>
    <cellStyle name="Hipervínculo visitado" xfId="8734" builtinId="9" hidden="1"/>
    <cellStyle name="Hipervínculo visitado" xfId="48561" builtinId="9" hidden="1"/>
    <cellStyle name="Hipervínculo visitado" xfId="17924" builtinId="9" hidden="1"/>
    <cellStyle name="Hipervínculo visitado" xfId="8774" builtinId="9" hidden="1"/>
    <cellStyle name="Hipervínculo visitado" xfId="3205" builtinId="9" hidden="1"/>
    <cellStyle name="Hipervínculo visitado" xfId="3659" builtinId="9" hidden="1"/>
    <cellStyle name="Hipervínculo visitado" xfId="19628" builtinId="9" hidden="1"/>
    <cellStyle name="Hipervínculo visitado" xfId="35683" builtinId="9" hidden="1"/>
    <cellStyle name="Hipervínculo visitado" xfId="39730" builtinId="9" hidden="1"/>
    <cellStyle name="Hipervínculo visitado" xfId="34497" builtinId="9" hidden="1"/>
    <cellStyle name="Hipervínculo visitado" xfId="14168" builtinId="9" hidden="1"/>
    <cellStyle name="Hipervínculo visitado" xfId="2589" builtinId="9" hidden="1"/>
    <cellStyle name="Hipervínculo visitado" xfId="47779" builtinId="9" hidden="1"/>
    <cellStyle name="Hipervínculo visitado" xfId="28909" builtinId="9" hidden="1"/>
    <cellStyle name="Hipervínculo visitado" xfId="49966" builtinId="9" hidden="1"/>
    <cellStyle name="Hipervínculo visitado" xfId="12813" builtinId="9" hidden="1"/>
    <cellStyle name="Hipervínculo visitado" xfId="2164" builtinId="9" hidden="1"/>
    <cellStyle name="Hipervínculo visitado" xfId="46853" builtinId="9" hidden="1"/>
    <cellStyle name="Hipervínculo visitado" xfId="24773" builtinId="9" hidden="1"/>
    <cellStyle name="Hipervínculo visitado" xfId="3149" builtinId="9" hidden="1"/>
    <cellStyle name="Hipervínculo visitado" xfId="831" builtinId="9" hidden="1"/>
    <cellStyle name="Hipervínculo visitado" xfId="15710" builtinId="9" hidden="1"/>
    <cellStyle name="Hipervínculo visitado" xfId="27113" builtinId="9" hidden="1"/>
    <cellStyle name="Hipervínculo visitado" xfId="43439" builtinId="9" hidden="1"/>
    <cellStyle name="Hipervínculo visitado" xfId="2631" builtinId="9" hidden="1"/>
    <cellStyle name="Hipervínculo visitado" xfId="47425" builtinId="9" hidden="1"/>
    <cellStyle name="Hipervínculo visitado" xfId="46423" builtinId="9" hidden="1"/>
    <cellStyle name="Hipervínculo visitado" xfId="26903" builtinId="9" hidden="1"/>
    <cellStyle name="Hipervínculo visitado" xfId="40943" builtinId="9" hidden="1"/>
    <cellStyle name="Hipervínculo visitado" xfId="59274" builtinId="9" hidden="1"/>
    <cellStyle name="Hipervínculo visitado" xfId="42312" builtinId="9" hidden="1"/>
    <cellStyle name="Hipervínculo visitado" xfId="43467" builtinId="9" hidden="1"/>
    <cellStyle name="Hipervínculo visitado" xfId="6621" builtinId="9" hidden="1"/>
    <cellStyle name="Hipervínculo visitado" xfId="27039" builtinId="9" hidden="1"/>
    <cellStyle name="Hipervínculo visitado" xfId="4029" builtinId="9" hidden="1"/>
    <cellStyle name="Hipervínculo visitado" xfId="55361" builtinId="9" hidden="1"/>
    <cellStyle name="Hipervínculo visitado" xfId="38579" builtinId="9" hidden="1"/>
    <cellStyle name="Hipervínculo visitado" xfId="6054" builtinId="9" hidden="1"/>
    <cellStyle name="Hipervínculo visitado" xfId="5764" builtinId="9" hidden="1"/>
    <cellStyle name="Hipervínculo visitado" xfId="39373" builtinId="9" hidden="1"/>
    <cellStyle name="Hipervínculo visitado" xfId="19862" builtinId="9" hidden="1"/>
    <cellStyle name="Hipervínculo visitado" xfId="42360" builtinId="9" hidden="1"/>
    <cellStyle name="Hipervínculo visitado" xfId="17460" builtinId="9" hidden="1"/>
    <cellStyle name="Hipervínculo visitado" xfId="7564" builtinId="9" hidden="1"/>
    <cellStyle name="Hipervínculo visitado" xfId="29938" builtinId="9" hidden="1"/>
    <cellStyle name="Hipervínculo visitado" xfId="51662" builtinId="9" hidden="1"/>
    <cellStyle name="Hipervínculo visitado" xfId="9884" builtinId="9" hidden="1"/>
    <cellStyle name="Hipervínculo visitado" xfId="9701" builtinId="9" hidden="1"/>
    <cellStyle name="Hipervínculo visitado" xfId="6326" builtinId="9" hidden="1"/>
    <cellStyle name="Hipervínculo visitado" xfId="6318" builtinId="9" hidden="1"/>
    <cellStyle name="Hipervínculo visitado" xfId="19874" builtinId="9" hidden="1"/>
    <cellStyle name="Hipervínculo visitado" xfId="6072" builtinId="9" hidden="1"/>
    <cellStyle name="Hipervínculo visitado" xfId="1629" builtinId="9" hidden="1"/>
    <cellStyle name="Hipervínculo visitado" xfId="3288" builtinId="9" hidden="1"/>
    <cellStyle name="Hipervínculo visitado" xfId="8971" builtinId="9" hidden="1"/>
    <cellStyle name="Hipervínculo visitado" xfId="6126" builtinId="9" hidden="1"/>
    <cellStyle name="Hipervínculo visitado" xfId="52381" builtinId="9" hidden="1"/>
    <cellStyle name="Hipervínculo visitado" xfId="41542" builtinId="9" hidden="1"/>
    <cellStyle name="Hipervínculo visitado" xfId="5638" builtinId="9" hidden="1"/>
    <cellStyle name="Hipervínculo visitado" xfId="19796" builtinId="9" hidden="1"/>
    <cellStyle name="Hipervínculo visitado" xfId="58188" builtinId="9" hidden="1"/>
    <cellStyle name="Hipervínculo visitado" xfId="15941" builtinId="9" hidden="1"/>
    <cellStyle name="Hipervínculo visitado" xfId="23301" builtinId="9" hidden="1"/>
    <cellStyle name="Hipervínculo visitado" xfId="54255" builtinId="9" hidden="1"/>
    <cellStyle name="Hipervínculo visitado" xfId="41669" builtinId="9" hidden="1"/>
    <cellStyle name="Hipervínculo visitado" xfId="4163" builtinId="9" hidden="1"/>
    <cellStyle name="Hipervínculo visitado" xfId="24595" builtinId="9" hidden="1"/>
    <cellStyle name="Hipervínculo visitado" xfId="42974" builtinId="9" hidden="1"/>
    <cellStyle name="Hipervínculo visitado" xfId="45354" builtinId="9" hidden="1"/>
    <cellStyle name="Hipervínculo visitado" xfId="25116" builtinId="9" hidden="1"/>
    <cellStyle name="Hipervínculo visitado" xfId="57116" builtinId="9" hidden="1"/>
    <cellStyle name="Hipervínculo visitado" xfId="40410" builtinId="9" hidden="1"/>
    <cellStyle name="Hipervínculo visitado" xfId="39176" builtinId="9" hidden="1"/>
    <cellStyle name="Hipervínculo visitado" xfId="10183" builtinId="9" hidden="1"/>
    <cellStyle name="Hipervínculo visitado" xfId="55944" builtinId="9" hidden="1"/>
    <cellStyle name="Hipervínculo visitado" xfId="39334" builtinId="9" hidden="1"/>
    <cellStyle name="Hipervínculo visitado" xfId="36712" builtinId="9" hidden="1"/>
    <cellStyle name="Hipervínculo visitado" xfId="50387" builtinId="9" hidden="1"/>
    <cellStyle name="Hipervínculo visitado" xfId="25759" builtinId="9" hidden="1"/>
    <cellStyle name="Hipervínculo visitado" xfId="7948" builtinId="9" hidden="1"/>
    <cellStyle name="Hipervínculo visitado" xfId="53612" builtinId="9" hidden="1"/>
    <cellStyle name="Hipervínculo visitado" xfId="1061" builtinId="9" hidden="1"/>
    <cellStyle name="Hipervínculo visitado" xfId="3343" builtinId="9" hidden="1"/>
    <cellStyle name="Hipervínculo visitado" xfId="5288" builtinId="9" hidden="1"/>
    <cellStyle name="Hipervínculo visitado" xfId="43098" builtinId="9" hidden="1"/>
    <cellStyle name="Hipervínculo visitado" xfId="41842" builtinId="9" hidden="1"/>
    <cellStyle name="Hipervínculo visitado" xfId="4544" builtinId="9" hidden="1"/>
    <cellStyle name="Hipervínculo visitado" xfId="18666" builtinId="9" hidden="1"/>
    <cellStyle name="Hipervínculo visitado" xfId="16886" builtinId="9" hidden="1"/>
    <cellStyle name="Hipervínculo visitado" xfId="4742" builtinId="9" hidden="1"/>
    <cellStyle name="Hipervínculo visitado" xfId="42790" builtinId="9" hidden="1"/>
    <cellStyle name="Hipervínculo visitado" xfId="20046" builtinId="9" hidden="1"/>
    <cellStyle name="Hipervínculo visitado" xfId="19299" builtinId="9" hidden="1"/>
    <cellStyle name="Hipervínculo visitado" xfId="8128" builtinId="9" hidden="1"/>
    <cellStyle name="Hipervínculo visitado" xfId="3121" builtinId="9" hidden="1"/>
    <cellStyle name="Hipervínculo visitado" xfId="16482" builtinId="9" hidden="1"/>
    <cellStyle name="Hipervínculo visitado" xfId="34487" builtinId="9" hidden="1"/>
    <cellStyle name="Hipervínculo visitado" xfId="54411" builtinId="9" hidden="1"/>
    <cellStyle name="Hipervínculo visitado" xfId="13245" builtinId="9" hidden="1"/>
    <cellStyle name="Hipervínculo visitado" xfId="2064" builtinId="9" hidden="1"/>
    <cellStyle name="Hipervínculo visitado" xfId="12406" builtinId="9" hidden="1"/>
    <cellStyle name="Hipervínculo visitado" xfId="12901" builtinId="9" hidden="1"/>
    <cellStyle name="Hipervínculo visitado" xfId="2709" builtinId="9" hidden="1"/>
    <cellStyle name="Hipervínculo visitado" xfId="11813" builtinId="9" hidden="1"/>
    <cellStyle name="Hipervínculo visitado" xfId="35415" builtinId="9" hidden="1"/>
    <cellStyle name="Hipervínculo visitado" xfId="7796" builtinId="9" hidden="1"/>
    <cellStyle name="Hipervínculo visitado" xfId="1775" builtinId="9" hidden="1"/>
    <cellStyle name="Hipervínculo visitado" xfId="56355" builtinId="9" hidden="1"/>
    <cellStyle name="Hipervínculo visitado" xfId="15100" builtinId="9" hidden="1"/>
    <cellStyle name="Hipervínculo visitado" xfId="31841" builtinId="9" hidden="1"/>
    <cellStyle name="Hipervínculo visitado" xfId="30798" builtinId="9" hidden="1"/>
    <cellStyle name="Hipervínculo visitado" xfId="36684" builtinId="9" hidden="1"/>
    <cellStyle name="Hipervínculo visitado" xfId="47321" builtinId="9" hidden="1"/>
    <cellStyle name="Hipervínculo visitado" xfId="52364" builtinId="9" hidden="1"/>
    <cellStyle name="Hipervínculo visitado" xfId="15180" builtinId="9" hidden="1"/>
    <cellStyle name="Hipervínculo visitado" xfId="48386" builtinId="9" hidden="1"/>
    <cellStyle name="Hipervínculo visitado" xfId="38455" builtinId="9" hidden="1"/>
    <cellStyle name="Hipervínculo visitado" xfId="9417" builtinId="9" hidden="1"/>
    <cellStyle name="Hipervínculo visitado" xfId="44526" builtinId="9" hidden="1"/>
    <cellStyle name="Hipervínculo visitado" xfId="43678" builtinId="9" hidden="1"/>
    <cellStyle name="Hipervínculo visitado" xfId="23100" builtinId="9" hidden="1"/>
    <cellStyle name="Hipervínculo visitado" xfId="42930" builtinId="9" hidden="1"/>
    <cellStyle name="Hipervínculo visitado" xfId="51094" builtinId="9" hidden="1"/>
    <cellStyle name="Hipervínculo visitado" xfId="50473" builtinId="9" hidden="1"/>
    <cellStyle name="Hipervínculo visitado" xfId="47818" builtinId="9" hidden="1"/>
    <cellStyle name="Hipervínculo visitado" xfId="40108" builtinId="9" hidden="1"/>
    <cellStyle name="Hipervínculo visitado" xfId="27940" builtinId="9" hidden="1"/>
    <cellStyle name="Hipervínculo visitado" xfId="27218" builtinId="9" hidden="1"/>
    <cellStyle name="Hipervínculo visitado" xfId="34400" builtinId="9" hidden="1"/>
    <cellStyle name="Hipervínculo visitado" xfId="17047" builtinId="9" hidden="1"/>
    <cellStyle name="Hipervínculo visitado" xfId="837" builtinId="9" hidden="1"/>
    <cellStyle name="Hipervínculo visitado" xfId="49606" builtinId="9" hidden="1"/>
    <cellStyle name="Hipervínculo visitado" xfId="37594" builtinId="9" hidden="1"/>
    <cellStyle name="Hipervínculo visitado" xfId="35387" builtinId="9" hidden="1"/>
    <cellStyle name="Hipervínculo visitado" xfId="15004" builtinId="9" hidden="1"/>
    <cellStyle name="Hipervínculo visitado" xfId="4803" builtinId="9" hidden="1"/>
    <cellStyle name="Hipervínculo visitado" xfId="41956" builtinId="9" hidden="1"/>
    <cellStyle name="Hipervínculo visitado" xfId="891" builtinId="9" hidden="1"/>
    <cellStyle name="Hipervínculo visitado" xfId="19900" builtinId="9" hidden="1"/>
    <cellStyle name="Hipervínculo visitado" xfId="10550" builtinId="9" hidden="1"/>
    <cellStyle name="Hipervínculo visitado" xfId="9373" builtinId="9" hidden="1"/>
    <cellStyle name="Hipervínculo visitado" xfId="24739" builtinId="9" hidden="1"/>
    <cellStyle name="Hipervínculo visitado" xfId="154" builtinId="9" hidden="1"/>
    <cellStyle name="Hipervínculo visitado" xfId="13135" builtinId="9" hidden="1"/>
    <cellStyle name="Hipervínculo visitado" xfId="7142" builtinId="9" hidden="1"/>
    <cellStyle name="Hipervínculo visitado" xfId="30854" builtinId="9" hidden="1"/>
    <cellStyle name="Hipervínculo visitado" xfId="29706" builtinId="9" hidden="1"/>
    <cellStyle name="Hipervínculo visitado" xfId="14588" builtinId="9" hidden="1"/>
    <cellStyle name="Hipervínculo visitado" xfId="33156" builtinId="9" hidden="1"/>
    <cellStyle name="Hipervínculo visitado" xfId="22852" builtinId="9" hidden="1"/>
    <cellStyle name="Hipervínculo visitado" xfId="24525" builtinId="9" hidden="1"/>
    <cellStyle name="Hipervínculo visitado" xfId="44212" builtinId="9" hidden="1"/>
    <cellStyle name="Hipervínculo visitado" xfId="13257" builtinId="9" hidden="1"/>
    <cellStyle name="Hipervínculo visitado" xfId="25320" builtinId="9" hidden="1"/>
    <cellStyle name="Hipervínculo visitado" xfId="55607" builtinId="9" hidden="1"/>
    <cellStyle name="Hipervínculo visitado" xfId="32912" builtinId="9" hidden="1"/>
    <cellStyle name="Hipervínculo visitado" xfId="52356" builtinId="9" hidden="1"/>
    <cellStyle name="Hipervínculo visitado" xfId="46238" builtinId="9" hidden="1"/>
    <cellStyle name="Hipervínculo visitado" xfId="47511" builtinId="9" hidden="1"/>
    <cellStyle name="Hipervínculo visitado" xfId="11952" builtinId="9" hidden="1"/>
    <cellStyle name="Hipervínculo visitado" xfId="46549" builtinId="9" hidden="1"/>
    <cellStyle name="Hipervínculo visitado" xfId="12817" builtinId="9" hidden="1"/>
    <cellStyle name="Hipervínculo visitado" xfId="50648" builtinId="9" hidden="1"/>
    <cellStyle name="Hipervínculo visitado" xfId="36672" builtinId="9" hidden="1"/>
    <cellStyle name="Hipervínculo visitado" xfId="39358" builtinId="9" hidden="1"/>
    <cellStyle name="Hipervínculo visitado" xfId="17806" builtinId="9" hidden="1"/>
    <cellStyle name="Hipervínculo visitado" xfId="50445" builtinId="9" hidden="1"/>
    <cellStyle name="Hipervínculo visitado" xfId="22299" builtinId="9" hidden="1"/>
    <cellStyle name="Hipervínculo visitado" xfId="58693" builtinId="9" hidden="1"/>
    <cellStyle name="Hipervínculo visitado" xfId="18996" builtinId="9" hidden="1"/>
    <cellStyle name="Hipervínculo visitado" xfId="35342" builtinId="9" hidden="1"/>
    <cellStyle name="Hipervínculo visitado" xfId="26977" builtinId="9" hidden="1"/>
    <cellStyle name="Hipervínculo visitado" xfId="50526" builtinId="9" hidden="1"/>
    <cellStyle name="Hipervínculo visitado" xfId="54684" builtinId="9" hidden="1"/>
    <cellStyle name="Hipervínculo visitado" xfId="53563" builtinId="9" hidden="1"/>
    <cellStyle name="Hipervínculo visitado" xfId="58025" builtinId="9" hidden="1"/>
    <cellStyle name="Hipervínculo visitado" xfId="45912" builtinId="9" hidden="1"/>
    <cellStyle name="Hipervínculo visitado" xfId="9996" builtinId="9" hidden="1"/>
    <cellStyle name="Hipervínculo visitado" xfId="37897" builtinId="9" hidden="1"/>
    <cellStyle name="Hipervínculo visitado" xfId="17566" builtinId="9" hidden="1"/>
    <cellStyle name="Hipervínculo visitado" xfId="57477" builtinId="9" hidden="1"/>
    <cellStyle name="Hipervínculo visitado" xfId="58403" builtinId="9" hidden="1"/>
    <cellStyle name="Hipervínculo visitado" xfId="56669" builtinId="9" hidden="1"/>
    <cellStyle name="Hipervínculo visitado" xfId="36866" builtinId="9" hidden="1"/>
    <cellStyle name="Hipervínculo visitado" xfId="26835" builtinId="9" hidden="1"/>
    <cellStyle name="Hipervínculo visitado" xfId="24679" builtinId="9" hidden="1"/>
    <cellStyle name="Hipervínculo visitado" xfId="29181" builtinId="9" hidden="1"/>
    <cellStyle name="Hipervínculo visitado" xfId="52643" builtinId="9" hidden="1"/>
    <cellStyle name="Hipervínculo visitado" xfId="32852" builtinId="9" hidden="1"/>
    <cellStyle name="Hipervínculo visitado" xfId="55677" builtinId="9" hidden="1"/>
    <cellStyle name="Hipervínculo visitado" xfId="6651" builtinId="9" hidden="1"/>
    <cellStyle name="Hipervínculo visitado" xfId="22243" builtinId="9" hidden="1"/>
    <cellStyle name="Hipervínculo visitado" xfId="48412" builtinId="9" hidden="1"/>
    <cellStyle name="Hipervínculo visitado" xfId="2925" builtinId="9" hidden="1"/>
    <cellStyle name="Hipervínculo visitado" xfId="40282" builtinId="9" hidden="1"/>
    <cellStyle name="Hipervínculo visitado" xfId="46667" builtinId="9" hidden="1"/>
    <cellStyle name="Hipervínculo visitado" xfId="29099" builtinId="9" hidden="1"/>
    <cellStyle name="Hipervínculo visitado" xfId="52483" builtinId="9" hidden="1"/>
    <cellStyle name="Hipervínculo visitado" xfId="5460" builtinId="9" hidden="1"/>
    <cellStyle name="Hipervínculo visitado" xfId="1571" builtinId="9" hidden="1"/>
    <cellStyle name="Hipervínculo visitado" xfId="58557" builtinId="9" hidden="1"/>
    <cellStyle name="Hipervínculo visitado" xfId="24529" builtinId="9" hidden="1"/>
    <cellStyle name="Hipervínculo visitado" xfId="16103" builtinId="9" hidden="1"/>
    <cellStyle name="Hipervínculo visitado" xfId="46875" builtinId="9" hidden="1"/>
    <cellStyle name="Hipervínculo visitado" xfId="42548" builtinId="9" hidden="1"/>
    <cellStyle name="Hipervínculo visitado" xfId="39027" builtinId="9" hidden="1"/>
    <cellStyle name="Hipervínculo visitado" xfId="27376" builtinId="9" hidden="1"/>
    <cellStyle name="Hipervínculo visitado" xfId="13205" builtinId="9" hidden="1"/>
    <cellStyle name="Hipervínculo visitado" xfId="53582" builtinId="9" hidden="1"/>
    <cellStyle name="Hipervínculo visitado" xfId="4209" builtinId="9" hidden="1"/>
    <cellStyle name="Hipervínculo visitado" xfId="8400" builtinId="9" hidden="1"/>
    <cellStyle name="Hipervínculo visitado" xfId="49978" builtinId="9" hidden="1"/>
    <cellStyle name="Hipervínculo visitado" xfId="50417" builtinId="9" hidden="1"/>
    <cellStyle name="Hipervínculo visitado" xfId="25479" builtinId="9" hidden="1"/>
    <cellStyle name="Hipervínculo visitado" xfId="20040" builtinId="9" hidden="1"/>
    <cellStyle name="Hipervínculo visitado" xfId="32529" builtinId="9" hidden="1"/>
    <cellStyle name="Hipervínculo visitado" xfId="29227" builtinId="9" hidden="1"/>
    <cellStyle name="Hipervínculo visitado" xfId="23731" builtinId="9" hidden="1"/>
    <cellStyle name="Hipervínculo visitado" xfId="12519" builtinId="9" hidden="1"/>
    <cellStyle name="Hipervínculo visitado" xfId="45018" builtinId="9" hidden="1"/>
    <cellStyle name="Hipervínculo visitado" xfId="28989" builtinId="9" hidden="1"/>
    <cellStyle name="Hipervínculo visitado" xfId="13347" builtinId="9" hidden="1"/>
    <cellStyle name="Hipervínculo visitado" xfId="37361" builtinId="9" hidden="1"/>
    <cellStyle name="Hipervínculo visitado" xfId="18253" builtinId="9" hidden="1"/>
    <cellStyle name="Hipervínculo visitado" xfId="21879" builtinId="9" hidden="1"/>
    <cellStyle name="Hipervínculo visitado" xfId="32249" builtinId="9" hidden="1"/>
    <cellStyle name="Hipervínculo visitado" xfId="42910" builtinId="9" hidden="1"/>
    <cellStyle name="Hipervínculo visitado" xfId="9326" builtinId="9" hidden="1"/>
    <cellStyle name="Hipervínculo visitado" xfId="1655" builtinId="9" hidden="1"/>
    <cellStyle name="Hipervínculo visitado" xfId="19718" builtinId="9" hidden="1"/>
    <cellStyle name="Hipervínculo visitado" xfId="13508" builtinId="9" hidden="1"/>
    <cellStyle name="Hipervínculo visitado" xfId="57581" builtinId="9" hidden="1"/>
    <cellStyle name="Hipervínculo visitado" xfId="28783" builtinId="9" hidden="1"/>
    <cellStyle name="Hipervínculo visitado" xfId="53281" builtinId="9" hidden="1"/>
    <cellStyle name="Hipervínculo visitado" xfId="46776" builtinId="9" hidden="1"/>
    <cellStyle name="Hipervínculo visitado" xfId="35431" builtinId="9" hidden="1"/>
    <cellStyle name="Hipervínculo visitado" xfId="19091" builtinId="9" hidden="1"/>
    <cellStyle name="Hipervínculo visitado" xfId="39218" builtinId="9" hidden="1"/>
    <cellStyle name="Hipervínculo visitado" xfId="19512" builtinId="9" hidden="1"/>
    <cellStyle name="Hipervínculo visitado" xfId="53549" builtinId="9" hidden="1"/>
    <cellStyle name="Hipervínculo visitado" xfId="40961" builtinId="9" hidden="1"/>
    <cellStyle name="Hipervínculo visitado" xfId="55339" builtinId="9" hidden="1"/>
    <cellStyle name="Hipervínculo visitado" xfId="49482" builtinId="9" hidden="1"/>
    <cellStyle name="Hipervínculo visitado" xfId="56183" builtinId="9" hidden="1"/>
    <cellStyle name="Hipervínculo visitado" xfId="56225" builtinId="9" hidden="1"/>
    <cellStyle name="Hipervínculo visitado" xfId="52671" builtinId="9" hidden="1"/>
    <cellStyle name="Hipervínculo visitado" xfId="17214" builtinId="9" hidden="1"/>
    <cellStyle name="Hipervínculo visitado" xfId="38577" builtinId="9" hidden="1"/>
    <cellStyle name="Hipervínculo visitado" xfId="2019" builtinId="9" hidden="1"/>
    <cellStyle name="Hipervínculo visitado" xfId="32626" builtinId="9" hidden="1"/>
    <cellStyle name="Hipervínculo visitado" xfId="49846" builtinId="9" hidden="1"/>
    <cellStyle name="Hipervínculo visitado" xfId="57481" builtinId="9" hidden="1"/>
    <cellStyle name="Hipervínculo visitado" xfId="6246" builtinId="9" hidden="1"/>
    <cellStyle name="Hipervínculo visitado" xfId="16245" builtinId="9" hidden="1"/>
    <cellStyle name="Hipervínculo visitado" xfId="17430" builtinId="9" hidden="1"/>
    <cellStyle name="Hipervínculo visitado" xfId="1561" builtinId="9" hidden="1"/>
    <cellStyle name="Hipervínculo visitado" xfId="44970" builtinId="9" hidden="1"/>
    <cellStyle name="Hipervínculo visitado" xfId="19728" builtinId="9" hidden="1"/>
    <cellStyle name="Hipervínculo visitado" xfId="49210" builtinId="9" hidden="1"/>
    <cellStyle name="Hipervínculo visitado" xfId="26186" builtinId="9" hidden="1"/>
    <cellStyle name="Hipervínculo visitado" xfId="297" builtinId="9" hidden="1"/>
    <cellStyle name="Hipervínculo visitado" xfId="6695" builtinId="9" hidden="1"/>
    <cellStyle name="Hipervínculo visitado" xfId="7802" builtinId="9" hidden="1"/>
    <cellStyle name="Hipervínculo visitado" xfId="11259" builtinId="9" hidden="1"/>
    <cellStyle name="Hipervínculo visitado" xfId="5942" builtinId="9" hidden="1"/>
    <cellStyle name="Hipervínculo visitado" xfId="53666" builtinId="9" hidden="1"/>
    <cellStyle name="Hipervínculo visitado" xfId="38113" builtinId="9" hidden="1"/>
    <cellStyle name="Hipervínculo visitado" xfId="4841" builtinId="9" hidden="1"/>
    <cellStyle name="Hipervínculo visitado" xfId="28181" builtinId="9" hidden="1"/>
    <cellStyle name="Hipervínculo visitado" xfId="47151" builtinId="9" hidden="1"/>
    <cellStyle name="Hipervínculo visitado" xfId="40304" builtinId="9" hidden="1"/>
    <cellStyle name="Hipervínculo visitado" xfId="54037" builtinId="9" hidden="1"/>
    <cellStyle name="Hipervínculo visitado" xfId="34241" builtinId="9" hidden="1"/>
    <cellStyle name="Hipervínculo visitado" xfId="25959" builtinId="9" hidden="1"/>
    <cellStyle name="Hipervínculo visitado" xfId="27815" builtinId="9" hidden="1"/>
    <cellStyle name="Hipervínculo visitado" xfId="22247" builtinId="9" hidden="1"/>
    <cellStyle name="Hipervínculo visitado" xfId="15785" builtinId="9" hidden="1"/>
    <cellStyle name="Hipervínculo visitado" xfId="25777" builtinId="9" hidden="1"/>
    <cellStyle name="Hipervínculo visitado" xfId="50066" builtinId="9" hidden="1"/>
    <cellStyle name="Hipervínculo visitado" xfId="28393" builtinId="9" hidden="1"/>
    <cellStyle name="Hipervínculo visitado" xfId="37059" builtinId="9" hidden="1"/>
    <cellStyle name="Hipervínculo visitado" xfId="28460" builtinId="9" hidden="1"/>
    <cellStyle name="Hipervínculo visitado" xfId="34438" builtinId="9" hidden="1"/>
    <cellStyle name="Hipervínculo visitado" xfId="32648" builtinId="9" hidden="1"/>
    <cellStyle name="Hipervínculo visitado" xfId="28055" builtinId="9" hidden="1"/>
    <cellStyle name="Hipervínculo visitado" xfId="31200" builtinId="9" hidden="1"/>
    <cellStyle name="Hipervínculo visitado" xfId="29239" builtinId="9" hidden="1"/>
    <cellStyle name="Hipervínculo visitado" xfId="36424" builtinId="9" hidden="1"/>
    <cellStyle name="Hipervínculo visitado" xfId="12923" builtinId="9" hidden="1"/>
    <cellStyle name="Hipervínculo visitado" xfId="36289" builtinId="9" hidden="1"/>
    <cellStyle name="Hipervínculo visitado" xfId="27075" builtinId="9" hidden="1"/>
    <cellStyle name="Hipervínculo visitado" xfId="53602" builtinId="9" hidden="1"/>
    <cellStyle name="Hipervínculo visitado" xfId="47571" builtinId="9" hidden="1"/>
    <cellStyle name="Hipervínculo visitado" xfId="54818" builtinId="9" hidden="1"/>
    <cellStyle name="Hipervínculo visitado" xfId="14664" builtinId="9" hidden="1"/>
    <cellStyle name="Hipervínculo visitado" xfId="29512" builtinId="9" hidden="1"/>
    <cellStyle name="Hipervínculo visitado" xfId="38852" builtinId="9" hidden="1"/>
    <cellStyle name="Hipervínculo visitado" xfId="15738" builtinId="9" hidden="1"/>
    <cellStyle name="Hipervínculo visitado" xfId="15314" builtinId="9" hidden="1"/>
    <cellStyle name="Hipervínculo visitado" xfId="15312" builtinId="9" hidden="1"/>
    <cellStyle name="Hipervínculo visitado" xfId="15036" builtinId="9" hidden="1"/>
    <cellStyle name="Hipervínculo visitado" xfId="25674" builtinId="9" hidden="1"/>
    <cellStyle name="Hipervínculo visitado" xfId="43791" builtinId="9" hidden="1"/>
    <cellStyle name="Hipervínculo visitado" xfId="46701" builtinId="9" hidden="1"/>
    <cellStyle name="Hipervínculo visitado" xfId="35973" builtinId="9" hidden="1"/>
    <cellStyle name="Hipervínculo visitado" xfId="12472" builtinId="9" hidden="1"/>
    <cellStyle name="Hipervínculo visitado" xfId="59117" builtinId="9" hidden="1"/>
    <cellStyle name="Hipervínculo visitado" xfId="13857" builtinId="9" hidden="1"/>
    <cellStyle name="Hipervínculo visitado" xfId="11857" builtinId="9" hidden="1"/>
    <cellStyle name="Hipervínculo visitado" xfId="18730" builtinId="9" hidden="1"/>
    <cellStyle name="Hipervínculo visitado" xfId="38864" builtinId="9" hidden="1"/>
    <cellStyle name="Hipervínculo visitado" xfId="27298" builtinId="9" hidden="1"/>
    <cellStyle name="Hipervínculo visitado" xfId="57385" builtinId="9" hidden="1"/>
    <cellStyle name="Hipervínculo visitado" xfId="18490" builtinId="9" hidden="1"/>
    <cellStyle name="Hipervínculo visitado" xfId="28875" builtinId="9" hidden="1"/>
    <cellStyle name="Hipervínculo visitado" xfId="3633" builtinId="9" hidden="1"/>
    <cellStyle name="Hipervínculo visitado" xfId="7988" builtinId="9" hidden="1"/>
    <cellStyle name="Hipervínculo visitado" xfId="43973" builtinId="9" hidden="1"/>
    <cellStyle name="Hipervínculo visitado" xfId="23091" builtinId="9" hidden="1"/>
    <cellStyle name="Hipervínculo visitado" xfId="54491" builtinId="9" hidden="1"/>
    <cellStyle name="Hipervínculo visitado" xfId="38635" builtinId="9" hidden="1"/>
    <cellStyle name="Hipervínculo visitado" xfId="21729" builtinId="9" hidden="1"/>
    <cellStyle name="Hipervínculo visitado" xfId="39282" builtinId="9" hidden="1"/>
    <cellStyle name="Hipervínculo visitado" xfId="14223" builtinId="9" hidden="1"/>
    <cellStyle name="Hipervínculo visitado" xfId="32884" builtinId="9" hidden="1"/>
    <cellStyle name="Hipervínculo visitado" xfId="24205" builtinId="9" hidden="1"/>
    <cellStyle name="Hipervínculo visitado" xfId="36949" builtinId="9" hidden="1"/>
    <cellStyle name="Hipervínculo visitado" xfId="46411" builtinId="9" hidden="1"/>
    <cellStyle name="Hipervínculo visitado" xfId="28452" builtinId="9" hidden="1"/>
    <cellStyle name="Hipervínculo visitado" xfId="25633" builtinId="9" hidden="1"/>
    <cellStyle name="Hipervínculo visitado" xfId="28799" builtinId="9" hidden="1"/>
    <cellStyle name="Hipervínculo visitado" xfId="23454" builtinId="9" hidden="1"/>
    <cellStyle name="Hipervínculo visitado" xfId="38077" builtinId="9" hidden="1"/>
    <cellStyle name="Hipervínculo visitado" xfId="3731" builtinId="9" hidden="1"/>
    <cellStyle name="Hipervínculo visitado" xfId="7208" builtinId="9" hidden="1"/>
    <cellStyle name="Hipervínculo visitado" xfId="20062" builtinId="9" hidden="1"/>
    <cellStyle name="Hipervínculo visitado" xfId="45434" builtinId="9" hidden="1"/>
    <cellStyle name="Hipervínculo visitado" xfId="59320" builtinId="9" hidden="1"/>
    <cellStyle name="Hipervínculo visitado" xfId="26114" builtinId="9" hidden="1"/>
    <cellStyle name="Hipervínculo visitado" xfId="27702" builtinId="9" hidden="1"/>
    <cellStyle name="Hipervínculo visitado" xfId="13383" builtinId="9" hidden="1"/>
    <cellStyle name="Hipervínculo visitado" xfId="12213" builtinId="9" hidden="1"/>
    <cellStyle name="Hipervínculo visitado" xfId="20188" builtinId="9" hidden="1"/>
    <cellStyle name="Hipervínculo visitado" xfId="53801" builtinId="9" hidden="1"/>
    <cellStyle name="Hipervínculo visitado" xfId="6382" builtinId="9" hidden="1"/>
    <cellStyle name="Hipervínculo visitado" xfId="11753" builtinId="9" hidden="1"/>
    <cellStyle name="Hipervínculo visitado" xfId="19546" builtinId="9" hidden="1"/>
    <cellStyle name="Hipervínculo visitado" xfId="59113" builtinId="9" hidden="1"/>
    <cellStyle name="Hipervínculo visitado" xfId="58949" builtinId="9" hidden="1"/>
    <cellStyle name="Hipervínculo visitado" xfId="7770" builtinId="9" hidden="1"/>
    <cellStyle name="Hipervínculo visitado" xfId="31833" builtinId="9" hidden="1"/>
    <cellStyle name="Hipervínculo visitado" xfId="467" builtinId="9" hidden="1"/>
    <cellStyle name="Hipervínculo visitado" xfId="8002" builtinId="9" hidden="1"/>
    <cellStyle name="Hipervínculo visitado" xfId="57637" builtinId="9" hidden="1"/>
    <cellStyle name="Hipervínculo visitado" xfId="47326" builtinId="9" hidden="1"/>
    <cellStyle name="Hipervínculo visitado" xfId="45828" builtinId="9" hidden="1"/>
    <cellStyle name="Hipervínculo visitado" xfId="29690" builtinId="9" hidden="1"/>
    <cellStyle name="Hipervínculo visitado" xfId="34301" builtinId="9" hidden="1"/>
    <cellStyle name="Hipervínculo visitado" xfId="8538" builtinId="9" hidden="1"/>
    <cellStyle name="Hipervínculo visitado" xfId="1899" builtinId="9" hidden="1"/>
    <cellStyle name="Hipervínculo visitado" xfId="47533" builtinId="9" hidden="1"/>
    <cellStyle name="Hipervínculo visitado" xfId="3767" builtinId="9" hidden="1"/>
    <cellStyle name="Hipervínculo visitado" xfId="33922" builtinId="9" hidden="1"/>
    <cellStyle name="Hipervínculo visitado" xfId="8754" builtinId="9" hidden="1"/>
    <cellStyle name="Hipervínculo visitado" xfId="6821" builtinId="9" hidden="1"/>
    <cellStyle name="Hipervínculo visitado" xfId="9850" builtinId="9" hidden="1"/>
    <cellStyle name="Hipervínculo visitado" xfId="38479" builtinId="9" hidden="1"/>
    <cellStyle name="Hipervínculo visitado" xfId="58166" builtinId="9" hidden="1"/>
    <cellStyle name="Hipervínculo visitado" xfId="30255" builtinId="9" hidden="1"/>
    <cellStyle name="Hipervínculo visitado" xfId="35713" builtinId="9" hidden="1"/>
    <cellStyle name="Hipervínculo visitado" xfId="19888" builtinId="9" hidden="1"/>
    <cellStyle name="Hipervínculo visitado" xfId="41685" builtinId="9" hidden="1"/>
    <cellStyle name="Hipervínculo visitado" xfId="11267" builtinId="9" hidden="1"/>
    <cellStyle name="Hipervínculo visitado" xfId="46415" builtinId="9" hidden="1"/>
    <cellStyle name="Hipervínculo visitado" xfId="19492" builtinId="9" hidden="1"/>
    <cellStyle name="Hipervínculo visitado" xfId="28797" builtinId="9" hidden="1"/>
    <cellStyle name="Hipervínculo visitado" xfId="6498" builtinId="9" hidden="1"/>
    <cellStyle name="Hipervínculo visitado" xfId="13111" builtinId="9" hidden="1"/>
    <cellStyle name="Hipervínculo visitado" xfId="5063" builtinId="9" hidden="1"/>
    <cellStyle name="Hipervínculo visitado" xfId="54293" builtinId="9" hidden="1"/>
    <cellStyle name="Hipervínculo visitado" xfId="55751" builtinId="9" hidden="1"/>
    <cellStyle name="Hipervínculo visitado" xfId="42696" builtinId="9" hidden="1"/>
    <cellStyle name="Hipervínculo visitado" xfId="12577" builtinId="9" hidden="1"/>
    <cellStyle name="Hipervínculo visitado" xfId="56921" builtinId="9" hidden="1"/>
    <cellStyle name="Hipervínculo visitado" xfId="38261" builtinId="9" hidden="1"/>
    <cellStyle name="Hipervínculo visitado" xfId="25234" builtinId="9" hidden="1"/>
    <cellStyle name="Hipervínculo visitado" xfId="33106" builtinId="9" hidden="1"/>
    <cellStyle name="Hipervínculo visitado" xfId="11182" builtinId="9" hidden="1"/>
    <cellStyle name="Hipervínculo visitado" xfId="12347" builtinId="9" hidden="1"/>
    <cellStyle name="Hipervínculo visitado" xfId="32563" builtinId="9" hidden="1"/>
    <cellStyle name="Hipervínculo visitado" xfId="6086" builtinId="9" hidden="1"/>
    <cellStyle name="Hipervínculo visitado" xfId="41540" builtinId="9" hidden="1"/>
    <cellStyle name="Hipervínculo visitado" xfId="2386" builtinId="9" hidden="1"/>
    <cellStyle name="Hipervínculo visitado" xfId="29053" builtinId="9" hidden="1"/>
    <cellStyle name="Hipervínculo visitado" xfId="45334" builtinId="9" hidden="1"/>
    <cellStyle name="Hipervínculo visitado" xfId="9131" builtinId="9" hidden="1"/>
    <cellStyle name="Hipervínculo visitado" xfId="8310" builtinId="9" hidden="1"/>
    <cellStyle name="Hipervínculo visitado" xfId="42016" builtinId="9" hidden="1"/>
    <cellStyle name="Hipervínculo visitado" xfId="45870" builtinId="9" hidden="1"/>
    <cellStyle name="Hipervínculo visitado" xfId="33134" builtinId="9" hidden="1"/>
    <cellStyle name="Hipervínculo visitado" xfId="30966" builtinId="9" hidden="1"/>
    <cellStyle name="Hipervínculo visitado" xfId="14456" builtinId="9" hidden="1"/>
    <cellStyle name="Hipervínculo visitado" xfId="45657" builtinId="9" hidden="1"/>
    <cellStyle name="Hipervínculo visitado" xfId="50317" builtinId="9" hidden="1"/>
    <cellStyle name="Hipervínculo visitado" xfId="37047" builtinId="9" hidden="1"/>
    <cellStyle name="Hipervínculo visitado" xfId="45916" builtinId="9" hidden="1"/>
    <cellStyle name="Hipervínculo visitado" xfId="44312" builtinId="9" hidden="1"/>
    <cellStyle name="Hipervínculo visitado" xfId="5322" builtinId="9" hidden="1"/>
    <cellStyle name="Hipervínculo visitado" xfId="4754" builtinId="9" hidden="1"/>
    <cellStyle name="Hipervínculo visitado" xfId="4097" builtinId="9" hidden="1"/>
    <cellStyle name="Hipervínculo visitado" xfId="26206" builtinId="9" hidden="1"/>
    <cellStyle name="Hipervínculo visitado" xfId="16926" builtinId="9" hidden="1"/>
    <cellStyle name="Hipervínculo visitado" xfId="49356" builtinId="9" hidden="1"/>
    <cellStyle name="Hipervínculo visitado" xfId="24211" builtinId="9" hidden="1"/>
    <cellStyle name="Hipervínculo visitado" xfId="4398" builtinId="9" hidden="1"/>
    <cellStyle name="Hipervínculo visitado" xfId="22597" builtinId="9" hidden="1"/>
    <cellStyle name="Hipervínculo visitado" xfId="41209" builtinId="9" hidden="1"/>
    <cellStyle name="Hipervínculo visitado" xfId="33652" builtinId="9" hidden="1"/>
    <cellStyle name="Hipervínculo visitado" xfId="51562" builtinId="9" hidden="1"/>
    <cellStyle name="Hipervínculo visitado" xfId="29564" builtinId="9" hidden="1"/>
    <cellStyle name="Hipervínculo visitado" xfId="39562" builtinId="9" hidden="1"/>
    <cellStyle name="Hipervínculo visitado" xfId="53845" builtinId="9" hidden="1"/>
    <cellStyle name="Hipervínculo visitado" xfId="11873" builtinId="9" hidden="1"/>
    <cellStyle name="Hipervínculo visitado" xfId="27374" builtinId="9" hidden="1"/>
    <cellStyle name="Hipervínculo visitado" xfId="46049" builtinId="9" hidden="1"/>
    <cellStyle name="Hipervínculo visitado" xfId="57995" builtinId="9" hidden="1"/>
    <cellStyle name="Hipervínculo visitado" xfId="26571" builtinId="9" hidden="1"/>
    <cellStyle name="Hipervínculo visitado" xfId="24037" builtinId="9" hidden="1"/>
    <cellStyle name="Hipervínculo visitado" xfId="49728" builtinId="9" hidden="1"/>
    <cellStyle name="Hipervínculo visitado" xfId="7855" builtinId="9" hidden="1"/>
    <cellStyle name="Hipervínculo visitado" xfId="11106" builtinId="9" hidden="1"/>
    <cellStyle name="Hipervínculo visitado" xfId="54916" builtinId="9" hidden="1"/>
    <cellStyle name="Hipervínculo visitado" xfId="55519" builtinId="9" hidden="1"/>
    <cellStyle name="Hipervínculo visitado" xfId="10129" builtinId="9" hidden="1"/>
    <cellStyle name="Hipervínculo visitado" xfId="1913" builtinId="9" hidden="1"/>
    <cellStyle name="Hipervínculo visitado" xfId="9067" builtinId="9" hidden="1"/>
    <cellStyle name="Hipervínculo visitado" xfId="12155" builtinId="9" hidden="1"/>
    <cellStyle name="Hipervínculo visitado" xfId="9001" builtinId="9" hidden="1"/>
    <cellStyle name="Hipervínculo visitado" xfId="50373" builtinId="9" hidden="1"/>
    <cellStyle name="Hipervínculo visitado" xfId="56061" builtinId="9" hidden="1"/>
    <cellStyle name="Hipervínculo visitado" xfId="11645" builtinId="9" hidden="1"/>
    <cellStyle name="Hipervínculo visitado" xfId="6032" builtinId="9" hidden="1"/>
    <cellStyle name="Hipervínculo visitado" xfId="47423" builtinId="9" hidden="1"/>
    <cellStyle name="Hipervínculo visitado" xfId="15244" builtinId="9" hidden="1"/>
    <cellStyle name="Hipervínculo visitado" xfId="27101" builtinId="9" hidden="1"/>
    <cellStyle name="Hipervínculo visitado" xfId="27684" builtinId="9" hidden="1"/>
    <cellStyle name="Hipervínculo visitado" xfId="21861" builtinId="9" hidden="1"/>
    <cellStyle name="Hipervínculo visitado" xfId="49510" builtinId="9" hidden="1"/>
    <cellStyle name="Hipervínculo visitado" xfId="25809" builtinId="9" hidden="1"/>
    <cellStyle name="Hipervínculo visitado" xfId="19472" builtinId="9" hidden="1"/>
    <cellStyle name="Hipervínculo visitado" xfId="10692" builtinId="9" hidden="1"/>
    <cellStyle name="Hipervínculo visitado" xfId="16636" builtinId="9" hidden="1"/>
    <cellStyle name="Hipervínculo visitado" xfId="58595" builtinId="9" hidden="1"/>
    <cellStyle name="Hipervínculo visitado" xfId="29041" builtinId="9" hidden="1"/>
    <cellStyle name="Hipervínculo visitado" xfId="52024" builtinId="9" hidden="1"/>
    <cellStyle name="Hipervínculo visitado" xfId="54732" builtinId="9" hidden="1"/>
    <cellStyle name="Hipervínculo visitado" xfId="37023" builtinId="9" hidden="1"/>
    <cellStyle name="Hipervínculo visitado" xfId="5121" builtinId="9" hidden="1"/>
    <cellStyle name="Hipervínculo visitado" xfId="18726" builtinId="9" hidden="1"/>
    <cellStyle name="Hipervínculo visitado" xfId="14574" builtinId="9" hidden="1"/>
    <cellStyle name="Hipervínculo visitado" xfId="13829" builtinId="9" hidden="1"/>
    <cellStyle name="Hipervínculo visitado" xfId="54896" builtinId="9" hidden="1"/>
    <cellStyle name="Hipervínculo visitado" xfId="48974" builtinId="9" hidden="1"/>
    <cellStyle name="Hipervínculo visitado" xfId="48792" builtinId="9" hidden="1"/>
    <cellStyle name="Hipervínculo visitado" xfId="37783" builtinId="9" hidden="1"/>
    <cellStyle name="Hipervínculo visitado" xfId="17504" builtinId="9" hidden="1"/>
    <cellStyle name="Hipervínculo visitado" xfId="31476" builtinId="9" hidden="1"/>
    <cellStyle name="Hipervínculo visitado" xfId="4201" builtinId="9" hidden="1"/>
    <cellStyle name="Hipervínculo visitado" xfId="53089" builtinId="9" hidden="1"/>
    <cellStyle name="Hipervínculo visitado" xfId="51006" builtinId="9" hidden="1"/>
    <cellStyle name="Hipervínculo visitado" xfId="58431" builtinId="9" hidden="1"/>
    <cellStyle name="Hipervínculo visitado" xfId="27877" builtinId="9" hidden="1"/>
    <cellStyle name="Hipervínculo visitado" xfId="20959" builtinId="9" hidden="1"/>
    <cellStyle name="Hipervínculo visitado" xfId="21160" builtinId="9" hidden="1"/>
    <cellStyle name="Hipervínculo visitado" xfId="59027" builtinId="9" hidden="1"/>
    <cellStyle name="Hipervínculo visitado" xfId="49968" builtinId="9" hidden="1"/>
    <cellStyle name="Hipervínculo visitado" xfId="38351" builtinId="9" hidden="1"/>
    <cellStyle name="Hipervínculo visitado" xfId="10348" builtinId="9" hidden="1"/>
    <cellStyle name="Hipervínculo visitado" xfId="16995" builtinId="9" hidden="1"/>
    <cellStyle name="Hipervínculo visitado" xfId="58271" builtinId="9" hidden="1"/>
    <cellStyle name="Hipervínculo visitado" xfId="57375" builtinId="9" hidden="1"/>
    <cellStyle name="Hipervínculo visitado" xfId="40935" builtinId="9" hidden="1"/>
    <cellStyle name="Hipervínculo visitado" xfId="46495" builtinId="9" hidden="1"/>
    <cellStyle name="Hipervínculo visitado" xfId="58735" builtinId="9" hidden="1"/>
    <cellStyle name="Hipervínculo visitado" xfId="9750" builtinId="9" hidden="1"/>
    <cellStyle name="Hipervínculo visitado" xfId="13892" builtinId="9" hidden="1"/>
    <cellStyle name="Hipervínculo visitado" xfId="49460" builtinId="9" hidden="1"/>
    <cellStyle name="Hipervínculo visitado" xfId="5642" builtinId="9" hidden="1"/>
    <cellStyle name="Hipervínculo visitado" xfId="45980" builtinId="9" hidden="1"/>
    <cellStyle name="Hipervínculo visitado" xfId="43421" builtinId="9" hidden="1"/>
    <cellStyle name="Hipervínculo visitado" xfId="20777" builtinId="9" hidden="1"/>
    <cellStyle name="Hipervínculo visitado" xfId="51504" builtinId="9" hidden="1"/>
    <cellStyle name="Hipervínculo visitado" xfId="40592" builtinId="9" hidden="1"/>
    <cellStyle name="Hipervínculo visitado" xfId="35451" builtinId="9" hidden="1"/>
    <cellStyle name="Hipervínculo visitado" xfId="34331" builtinId="9" hidden="1"/>
    <cellStyle name="Hipervínculo visitado" xfId="52947" builtinId="9" hidden="1"/>
    <cellStyle name="Hipervínculo visitado" xfId="50139" builtinId="9" hidden="1"/>
    <cellStyle name="Hipervínculo visitado" xfId="49128" builtinId="9" hidden="1"/>
    <cellStyle name="Hipervínculo visitado" xfId="13387" builtinId="9" hidden="1"/>
    <cellStyle name="Hipervínculo visitado" xfId="35761" builtinId="9" hidden="1"/>
    <cellStyle name="Hipervínculo visitado" xfId="56645" builtinId="9" hidden="1"/>
    <cellStyle name="Hipervínculo visitado" xfId="6034" builtinId="9" hidden="1"/>
    <cellStyle name="Hipervínculo visitado" xfId="47133" builtinId="9" hidden="1"/>
    <cellStyle name="Hipervínculo visitado" xfId="47037" builtinId="9" hidden="1"/>
    <cellStyle name="Hipervínculo visitado" xfId="29161" builtinId="9" hidden="1"/>
    <cellStyle name="Hipervínculo visitado" xfId="52036" builtinId="9" hidden="1"/>
    <cellStyle name="Hipervínculo visitado" xfId="23507" builtinId="9" hidden="1"/>
    <cellStyle name="Hipervínculo visitado" xfId="47407" builtinId="9" hidden="1"/>
    <cellStyle name="Hipervínculo visitado" xfId="48682" builtinId="9" hidden="1"/>
    <cellStyle name="Hipervínculo visitado" xfId="58467" builtinId="9" hidden="1"/>
    <cellStyle name="Hipervínculo visitado" xfId="54700" builtinId="9" hidden="1"/>
    <cellStyle name="Hipervínculo visitado" xfId="47055" builtinId="9" hidden="1"/>
    <cellStyle name="Hipervínculo visitado" xfId="20873" builtinId="9" hidden="1"/>
    <cellStyle name="Hipervínculo visitado" xfId="50389" builtinId="9" hidden="1"/>
    <cellStyle name="Hipervínculo visitado" xfId="15622" builtinId="9" hidden="1"/>
    <cellStyle name="Hipervínculo visitado" xfId="11733" builtinId="9" hidden="1"/>
    <cellStyle name="Hipervínculo visitado" xfId="24641" builtinId="9" hidden="1"/>
    <cellStyle name="Hipervínculo visitado" xfId="20822" builtinId="9" hidden="1"/>
    <cellStyle name="Hipervínculo visitado" xfId="34515" builtinId="9" hidden="1"/>
    <cellStyle name="Hipervínculo visitado" xfId="28233" builtinId="9" hidden="1"/>
    <cellStyle name="Hipervínculo visitado" xfId="31360" builtinId="9" hidden="1"/>
    <cellStyle name="Hipervínculo visitado" xfId="23193" builtinId="9" hidden="1"/>
    <cellStyle name="Hipervínculo visitado" xfId="18958" builtinId="9" hidden="1"/>
    <cellStyle name="Hipervínculo visitado" xfId="13097" builtinId="9" hidden="1"/>
    <cellStyle name="Hipervínculo visitado" xfId="11694" builtinId="9" hidden="1"/>
    <cellStyle name="Hipervínculo visitado" xfId="44184" builtinId="9" hidden="1"/>
    <cellStyle name="Hipervínculo visitado" xfId="35875" builtinId="9" hidden="1"/>
    <cellStyle name="Hipervínculo visitado" xfId="29670" builtinId="9" hidden="1"/>
    <cellStyle name="Hipervínculo visitado" xfId="35233" builtinId="9" hidden="1"/>
    <cellStyle name="Hipervínculo visitado" xfId="17370" builtinId="9" hidden="1"/>
    <cellStyle name="Hipervínculo visitado" xfId="51026" builtinId="9" hidden="1"/>
    <cellStyle name="Hipervínculo visitado" xfId="591" builtinId="9" hidden="1"/>
    <cellStyle name="Hipervínculo visitado" xfId="16830" builtinId="9" hidden="1"/>
    <cellStyle name="Hipervínculo visitado" xfId="42448" builtinId="9" hidden="1"/>
    <cellStyle name="Hipervínculo visitado" xfId="5648" builtinId="9" hidden="1"/>
    <cellStyle name="Hipervínculo visitado" xfId="41305" builtinId="9" hidden="1"/>
    <cellStyle name="Hipervínculo visitado" xfId="26739" builtinId="9" hidden="1"/>
    <cellStyle name="Hipervínculo visitado" xfId="56793" builtinId="9" hidden="1"/>
    <cellStyle name="Hipervínculo visitado" xfId="16581" builtinId="9" hidden="1"/>
    <cellStyle name="Hipervínculo visitado" xfId="48628" builtinId="9" hidden="1"/>
    <cellStyle name="Hipervínculo visitado" xfId="12523" builtinId="9" hidden="1"/>
    <cellStyle name="Hipervínculo visitado" xfId="14148" builtinId="9" hidden="1"/>
    <cellStyle name="Hipervínculo visitado" xfId="53981" builtinId="9" hidden="1"/>
    <cellStyle name="Hipervínculo visitado" xfId="58303" builtinId="9" hidden="1"/>
    <cellStyle name="Hipervínculo visitado" xfId="58827" builtinId="9" hidden="1"/>
    <cellStyle name="Hipervínculo visitado" xfId="51424" builtinId="9" hidden="1"/>
    <cellStyle name="Hipervínculo visitado" xfId="46024" builtinId="9" hidden="1"/>
    <cellStyle name="Hipervínculo visitado" xfId="47147" builtinId="9" hidden="1"/>
    <cellStyle name="Hipervínculo visitado" xfId="47986" builtinId="9" hidden="1"/>
    <cellStyle name="Hipervínculo visitado" xfId="37657" builtinId="9" hidden="1"/>
    <cellStyle name="Hipervínculo visitado" xfId="51180" builtinId="9" hidden="1"/>
    <cellStyle name="Hipervínculo visitado" xfId="46393" builtinId="9" hidden="1"/>
    <cellStyle name="Hipervínculo visitado" xfId="23305" builtinId="9" hidden="1"/>
    <cellStyle name="Hipervínculo visitado" xfId="26979" builtinId="9" hidden="1"/>
    <cellStyle name="Hipervínculo visitado" xfId="55849" builtinId="9" hidden="1"/>
    <cellStyle name="Hipervínculo visitado" xfId="46907" builtinId="9" hidden="1"/>
    <cellStyle name="Hipervínculo visitado" xfId="37102" builtinId="9" hidden="1"/>
    <cellStyle name="Hipervínculo visitado" xfId="41460" builtinId="9" hidden="1"/>
    <cellStyle name="Hipervínculo visitado" xfId="54381" builtinId="9" hidden="1"/>
    <cellStyle name="Hipervínculo visitado" xfId="45882" builtinId="9" hidden="1"/>
    <cellStyle name="Hipervínculo visitado" xfId="41239" builtinId="9" hidden="1"/>
    <cellStyle name="Hipervínculo visitado" xfId="26377" builtinId="9" hidden="1"/>
    <cellStyle name="Hipervínculo visitado" xfId="55166" builtinId="9" hidden="1"/>
    <cellStyle name="Hipervínculo visitado" xfId="46523" builtinId="9" hidden="1"/>
    <cellStyle name="Hipervínculo visitado" xfId="9675" builtinId="9" hidden="1"/>
    <cellStyle name="Hipervínculo visitado" xfId="2693" builtinId="9" hidden="1"/>
    <cellStyle name="Hipervínculo visitado" xfId="6216" builtinId="9" hidden="1"/>
    <cellStyle name="Hipervínculo visitado" xfId="34024" builtinId="9" hidden="1"/>
    <cellStyle name="Hipervínculo visitado" xfId="24849" builtinId="9" hidden="1"/>
    <cellStyle name="Hipervínculo visitado" xfId="22197" builtinId="9" hidden="1"/>
    <cellStyle name="Hipervínculo visitado" xfId="33328" builtinId="9" hidden="1"/>
    <cellStyle name="Hipervínculo visitado" xfId="45250" builtinId="9" hidden="1"/>
    <cellStyle name="Hipervínculo visitado" xfId="36799" builtinId="9" hidden="1"/>
    <cellStyle name="Hipervínculo visitado" xfId="56397" builtinId="9" hidden="1"/>
    <cellStyle name="Hipervínculo visitado" xfId="56139" builtinId="9" hidden="1"/>
    <cellStyle name="Hipervínculo visitado" xfId="18028" builtinId="9" hidden="1"/>
    <cellStyle name="Hipervínculo visitado" xfId="50660" builtinId="9" hidden="1"/>
    <cellStyle name="Hipervínculo visitado" xfId="54603" builtinId="9" hidden="1"/>
    <cellStyle name="Hipervínculo visitado" xfId="48718" builtinId="9" hidden="1"/>
    <cellStyle name="Hipervínculo visitado" xfId="35123" builtinId="9" hidden="1"/>
    <cellStyle name="Hipervínculo visitado" xfId="48448" builtinId="9" hidden="1"/>
    <cellStyle name="Hipervínculo visitado" xfId="48520" builtinId="9" hidden="1"/>
    <cellStyle name="Hipervínculo visitado" xfId="54065" builtinId="9" hidden="1"/>
    <cellStyle name="Hipervínculo visitado" xfId="17888" builtinId="9" hidden="1"/>
    <cellStyle name="Hipervínculo visitado" xfId="12917" builtinId="9" hidden="1"/>
    <cellStyle name="Hipervínculo visitado" xfId="28557" builtinId="9" hidden="1"/>
    <cellStyle name="Hipervínculo visitado" xfId="50381" builtinId="9" hidden="1"/>
    <cellStyle name="Hipervínculo visitado" xfId="50768" builtinId="9" hidden="1"/>
    <cellStyle name="Hipervínculo visitado" xfId="36941" builtinId="9" hidden="1"/>
    <cellStyle name="Hipervínculo visitado" xfId="39946" builtinId="9" hidden="1"/>
    <cellStyle name="Hipervínculo visitado" xfId="39254" builtinId="9" hidden="1"/>
    <cellStyle name="Hipervínculo visitado" xfId="41113" builtinId="9" hidden="1"/>
    <cellStyle name="Hipervínculo visitado" xfId="43804" builtinId="9" hidden="1"/>
    <cellStyle name="Hipervínculo visitado" xfId="33636" builtinId="9" hidden="1"/>
    <cellStyle name="Hipervínculo visitado" xfId="54519" builtinId="9" hidden="1"/>
    <cellStyle name="Hipervínculo visitado" xfId="53919" builtinId="9" hidden="1"/>
    <cellStyle name="Hipervínculo visitado" xfId="50542" builtinId="9" hidden="1"/>
    <cellStyle name="Hipervínculo visitado" xfId="51542" builtinId="9" hidden="1"/>
    <cellStyle name="Hipervínculo visitado" xfId="40164" builtinId="9" hidden="1"/>
    <cellStyle name="Hipervínculo visitado" xfId="24681" builtinId="9" hidden="1"/>
    <cellStyle name="Hipervínculo visitado" xfId="30464" builtinId="9" hidden="1"/>
    <cellStyle name="Hipervínculo visitado" xfId="55341" builtinId="9" hidden="1"/>
    <cellStyle name="Hipervínculo visitado" xfId="39186" builtinId="9" hidden="1"/>
    <cellStyle name="Hipervínculo visitado" xfId="49632" builtinId="9" hidden="1"/>
    <cellStyle name="Hipervínculo visitado" xfId="47647" builtinId="9" hidden="1"/>
    <cellStyle name="Hipervínculo visitado" xfId="28907" builtinId="9" hidden="1"/>
    <cellStyle name="Hipervínculo visitado" xfId="47245" builtinId="9" hidden="1"/>
    <cellStyle name="Hipervínculo visitado" xfId="14376" builtinId="9" hidden="1"/>
    <cellStyle name="Hipervínculo visitado" xfId="11887" builtinId="9" hidden="1"/>
    <cellStyle name="Hipervínculo visitado" xfId="2625" builtinId="9" hidden="1"/>
    <cellStyle name="Hipervínculo visitado" xfId="44938" builtinId="9" hidden="1"/>
    <cellStyle name="Hipervínculo visitado" xfId="39594" builtinId="9" hidden="1"/>
    <cellStyle name="Hipervínculo visitado" xfId="47569" builtinId="9" hidden="1"/>
    <cellStyle name="Hipervínculo visitado" xfId="27280" builtinId="9" hidden="1"/>
    <cellStyle name="Hipervínculo visitado" xfId="27566" builtinId="9" hidden="1"/>
    <cellStyle name="Hipervínculo visitado" xfId="27224" builtinId="9" hidden="1"/>
    <cellStyle name="Hipervínculo visitado" xfId="56363" builtinId="9" hidden="1"/>
    <cellStyle name="Hipervínculo visitado" xfId="7638" builtinId="9" hidden="1"/>
    <cellStyle name="Hipervínculo visitado" xfId="55211" builtinId="9" hidden="1"/>
    <cellStyle name="Hipervínculo visitado" xfId="36201" builtinId="9" hidden="1"/>
    <cellStyle name="Hipervínculo visitado" xfId="13399" builtinId="9" hidden="1"/>
    <cellStyle name="Hipervínculo visitado" xfId="54768" builtinId="9" hidden="1"/>
    <cellStyle name="Hipervínculo visitado" xfId="53731" builtinId="9" hidden="1"/>
    <cellStyle name="Hipervínculo visitado" xfId="57511" builtinId="9" hidden="1"/>
    <cellStyle name="Hipervínculo visitado" xfId="50532" builtinId="9" hidden="1"/>
    <cellStyle name="Hipervínculo visitado" xfId="52489" builtinId="9" hidden="1"/>
    <cellStyle name="Hipervínculo visitado" xfId="42432" builtinId="9" hidden="1"/>
    <cellStyle name="Hipervínculo visitado" xfId="39453" builtinId="9" hidden="1"/>
    <cellStyle name="Hipervínculo visitado" xfId="36911" builtinId="9" hidden="1"/>
    <cellStyle name="Hipervínculo visitado" xfId="51064" builtinId="9" hidden="1"/>
    <cellStyle name="Hipervínculo visitado" xfId="47629" builtinId="9" hidden="1"/>
    <cellStyle name="Hipervínculo visitado" xfId="48289" builtinId="9" hidden="1"/>
    <cellStyle name="Hipervínculo visitado" xfId="30330" builtinId="9" hidden="1"/>
    <cellStyle name="Hipervínculo visitado" xfId="58469" builtinId="9" hidden="1"/>
    <cellStyle name="Hipervínculo visitado" xfId="59095" builtinId="9" hidden="1"/>
    <cellStyle name="Hipervínculo visitado" xfId="18026" builtinId="9" hidden="1"/>
    <cellStyle name="Hipervínculo visitado" xfId="17860" builtinId="9" hidden="1"/>
    <cellStyle name="Hipervínculo visitado" xfId="56429" builtinId="9" hidden="1"/>
    <cellStyle name="Hipervínculo visitado" xfId="55791" builtinId="9" hidden="1"/>
    <cellStyle name="Hipervínculo visitado" xfId="16991" builtinId="9" hidden="1"/>
    <cellStyle name="Hipervínculo visitado" xfId="58723" builtinId="9" hidden="1"/>
    <cellStyle name="Hipervínculo visitado" xfId="52856" builtinId="9" hidden="1"/>
    <cellStyle name="Hipervínculo visitado" xfId="26847" builtinId="9" hidden="1"/>
    <cellStyle name="Hipervínculo visitado" xfId="35991" builtinId="9" hidden="1"/>
    <cellStyle name="Hipervínculo visitado" xfId="33954" builtinId="9" hidden="1"/>
    <cellStyle name="Hipervínculo visitado" xfId="50301" builtinId="9" hidden="1"/>
    <cellStyle name="Hipervínculo visitado" xfId="30231" builtinId="9" hidden="1"/>
    <cellStyle name="Hipervínculo visitado" xfId="55495" builtinId="9" hidden="1"/>
    <cellStyle name="Hipervínculo visitado" xfId="23741" builtinId="9" hidden="1"/>
    <cellStyle name="Hipervínculo visitado" xfId="39266" builtinId="9" hidden="1"/>
    <cellStyle name="Hipervínculo visitado" xfId="6196" builtinId="9" hidden="1"/>
    <cellStyle name="Hipervínculo visitado" xfId="38299" builtinId="9" hidden="1"/>
    <cellStyle name="Hipervínculo visitado" xfId="36207" builtinId="9" hidden="1"/>
    <cellStyle name="Hipervínculo visitado" xfId="32991" builtinId="9" hidden="1"/>
    <cellStyle name="Hipervínculo visitado" xfId="35330" builtinId="9" hidden="1"/>
    <cellStyle name="Hipervínculo visitado" xfId="24381" builtinId="9" hidden="1"/>
    <cellStyle name="Hipervínculo visitado" xfId="25304" builtinId="9" hidden="1"/>
    <cellStyle name="Hipervínculo visitado" xfId="55497" builtinId="9" hidden="1"/>
    <cellStyle name="Hipervínculo visitado" xfId="52112" builtinId="9" hidden="1"/>
    <cellStyle name="Hipervínculo visitado" xfId="15382" builtinId="9" hidden="1"/>
    <cellStyle name="Hipervínculo visitado" xfId="44152" builtinId="9" hidden="1"/>
    <cellStyle name="Hipervínculo visitado" xfId="21243" builtinId="9" hidden="1"/>
    <cellStyle name="Hipervínculo visitado" xfId="18835" builtinId="9" hidden="1"/>
    <cellStyle name="Hipervínculo visitado" xfId="53592" builtinId="9" hidden="1"/>
    <cellStyle name="Hipervínculo visitado" xfId="54455" builtinId="9" hidden="1"/>
    <cellStyle name="Hipervínculo visitado" xfId="57657" builtinId="9" hidden="1"/>
    <cellStyle name="Hipervínculo visitado" xfId="58855" builtinId="9" hidden="1"/>
    <cellStyle name="Hipervínculo visitado" xfId="54936" builtinId="9" hidden="1"/>
    <cellStyle name="Hipervínculo visitado" xfId="55164" builtinId="9" hidden="1"/>
    <cellStyle name="Hipervínculo visitado" xfId="234" builtinId="9" hidden="1"/>
    <cellStyle name="Hipervínculo visitado" xfId="6657" builtinId="9" hidden="1"/>
    <cellStyle name="Hipervínculo visitado" xfId="25373" builtinId="9" hidden="1"/>
    <cellStyle name="Hipervínculo visitado" xfId="11518" builtinId="9" hidden="1"/>
    <cellStyle name="Hipervínculo visitado" xfId="38049" builtinId="9" hidden="1"/>
    <cellStyle name="Hipervínculo visitado" xfId="49350" builtinId="9" hidden="1"/>
    <cellStyle name="Hipervínculo visitado" xfId="50684" builtinId="9" hidden="1"/>
    <cellStyle name="Hipervínculo visitado" xfId="46002" builtinId="9" hidden="1"/>
    <cellStyle name="Hipervínculo visitado" xfId="36542" builtinId="9" hidden="1"/>
    <cellStyle name="Hipervínculo visitado" xfId="42074" builtinId="9" hidden="1"/>
    <cellStyle name="Hipervínculo visitado" xfId="35563" builtinId="9" hidden="1"/>
    <cellStyle name="Hipervínculo visitado" xfId="38656" builtinId="9" hidden="1"/>
    <cellStyle name="Hipervínculo visitado" xfId="54159" builtinId="9" hidden="1"/>
    <cellStyle name="Hipervínculo visitado" xfId="50169" builtinId="9" hidden="1"/>
    <cellStyle name="Hipervínculo visitado" xfId="55128" builtinId="9" hidden="1"/>
    <cellStyle name="Hipervínculo visitado" xfId="11654" builtinId="9" hidden="1"/>
    <cellStyle name="Hipervínculo visitado" xfId="52581" builtinId="9" hidden="1"/>
    <cellStyle name="Hipervínculo visitado" xfId="57839" builtinId="9" hidden="1"/>
    <cellStyle name="Hipervínculo visitado" xfId="36311" builtinId="9" hidden="1"/>
    <cellStyle name="Hipervínculo visitado" xfId="11721" builtinId="9" hidden="1"/>
    <cellStyle name="Hipervínculo visitado" xfId="17746" builtinId="9" hidden="1"/>
    <cellStyle name="Hipervínculo visitado" xfId="7391" builtinId="9" hidden="1"/>
    <cellStyle name="Hipervínculo visitado" xfId="10750" builtinId="9" hidden="1"/>
    <cellStyle name="Hipervínculo visitado" xfId="12141" builtinId="9" hidden="1"/>
    <cellStyle name="Hipervínculo visitado" xfId="40640" builtinId="9" hidden="1"/>
    <cellStyle name="Hipervínculo visitado" xfId="34201" builtinId="9" hidden="1"/>
    <cellStyle name="Hipervínculo visitado" xfId="25682" builtinId="9" hidden="1"/>
    <cellStyle name="Hipervínculo visitado" xfId="18407" builtinId="9" hidden="1"/>
    <cellStyle name="Hipervínculo visitado" xfId="35587" builtinId="9" hidden="1"/>
    <cellStyle name="Hipervínculo visitado" xfId="39015" builtinId="9" hidden="1"/>
    <cellStyle name="Hipervínculo visitado" xfId="1911" builtinId="9" hidden="1"/>
    <cellStyle name="Hipervínculo visitado" xfId="23041" builtinId="9" hidden="1"/>
    <cellStyle name="Hipervínculo visitado" xfId="42254" builtinId="9" hidden="1"/>
    <cellStyle name="Hipervínculo visitado" xfId="27921" builtinId="9" hidden="1"/>
    <cellStyle name="Hipervínculo visitado" xfId="27310" builtinId="9" hidden="1"/>
    <cellStyle name="Hipervínculo visitado" xfId="21473" builtinId="9" hidden="1"/>
    <cellStyle name="Hipervínculo visitado" xfId="43393" builtinId="9" hidden="1"/>
    <cellStyle name="Hipervínculo visitado" xfId="39370" builtinId="9" hidden="1"/>
    <cellStyle name="Hipervínculo visitado" xfId="18283" builtinId="9" hidden="1"/>
    <cellStyle name="Hipervínculo visitado" xfId="32812" builtinId="9" hidden="1"/>
    <cellStyle name="Hipervínculo visitado" xfId="23969" builtinId="9" hidden="1"/>
    <cellStyle name="Hipervínculo visitado" xfId="15881" builtinId="9" hidden="1"/>
    <cellStyle name="Hipervínculo visitado" xfId="46359" builtinId="9" hidden="1"/>
    <cellStyle name="Hipervínculo visitado" xfId="52815" builtinId="9" hidden="1"/>
    <cellStyle name="Hipervínculo visitado" xfId="34117" builtinId="9" hidden="1"/>
    <cellStyle name="Hipervínculo visitado" xfId="48617" builtinId="9" hidden="1"/>
    <cellStyle name="Hipervínculo visitado" xfId="46722" builtinId="9" hidden="1"/>
    <cellStyle name="Hipervínculo visitado" xfId="33896" builtinId="9" hidden="1"/>
    <cellStyle name="Hipervínculo visitado" xfId="1299" builtinId="9" hidden="1"/>
    <cellStyle name="Hipervínculo visitado" xfId="12373" builtinId="9" hidden="1"/>
    <cellStyle name="Hipervínculo visitado" xfId="13706" builtinId="9" hidden="1"/>
    <cellStyle name="Hipervínculo visitado" xfId="45599" builtinId="9" hidden="1"/>
    <cellStyle name="Hipervínculo visitado" xfId="24493" builtinId="9" hidden="1"/>
    <cellStyle name="Hipervínculo visitado" xfId="14763" builtinId="9" hidden="1"/>
    <cellStyle name="Hipervínculo visitado" xfId="4556" builtinId="9" hidden="1"/>
    <cellStyle name="Hipervínculo visitado" xfId="42422" builtinId="9" hidden="1"/>
    <cellStyle name="Hipervínculo visitado" xfId="31074" builtinId="9" hidden="1"/>
    <cellStyle name="Hipervínculo visitado" xfId="11130" builtinId="9" hidden="1"/>
    <cellStyle name="Hipervínculo visitado" xfId="40110" builtinId="9" hidden="1"/>
    <cellStyle name="Hipervínculo visitado" xfId="49864" builtinId="9" hidden="1"/>
    <cellStyle name="Hipervínculo visitado" xfId="34073" builtinId="9" hidden="1"/>
    <cellStyle name="Hipervínculo visitado" xfId="15292" builtinId="9" hidden="1"/>
    <cellStyle name="Hipervínculo visitado" xfId="15374" builtinId="9" hidden="1"/>
    <cellStyle name="Hipervínculo visitado" xfId="23030" builtinId="9" hidden="1"/>
    <cellStyle name="Hipervínculo visitado" xfId="21638" builtinId="9" hidden="1"/>
    <cellStyle name="Hipervínculo visitado" xfId="31004" builtinId="9" hidden="1"/>
    <cellStyle name="Hipervínculo visitado" xfId="27659" builtinId="9" hidden="1"/>
    <cellStyle name="Hipervínculo visitado" xfId="31502" builtinId="9" hidden="1"/>
    <cellStyle name="Hipervínculo visitado" xfId="39001" builtinId="9" hidden="1"/>
    <cellStyle name="Hipervínculo visitado" xfId="31526" builtinId="9" hidden="1"/>
    <cellStyle name="Hipervínculo visitado" xfId="22497" builtinId="9" hidden="1"/>
    <cellStyle name="Hipervínculo visitado" xfId="35947" builtinId="9" hidden="1"/>
    <cellStyle name="Hipervínculo visitado" xfId="8110" builtinId="9" hidden="1"/>
    <cellStyle name="Hipervínculo visitado" xfId="43844" builtinId="9" hidden="1"/>
    <cellStyle name="Hipervínculo visitado" xfId="26941" builtinId="9" hidden="1"/>
    <cellStyle name="Hipervínculo visitado" xfId="56497" builtinId="9" hidden="1"/>
    <cellStyle name="Hipervínculo visitado" xfId="47367" builtinId="9" hidden="1"/>
    <cellStyle name="Hipervínculo visitado" xfId="36500" builtinId="9" hidden="1"/>
    <cellStyle name="Hipervínculo visitado" xfId="13461" builtinId="9" hidden="1"/>
    <cellStyle name="Hipervínculo visitado" xfId="17938" builtinId="9" hidden="1"/>
    <cellStyle name="Hipervínculo visitado" xfId="12375" builtinId="9" hidden="1"/>
    <cellStyle name="Hipervínculo visitado" xfId="33342" builtinId="9" hidden="1"/>
    <cellStyle name="Hipervínculo visitado" xfId="33668" builtinId="9" hidden="1"/>
    <cellStyle name="Hipervínculo visitado" xfId="28235" builtinId="9" hidden="1"/>
    <cellStyle name="Hipervínculo visitado" xfId="25740" builtinId="9" hidden="1"/>
    <cellStyle name="Hipervínculo visitado" xfId="28563" builtinId="9" hidden="1"/>
    <cellStyle name="Hipervínculo visitado" xfId="30600" builtinId="9" hidden="1"/>
    <cellStyle name="Hipervínculo visitado" xfId="26041" builtinId="9" hidden="1"/>
    <cellStyle name="Hipervínculo visitado" xfId="22345" builtinId="9" hidden="1"/>
    <cellStyle name="Hipervínculo visitado" xfId="22664" builtinId="9" hidden="1"/>
    <cellStyle name="Hipervínculo visitado" xfId="18974" builtinId="9" hidden="1"/>
    <cellStyle name="Hipervínculo visitado" xfId="22121" builtinId="9" hidden="1"/>
    <cellStyle name="Hipervínculo visitado" xfId="18447" builtinId="9" hidden="1"/>
    <cellStyle name="Hipervínculo visitado" xfId="22650" builtinId="9" hidden="1"/>
    <cellStyle name="Hipervínculo visitado" xfId="12123" builtinId="9" hidden="1"/>
    <cellStyle name="Hipervínculo visitado" xfId="34695" builtinId="9" hidden="1"/>
    <cellStyle name="Hipervínculo visitado" xfId="34755" builtinId="9" hidden="1"/>
    <cellStyle name="Hipervínculo visitado" xfId="15801" builtinId="9" hidden="1"/>
    <cellStyle name="Hipervínculo visitado" xfId="27881" builtinId="9" hidden="1"/>
    <cellStyle name="Hipervínculo visitado" xfId="10976" builtinId="9" hidden="1"/>
    <cellStyle name="Hipervínculo visitado" xfId="28857" builtinId="9" hidden="1"/>
    <cellStyle name="Hipervínculo visitado" xfId="25226" builtinId="9" hidden="1"/>
    <cellStyle name="Hipervínculo visitado" xfId="47509" builtinId="9" hidden="1"/>
    <cellStyle name="Hipervínculo visitado" xfId="15456" builtinId="9" hidden="1"/>
    <cellStyle name="Hipervínculo visitado" xfId="43337" builtinId="9" hidden="1"/>
    <cellStyle name="Hipervínculo visitado" xfId="5577" builtinId="9" hidden="1"/>
    <cellStyle name="Hipervínculo visitado" xfId="18099" builtinId="9" hidden="1"/>
    <cellStyle name="Hipervínculo visitado" xfId="22910" builtinId="9" hidden="1"/>
    <cellStyle name="Hipervínculo visitado" xfId="20224" builtinId="9" hidden="1"/>
    <cellStyle name="Hipervínculo visitado" xfId="47021" builtinId="9" hidden="1"/>
    <cellStyle name="Hipervínculo visitado" xfId="58357" builtinId="9" hidden="1"/>
    <cellStyle name="Hipervínculo visitado" xfId="2250" builtinId="9" hidden="1"/>
    <cellStyle name="Hipervínculo visitado" xfId="417" builtinId="9" hidden="1"/>
    <cellStyle name="Hipervínculo visitado" xfId="480" builtinId="9" hidden="1"/>
    <cellStyle name="Hipervínculo visitado" xfId="12259" builtinId="9" hidden="1"/>
    <cellStyle name="Hipervínculo visitado" xfId="10492" builtinId="9" hidden="1"/>
    <cellStyle name="Hipervínculo visitado" xfId="36548" builtinId="9" hidden="1"/>
    <cellStyle name="Hipervínculo visitado" xfId="37572" builtinId="9" hidden="1"/>
    <cellStyle name="Hipervínculo visitado" xfId="42640" builtinId="9" hidden="1"/>
    <cellStyle name="Hipervínculo visitado" xfId="19618" builtinId="9" hidden="1"/>
    <cellStyle name="Hipervínculo visitado" xfId="44270" builtinId="9" hidden="1"/>
    <cellStyle name="Hipervínculo visitado" xfId="28751" builtinId="9" hidden="1"/>
    <cellStyle name="Hipervínculo visitado" xfId="21653" builtinId="9" hidden="1"/>
    <cellStyle name="Hipervínculo visitado" xfId="15438" builtinId="9" hidden="1"/>
    <cellStyle name="Hipervínculo visitado" xfId="29087" builtinId="9" hidden="1"/>
    <cellStyle name="Hipervínculo visitado" xfId="19612" builtinId="9" hidden="1"/>
    <cellStyle name="Hipervínculo visitado" xfId="54395" builtinId="9" hidden="1"/>
    <cellStyle name="Hipervínculo visitado" xfId="52405" builtinId="9" hidden="1"/>
    <cellStyle name="Hipervínculo visitado" xfId="18223" builtinId="9" hidden="1"/>
    <cellStyle name="Hipervínculo visitado" xfId="58719" builtinId="9" hidden="1"/>
    <cellStyle name="Hipervínculo visitado" xfId="52459" builtinId="9" hidden="1"/>
    <cellStyle name="Hipervínculo visitado" xfId="30281" builtinId="9" hidden="1"/>
    <cellStyle name="Hipervínculo visitado" xfId="4764" builtinId="9" hidden="1"/>
    <cellStyle name="Hipervínculo visitado" xfId="46623" builtinId="9" hidden="1"/>
    <cellStyle name="Hipervínculo visitado" xfId="43389" builtinId="9" hidden="1"/>
    <cellStyle name="Hipervínculo visitado" xfId="20463" builtinId="9" hidden="1"/>
    <cellStyle name="Hipervínculo visitado" xfId="1361" builtinId="9" hidden="1"/>
    <cellStyle name="Hipervínculo visitado" xfId="19402" builtinId="9" hidden="1"/>
    <cellStyle name="Hipervínculo visitado" xfId="43323" builtinId="9" hidden="1"/>
    <cellStyle name="Hipervínculo visitado" xfId="41506" builtinId="9" hidden="1"/>
    <cellStyle name="Hipervínculo visitado" xfId="401" builtinId="9" hidden="1"/>
    <cellStyle name="Hipervínculo visitado" xfId="6711" builtinId="9" hidden="1"/>
    <cellStyle name="Hipervínculo visitado" xfId="57479" builtinId="9" hidden="1"/>
    <cellStyle name="Hipervínculo visitado" xfId="10986" builtinId="9" hidden="1"/>
    <cellStyle name="Hipervínculo visitado" xfId="2314" builtinId="9" hidden="1"/>
    <cellStyle name="Hipervínculo visitado" xfId="13987" builtinId="9" hidden="1"/>
    <cellStyle name="Hipervínculo visitado" xfId="6212" builtinId="9" hidden="1"/>
    <cellStyle name="Hipervínculo visitado" xfId="32888" builtinId="9" hidden="1"/>
    <cellStyle name="Hipervínculo visitado" xfId="39194" builtinId="9" hidden="1"/>
    <cellStyle name="Hipervínculo visitado" xfId="16194" builtinId="9" hidden="1"/>
    <cellStyle name="Hipervínculo visitado" xfId="4707" builtinId="9" hidden="1"/>
    <cellStyle name="Hipervínculo visitado" xfId="9946" builtinId="9" hidden="1"/>
    <cellStyle name="Hipervínculo visitado" xfId="12235" builtinId="9" hidden="1"/>
    <cellStyle name="Hipervínculo visitado" xfId="9336" builtinId="9" hidden="1"/>
    <cellStyle name="Hipervínculo visitado" xfId="7696" builtinId="9" hidden="1"/>
    <cellStyle name="Hipervínculo visitado" xfId="11004" builtinId="9" hidden="1"/>
    <cellStyle name="Hipervínculo visitado" xfId="13538" builtinId="9" hidden="1"/>
    <cellStyle name="Hipervínculo visitado" xfId="3171" builtinId="9" hidden="1"/>
    <cellStyle name="Hipervínculo visitado" xfId="24239" builtinId="9" hidden="1"/>
    <cellStyle name="Hipervínculo visitado" xfId="1125" builtinId="9" hidden="1"/>
    <cellStyle name="Hipervínculo visitado" xfId="51747" builtinId="9" hidden="1"/>
    <cellStyle name="Hipervínculo visitado" xfId="10300" builtinId="9" hidden="1"/>
    <cellStyle name="Hipervínculo visitado" xfId="6610" builtinId="9" hidden="1"/>
    <cellStyle name="Hipervínculo visitado" xfId="20569" builtinId="9" hidden="1"/>
    <cellStyle name="Hipervínculo visitado" xfId="18555" builtinId="9" hidden="1"/>
    <cellStyle name="Hipervínculo visitado" xfId="48850" builtinId="9" hidden="1"/>
    <cellStyle name="Hipervínculo visitado" xfId="39548" builtinId="9" hidden="1"/>
    <cellStyle name="Hipervínculo visitado" xfId="21765" builtinId="9" hidden="1"/>
    <cellStyle name="Hipervínculo visitado" xfId="26255" builtinId="9" hidden="1"/>
    <cellStyle name="Hipervínculo visitado" xfId="22994" builtinId="9" hidden="1"/>
    <cellStyle name="Hipervínculo visitado" xfId="42456" builtinId="9" hidden="1"/>
    <cellStyle name="Hipervínculo visitado" xfId="31947" builtinId="9" hidden="1"/>
    <cellStyle name="Hipervínculo visitado" xfId="49960" builtinId="9" hidden="1"/>
    <cellStyle name="Hipervínculo visitado" xfId="59073" builtinId="9" hidden="1"/>
    <cellStyle name="Hipervínculo visitado" xfId="19208" builtinId="9" hidden="1"/>
    <cellStyle name="Hipervínculo visitado" xfId="51054" builtinId="9" hidden="1"/>
    <cellStyle name="Hipervínculo visitado" xfId="52198" builtinId="9" hidden="1"/>
    <cellStyle name="Hipervínculo visitado" xfId="10788" builtinId="9" hidden="1"/>
    <cellStyle name="Hipervínculo visitado" xfId="54996" builtinId="9" hidden="1"/>
    <cellStyle name="Hipervínculo visitado" xfId="47299" builtinId="9" hidden="1"/>
    <cellStyle name="Hipervínculo visitado" xfId="16247" builtinId="9" hidden="1"/>
    <cellStyle name="Hipervínculo visitado" xfId="29686" builtinId="9" hidden="1"/>
    <cellStyle name="Hipervínculo visitado" xfId="19928" builtinId="9" hidden="1"/>
    <cellStyle name="Hipervínculo visitado" xfId="52056" builtinId="9" hidden="1"/>
    <cellStyle name="Hipervínculo visitado" xfId="15474" builtinId="9" hidden="1"/>
    <cellStyle name="Hipervínculo visitado" xfId="46314" builtinId="9" hidden="1"/>
    <cellStyle name="Hipervínculo visitado" xfId="22309" builtinId="9" hidden="1"/>
    <cellStyle name="Hipervínculo visitado" xfId="37634" builtinId="9" hidden="1"/>
    <cellStyle name="Hipervínculo visitado" xfId="8240" builtinId="9" hidden="1"/>
    <cellStyle name="Hipervínculo visitado" xfId="35369" builtinId="9" hidden="1"/>
    <cellStyle name="Hipervínculo visitado" xfId="3407" builtinId="9" hidden="1"/>
    <cellStyle name="Hipervínculo visitado" xfId="9657" builtinId="9" hidden="1"/>
    <cellStyle name="Hipervínculo visitado" xfId="48962" builtinId="9" hidden="1"/>
    <cellStyle name="Hipervínculo visitado" xfId="11863" builtinId="9" hidden="1"/>
    <cellStyle name="Hipervínculo visitado" xfId="26164" builtinId="9" hidden="1"/>
    <cellStyle name="Hipervínculo visitado" xfId="3565" builtinId="9" hidden="1"/>
    <cellStyle name="Hipervínculo visitado" xfId="5298" builtinId="9" hidden="1"/>
    <cellStyle name="Hipervínculo visitado" xfId="31226" builtinId="9" hidden="1"/>
    <cellStyle name="Hipervínculo visitado" xfId="25463" builtinId="9" hidden="1"/>
    <cellStyle name="Hipervínculo visitado" xfId="43802" builtinId="9" hidden="1"/>
    <cellStyle name="Hipervínculo visitado" xfId="21542" builtinId="9" hidden="1"/>
    <cellStyle name="Hipervínculo visitado" xfId="53287" builtinId="9" hidden="1"/>
    <cellStyle name="Hipervínculo visitado" xfId="21114" builtinId="9" hidden="1"/>
    <cellStyle name="Hipervínculo visitado" xfId="23826" builtinId="9" hidden="1"/>
    <cellStyle name="Hipervínculo visitado" xfId="10202" builtinId="9" hidden="1"/>
    <cellStyle name="Hipervínculo visitado" xfId="27729" builtinId="9" hidden="1"/>
    <cellStyle name="Hipervínculo visitado" xfId="39031" builtinId="9" hidden="1"/>
    <cellStyle name="Hipervínculo visitado" xfId="50911" builtinId="9" hidden="1"/>
    <cellStyle name="Hipervínculo visitado" xfId="47089" builtinId="9" hidden="1"/>
    <cellStyle name="Hipervínculo visitado" xfId="7930" builtinId="9" hidden="1"/>
    <cellStyle name="Hipervínculo visitado" xfId="50295" builtinId="9" hidden="1"/>
    <cellStyle name="Hipervínculo visitado" xfId="51214" builtinId="9" hidden="1"/>
    <cellStyle name="Hipervínculo visitado" xfId="58244" builtinId="9" hidden="1"/>
    <cellStyle name="Hipervínculo visitado" xfId="9671" builtinId="9" hidden="1"/>
    <cellStyle name="Hipervínculo visitado" xfId="51373" builtinId="9" hidden="1"/>
    <cellStyle name="Hipervínculo visitado" xfId="42770" builtinId="9" hidden="1"/>
    <cellStyle name="Hipervínculo visitado" xfId="39522" builtinId="9" hidden="1"/>
    <cellStyle name="Hipervínculo visitado" xfId="36636" builtinId="9" hidden="1"/>
    <cellStyle name="Hipervínculo visitado" xfId="50827" builtinId="9" hidden="1"/>
    <cellStyle name="Hipervínculo visitado" xfId="40987" builtinId="9" hidden="1"/>
    <cellStyle name="Hipervínculo visitado" xfId="15660" builtinId="9" hidden="1"/>
    <cellStyle name="Hipervínculo visitado" xfId="46063" builtinId="9" hidden="1"/>
    <cellStyle name="Hipervínculo visitado" xfId="8230" builtinId="9" hidden="1"/>
    <cellStyle name="Hipervínculo visitado" xfId="20698" builtinId="9" hidden="1"/>
    <cellStyle name="Hipervínculo visitado" xfId="17025" builtinId="9" hidden="1"/>
    <cellStyle name="Hipervínculo visitado" xfId="10185" builtinId="9" hidden="1"/>
    <cellStyle name="Hipervínculo visitado" xfId="17976" builtinId="9" hidden="1"/>
    <cellStyle name="Hipervínculo visitado" xfId="17452" builtinId="9" hidden="1"/>
    <cellStyle name="Hipervínculo visitado" xfId="18129" builtinId="9" hidden="1"/>
    <cellStyle name="Hipervínculo visitado" xfId="48030" builtinId="9" hidden="1"/>
    <cellStyle name="Hipervínculo visitado" xfId="50857" builtinId="9" hidden="1"/>
    <cellStyle name="Hipervínculo visitado" xfId="15847" builtinId="9" hidden="1"/>
    <cellStyle name="Hipervínculo visitado" xfId="41671" builtinId="9" hidden="1"/>
    <cellStyle name="Hipervínculo visitado" xfId="16380" builtinId="9" hidden="1"/>
    <cellStyle name="Hipervínculo visitado" xfId="57070" builtinId="9" hidden="1"/>
    <cellStyle name="Hipervínculo visitado" xfId="48692" builtinId="9" hidden="1"/>
    <cellStyle name="Hipervínculo visitado" xfId="5320" builtinId="9" hidden="1"/>
    <cellStyle name="Hipervínculo visitado" xfId="51694" builtinId="9" hidden="1"/>
    <cellStyle name="Hipervínculo visitado" xfId="32410" builtinId="9" hidden="1"/>
    <cellStyle name="Hipervínculo visitado" xfId="30996" builtinId="9" hidden="1"/>
    <cellStyle name="Hipervínculo visitado" xfId="17786" builtinId="9" hidden="1"/>
    <cellStyle name="Hipervínculo visitado" xfId="42179" builtinId="9" hidden="1"/>
    <cellStyle name="Hipervínculo visitado" xfId="55177" builtinId="9" hidden="1"/>
    <cellStyle name="Hipervínculo visitado" xfId="18171" builtinId="9" hidden="1"/>
    <cellStyle name="Hipervínculo visitado" xfId="38977" builtinId="9" hidden="1"/>
    <cellStyle name="Hipervínculo visitado" xfId="49330" builtinId="9" hidden="1"/>
    <cellStyle name="Hipervínculo visitado" xfId="54641" builtinId="9" hidden="1"/>
    <cellStyle name="Hipervínculo visitado" xfId="51345" builtinId="9" hidden="1"/>
    <cellStyle name="Hipervínculo visitado" xfId="52068" builtinId="9" hidden="1"/>
    <cellStyle name="Hipervínculo visitado" xfId="10332" builtinId="9" hidden="1"/>
    <cellStyle name="Hipervínculo visitado" xfId="17632" builtinId="9" hidden="1"/>
    <cellStyle name="Hipervínculo visitado" xfId="22119" builtinId="9" hidden="1"/>
    <cellStyle name="Hipervínculo visitado" xfId="2434" builtinId="9" hidden="1"/>
    <cellStyle name="Hipervínculo visitado" xfId="48388" builtinId="9" hidden="1"/>
    <cellStyle name="Hipervínculo visitado" xfId="54523" builtinId="9" hidden="1"/>
    <cellStyle name="Hipervínculo visitado" xfId="11068" builtinId="9" hidden="1"/>
    <cellStyle name="Hipervínculo visitado" xfId="34791" builtinId="9" hidden="1"/>
    <cellStyle name="Hipervínculo visitado" xfId="9986" builtinId="9" hidden="1"/>
    <cellStyle name="Hipervínculo visitado" xfId="21419" builtinId="9" hidden="1"/>
    <cellStyle name="Hipervínculo visitado" xfId="6398" builtinId="9" hidden="1"/>
    <cellStyle name="Hipervínculo visitado" xfId="6771" builtinId="9" hidden="1"/>
    <cellStyle name="Hipervínculo visitado" xfId="29045" builtinId="9" hidden="1"/>
    <cellStyle name="Hipervínculo visitado" xfId="30964" builtinId="9" hidden="1"/>
    <cellStyle name="Hipervínculo visitado" xfId="5922" builtinId="9" hidden="1"/>
    <cellStyle name="Hipervínculo visitado" xfId="1557" builtinId="9" hidden="1"/>
    <cellStyle name="Hipervínculo visitado" xfId="9942" builtinId="9" hidden="1"/>
    <cellStyle name="Hipervínculo visitado" xfId="27743" builtinId="9" hidden="1"/>
    <cellStyle name="Hipervínculo visitado" xfId="1753" builtinId="9" hidden="1"/>
    <cellStyle name="Hipervínculo visitado" xfId="28864" builtinId="9" hidden="1"/>
    <cellStyle name="Hipervínculo visitado" xfId="37124" builtinId="9" hidden="1"/>
    <cellStyle name="Hipervínculo visitado" xfId="30824" builtinId="9" hidden="1"/>
    <cellStyle name="Hipervínculo visitado" xfId="33678" builtinId="9" hidden="1"/>
    <cellStyle name="Hipervínculo visitado" xfId="35955" builtinId="9" hidden="1"/>
    <cellStyle name="Hipervínculo visitado" xfId="10916" builtinId="9" hidden="1"/>
    <cellStyle name="Hipervínculo visitado" xfId="21641" builtinId="9" hidden="1"/>
    <cellStyle name="Hipervínculo visitado" xfId="37154" builtinId="9" hidden="1"/>
    <cellStyle name="Hipervínculo visitado" xfId="16072" builtinId="9" hidden="1"/>
    <cellStyle name="Hipervínculo visitado" xfId="9387" builtinId="9" hidden="1"/>
    <cellStyle name="Hipervínculo visitado" xfId="24169" builtinId="9" hidden="1"/>
    <cellStyle name="Hipervínculo visitado" xfId="33075" builtinId="9" hidden="1"/>
    <cellStyle name="Hipervínculo visitado" xfId="8504" builtinId="9" hidden="1"/>
    <cellStyle name="Hipervínculo visitado" xfId="7684" builtinId="9" hidden="1"/>
    <cellStyle name="Hipervínculo visitado" xfId="8550" builtinId="9" hidden="1"/>
    <cellStyle name="Hipervínculo visitado" xfId="49514" builtinId="9" hidden="1"/>
    <cellStyle name="Hipervínculo visitado" xfId="58154" builtinId="9" hidden="1"/>
    <cellStyle name="Hipervínculo visitado" xfId="11455" builtinId="9" hidden="1"/>
    <cellStyle name="Hipervínculo visitado" xfId="14458" builtinId="9" hidden="1"/>
    <cellStyle name="Hipervínculo visitado" xfId="24617" builtinId="9" hidden="1"/>
    <cellStyle name="Hipervínculo visitado" xfId="18770" builtinId="9" hidden="1"/>
    <cellStyle name="Hipervínculo visitado" xfId="9354" builtinId="9" hidden="1"/>
    <cellStyle name="Hipervínculo visitado" xfId="54740" builtinId="9" hidden="1"/>
    <cellStyle name="Hipervínculo visitado" xfId="29851" builtinId="9" hidden="1"/>
    <cellStyle name="Hipervínculo visitado" xfId="37751" builtinId="9" hidden="1"/>
    <cellStyle name="Hipervínculo visitado" xfId="36873" builtinId="9" hidden="1"/>
    <cellStyle name="Hipervínculo visitado" xfId="17630" builtinId="9" hidden="1"/>
    <cellStyle name="Hipervínculo visitado" xfId="54101" builtinId="9" hidden="1"/>
    <cellStyle name="Hipervínculo visitado" xfId="37441" builtinId="9" hidden="1"/>
    <cellStyle name="Hipervínculo visitado" xfId="54317" builtinId="9" hidden="1"/>
    <cellStyle name="Hipervínculo visitado" xfId="25110" builtinId="9" hidden="1"/>
    <cellStyle name="Hipervínculo visitado" xfId="31865" builtinId="9" hidden="1"/>
    <cellStyle name="Hipervínculo visitado" xfId="54609" builtinId="9" hidden="1"/>
    <cellStyle name="Hipervínculo visitado" xfId="16525" builtinId="9" hidden="1"/>
    <cellStyle name="Hipervínculo visitado" xfId="3917" builtinId="9" hidden="1"/>
    <cellStyle name="Hipervínculo visitado" xfId="57150" builtinId="9" hidden="1"/>
    <cellStyle name="Hipervínculo visitado" xfId="44080" builtinId="9" hidden="1"/>
    <cellStyle name="Hipervínculo visitado" xfId="34147" builtinId="9" hidden="1"/>
    <cellStyle name="Hipervínculo visitado" xfId="9798" builtinId="9" hidden="1"/>
    <cellStyle name="Hipervínculo visitado" xfId="41227" builtinId="9" hidden="1"/>
    <cellStyle name="Hipervínculo visitado" xfId="20403" builtinId="9" hidden="1"/>
    <cellStyle name="Hipervínculo visitado" xfId="1461" builtinId="9" hidden="1"/>
    <cellStyle name="Hipervínculo visitado" xfId="5184" builtinId="9" hidden="1"/>
    <cellStyle name="Hipervínculo visitado" xfId="12434" builtinId="9" hidden="1"/>
    <cellStyle name="Hipervínculo visitado" xfId="28213" builtinId="9" hidden="1"/>
    <cellStyle name="Hipervínculo visitado" xfId="41069" builtinId="9" hidden="1"/>
    <cellStyle name="Hipervínculo visitado" xfId="17974" builtinId="9" hidden="1"/>
    <cellStyle name="Hipervínculo visitado" xfId="40916" builtinId="9" hidden="1"/>
    <cellStyle name="Hipervínculo visitado" xfId="35459" builtinId="9" hidden="1"/>
    <cellStyle name="Hipervínculo visitado" xfId="35381" builtinId="9" hidden="1"/>
    <cellStyle name="Hipervínculo visitado" xfId="34856" builtinId="9" hidden="1"/>
    <cellStyle name="Hipervínculo visitado" xfId="35261" builtinId="9" hidden="1"/>
    <cellStyle name="Hipervínculo visitado" xfId="47499" builtinId="9" hidden="1"/>
    <cellStyle name="Hipervínculo visitado" xfId="42964" builtinId="9" hidden="1"/>
    <cellStyle name="Hipervínculo visitado" xfId="17406" builtinId="9" hidden="1"/>
    <cellStyle name="Hipervínculo visitado" xfId="48607" builtinId="9" hidden="1"/>
    <cellStyle name="Hipervínculo visitado" xfId="37590" builtinId="9" hidden="1"/>
    <cellStyle name="Hipervínculo visitado" xfId="52844" builtinId="9" hidden="1"/>
    <cellStyle name="Hipervínculo visitado" xfId="11203" builtinId="9" hidden="1"/>
    <cellStyle name="Hipervínculo visitado" xfId="18980" builtinId="9" hidden="1"/>
    <cellStyle name="Hipervínculo visitado" xfId="6635" builtinId="9" hidden="1"/>
    <cellStyle name="Hipervínculo visitado" xfId="7304" builtinId="9" hidden="1"/>
    <cellStyle name="Hipervínculo visitado" xfId="42742" builtinId="9" hidden="1"/>
    <cellStyle name="Hipervínculo visitado" xfId="24950" builtinId="9" hidden="1"/>
    <cellStyle name="Hipervínculo visitado" xfId="57230" builtinId="9" hidden="1"/>
    <cellStyle name="Hipervínculo visitado" xfId="16814" builtinId="9" hidden="1"/>
    <cellStyle name="Hipervínculo visitado" xfId="1089" builtinId="9" hidden="1"/>
    <cellStyle name="Hipervínculo visitado" xfId="34448" builtinId="9" hidden="1"/>
    <cellStyle name="Hipervínculo visitado" xfId="16533" builtinId="9" hidden="1"/>
    <cellStyle name="Hipervínculo visitado" xfId="53721" builtinId="9" hidden="1"/>
    <cellStyle name="Hipervínculo visitado" xfId="26371" builtinId="9" hidden="1"/>
    <cellStyle name="Hipervínculo visitado" xfId="41818" builtinId="9" hidden="1"/>
    <cellStyle name="Hipervínculo visitado" xfId="9842" builtinId="9" hidden="1"/>
    <cellStyle name="Hipervínculo visitado" xfId="13311" builtinId="9" hidden="1"/>
    <cellStyle name="Hipervínculo visitado" xfId="6596" builtinId="9" hidden="1"/>
    <cellStyle name="Hipervínculo visitado" xfId="3613" builtinId="9" hidden="1"/>
    <cellStyle name="Hipervínculo visitado" xfId="41992" builtinId="9" hidden="1"/>
    <cellStyle name="Hipervínculo visitado" xfId="35931" builtinId="9" hidden="1"/>
    <cellStyle name="Hipervínculo visitado" xfId="36153" builtinId="9" hidden="1"/>
    <cellStyle name="Hipervínculo visitado" xfId="41703" builtinId="9" hidden="1"/>
    <cellStyle name="Hipervínculo visitado" xfId="8636" builtinId="9" hidden="1"/>
    <cellStyle name="Hipervínculo visitado" xfId="16766" builtinId="9" hidden="1"/>
    <cellStyle name="Hipervínculo visitado" xfId="9641" builtinId="9" hidden="1"/>
    <cellStyle name="Hipervínculo visitado" xfId="843" builtinId="9" hidden="1"/>
    <cellStyle name="Hipervínculo visitado" xfId="13133" builtinId="9" hidden="1"/>
    <cellStyle name="Hipervínculo visitado" xfId="14028" builtinId="9" hidden="1"/>
    <cellStyle name="Hipervínculo visitado" xfId="42030" builtinId="9" hidden="1"/>
    <cellStyle name="Hipervínculo visitado" xfId="39610" builtinId="9" hidden="1"/>
    <cellStyle name="Hipervínculo visitado" xfId="3395" builtinId="9" hidden="1"/>
    <cellStyle name="Hipervínculo visitado" xfId="3256" builtinId="9" hidden="1"/>
    <cellStyle name="Hipervínculo visitado" xfId="19970" builtinId="9" hidden="1"/>
    <cellStyle name="Hipervínculo visitado" xfId="40554" builtinId="9" hidden="1"/>
    <cellStyle name="Hipervínculo visitado" xfId="21027" builtinId="9" hidden="1"/>
    <cellStyle name="Hipervínculo visitado" xfId="37943" builtinId="9" hidden="1"/>
    <cellStyle name="Hipervínculo visitado" xfId="51900" builtinId="9" hidden="1"/>
    <cellStyle name="Hipervínculo visitado" xfId="48674" builtinId="9" hidden="1"/>
    <cellStyle name="Hipervínculo visitado" xfId="577" builtinId="9" hidden="1"/>
    <cellStyle name="Hipervínculo visitado" xfId="250" builtinId="9" hidden="1"/>
    <cellStyle name="Hipervínculo visitado" xfId="51150" builtinId="9" hidden="1"/>
    <cellStyle name="Hipervínculo visitado" xfId="49474" builtinId="9" hidden="1"/>
    <cellStyle name="Hipervínculo visitado" xfId="2455" builtinId="9" hidden="1"/>
    <cellStyle name="Hipervínculo visitado" xfId="47585" builtinId="9" hidden="1"/>
    <cellStyle name="Hipervínculo visitado" xfId="58785" builtinId="9" hidden="1"/>
    <cellStyle name="Hipervínculo visitado" xfId="35125" builtinId="9" hidden="1"/>
    <cellStyle name="Hipervínculo visitado" xfId="55121" builtinId="9" hidden="1"/>
    <cellStyle name="Hipervínculo visitado" xfId="58643" builtinId="9" hidden="1"/>
    <cellStyle name="Hipervínculo visitado" xfId="51024" builtinId="9" hidden="1"/>
    <cellStyle name="Hipervínculo visitado" xfId="47543" builtinId="9" hidden="1"/>
    <cellStyle name="Hipervínculo visitado" xfId="53855" builtinId="9" hidden="1"/>
    <cellStyle name="Hipervínculo visitado" xfId="56821" builtinId="9" hidden="1"/>
    <cellStyle name="Hipervínculo visitado" xfId="4025" builtinId="9" hidden="1"/>
    <cellStyle name="Hipervínculo visitado" xfId="921" builtinId="9" hidden="1"/>
    <cellStyle name="Hipervínculo visitado" xfId="28456" builtinId="9" hidden="1"/>
    <cellStyle name="Hipervínculo visitado" xfId="23343" builtinId="9" hidden="1"/>
    <cellStyle name="Hipervínculo visitado" xfId="51128" builtinId="9" hidden="1"/>
    <cellStyle name="Hipervínculo visitado" xfId="33634" builtinId="9" hidden="1"/>
    <cellStyle name="Hipervínculo visitado" xfId="48816" builtinId="9" hidden="1"/>
    <cellStyle name="Hipervínculo visitado" xfId="1016" builtinId="9" hidden="1"/>
    <cellStyle name="Hipervínculo visitado" xfId="20272" builtinId="9" hidden="1"/>
    <cellStyle name="Hipervínculo visitado" xfId="5450" builtinId="9" hidden="1"/>
    <cellStyle name="Hipervínculo visitado" xfId="2651" builtinId="9" hidden="1"/>
    <cellStyle name="Hipervínculo visitado" xfId="1515" builtinId="9" hidden="1"/>
    <cellStyle name="Hipervínculo visitado" xfId="1807" builtinId="9" hidden="1"/>
    <cellStyle name="Hipervínculo visitado" xfId="1687" builtinId="9" hidden="1"/>
    <cellStyle name="Hipervínculo visitado" xfId="34631" builtinId="9" hidden="1"/>
    <cellStyle name="Hipervínculo visitado" xfId="48716" builtinId="9" hidden="1"/>
    <cellStyle name="Hipervínculo visitado" xfId="54718" builtinId="9" hidden="1"/>
    <cellStyle name="Hipervínculo visitado" xfId="41275" builtinId="9" hidden="1"/>
    <cellStyle name="Hipervínculo visitado" xfId="42802" builtinId="9" hidden="1"/>
    <cellStyle name="Hipervínculo visitado" xfId="17658" builtinId="9" hidden="1"/>
    <cellStyle name="Hipervínculo visitado" xfId="19136" builtinId="9" hidden="1"/>
    <cellStyle name="Hipervínculo visitado" xfId="44918" builtinId="9" hidden="1"/>
    <cellStyle name="Hipervínculo visitado" xfId="5416" builtinId="9" hidden="1"/>
    <cellStyle name="Hipervínculo visitado" xfId="44310" builtinId="9" hidden="1"/>
    <cellStyle name="Hipervínculo visitado" xfId="30608" builtinId="9" hidden="1"/>
    <cellStyle name="Hipervínculo visitado" xfId="11375" builtinId="9" hidden="1"/>
    <cellStyle name="Hipervínculo visitado" xfId="12905" builtinId="9" hidden="1"/>
    <cellStyle name="Hipervínculo visitado" xfId="37963" builtinId="9" hidden="1"/>
    <cellStyle name="Hipervínculo visitado" xfId="47301" builtinId="9" hidden="1"/>
    <cellStyle name="Hipervínculo visitado" xfId="9964" builtinId="9" hidden="1"/>
    <cellStyle name="Hipervínculo visitado" xfId="19214" builtinId="9" hidden="1"/>
    <cellStyle name="Hipervínculo visitado" xfId="8316" builtinId="9" hidden="1"/>
    <cellStyle name="Hipervínculo visitado" xfId="2993" builtinId="9" hidden="1"/>
    <cellStyle name="Hipervínculo visitado" xfId="40134" builtinId="9" hidden="1"/>
    <cellStyle name="Hipervínculo visitado" xfId="289" builtinId="9" hidden="1"/>
    <cellStyle name="Hipervínculo visitado" xfId="12" builtinId="9" hidden="1"/>
    <cellStyle name="Hipervínculo visitado" xfId="20186" builtinId="9" hidden="1"/>
    <cellStyle name="Hipervínculo visitado" xfId="56037" builtinId="9" hidden="1"/>
    <cellStyle name="Hipervínculo visitado" xfId="2449" builtinId="9" hidden="1"/>
    <cellStyle name="Hipervínculo visitado" xfId="43214" builtinId="9" hidden="1"/>
    <cellStyle name="Hipervínculo visitado" xfId="44316" builtinId="9" hidden="1"/>
    <cellStyle name="Hipervínculo visitado" xfId="41804" builtinId="9" hidden="1"/>
    <cellStyle name="Hipervínculo visitado" xfId="36961" builtinId="9" hidden="1"/>
    <cellStyle name="Hipervínculo visitado" xfId="2955" builtinId="9" hidden="1"/>
    <cellStyle name="Hipervínculo visitado" xfId="2703" builtinId="9" hidden="1"/>
    <cellStyle name="Hipervínculo visitado" xfId="13275" builtinId="9" hidden="1"/>
    <cellStyle name="Hipervínculo visitado" xfId="58807" builtinId="9" hidden="1"/>
    <cellStyle name="Hipervínculo visitado" xfId="38489" builtinId="9" hidden="1"/>
    <cellStyle name="Hipervínculo visitado" xfId="50680" builtinId="9" hidden="1"/>
    <cellStyle name="Hipervínculo visitado" xfId="3471" builtinId="9" hidden="1"/>
    <cellStyle name="Hipervínculo visitado" xfId="20730" builtinId="9" hidden="1"/>
    <cellStyle name="Hipervínculo visitado" xfId="48854" builtinId="9" hidden="1"/>
    <cellStyle name="Hipervínculo visitado" xfId="21893" builtinId="9" hidden="1"/>
    <cellStyle name="Hipervínculo visitado" xfId="26751" builtinId="9" hidden="1"/>
    <cellStyle name="Hipervínculo visitado" xfId="13522" builtinId="9" hidden="1"/>
    <cellStyle name="Hipervínculo visitado" xfId="33354" builtinId="9" hidden="1"/>
    <cellStyle name="Hipervínculo visitado" xfId="55369" builtinId="9" hidden="1"/>
    <cellStyle name="Hipervínculo visitado" xfId="31684" builtinId="9" hidden="1"/>
    <cellStyle name="Hipervínculo visitado" xfId="17424" builtinId="9" hidden="1"/>
    <cellStyle name="Hipervínculo visitado" xfId="5442" builtinId="9" hidden="1"/>
    <cellStyle name="Hipervínculo visitado" xfId="14739" builtinId="9" hidden="1"/>
    <cellStyle name="Hipervínculo visitado" xfId="3733" builtinId="9" hidden="1"/>
    <cellStyle name="Hipervínculo visitado" xfId="7845" builtinId="9" hidden="1"/>
    <cellStyle name="Hipervínculo visitado" xfId="5135" builtinId="9" hidden="1"/>
    <cellStyle name="Hipervínculo visitado" xfId="44908" builtinId="9" hidden="1"/>
    <cellStyle name="Hipervínculo visitado" xfId="41289" builtinId="9" hidden="1"/>
    <cellStyle name="Hipervínculo visitado" xfId="1865" builtinId="9" hidden="1"/>
    <cellStyle name="Hipervínculo visitado" xfId="1305" builtinId="9" hidden="1"/>
    <cellStyle name="Hipervínculo visitado" xfId="19828" builtinId="9" hidden="1"/>
    <cellStyle name="Hipervínculo visitado" xfId="35719" builtinId="9" hidden="1"/>
    <cellStyle name="Hipervínculo visitado" xfId="16159" builtinId="9" hidden="1"/>
    <cellStyle name="Hipervínculo visitado" xfId="19351" builtinId="9" hidden="1"/>
    <cellStyle name="Hipervínculo visitado" xfId="16563" builtinId="9" hidden="1"/>
    <cellStyle name="Hipervínculo visitado" xfId="6735" builtinId="9" hidden="1"/>
    <cellStyle name="Hipervínculo visitado" xfId="4756" builtinId="9" hidden="1"/>
    <cellStyle name="Hipervínculo visitado" xfId="40704" builtinId="9" hidden="1"/>
    <cellStyle name="Hipervínculo visitado" xfId="37142" builtinId="9" hidden="1"/>
    <cellStyle name="Hipervínculo visitado" xfId="34042" builtinId="9" hidden="1"/>
    <cellStyle name="Hipervínculo visitado" xfId="20551" builtinId="9" hidden="1"/>
    <cellStyle name="Hipervínculo visitado" xfId="52370" builtinId="9" hidden="1"/>
    <cellStyle name="Hipervínculo visitado" xfId="23237" builtinId="9" hidden="1"/>
    <cellStyle name="Hipervínculo visitado" xfId="10824" builtinId="9" hidden="1"/>
    <cellStyle name="Hipervínculo visitado" xfId="10990" builtinId="9" hidden="1"/>
    <cellStyle name="Hipervínculo visitado" xfId="12991" builtinId="9" hidden="1"/>
    <cellStyle name="Hipervínculo visitado" xfId="8937" builtinId="9" hidden="1"/>
    <cellStyle name="Hipervínculo visitado" xfId="7345" builtinId="9" hidden="1"/>
    <cellStyle name="Hipervínculo visitado" xfId="39800" builtinId="9" hidden="1"/>
    <cellStyle name="Hipervínculo visitado" xfId="13389" builtinId="9" hidden="1"/>
    <cellStyle name="Hipervínculo visitado" xfId="8234" builtinId="9" hidden="1"/>
    <cellStyle name="Hipervínculo visitado" xfId="8070" builtinId="9" hidden="1"/>
    <cellStyle name="Hipervínculo visitado" xfId="6829" builtinId="9" hidden="1"/>
    <cellStyle name="Hipervínculo visitado" xfId="5571" builtinId="9" hidden="1"/>
    <cellStyle name="Hipervínculo visitado" xfId="5410" builtinId="9" hidden="1"/>
    <cellStyle name="Hipervínculo visitado" xfId="51402" builtinId="9" hidden="1"/>
    <cellStyle name="Hipervínculo visitado" xfId="19438" builtinId="9" hidden="1"/>
    <cellStyle name="Hipervínculo visitado" xfId="38997" builtinId="9" hidden="1"/>
    <cellStyle name="Hipervínculo visitado" xfId="2052" builtinId="9" hidden="1"/>
    <cellStyle name="Hipervínculo visitado" xfId="1493" builtinId="9" hidden="1"/>
    <cellStyle name="Hipervínculo visitado" xfId="44672" builtinId="9" hidden="1"/>
    <cellStyle name="Hipervínculo visitado" xfId="53616" builtinId="9" hidden="1"/>
    <cellStyle name="Hipervínculo visitado" xfId="2804" builtinId="9" hidden="1"/>
    <cellStyle name="Hipervínculo visitado" xfId="3703" builtinId="9" hidden="1"/>
    <cellStyle name="Hipervínculo visitado" xfId="20094" builtinId="9" hidden="1"/>
    <cellStyle name="Hipervínculo visitado" xfId="6068" builtinId="9" hidden="1"/>
    <cellStyle name="Hipervínculo visitado" xfId="19422" builtinId="9" hidden="1"/>
    <cellStyle name="Hipervínculo visitado" xfId="16284" builtinId="9" hidden="1"/>
    <cellStyle name="Hipervínculo visitado" xfId="20439" builtinId="9" hidden="1"/>
    <cellStyle name="Hipervínculo visitado" xfId="20200" builtinId="9" hidden="1"/>
    <cellStyle name="Hipervínculo visitado" xfId="37281" builtinId="9" hidden="1"/>
    <cellStyle name="Hipervínculo visitado" xfId="54674" builtinId="9" hidden="1"/>
    <cellStyle name="Hipervínculo visitado" xfId="57383" builtinId="9" hidden="1"/>
    <cellStyle name="Hipervínculo visitado" xfId="44503" builtinId="9" hidden="1"/>
    <cellStyle name="Hipervínculo visitado" xfId="28309" builtinId="9" hidden="1"/>
    <cellStyle name="Hipervínculo visitado" xfId="58373" builtinId="9" hidden="1"/>
    <cellStyle name="Hipervínculo visitado" xfId="48738" builtinId="9" hidden="1"/>
    <cellStyle name="Hipervínculo visitado" xfId="55587" builtinId="9" hidden="1"/>
    <cellStyle name="Hipervínculo visitado" xfId="45543" builtinId="9" hidden="1"/>
    <cellStyle name="Hipervínculo visitado" xfId="19160" builtinId="9" hidden="1"/>
    <cellStyle name="Hipervínculo visitado" xfId="39778" builtinId="9" hidden="1"/>
    <cellStyle name="Hipervínculo visitado" xfId="5658" builtinId="9" hidden="1"/>
    <cellStyle name="Hipervínculo visitado" xfId="11562" builtinId="9" hidden="1"/>
    <cellStyle name="Hipervínculo visitado" xfId="11305" builtinId="9" hidden="1"/>
    <cellStyle name="Hipervínculo visitado" xfId="262" builtinId="9" hidden="1"/>
    <cellStyle name="Hipervínculo visitado" xfId="11399" builtinId="9" hidden="1"/>
    <cellStyle name="Hipervínculo visitado" xfId="15781" builtinId="9" hidden="1"/>
    <cellStyle name="Hipervínculo visitado" xfId="30186" builtinId="9" hidden="1"/>
    <cellStyle name="Hipervínculo visitado" xfId="53331" builtinId="9" hidden="1"/>
    <cellStyle name="Hipervínculo visitado" xfId="46018" builtinId="9" hidden="1"/>
    <cellStyle name="Hipervínculo visitado" xfId="10328" builtinId="9" hidden="1"/>
    <cellStyle name="Hipervínculo visitado" xfId="29839" builtinId="9" hidden="1"/>
    <cellStyle name="Hipervínculo visitado" xfId="33214" builtinId="9" hidden="1"/>
    <cellStyle name="Hipervínculo visitado" xfId="37525" builtinId="9" hidden="1"/>
    <cellStyle name="Hipervínculo visitado" xfId="17434" builtinId="9" hidden="1"/>
    <cellStyle name="Hipervínculo visitado" xfId="17490" builtinId="9" hidden="1"/>
    <cellStyle name="Hipervínculo visitado" xfId="56615" builtinId="9" hidden="1"/>
    <cellStyle name="Hipervínculo visitado" xfId="51036" builtinId="9" hidden="1"/>
    <cellStyle name="Hipervínculo visitado" xfId="54247" builtinId="9" hidden="1"/>
    <cellStyle name="Hipervínculo visitado" xfId="49033" builtinId="9" hidden="1"/>
    <cellStyle name="Hipervínculo visitado" xfId="57076" builtinId="9" hidden="1"/>
    <cellStyle name="Hipervínculo visitado" xfId="46387" builtinId="9" hidden="1"/>
    <cellStyle name="Hipervínculo visitado" xfId="52132" builtinId="9" hidden="1"/>
    <cellStyle name="Hipervínculo visitado" xfId="3254" builtinId="9" hidden="1"/>
    <cellStyle name="Hipervínculo visitado" xfId="562" builtinId="9" hidden="1"/>
    <cellStyle name="Hipervínculo visitado" xfId="45908" builtinId="9" hidden="1"/>
    <cellStyle name="Hipervínculo visitado" xfId="37321" builtinId="9" hidden="1"/>
    <cellStyle name="Hipervínculo visitado" xfId="36838" builtinId="9" hidden="1"/>
    <cellStyle name="Hipervínculo visitado" xfId="36981" builtinId="9" hidden="1"/>
    <cellStyle name="Hipervínculo visitado" xfId="51132" builtinId="9" hidden="1"/>
    <cellStyle name="Hipervínculo visitado" xfId="51478" builtinId="9" hidden="1"/>
    <cellStyle name="Hipervínculo visitado" xfId="50604" builtinId="9" hidden="1"/>
    <cellStyle name="Hipervínculo visitado" xfId="58164" builtinId="9" hidden="1"/>
    <cellStyle name="Hipervínculo visitado" xfId="13476" builtinId="9" hidden="1"/>
    <cellStyle name="Hipervínculo visitado" xfId="56801" builtinId="9" hidden="1"/>
    <cellStyle name="Hipervínculo visitado" xfId="58168" builtinId="9" hidden="1"/>
    <cellStyle name="Hipervínculo visitado" xfId="40130" builtinId="9" hidden="1"/>
    <cellStyle name="Hipervínculo visitado" xfId="49142" builtinId="9" hidden="1"/>
    <cellStyle name="Hipervínculo visitado" xfId="59298" builtinId="9" hidden="1"/>
    <cellStyle name="Hipervínculo visitado" xfId="11558" builtinId="9" hidden="1"/>
    <cellStyle name="Hipervínculo visitado" xfId="54567" builtinId="9" hidden="1"/>
    <cellStyle name="Hipervínculo visitado" xfId="37971" builtinId="9" hidden="1"/>
    <cellStyle name="Hipervínculo visitado" xfId="46546" builtinId="9" hidden="1"/>
    <cellStyle name="Hipervínculo visitado" xfId="27962" builtinId="9" hidden="1"/>
    <cellStyle name="Hipervínculo visitado" xfId="12559" builtinId="9" hidden="1"/>
    <cellStyle name="Hipervínculo visitado" xfId="10862" builtinId="9" hidden="1"/>
    <cellStyle name="Hipervínculo visitado" xfId="1720" builtinId="9" hidden="1"/>
    <cellStyle name="Hipervínculo visitado" xfId="26391" builtinId="9" hidden="1"/>
    <cellStyle name="Hipervínculo visitado" xfId="28343" builtinId="9" hidden="1"/>
    <cellStyle name="Hipervínculo visitado" xfId="15704" builtinId="9" hidden="1"/>
    <cellStyle name="Hipervínculo visitado" xfId="53887" builtinId="9" hidden="1"/>
    <cellStyle name="Hipervínculo visitado" xfId="34989" builtinId="9" hidden="1"/>
    <cellStyle name="Hipervínculo visitado" xfId="45042" builtinId="9" hidden="1"/>
    <cellStyle name="Hipervínculo visitado" xfId="52034" builtinId="9" hidden="1"/>
    <cellStyle name="Hipervínculo visitado" xfId="57871" builtinId="9" hidden="1"/>
    <cellStyle name="Hipervínculo visitado" xfId="17532" builtinId="9" hidden="1"/>
    <cellStyle name="Hipervínculo visitado" xfId="26124" builtinId="9" hidden="1"/>
    <cellStyle name="Hipervínculo visitado" xfId="32" builtinId="9" hidden="1"/>
    <cellStyle name="Hipervínculo visitado" xfId="5706" builtinId="9" hidden="1"/>
    <cellStyle name="Hipervínculo visitado" xfId="34981" builtinId="9" hidden="1"/>
    <cellStyle name="Hipervínculo visitado" xfId="38349" builtinId="9" hidden="1"/>
    <cellStyle name="Hipervínculo visitado" xfId="25010" builtinId="9" hidden="1"/>
    <cellStyle name="Hipervínculo visitado" xfId="18799" builtinId="9" hidden="1"/>
    <cellStyle name="Hipervínculo visitado" xfId="31977" builtinId="9" hidden="1"/>
    <cellStyle name="Hipervínculo visitado" xfId="35865" builtinId="9" hidden="1"/>
    <cellStyle name="Hipervínculo visitado" xfId="43969" builtinId="9" hidden="1"/>
    <cellStyle name="Hipervínculo visitado" xfId="29385" builtinId="9" hidden="1"/>
    <cellStyle name="Hipervínculo visitado" xfId="24319" builtinId="9" hidden="1"/>
    <cellStyle name="Hipervínculo visitado" xfId="11564" builtinId="9" hidden="1"/>
    <cellStyle name="Hipervínculo visitado" xfId="22878" builtinId="9" hidden="1"/>
    <cellStyle name="Hipervínculo visitado" xfId="23967" builtinId="9" hidden="1"/>
    <cellStyle name="Hipervínculo visitado" xfId="44425" builtinId="9" hidden="1"/>
    <cellStyle name="Hipervínculo visitado" xfId="18900" builtinId="9" hidden="1"/>
    <cellStyle name="Hipervínculo visitado" xfId="24433" builtinId="9" hidden="1"/>
    <cellStyle name="Hipervínculo visitado" xfId="15406" builtinId="9" hidden="1"/>
    <cellStyle name="Hipervínculo visitado" xfId="24051" builtinId="9" hidden="1"/>
    <cellStyle name="Hipervínculo visitado" xfId="16402" builtinId="9" hidden="1"/>
    <cellStyle name="Hipervínculo visitado" xfId="25611" builtinId="9" hidden="1"/>
    <cellStyle name="Hipervínculo visitado" xfId="38315" builtinId="9" hidden="1"/>
    <cellStyle name="Hipervínculo visitado" xfId="25791" builtinId="9" hidden="1"/>
    <cellStyle name="Hipervínculo visitado" xfId="10070" builtinId="9" hidden="1"/>
    <cellStyle name="Hipervínculo visitado" xfId="23253" builtinId="9" hidden="1"/>
    <cellStyle name="Hipervínculo visitado" xfId="54351" builtinId="9" hidden="1"/>
    <cellStyle name="Hipervínculo visitado" xfId="7542" builtinId="9" hidden="1"/>
    <cellStyle name="Hipervínculo visitado" xfId="55898" builtinId="9" hidden="1"/>
    <cellStyle name="Hipervínculo visitado" xfId="56583" builtinId="9" hidden="1"/>
    <cellStyle name="Hipervínculo visitado" xfId="54139" builtinId="9" hidden="1"/>
    <cellStyle name="Hipervínculo visitado" xfId="3611" builtinId="9" hidden="1"/>
    <cellStyle name="Hipervínculo visitado" xfId="4960" builtinId="9" hidden="1"/>
    <cellStyle name="Hipervínculo visitado" xfId="34949" builtinId="9" hidden="1"/>
    <cellStyle name="Hipervínculo visitado" xfId="29899" builtinId="9" hidden="1"/>
    <cellStyle name="Hipervínculo visitado" xfId="5482" builtinId="9" hidden="1"/>
    <cellStyle name="Hipervínculo visitado" xfId="37029" builtinId="9" hidden="1"/>
    <cellStyle name="Hipervínculo visitado" xfId="56833" builtinId="9" hidden="1"/>
    <cellStyle name="Hipervínculo visitado" xfId="11120" builtinId="9" hidden="1"/>
    <cellStyle name="Hipervínculo visitado" xfId="901" builtinId="9" hidden="1"/>
    <cellStyle name="Hipervínculo visitado" xfId="56939" builtinId="9" hidden="1"/>
    <cellStyle name="Hipervínculo visitado" xfId="10097" builtinId="9" hidden="1"/>
    <cellStyle name="Hipervínculo visitado" xfId="45248" builtinId="9" hidden="1"/>
    <cellStyle name="Hipervínculo visitado" xfId="27328" builtinId="9" hidden="1"/>
    <cellStyle name="Hipervínculo visitado" xfId="21029" builtinId="9" hidden="1"/>
    <cellStyle name="Hipervínculo visitado" xfId="54583" builtinId="9" hidden="1"/>
    <cellStyle name="Hipervínculo visitado" xfId="26857" builtinId="9" hidden="1"/>
    <cellStyle name="Hipervínculo visitado" xfId="25090" builtinId="9" hidden="1"/>
    <cellStyle name="Hipervínculo visitado" xfId="51484" builtinId="9" hidden="1"/>
    <cellStyle name="Hipervínculo visitado" xfId="52868" builtinId="9" hidden="1"/>
    <cellStyle name="Hipervínculo visitado" xfId="35781" builtinId="9" hidden="1"/>
    <cellStyle name="Hipervínculo visitado" xfId="59318" builtinId="9" hidden="1"/>
    <cellStyle name="Hipervínculo visitado" xfId="32836" builtinId="9" hidden="1"/>
    <cellStyle name="Hipervínculo visitado" xfId="33890" builtinId="9" hidden="1"/>
    <cellStyle name="Hipervínculo visitado" xfId="2160" builtinId="9" hidden="1"/>
    <cellStyle name="Hipervínculo visitado" xfId="23249" builtinId="9" hidden="1"/>
    <cellStyle name="Hipervínculo visitado" xfId="379" builtinId="9" hidden="1"/>
    <cellStyle name="Hipervínculo visitado" xfId="6130" builtinId="9" hidden="1"/>
    <cellStyle name="Hipervínculo visitado" xfId="29934" builtinId="9" hidden="1"/>
    <cellStyle name="Hipervínculo visitado" xfId="2015" builtinId="9" hidden="1"/>
    <cellStyle name="Hipervínculo visitado" xfId="43343" builtinId="9" hidden="1"/>
    <cellStyle name="Hipervínculo visitado" xfId="2120" builtinId="9" hidden="1"/>
    <cellStyle name="Hipervínculo visitado" xfId="41737" builtinId="9" hidden="1"/>
    <cellStyle name="Hipervínculo visitado" xfId="19156" builtinId="9" hidden="1"/>
    <cellStyle name="Hipervínculo visitado" xfId="30104" builtinId="9" hidden="1"/>
    <cellStyle name="Hipervínculo visitado" xfId="13153" builtinId="9" hidden="1"/>
    <cellStyle name="Hipervínculo visitado" xfId="19394" builtinId="9" hidden="1"/>
    <cellStyle name="Hipervínculo visitado" xfId="16710" builtinId="9" hidden="1"/>
    <cellStyle name="Hipervínculo visitado" xfId="4374" builtinId="9" hidden="1"/>
    <cellStyle name="Hipervínculo visitado" xfId="34991" builtinId="9" hidden="1"/>
    <cellStyle name="Hipervínculo visitado" xfId="13766" builtinId="9" hidden="1"/>
    <cellStyle name="Hipervínculo visitado" xfId="27282" builtinId="9" hidden="1"/>
    <cellStyle name="Hipervínculo visitado" xfId="8967" builtinId="9" hidden="1"/>
    <cellStyle name="Hipervínculo visitado" xfId="31746" builtinId="9" hidden="1"/>
    <cellStyle name="Hipervínculo visitado" xfId="1971" builtinId="9" hidden="1"/>
    <cellStyle name="Hipervínculo visitado" xfId="10310" builtinId="9" hidden="1"/>
    <cellStyle name="Hipervínculo visitado" xfId="50714" builtinId="9" hidden="1"/>
    <cellStyle name="Hipervínculo visitado" xfId="5420" builtinId="9" hidden="1"/>
    <cellStyle name="Hipervínculo visitado" xfId="7598" builtinId="9" hidden="1"/>
    <cellStyle name="Hipervínculo visitado" xfId="3339" builtinId="9" hidden="1"/>
    <cellStyle name="Hipervínculo visitado" xfId="3009" builtinId="9" hidden="1"/>
    <cellStyle name="Hipervínculo visitado" xfId="18032" builtinId="9" hidden="1"/>
    <cellStyle name="Hipervínculo visitado" xfId="50006" builtinId="9" hidden="1"/>
    <cellStyle name="Hipervínculo visitado" xfId="58003" builtinId="9" hidden="1"/>
    <cellStyle name="Hipervínculo visitado" xfId="9125" builtinId="9" hidden="1"/>
    <cellStyle name="Hipervínculo visitado" xfId="2959" builtinId="9" hidden="1"/>
    <cellStyle name="Hipervínculo visitado" xfId="29853" builtinId="9" hidden="1"/>
    <cellStyle name="Hipervínculo visitado" xfId="55683" builtinId="9" hidden="1"/>
    <cellStyle name="Hipervínculo visitado" xfId="24543" builtinId="9" hidden="1"/>
    <cellStyle name="Hipervínculo visitado" xfId="24449" builtinId="9" hidden="1"/>
    <cellStyle name="Hipervínculo visitado" xfId="10326" builtinId="9" hidden="1"/>
    <cellStyle name="Hipervínculo visitado" xfId="23765" builtinId="9" hidden="1"/>
    <cellStyle name="Hipervínculo visitado" xfId="15342" builtinId="9" hidden="1"/>
    <cellStyle name="Hipervínculo visitado" xfId="25210" builtinId="9" hidden="1"/>
    <cellStyle name="Hipervínculo visitado" xfId="51766" builtinId="9" hidden="1"/>
    <cellStyle name="Hipervínculo visitado" xfId="48734" builtinId="9" hidden="1"/>
    <cellStyle name="Hipervínculo visitado" xfId="36779" builtinId="9" hidden="1"/>
    <cellStyle name="Hipervínculo visitado" xfId="11532" builtinId="9" hidden="1"/>
    <cellStyle name="Hipervínculo visitado" xfId="55130" builtinId="9" hidden="1"/>
    <cellStyle name="Hipervínculo visitado" xfId="57919" builtinId="9" hidden="1"/>
    <cellStyle name="Hipervínculo visitado" xfId="15448" builtinId="9" hidden="1"/>
    <cellStyle name="Hipervínculo visitado" xfId="53132" builtinId="9" hidden="1"/>
    <cellStyle name="Hipervínculo visitado" xfId="31638" builtinId="9" hidden="1"/>
    <cellStyle name="Hipervínculo visitado" xfId="27739" builtinId="9" hidden="1"/>
    <cellStyle name="Hipervínculo visitado" xfId="3421" builtinId="9" hidden="1"/>
    <cellStyle name="Hipervínculo visitado" xfId="16914" builtinId="9" hidden="1"/>
    <cellStyle name="Hipervínculo visitado" xfId="13103" builtinId="9" hidden="1"/>
    <cellStyle name="Hipervínculo visitado" xfId="58673" builtinId="9" hidden="1"/>
    <cellStyle name="Hipervínculo visitado" xfId="40680" builtinId="9" hidden="1"/>
    <cellStyle name="Hipervínculo visitado" xfId="25457" builtinId="9" hidden="1"/>
    <cellStyle name="Hipervínculo visitado" xfId="49208" builtinId="9" hidden="1"/>
    <cellStyle name="Hipervínculo visitado" xfId="10778" builtinId="9" hidden="1"/>
    <cellStyle name="Hipervínculo visitado" xfId="20415" builtinId="9" hidden="1"/>
    <cellStyle name="Hipervínculo visitado" xfId="16583" builtinId="9" hidden="1"/>
    <cellStyle name="Hipervínculo visitado" xfId="55868" builtinId="9" hidden="1"/>
    <cellStyle name="Hipervínculo visitado" xfId="57893" builtinId="9" hidden="1"/>
    <cellStyle name="Hipervínculo visitado" xfId="34345" builtinId="9" hidden="1"/>
    <cellStyle name="Hipervínculo visitado" xfId="8502" builtinId="9" hidden="1"/>
    <cellStyle name="Hipervínculo visitado" xfId="54776" builtinId="9" hidden="1"/>
    <cellStyle name="Hipervínculo visitado" xfId="1947" builtinId="9" hidden="1"/>
    <cellStyle name="Hipervínculo visitado" xfId="26453" builtinId="9" hidden="1"/>
    <cellStyle name="Hipervínculo visitado" xfId="31596" builtinId="9" hidden="1"/>
    <cellStyle name="Hipervínculo visitado" xfId="19098" builtinId="9" hidden="1"/>
    <cellStyle name="Hipervínculo visitado" xfId="29377" builtinId="9" hidden="1"/>
    <cellStyle name="Hipervínculo visitado" xfId="45498" builtinId="9" hidden="1"/>
    <cellStyle name="Hipervínculo visitado" xfId="10542" builtinId="9" hidden="1"/>
    <cellStyle name="Hipervínculo visitado" xfId="29538" builtinId="9" hidden="1"/>
    <cellStyle name="Hipervínculo visitado" xfId="30741" builtinId="9" hidden="1"/>
    <cellStyle name="Hipervínculo visitado" xfId="55126" builtinId="9" hidden="1"/>
    <cellStyle name="Hipervínculo visitado" xfId="25939" builtinId="9" hidden="1"/>
    <cellStyle name="Hipervínculo visitado" xfId="12771" builtinId="9" hidden="1"/>
    <cellStyle name="Hipervínculo visitado" xfId="48991" builtinId="9" hidden="1"/>
    <cellStyle name="Hipervínculo visitado" xfId="6769" builtinId="9" hidden="1"/>
    <cellStyle name="Hipervínculo visitado" xfId="41065" builtinId="9" hidden="1"/>
    <cellStyle name="Hipervínculo visitado" xfId="29163" builtinId="9" hidden="1"/>
    <cellStyle name="Hipervínculo visitado" xfId="11078" builtinId="9" hidden="1"/>
    <cellStyle name="Hipervínculo visitado" xfId="37445" builtinId="9" hidden="1"/>
    <cellStyle name="Hipervínculo visitado" xfId="8064" builtinId="9" hidden="1"/>
    <cellStyle name="Hipervínculo visitado" xfId="72" builtinId="9" hidden="1"/>
    <cellStyle name="Hipervínculo visitado" xfId="49176" builtinId="9" hidden="1"/>
    <cellStyle name="Hipervínculo visitado" xfId="47379" builtinId="9" hidden="1"/>
    <cellStyle name="Hipervínculo visitado" xfId="43293" builtinId="9" hidden="1"/>
    <cellStyle name="Hipervínculo visitado" xfId="964" builtinId="9" hidden="1"/>
    <cellStyle name="Hipervínculo visitado" xfId="8800" builtinId="9" hidden="1"/>
    <cellStyle name="Hipervínculo visitado" xfId="32557" builtinId="9" hidden="1"/>
    <cellStyle name="Hipervínculo visitado" xfId="48577" builtinId="9" hidden="1"/>
    <cellStyle name="Hipervínculo visitado" xfId="5569" builtinId="9" hidden="1"/>
    <cellStyle name="Hipervínculo visitado" xfId="50918" builtinId="9" hidden="1"/>
    <cellStyle name="Hipervínculo visitado" xfId="49430" builtinId="9" hidden="1"/>
    <cellStyle name="Hipervínculo visitado" xfId="2715" builtinId="9" hidden="1"/>
    <cellStyle name="Hipervínculo visitado" xfId="40352" builtinId="9" hidden="1"/>
    <cellStyle name="Hipervínculo visitado" xfId="49039" builtinId="9" hidden="1"/>
    <cellStyle name="Hipervínculo visitado" xfId="20322" builtinId="9" hidden="1"/>
    <cellStyle name="Hipervínculo visitado" xfId="17716" builtinId="9" hidden="1"/>
    <cellStyle name="Hipervínculo visitado" xfId="20190" builtinId="9" hidden="1"/>
    <cellStyle name="Hipervínculo visitado" xfId="51056" builtinId="9" hidden="1"/>
    <cellStyle name="Hipervínculo visitado" xfId="23723" builtinId="9" hidden="1"/>
    <cellStyle name="Hipervínculo visitado" xfId="2673" builtinId="9" hidden="1"/>
    <cellStyle name="Hipervínculo visitado" xfId="55811" builtinId="9" hidden="1"/>
    <cellStyle name="Hipervínculo visitado" xfId="7560" builtinId="9" hidden="1"/>
    <cellStyle name="Hipervínculo visitado" xfId="11184" builtinId="9" hidden="1"/>
    <cellStyle name="Hipervínculo visitado" xfId="45084" builtinId="9" hidden="1"/>
    <cellStyle name="Hipervínculo visitado" xfId="30150" builtinId="9" hidden="1"/>
    <cellStyle name="Hipervínculo visitado" xfId="11319" builtinId="9" hidden="1"/>
    <cellStyle name="Hipervínculo visitado" xfId="23890" builtinId="9" hidden="1"/>
    <cellStyle name="Hipervínculo visitado" xfId="32490" builtinId="9" hidden="1"/>
    <cellStyle name="Hipervínculo visitado" xfId="58747" builtinId="9" hidden="1"/>
    <cellStyle name="Hipervínculo visitado" xfId="21717" builtinId="9" hidden="1"/>
    <cellStyle name="Hipervínculo visitado" xfId="57738" builtinId="9" hidden="1"/>
    <cellStyle name="Hipervínculo visitado" xfId="44718" builtinId="9" hidden="1"/>
    <cellStyle name="Hipervínculo visitado" xfId="59272" builtinId="9" hidden="1"/>
    <cellStyle name="Hipervínculo visitado" xfId="55910" builtinId="9" hidden="1"/>
    <cellStyle name="Hipervínculo visitado" xfId="24309" builtinId="9" hidden="1"/>
    <cellStyle name="Hipervínculo visitado" xfId="18468" builtinId="9" hidden="1"/>
    <cellStyle name="Hipervínculo visitado" xfId="51910" builtinId="9" hidden="1"/>
    <cellStyle name="Hipervínculo visitado" xfId="22199" builtinId="9" hidden="1"/>
    <cellStyle name="Hipervínculo visitado" xfId="14828" builtinId="9" hidden="1"/>
    <cellStyle name="Hipervínculo visitado" xfId="7586" builtinId="9" hidden="1"/>
    <cellStyle name="Hipervínculo visitado" xfId="32157" builtinId="9" hidden="1"/>
    <cellStyle name="Hipervínculo visitado" xfId="4752" builtinId="9" hidden="1"/>
    <cellStyle name="Hipervínculo visitado" xfId="18083" builtinId="9" hidden="1"/>
    <cellStyle name="Hipervínculo visitado" xfId="4534" builtinId="9" hidden="1"/>
    <cellStyle name="Hipervínculo visitado" xfId="1203" builtinId="9" hidden="1"/>
    <cellStyle name="Hipervínculo visitado" xfId="58839" builtinId="9" hidden="1"/>
    <cellStyle name="Hipervínculo visitado" xfId="40622" builtinId="9" hidden="1"/>
    <cellStyle name="Hipervínculo visitado" xfId="41358" builtinId="9" hidden="1"/>
    <cellStyle name="Hipervínculo visitado" xfId="57300" builtinId="9" hidden="1"/>
    <cellStyle name="Hipervínculo visitado" xfId="14350" builtinId="9" hidden="1"/>
    <cellStyle name="Hipervínculo visitado" xfId="23370" builtinId="9" hidden="1"/>
    <cellStyle name="Hipervínculo visitado" xfId="34866" builtinId="9" hidden="1"/>
    <cellStyle name="Hipervínculo visitado" xfId="52736" builtinId="9" hidden="1"/>
    <cellStyle name="Hipervínculo visitado" xfId="29425" builtinId="9" hidden="1"/>
    <cellStyle name="Hipervínculo visitado" xfId="35049" builtinId="9" hidden="1"/>
    <cellStyle name="Hipervínculo visitado" xfId="24623" builtinId="9" hidden="1"/>
    <cellStyle name="Hipervínculo visitado" xfId="5398" builtinId="9" hidden="1"/>
    <cellStyle name="Hipervínculo visitado" xfId="57781" builtinId="9" hidden="1"/>
    <cellStyle name="Hipervínculo visitado" xfId="26587" builtinId="9" hidden="1"/>
    <cellStyle name="Hipervínculo visitado" xfId="51297" builtinId="9" hidden="1"/>
    <cellStyle name="Hipervínculo visitado" xfId="49844" builtinId="9" hidden="1"/>
    <cellStyle name="Hipervínculo visitado" xfId="46893" builtinId="9" hidden="1"/>
    <cellStyle name="Hipervínculo visitado" xfId="35051" builtinId="9" hidden="1"/>
    <cellStyle name="Hipervínculo visitado" xfId="57917" builtinId="9" hidden="1"/>
    <cellStyle name="Hipervínculo visitado" xfId="7198" builtinId="9" hidden="1"/>
    <cellStyle name="Hipervínculo visitado" xfId="28975" builtinId="9" hidden="1"/>
    <cellStyle name="Hipervínculo visitado" xfId="27316" builtinId="9" hidden="1"/>
    <cellStyle name="Hipervínculo visitado" xfId="55922" builtinId="9" hidden="1"/>
    <cellStyle name="Hipervínculo visitado" xfId="2198" builtinId="9" hidden="1"/>
    <cellStyle name="Hipervínculo visitado" xfId="30124" builtinId="9" hidden="1"/>
    <cellStyle name="Hipervínculo visitado" xfId="19720" builtinId="9" hidden="1"/>
    <cellStyle name="Hipervínculo visitado" xfId="16434" builtinId="9" hidden="1"/>
    <cellStyle name="Hipervínculo visitado" xfId="57314" builtinId="9" hidden="1"/>
    <cellStyle name="Hipervínculo visitado" xfId="13397" builtinId="9" hidden="1"/>
    <cellStyle name="Hipervínculo visitado" xfId="34935" builtinId="9" hidden="1"/>
    <cellStyle name="Hipervínculo visitado" xfId="51538" builtinId="9" hidden="1"/>
    <cellStyle name="Hipervínculo visitado" xfId="13965" builtinId="9" hidden="1"/>
    <cellStyle name="Hipervínculo visitado" xfId="58047" builtinId="9" hidden="1"/>
    <cellStyle name="Hipervínculo visitado" xfId="36702" builtinId="9" hidden="1"/>
    <cellStyle name="Hipervínculo visitado" xfId="1151" builtinId="9" hidden="1"/>
    <cellStyle name="Hipervínculo visitado" xfId="11469" builtinId="9" hidden="1"/>
    <cellStyle name="Hipervínculo visitado" xfId="17015" builtinId="9" hidden="1"/>
    <cellStyle name="Hipervínculo visitado" xfId="31702" builtinId="9" hidden="1"/>
    <cellStyle name="Hipervínculo visitado" xfId="54135" builtinId="9" hidden="1"/>
    <cellStyle name="Hipervínculo visitado" xfId="25200" builtinId="9" hidden="1"/>
    <cellStyle name="Hipervínculo visitado" xfId="25402" builtinId="9" hidden="1"/>
    <cellStyle name="Hipervínculo visitado" xfId="41454" builtinId="9" hidden="1"/>
    <cellStyle name="Hipervínculo visitado" xfId="53013" builtinId="9" hidden="1"/>
    <cellStyle name="Hipervínculo visitado" xfId="41049" builtinId="9" hidden="1"/>
    <cellStyle name="Hipervínculo visitado" xfId="49348" builtinId="9" hidden="1"/>
    <cellStyle name="Hipervínculo visitado" xfId="58519" builtinId="9" hidden="1"/>
    <cellStyle name="Hipervínculo visitado" xfId="36646" builtinId="9" hidden="1"/>
    <cellStyle name="Hipervínculo visitado" xfId="50655" builtinId="9" hidden="1"/>
    <cellStyle name="Hipervínculo visitado" xfId="56101" builtinId="9" hidden="1"/>
    <cellStyle name="Hipervínculo visitado" xfId="13271" builtinId="9" hidden="1"/>
    <cellStyle name="Hipervínculo visitado" xfId="11737" builtinId="9" hidden="1"/>
    <cellStyle name="Hipervínculo visitado" xfId="2875" builtinId="9" hidden="1"/>
    <cellStyle name="Hipervínculo visitado" xfId="23973" builtinId="9" hidden="1"/>
    <cellStyle name="Hipervínculo visitado" xfId="57326" builtinId="9" hidden="1"/>
    <cellStyle name="Hipervínculo visitado" xfId="41780" builtinId="9" hidden="1"/>
    <cellStyle name="Hipervínculo visitado" xfId="16053" builtinId="9" hidden="1"/>
    <cellStyle name="Hipervínculo visitado" xfId="9367" builtinId="9" hidden="1"/>
    <cellStyle name="Hipervínculo visitado" xfId="5018" builtinId="9" hidden="1"/>
    <cellStyle name="Hipervínculo visitado" xfId="32533" builtinId="9" hidden="1"/>
    <cellStyle name="Hipervínculo visitado" xfId="36955" builtinId="9" hidden="1"/>
    <cellStyle name="Hipervínculo visitado" xfId="46047" builtinId="9" hidden="1"/>
    <cellStyle name="Hipervínculo visitado" xfId="46225" builtinId="9" hidden="1"/>
    <cellStyle name="Hipervínculo visitado" xfId="26455" builtinId="9" hidden="1"/>
    <cellStyle name="Hipervínculo visitado" xfId="11461" builtinId="9" hidden="1"/>
    <cellStyle name="Hipervínculo visitado" xfId="727" builtinId="9" hidden="1"/>
    <cellStyle name="Hipervínculo visitado" xfId="15216" builtinId="9" hidden="1"/>
    <cellStyle name="Hipervínculo visitado" xfId="43778" builtinId="9" hidden="1"/>
    <cellStyle name="Hipervínculo visitado" xfId="15092" builtinId="9" hidden="1"/>
    <cellStyle name="Hipervínculo visitado" xfId="10642" builtinId="9" hidden="1"/>
    <cellStyle name="Hipervínculo visitado" xfId="29720" builtinId="9" hidden="1"/>
    <cellStyle name="Hipervínculo visitado" xfId="28476" builtinId="9" hidden="1"/>
    <cellStyle name="Hipervínculo visitado" xfId="24649" builtinId="9" hidden="1"/>
    <cellStyle name="Hipervínculo visitado" xfId="15084" builtinId="9" hidden="1"/>
    <cellStyle name="Hipervínculo visitado" xfId="28851" builtinId="9" hidden="1"/>
    <cellStyle name="Hipervínculo visitado" xfId="20274" builtinId="9" hidden="1"/>
    <cellStyle name="Hipervínculo visitado" xfId="28016" builtinId="9" hidden="1"/>
    <cellStyle name="Hipervínculo visitado" xfId="735" builtinId="9" hidden="1"/>
    <cellStyle name="Hipervínculo visitado" xfId="6743" builtinId="9" hidden="1"/>
    <cellStyle name="Hipervínculo visitado" xfId="27801" builtinId="9" hidden="1"/>
    <cellStyle name="Hipervínculo visitado" xfId="56869" builtinId="9" hidden="1"/>
    <cellStyle name="Hipervínculo visitado" xfId="1495" builtinId="9" hidden="1"/>
    <cellStyle name="Hipervínculo visitado" xfId="16577" builtinId="9" hidden="1"/>
    <cellStyle name="Hipervínculo visitado" xfId="23481" builtinId="9" hidden="1"/>
    <cellStyle name="Hipervínculo visitado" xfId="36514" builtinId="9" hidden="1"/>
    <cellStyle name="Hipervínculo visitado" xfId="26401" builtinId="9" hidden="1"/>
    <cellStyle name="Hipervínculo visitado" xfId="5028" builtinId="9" hidden="1"/>
    <cellStyle name="Hipervínculo visitado" xfId="56309" builtinId="9" hidden="1"/>
    <cellStyle name="Hipervínculo visitado" xfId="39230" builtinId="9" hidden="1"/>
    <cellStyle name="Hipervínculo visitado" xfId="55981" builtinId="9" hidden="1"/>
    <cellStyle name="Hipervínculo visitado" xfId="14064" builtinId="9" hidden="1"/>
    <cellStyle name="Hipervínculo visitado" xfId="39393" builtinId="9" hidden="1"/>
    <cellStyle name="Hipervínculo visitado" xfId="47928" builtinId="9" hidden="1"/>
    <cellStyle name="Hipervínculo visitado" xfId="33140" builtinId="9" hidden="1"/>
    <cellStyle name="Hipervínculo visitado" xfId="9450" builtinId="9" hidden="1"/>
    <cellStyle name="Hipervínculo visitado" xfId="12855" builtinId="9" hidden="1"/>
    <cellStyle name="Hipervínculo visitado" xfId="39658" builtinId="9" hidden="1"/>
    <cellStyle name="Hipervínculo visitado" xfId="55197" builtinId="9" hidden="1"/>
    <cellStyle name="Hipervínculo visitado" xfId="18704" builtinId="9" hidden="1"/>
    <cellStyle name="Hipervínculo visitado" xfId="44459" builtinId="9" hidden="1"/>
    <cellStyle name="Hipervínculo visitado" xfId="10606" builtinId="9" hidden="1"/>
    <cellStyle name="Hipervínculo visitado" xfId="32492" builtinId="9" hidden="1"/>
    <cellStyle name="Hipervínculo visitado" xfId="5561" builtinId="9" hidden="1"/>
    <cellStyle name="Hipervínculo visitado" xfId="40580" builtinId="9" hidden="1"/>
    <cellStyle name="Hipervínculo visitado" xfId="46262" builtinId="9" hidden="1"/>
    <cellStyle name="Hipervínculo visitado" xfId="41766" builtinId="9" hidden="1"/>
    <cellStyle name="Hipervínculo visitado" xfId="35268" builtinId="9" hidden="1"/>
    <cellStyle name="Hipervínculo visitado" xfId="51351" builtinId="9" hidden="1"/>
    <cellStyle name="Hipervínculo visitado" xfId="38935" builtinId="9" hidden="1"/>
    <cellStyle name="Hipervínculo visitado" xfId="10816" builtinId="9" hidden="1"/>
    <cellStyle name="Hipervínculo visitado" xfId="30518" builtinId="9" hidden="1"/>
    <cellStyle name="Hipervínculo visitado" xfId="35217" builtinId="9" hidden="1"/>
    <cellStyle name="Hipervínculo visitado" xfId="33596" builtinId="9" hidden="1"/>
    <cellStyle name="Hipervínculo visitado" xfId="3807" builtinId="9" hidden="1"/>
    <cellStyle name="Hipervínculo visitado" xfId="12593" builtinId="9" hidden="1"/>
    <cellStyle name="Hipervínculo visitado" xfId="18063" builtinId="9" hidden="1"/>
    <cellStyle name="Hipervínculo visitado" xfId="24503" builtinId="9" hidden="1"/>
    <cellStyle name="Hipervínculo visitado" xfId="11540" builtinId="9" hidden="1"/>
    <cellStyle name="Hipervínculo visitado" xfId="25732" builtinId="9" hidden="1"/>
    <cellStyle name="Hipervínculo visitado" xfId="1665" builtinId="9" hidden="1"/>
    <cellStyle name="Hipervínculo visitado" xfId="23856" builtinId="9" hidden="1"/>
    <cellStyle name="Hipervínculo visitado" xfId="954" builtinId="9" hidden="1"/>
    <cellStyle name="Hipervínculo visitado" xfId="27895" builtinId="9" hidden="1"/>
    <cellStyle name="Hipervínculo visitado" xfId="27260" builtinId="9" hidden="1"/>
    <cellStyle name="Hipervínculo visitado" xfId="49794" builtinId="9" hidden="1"/>
    <cellStyle name="Hipervínculo visitado" xfId="13941" builtinId="9" hidden="1"/>
    <cellStyle name="Hipervínculo visitado" xfId="42954" builtinId="9" hidden="1"/>
    <cellStyle name="Hipervínculo visitado" xfId="46669" builtinId="9" hidden="1"/>
    <cellStyle name="Hipervínculo visitado" xfId="24023" builtinId="9" hidden="1"/>
    <cellStyle name="Hipervínculo visitado" xfId="46173" builtinId="9" hidden="1"/>
    <cellStyle name="Hipervínculo visitado" xfId="35943" builtinId="9" hidden="1"/>
    <cellStyle name="Hipervínculo visitado" xfId="26361" builtinId="9" hidden="1"/>
    <cellStyle name="Hipervínculo visitado" xfId="43509" builtinId="9" hidden="1"/>
    <cellStyle name="Hipervínculo visitado" xfId="1671" builtinId="9" hidden="1"/>
    <cellStyle name="Hipervínculo visitado" xfId="1927" builtinId="9" hidden="1"/>
    <cellStyle name="Hipervínculo visitado" xfId="43684" builtinId="9" hidden="1"/>
    <cellStyle name="Hipervínculo visitado" xfId="44910" builtinId="9" hidden="1"/>
    <cellStyle name="Hipervínculo visitado" xfId="28919" builtinId="9" hidden="1"/>
    <cellStyle name="Hipervínculo visitado" xfId="30412" builtinId="9" hidden="1"/>
    <cellStyle name="Hipervínculo visitado" xfId="31907" builtinId="9" hidden="1"/>
    <cellStyle name="Hipervínculo visitado" xfId="29203" builtinId="9" hidden="1"/>
    <cellStyle name="Hipervínculo visitado" xfId="49664" builtinId="9" hidden="1"/>
    <cellStyle name="Hipervínculo visitado" xfId="28307" builtinId="9" hidden="1"/>
    <cellStyle name="Hipervínculo visitado" xfId="46280" builtinId="9" hidden="1"/>
    <cellStyle name="Hipervínculo visitado" xfId="17482" builtinId="9" hidden="1"/>
    <cellStyle name="Hipervínculo visitado" xfId="21076" builtinId="9" hidden="1"/>
    <cellStyle name="Hipervínculo visitado" xfId="7338" builtinId="9" hidden="1"/>
    <cellStyle name="Hipervínculo visitado" xfId="31586" builtinId="9" hidden="1"/>
    <cellStyle name="Hipervínculo visitado" xfId="29101" builtinId="9" hidden="1"/>
    <cellStyle name="Hipervínculo visitado" xfId="31797" builtinId="9" hidden="1"/>
    <cellStyle name="Hipervínculo visitado" xfId="22808" builtinId="9" hidden="1"/>
    <cellStyle name="Hipervínculo visitado" xfId="25493" builtinId="9" hidden="1"/>
    <cellStyle name="Hipervínculo visitado" xfId="39226" builtinId="9" hidden="1"/>
    <cellStyle name="Hipervínculo visitado" xfId="10650" builtinId="9" hidden="1"/>
    <cellStyle name="Hipervínculo visitado" xfId="35115" builtinId="9" hidden="1"/>
    <cellStyle name="Hipervínculo visitado" xfId="7343" builtinId="9" hidden="1"/>
    <cellStyle name="Hipervínculo visitado" xfId="28619" builtinId="9" hidden="1"/>
    <cellStyle name="Hipervínculo visitado" xfId="21349" builtinId="9" hidden="1"/>
    <cellStyle name="Hipervínculo visitado" xfId="34552" builtinId="9" hidden="1"/>
    <cellStyle name="Hipervínculo visitado" xfId="32517" builtinId="9" hidden="1"/>
    <cellStyle name="Hipervínculo visitado" xfId="35111" builtinId="9" hidden="1"/>
    <cellStyle name="Hipervínculo visitado" xfId="42094" builtinId="9" hidden="1"/>
    <cellStyle name="Hipervínculo visitado" xfId="26415" builtinId="9" hidden="1"/>
    <cellStyle name="Hipervínculo visitado" xfId="43245" builtinId="9" hidden="1"/>
    <cellStyle name="Hipervínculo visitado" xfId="4386" builtinId="9" hidden="1"/>
    <cellStyle name="Hipervínculo visitado" xfId="20334" builtinId="9" hidden="1"/>
    <cellStyle name="Hipervínculo visitado" xfId="47043" builtinId="9" hidden="1"/>
    <cellStyle name="Hipervínculo visitado" xfId="23279" builtinId="9" hidden="1"/>
    <cellStyle name="Hipervínculo visitado" xfId="24015" builtinId="9" hidden="1"/>
    <cellStyle name="Hipervínculo visitado" xfId="13337" builtinId="9" hidden="1"/>
    <cellStyle name="Hipervínculo visitado" xfId="13676" builtinId="9" hidden="1"/>
    <cellStyle name="Hipervínculo visitado" xfId="53116" builtinId="9" hidden="1"/>
    <cellStyle name="Hipervínculo visitado" xfId="39155" builtinId="9" hidden="1"/>
    <cellStyle name="Hipervínculo visitado" xfId="41199" builtinId="9" hidden="1"/>
    <cellStyle name="Hipervínculo visitado" xfId="37867" builtinId="9" hidden="1"/>
    <cellStyle name="Hipervínculo visitado" xfId="59127" builtinId="9" hidden="1"/>
    <cellStyle name="Hipervínculo visitado" xfId="9091" builtinId="9" hidden="1"/>
    <cellStyle name="Hipervínculo visitado" xfId="42678" builtinId="9" hidden="1"/>
    <cellStyle name="Hipervínculo visitado" xfId="14038" builtinId="9" hidden="1"/>
    <cellStyle name="Hipervínculo visitado" xfId="50528" builtinId="9" hidden="1"/>
    <cellStyle name="Hipervínculo visitado" xfId="1315" builtinId="9" hidden="1"/>
    <cellStyle name="Hipervínculo visitado" xfId="9635" builtinId="9" hidden="1"/>
    <cellStyle name="Hipervínculo visitado" xfId="52899" builtinId="9" hidden="1"/>
    <cellStyle name="Hipervínculo visitado" xfId="31420" builtinId="9" hidden="1"/>
    <cellStyle name="Hipervínculo visitado" xfId="55020" builtinId="9" hidden="1"/>
    <cellStyle name="Hipervínculo visitado" xfId="50179" builtinId="9" hidden="1"/>
    <cellStyle name="Hipervínculo visitado" xfId="22263" builtinId="9" hidden="1"/>
    <cellStyle name="Hipervínculo visitado" xfId="53315" builtinId="9" hidden="1"/>
    <cellStyle name="Hipervínculo visitado" xfId="57955" builtinId="9" hidden="1"/>
    <cellStyle name="Hipervínculo visitado" xfId="24481" builtinId="9" hidden="1"/>
    <cellStyle name="Hipervínculo visitado" xfId="23053" builtinId="9" hidden="1"/>
    <cellStyle name="Hipervínculo visitado" xfId="33982" builtinId="9" hidden="1"/>
    <cellStyle name="Hipervínculo visitado" xfId="5034" builtinId="9" hidden="1"/>
    <cellStyle name="Hipervínculo visitado" xfId="15054" builtinId="9" hidden="1"/>
    <cellStyle name="Hipervínculo visitado" xfId="56353" builtinId="9" hidden="1"/>
    <cellStyle name="Hipervínculo visitado" xfId="17414" builtinId="9" hidden="1"/>
    <cellStyle name="Hipervínculo visitado" xfId="40050" builtinId="9" hidden="1"/>
    <cellStyle name="Hipervínculo visitado" xfId="39602" builtinId="9" hidden="1"/>
    <cellStyle name="Hipervínculo visitado" xfId="14205" builtinId="9" hidden="1"/>
    <cellStyle name="Hipervínculo visitado" xfId="1829" builtinId="9" hidden="1"/>
    <cellStyle name="Hipervínculo visitado" xfId="37411" builtinId="9" hidden="1"/>
    <cellStyle name="Hipervínculo visitado" xfId="43563" builtinId="9" hidden="1"/>
    <cellStyle name="Hipervínculo visitado" xfId="5202" builtinId="9" hidden="1"/>
    <cellStyle name="Hipervínculo visitado" xfId="1285" builtinId="9" hidden="1"/>
    <cellStyle name="Hipervínculo visitado" xfId="11241" builtinId="9" hidden="1"/>
    <cellStyle name="Hipervínculo visitado" xfId="49638" builtinId="9" hidden="1"/>
    <cellStyle name="Hipervínculo visitado" xfId="6871" builtinId="9" hidden="1"/>
    <cellStyle name="Hipervínculo visitado" xfId="22179" builtinId="9" hidden="1"/>
    <cellStyle name="Hipervínculo visitado" xfId="53815" builtinId="9" hidden="1"/>
    <cellStyle name="Hipervínculo visitado" xfId="11702" builtinId="9" hidden="1"/>
    <cellStyle name="Hipervínculo visitado" xfId="50339" builtinId="9" hidden="1"/>
    <cellStyle name="Hipervínculo visitado" xfId="14434" builtinId="9" hidden="1"/>
    <cellStyle name="Hipervínculo visitado" xfId="13516" builtinId="9" hidden="1"/>
    <cellStyle name="Hipervínculo visitado" xfId="46567" builtinId="9" hidden="1"/>
    <cellStyle name="Hipervínculo visitado" xfId="27590" builtinId="9" hidden="1"/>
    <cellStyle name="Hipervínculo visitado" xfId="17126" builtinId="9" hidden="1"/>
    <cellStyle name="Hipervínculo visitado" xfId="26859" builtinId="9" hidden="1"/>
    <cellStyle name="Hipervínculo visitado" xfId="36744" builtinId="9" hidden="1"/>
    <cellStyle name="Hipervínculo visitado" xfId="41283" builtinId="9" hidden="1"/>
    <cellStyle name="Hipervínculo visitado" xfId="59223" builtinId="9" hidden="1"/>
    <cellStyle name="Hipervínculo visitado" xfId="58023" builtinId="9" hidden="1"/>
    <cellStyle name="Hipervínculo visitado" xfId="29843" builtinId="9" hidden="1"/>
    <cellStyle name="Hipervínculo visitado" xfId="1985" builtinId="9" hidden="1"/>
    <cellStyle name="Hipervínculo visitado" xfId="37539" builtinId="9" hidden="1"/>
    <cellStyle name="Hipervínculo visitado" xfId="38704" builtinId="9" hidden="1"/>
    <cellStyle name="Hipervínculo visitado" xfId="37005" builtinId="9" hidden="1"/>
    <cellStyle name="Hipervínculo visitado" xfId="41265" builtinId="9" hidden="1"/>
    <cellStyle name="Hipervínculo visitado" xfId="8458" builtinId="9" hidden="1"/>
    <cellStyle name="Hipervínculo visitado" xfId="6298" builtinId="9" hidden="1"/>
    <cellStyle name="Hipervínculo visitado" xfId="24948" builtinId="9" hidden="1"/>
    <cellStyle name="Hipervínculo visitado" xfId="53075" builtinId="9" hidden="1"/>
    <cellStyle name="Hipervínculo visitado" xfId="36065" builtinId="9" hidden="1"/>
    <cellStyle name="Hipervínculo visitado" xfId="1183" builtinId="9" hidden="1"/>
    <cellStyle name="Hipervínculo visitado" xfId="38451" builtinId="9" hidden="1"/>
    <cellStyle name="Hipervínculo visitado" xfId="41874" builtinId="9" hidden="1"/>
    <cellStyle name="Hipervínculo visitado" xfId="7091" builtinId="9" hidden="1"/>
    <cellStyle name="Hipervínculo visitado" xfId="48248" builtinId="9" hidden="1"/>
    <cellStyle name="Hipervínculo visitado" xfId="34004" builtinId="9" hidden="1"/>
    <cellStyle name="Hipervínculo visitado" xfId="21943" builtinId="9" hidden="1"/>
    <cellStyle name="Hipervínculo visitado" xfId="10294" builtinId="9" hidden="1"/>
    <cellStyle name="Hipervínculo visitado" xfId="22443" builtinId="9" hidden="1"/>
    <cellStyle name="Hipervínculo visitado" xfId="31256" builtinId="9" hidden="1"/>
    <cellStyle name="Hipervínculo visitado" xfId="20635" builtinId="9" hidden="1"/>
    <cellStyle name="Hipervínculo visitado" xfId="54171" builtinId="9" hidden="1"/>
    <cellStyle name="Hipervínculo visitado" xfId="57961" builtinId="9" hidden="1"/>
    <cellStyle name="Hipervínculo visitado" xfId="19906" builtinId="9" hidden="1"/>
    <cellStyle name="Hipervínculo visitado" xfId="59388" builtinId="9" hidden="1"/>
    <cellStyle name="Hipervínculo visitado" xfId="5424" builtinId="9" hidden="1"/>
    <cellStyle name="Hipervínculo visitado" xfId="54465" builtinId="9" hidden="1"/>
    <cellStyle name="Hipervínculo visitado" xfId="43329" builtinId="9" hidden="1"/>
    <cellStyle name="Hipervínculo visitado" xfId="29301" builtinId="9" hidden="1"/>
    <cellStyle name="Hipervínculo visitado" xfId="27600" builtinId="9" hidden="1"/>
    <cellStyle name="Hipervínculo visitado" xfId="30239" builtinId="9" hidden="1"/>
    <cellStyle name="Hipervínculo visitado" xfId="34804" builtinId="9" hidden="1"/>
    <cellStyle name="Hipervínculo visitado" xfId="59057" builtinId="9" hidden="1"/>
    <cellStyle name="Hipervínculo visitado" xfId="24675" builtinId="9" hidden="1"/>
    <cellStyle name="Hipervínculo visitado" xfId="53124" builtinId="9" hidden="1"/>
    <cellStyle name="Hipervínculo visitado" xfId="11765" builtinId="9" hidden="1"/>
    <cellStyle name="Hipervínculo visitado" xfId="3547" builtinId="9" hidden="1"/>
    <cellStyle name="Hipervínculo visitado" xfId="45338" builtinId="9" hidden="1"/>
    <cellStyle name="Hipervínculo visitado" xfId="42098" builtinId="9" hidden="1"/>
    <cellStyle name="Hipervínculo visitado" xfId="57072" builtinId="9" hidden="1"/>
    <cellStyle name="Hipervínculo visitado" xfId="53753" builtinId="9" hidden="1"/>
    <cellStyle name="Hipervínculo visitado" xfId="13213" builtinId="9" hidden="1"/>
    <cellStyle name="Hipervínculo visitado" xfId="58053" builtinId="9" hidden="1"/>
    <cellStyle name="Hipervínculo visitado" xfId="45388" builtinId="9" hidden="1"/>
    <cellStyle name="Hipervínculo visitado" xfId="32033" builtinId="9" hidden="1"/>
    <cellStyle name="Hipervínculo visitado" xfId="42169" builtinId="9" hidden="1"/>
    <cellStyle name="Hipervínculo visitado" xfId="25054" builtinId="9" hidden="1"/>
    <cellStyle name="Hipervínculo visitado" xfId="9689" builtinId="9" hidden="1"/>
    <cellStyle name="Hipervínculo visitado" xfId="23751" builtinId="9" hidden="1"/>
    <cellStyle name="Hipervínculo visitado" xfId="3260" builtinId="9" hidden="1"/>
    <cellStyle name="Hipervínculo visitado" xfId="41111" builtinId="9" hidden="1"/>
    <cellStyle name="Hipervínculo visitado" xfId="33192" builtinId="9" hidden="1"/>
    <cellStyle name="Hipervínculo visitado" xfId="51315" builtinId="9" hidden="1"/>
    <cellStyle name="Hipervínculo visitado" xfId="53925" builtinId="9" hidden="1"/>
    <cellStyle name="Hipervínculo visitado" xfId="8556" builtinId="9" hidden="1"/>
    <cellStyle name="Hipervínculo visitado" xfId="33568" builtinId="9" hidden="1"/>
    <cellStyle name="Hipervínculo visitado" xfId="17698" builtinId="9" hidden="1"/>
    <cellStyle name="Hipervínculo visitado" xfId="30144" builtinId="9" hidden="1"/>
    <cellStyle name="Hipervínculo visitado" xfId="32952" builtinId="9" hidden="1"/>
    <cellStyle name="Hipervínculo visitado" xfId="41263" builtinId="9" hidden="1"/>
    <cellStyle name="Hipervínculo visitado" xfId="37359" builtinId="9" hidden="1"/>
    <cellStyle name="Hipervínculo visitado" xfId="48575" builtinId="9" hidden="1"/>
    <cellStyle name="Hipervínculo visitado" xfId="38491" builtinId="9" hidden="1"/>
    <cellStyle name="Hipervínculo visitado" xfId="16720" builtinId="9" hidden="1"/>
    <cellStyle name="Hipervínculo visitado" xfId="47551" builtinId="9" hidden="1"/>
    <cellStyle name="Hipervínculo visitado" xfId="5543" builtinId="9" hidden="1"/>
    <cellStyle name="Hipervínculo visitado" xfId="48690" builtinId="9" hidden="1"/>
    <cellStyle name="Hipervínculo visitado" xfId="37881" builtinId="9" hidden="1"/>
    <cellStyle name="Hipervínculo visitado" xfId="7726" builtinId="9" hidden="1"/>
    <cellStyle name="Hipervínculo visitado" xfId="53001" builtinId="9" hidden="1"/>
    <cellStyle name="Hipervínculo visitado" xfId="40528" builtinId="9" hidden="1"/>
    <cellStyle name="Hipervínculo visitado" xfId="41576" builtinId="9" hidden="1"/>
    <cellStyle name="Hipervínculo visitado" xfId="28385" builtinId="9" hidden="1"/>
    <cellStyle name="Hipervínculo visitado" xfId="20571" builtinId="9" hidden="1"/>
    <cellStyle name="Hipervínculo visitado" xfId="34519" builtinId="9" hidden="1"/>
    <cellStyle name="Hipervínculo visitado" xfId="50335" builtinId="9" hidden="1"/>
    <cellStyle name="Hipervínculo visitado" xfId="56893" builtinId="9" hidden="1"/>
    <cellStyle name="Hipervínculo visitado" xfId="58943" builtinId="9" hidden="1"/>
    <cellStyle name="Hipervínculo visitado" xfId="38328" builtinId="9" hidden="1"/>
    <cellStyle name="Hipervínculo visitado" xfId="277" builtinId="9" hidden="1"/>
    <cellStyle name="Hipervínculo visitado" xfId="51492" builtinId="9" hidden="1"/>
    <cellStyle name="Hipervínculo visitado" xfId="7924" builtinId="9" hidden="1"/>
    <cellStyle name="Hipervínculo visitado" xfId="9059" builtinId="9" hidden="1"/>
    <cellStyle name="Hipervínculo visitado" xfId="57098" builtinId="9" hidden="1"/>
    <cellStyle name="Hipervínculo visitado" xfId="20377" builtinId="9" hidden="1"/>
    <cellStyle name="Hipervínculo visitado" xfId="128" builtinId="9" hidden="1"/>
    <cellStyle name="Hipervínculo visitado" xfId="14735" builtinId="9" hidden="1"/>
    <cellStyle name="Hipervínculo visitado" xfId="19236" builtinId="9" hidden="1"/>
    <cellStyle name="Hipervínculo visitado" xfId="30514" builtinId="9" hidden="1"/>
    <cellStyle name="Hipervínculo visitado" xfId="10117" builtinId="9" hidden="1"/>
    <cellStyle name="Hipervínculo visitado" xfId="29141" builtinId="9" hidden="1"/>
    <cellStyle name="Hipervínculo visitado" xfId="49382" builtinId="9" hidden="1"/>
    <cellStyle name="Hipervínculo visitado" xfId="28426" builtinId="9" hidden="1"/>
    <cellStyle name="Hipervínculo visitado" xfId="50548" builtinId="9" hidden="1"/>
    <cellStyle name="Hipervínculo visitado" xfId="47159" builtinId="9" hidden="1"/>
    <cellStyle name="Hipervínculo visitado" xfId="2128" builtinId="9" hidden="1"/>
    <cellStyle name="Hipervínculo visitado" xfId="44542" builtinId="9" hidden="1"/>
    <cellStyle name="Hipervínculo visitado" xfId="5065" builtinId="9" hidden="1"/>
    <cellStyle name="Hipervínculo visitado" xfId="36594" builtinId="9" hidden="1"/>
    <cellStyle name="Hipervínculo visitado" xfId="42486" builtinId="9" hidden="1"/>
    <cellStyle name="Hipervínculo visitado" xfId="20371" builtinId="9" hidden="1"/>
    <cellStyle name="Hipervínculo visitado" xfId="9624" builtinId="9" hidden="1"/>
    <cellStyle name="Hipervínculo visitado" xfId="55501" builtinId="9" hidden="1"/>
    <cellStyle name="Hipervínculo visitado" xfId="38903" builtinId="9" hidden="1"/>
    <cellStyle name="Hipervínculo visitado" xfId="17300" builtinId="9" hidden="1"/>
    <cellStyle name="Hipervínculo visitado" xfId="51038" builtinId="9" hidden="1"/>
    <cellStyle name="Hipervínculo visitado" xfId="46545" builtinId="9" hidden="1"/>
    <cellStyle name="Hipervínculo visitado" xfId="11735" builtinId="9" hidden="1"/>
    <cellStyle name="Hipervínculo visitado" xfId="30168" builtinId="9" hidden="1"/>
    <cellStyle name="Hipervínculo visitado" xfId="18441" builtinId="9" hidden="1"/>
    <cellStyle name="Hipervínculo visitado" xfId="26709" builtinId="9" hidden="1"/>
    <cellStyle name="Hipervínculo visitado" xfId="42382" builtinId="9" hidden="1"/>
    <cellStyle name="Hipervínculo visitado" xfId="2262" builtinId="9" hidden="1"/>
    <cellStyle name="Hipervínculo visitado" xfId="53217" builtinId="9" hidden="1"/>
    <cellStyle name="Hipervínculo visitado" xfId="9111" builtinId="9" hidden="1"/>
    <cellStyle name="Hipervínculo visitado" xfId="27883" builtinId="9" hidden="1"/>
    <cellStyle name="Hipervínculo visitado" xfId="16316" builtinId="9" hidden="1"/>
    <cellStyle name="Hipervínculo visitado" xfId="53525" builtinId="9" hidden="1"/>
    <cellStyle name="Hipervínculo visitado" xfId="45014" builtinId="9" hidden="1"/>
    <cellStyle name="Hipervínculo visitado" xfId="13429" builtinId="9" hidden="1"/>
    <cellStyle name="Hipervínculo visitado" xfId="19914" builtinId="9" hidden="1"/>
    <cellStyle name="Hipervínculo visitado" xfId="27210" builtinId="9" hidden="1"/>
    <cellStyle name="Hipervínculo visitado" xfId="8874" builtinId="9" hidden="1"/>
    <cellStyle name="Hipervínculo visitado" xfId="8822" builtinId="9" hidden="1"/>
    <cellStyle name="Hipervínculo visitado" xfId="19410" builtinId="9" hidden="1"/>
    <cellStyle name="Hipervínculo visitado" xfId="55747" builtinId="9" hidden="1"/>
    <cellStyle name="Hipervínculo visitado" xfId="45020" builtinId="9" hidden="1"/>
    <cellStyle name="Hipervínculo visitado" xfId="20903" builtinId="9" hidden="1"/>
    <cellStyle name="Hipervínculo visitado" xfId="11625" builtinId="9" hidden="1"/>
    <cellStyle name="Hipervínculo visitado" xfId="6613" builtinId="9" hidden="1"/>
    <cellStyle name="Hipervínculo visitado" xfId="40636" builtinId="9" hidden="1"/>
    <cellStyle name="Hipervínculo visitado" xfId="1857" builtinId="9" hidden="1"/>
    <cellStyle name="Hipervínculo visitado" xfId="54401" builtinId="9" hidden="1"/>
    <cellStyle name="Hipervínculo visitado" xfId="42584" builtinId="9" hidden="1"/>
    <cellStyle name="Hipervínculo visitado" xfId="30610" builtinId="9" hidden="1"/>
    <cellStyle name="Hipervínculo visitado" xfId="31286" builtinId="9" hidden="1"/>
    <cellStyle name="Hipervínculo visitado" xfId="6649" builtinId="9" hidden="1"/>
    <cellStyle name="Hipervínculo visitado" xfId="44368" builtinId="9" hidden="1"/>
    <cellStyle name="Hipervínculo visitado" xfId="19082" builtinId="9" hidden="1"/>
    <cellStyle name="Hipervínculo visitado" xfId="34679" builtinId="9" hidden="1"/>
    <cellStyle name="Hipervínculo visitado" xfId="48650" builtinId="9" hidden="1"/>
    <cellStyle name="Hipervínculo visitado" xfId="41958" builtinId="9" hidden="1"/>
    <cellStyle name="Hipervínculo visitado" xfId="35709" builtinId="9" hidden="1"/>
    <cellStyle name="Hipervínculo visitado" xfId="46525" builtinId="9" hidden="1"/>
    <cellStyle name="Hipervínculo visitado" xfId="40562" builtinId="9" hidden="1"/>
    <cellStyle name="Hipervínculo visitado" xfId="54617" builtinId="9" hidden="1"/>
    <cellStyle name="Hipervínculo visitado" xfId="18111" builtinId="9" hidden="1"/>
    <cellStyle name="Hipervínculo visitado" xfId="42388" builtinId="9" hidden="1"/>
    <cellStyle name="Hipervínculo visitado" xfId="10214" builtinId="9" hidden="1"/>
    <cellStyle name="Hipervínculo visitado" xfId="35639" builtinId="9" hidden="1"/>
    <cellStyle name="Hipervínculo visitado" xfId="27087" builtinId="9" hidden="1"/>
    <cellStyle name="Hipervínculo visitado" xfId="19372" builtinId="9" hidden="1"/>
    <cellStyle name="Hipervínculo visitado" xfId="20621" builtinId="9" hidden="1"/>
    <cellStyle name="Hipervínculo visitado" xfId="5430" builtinId="9" hidden="1"/>
    <cellStyle name="Hipervínculo visitado" xfId="31889" builtinId="9" hidden="1"/>
    <cellStyle name="Hipervínculo visitado" xfId="42800" builtinId="9" hidden="1"/>
    <cellStyle name="Hipervínculo visitado" xfId="46939" builtinId="9" hidden="1"/>
    <cellStyle name="Hipervínculo visitado" xfId="52008" builtinId="9" hidden="1"/>
    <cellStyle name="Hipervínculo visitado" xfId="40100" builtinId="9" hidden="1"/>
    <cellStyle name="Hipervínculo visitado" xfId="32878" builtinId="9" hidden="1"/>
    <cellStyle name="Hipervínculo visitado" xfId="2418" builtinId="9" hidden="1"/>
    <cellStyle name="Hipervínculo visitado" xfId="2098" builtinId="9" hidden="1"/>
    <cellStyle name="Hipervínculo visitado" xfId="57172" builtinId="9" hidden="1"/>
    <cellStyle name="Hipervínculo visitado" xfId="43363" builtinId="9" hidden="1"/>
    <cellStyle name="Hipervínculo visitado" xfId="55841" builtinId="9" hidden="1"/>
    <cellStyle name="Hipervínculo visitado" xfId="23631" builtinId="9" hidden="1"/>
    <cellStyle name="Hipervínculo visitado" xfId="18758" builtinId="9" hidden="1"/>
    <cellStyle name="Hipervínculo visitado" xfId="3328" builtinId="9" hidden="1"/>
    <cellStyle name="Hipervínculo visitado" xfId="35811" builtinId="9" hidden="1"/>
    <cellStyle name="Hipervínculo visitado" xfId="41297" builtinId="9" hidden="1"/>
    <cellStyle name="Hipervínculo visitado" xfId="58493" builtinId="9" hidden="1"/>
    <cellStyle name="Hipervínculo visitado" xfId="33364" builtinId="9" hidden="1"/>
    <cellStyle name="Hipervínculo visitado" xfId="11510" builtinId="9" hidden="1"/>
    <cellStyle name="Hipervínculo visitado" xfId="21241" builtinId="9" hidden="1"/>
    <cellStyle name="Hipervínculo visitado" xfId="16362" builtinId="9" hidden="1"/>
    <cellStyle name="Hipervínculo visitado" xfId="11383" builtinId="9" hidden="1"/>
    <cellStyle name="Hipervínculo visitado" xfId="35310" builtinId="9" hidden="1"/>
    <cellStyle name="Hipervínculo visitado" xfId="50825" builtinId="9" hidden="1"/>
    <cellStyle name="Hipervínculo visitado" xfId="20647" builtinId="9" hidden="1"/>
    <cellStyle name="Hipervínculo visitado" xfId="42778" builtinId="9" hidden="1"/>
    <cellStyle name="Hipervínculo visitado" xfId="43174" builtinId="9" hidden="1"/>
    <cellStyle name="Hipervínculo visitado" xfId="6310" builtinId="9" hidden="1"/>
    <cellStyle name="Hipervínculo visitado" xfId="41352" builtinId="9" hidden="1"/>
    <cellStyle name="Hipervínculo visitado" xfId="58903" builtinId="9" hidden="1"/>
    <cellStyle name="Hipervínculo visitado" xfId="12999" builtinId="9" hidden="1"/>
    <cellStyle name="Hipervínculo visitado" xfId="29171" builtinId="9" hidden="1"/>
    <cellStyle name="Hipervínculo visitado" xfId="56476" builtinId="9" hidden="1"/>
    <cellStyle name="Hipervínculo visitado" xfId="54335" builtinId="9" hidden="1"/>
    <cellStyle name="Hipervínculo visitado" xfId="52613" builtinId="9" hidden="1"/>
    <cellStyle name="Hipervínculo visitado" xfId="12277" builtinId="9" hidden="1"/>
    <cellStyle name="Hipervínculo visitado" xfId="21657" builtinId="9" hidden="1"/>
    <cellStyle name="Hipervínculo visitado" xfId="39288" builtinId="9" hidden="1"/>
    <cellStyle name="Hipervínculo visitado" xfId="25400" builtinId="9" hidden="1"/>
    <cellStyle name="Hipervínculo visitado" xfId="45366" builtinId="9" hidden="1"/>
    <cellStyle name="Hipervínculo visitado" xfId="4484" builtinId="9" hidden="1"/>
    <cellStyle name="Hipervínculo visitado" xfId="23196" builtinId="9" hidden="1"/>
    <cellStyle name="Hipervínculo visitado" xfId="13592" builtinId="9" hidden="1"/>
    <cellStyle name="Hipervínculo visitado" xfId="10125" builtinId="9" hidden="1"/>
    <cellStyle name="Hipervínculo visitado" xfId="19434" builtinId="9" hidden="1"/>
    <cellStyle name="Hipervínculo visitado" xfId="25825" builtinId="9" hidden="1"/>
    <cellStyle name="Hipervínculo visitado" xfId="31959" builtinId="9" hidden="1"/>
    <cellStyle name="Hipervínculo visitado" xfId="29891" builtinId="9" hidden="1"/>
    <cellStyle name="Hipervínculo visitado" xfId="12705" builtinId="9" hidden="1"/>
    <cellStyle name="Hipervínculo visitado" xfId="55484" builtinId="9" hidden="1"/>
    <cellStyle name="Hipervínculo visitado" xfId="57706" builtinId="9" hidden="1"/>
    <cellStyle name="Hipervínculo visitado" xfId="58499" builtinId="9" hidden="1"/>
    <cellStyle name="Hipervínculo visitado" xfId="14253" builtinId="9" hidden="1"/>
    <cellStyle name="Hipervínculo visitado" xfId="53699" builtinId="9" hidden="1"/>
    <cellStyle name="Hipervínculo visitado" xfId="31831" builtinId="9" hidden="1"/>
    <cellStyle name="Hipervínculo visitado" xfId="12069" builtinId="9" hidden="1"/>
    <cellStyle name="Hipervínculo visitado" xfId="20541" builtinId="9" hidden="1"/>
    <cellStyle name="Hipervínculo visitado" xfId="32894" builtinId="9" hidden="1"/>
    <cellStyle name="Hipervínculo visitado" xfId="8472" builtinId="9" hidden="1"/>
    <cellStyle name="Hipervínculo visitado" xfId="15716" builtinId="9" hidden="1"/>
    <cellStyle name="Hipervínculo visitado" xfId="9892" builtinId="9" hidden="1"/>
    <cellStyle name="Hipervínculo visitado" xfId="6404" builtinId="9" hidden="1"/>
    <cellStyle name="Hipervínculo visitado" xfId="50495" builtinId="9" hidden="1"/>
    <cellStyle name="Hipervínculo visitado" xfId="57963" builtinId="9" hidden="1"/>
    <cellStyle name="Hipervínculo visitado" xfId="7492" builtinId="9" hidden="1"/>
    <cellStyle name="Hipervínculo visitado" xfId="855" builtinId="9" hidden="1"/>
    <cellStyle name="Hipervínculo visitado" xfId="4504" builtinId="9" hidden="1"/>
    <cellStyle name="Hipervínculo visitado" xfId="32934" builtinId="9" hidden="1"/>
    <cellStyle name="Hipervínculo visitado" xfId="43210" builtinId="9" hidden="1"/>
    <cellStyle name="Hipervínculo visitado" xfId="23779" builtinId="9" hidden="1"/>
    <cellStyle name="Hipervínculo visitado" xfId="19584" builtinId="9" hidden="1"/>
    <cellStyle name="Hipervínculo visitado" xfId="6492" builtinId="9" hidden="1"/>
    <cellStyle name="Hipervínculo visitado" xfId="3485" builtinId="9" hidden="1"/>
    <cellStyle name="Hipervínculo visitado" xfId="16085" builtinId="9" hidden="1"/>
    <cellStyle name="Hipervínculo visitado" xfId="5621" builtinId="9" hidden="1"/>
    <cellStyle name="Hipervínculo visitado" xfId="53725" builtinId="9" hidden="1"/>
    <cellStyle name="Hipervínculo visitado" xfId="32924" builtinId="9" hidden="1"/>
    <cellStyle name="Hipervínculo visitado" xfId="26527" builtinId="9" hidden="1"/>
    <cellStyle name="Hipervínculo visitado" xfId="43928" builtinId="9" hidden="1"/>
    <cellStyle name="Hipervínculo visitado" xfId="34603" builtinId="9" hidden="1"/>
    <cellStyle name="Hipervínculo visitado" xfId="43784" builtinId="9" hidden="1"/>
    <cellStyle name="Hipervínculo visitado" xfId="13017" builtinId="9" hidden="1"/>
    <cellStyle name="Hipervínculo visitado" xfId="32826" builtinId="9" hidden="1"/>
    <cellStyle name="Hipervínculo visitado" xfId="49858" builtinId="9" hidden="1"/>
    <cellStyle name="Hipervínculo visitado" xfId="12462" builtinId="9" hidden="1"/>
    <cellStyle name="Hipervínculo visitado" xfId="56543" builtinId="9" hidden="1"/>
    <cellStyle name="Hipervínculo visitado" xfId="56733" builtinId="9" hidden="1"/>
    <cellStyle name="Hipervínculo visitado" xfId="799" builtinId="9" hidden="1"/>
    <cellStyle name="Hipervínculo visitado" xfId="14164" builtinId="9" hidden="1"/>
    <cellStyle name="Hipervínculo visitado" xfId="33940" builtinId="9" hidden="1"/>
    <cellStyle name="Hipervínculo visitado" xfId="6080" builtinId="9" hidden="1"/>
    <cellStyle name="Hipervínculo visitado" xfId="21144" builtinId="9" hidden="1"/>
    <cellStyle name="Hipervínculo visitado" xfId="35292" builtinId="9" hidden="1"/>
    <cellStyle name="Hipervínculo visitado" xfId="57444" builtinId="9" hidden="1"/>
    <cellStyle name="Hipervínculo visitado" xfId="3324" builtinId="9" hidden="1"/>
    <cellStyle name="Hipervínculo visitado" xfId="32438" builtinId="9" hidden="1"/>
    <cellStyle name="Hipervínculo visitado" xfId="3333" builtinId="9" hidden="1"/>
    <cellStyle name="Hipervínculo visitado" xfId="30293" builtinId="9" hidden="1"/>
    <cellStyle name="Hipervínculo visitado" xfId="6226" builtinId="9" hidden="1"/>
    <cellStyle name="Hipervínculo visitado" xfId="42642" builtinId="9" hidden="1"/>
    <cellStyle name="Hipervínculo visitado" xfId="32660" builtinId="9" hidden="1"/>
    <cellStyle name="Hipervínculo visitado" xfId="54367" builtinId="9" hidden="1"/>
    <cellStyle name="Hipervínculo visitado" xfId="31446" builtinId="9" hidden="1"/>
    <cellStyle name="Hipervínculo visitado" xfId="31688" builtinId="9" hidden="1"/>
    <cellStyle name="Hipervínculo visitado" xfId="31110" builtinId="9" hidden="1"/>
    <cellStyle name="Hipervínculo visitado" xfId="29335" builtinId="9" hidden="1"/>
    <cellStyle name="Hipervínculo visitado" xfId="25324" builtinId="9" hidden="1"/>
    <cellStyle name="Hipervínculo visitado" xfId="26283" builtinId="9" hidden="1"/>
    <cellStyle name="Hipervínculo visitado" xfId="26136" builtinId="9" hidden="1"/>
    <cellStyle name="Hipervínculo visitado" xfId="36378" builtinId="9" hidden="1"/>
    <cellStyle name="Hipervínculo visitado" xfId="35621" builtinId="9" hidden="1"/>
    <cellStyle name="Hipervínculo visitado" xfId="47014" builtinId="9" hidden="1"/>
    <cellStyle name="Hipervínculo visitado" xfId="43816" builtinId="9" hidden="1"/>
    <cellStyle name="Hipervínculo visitado" xfId="45513" builtinId="9" hidden="1"/>
    <cellStyle name="Hipervínculo visitado" xfId="41337" builtinId="9" hidden="1"/>
    <cellStyle name="Hipervínculo visitado" xfId="41600" builtinId="9" hidden="1"/>
    <cellStyle name="Hipervínculo visitado" xfId="42862" builtinId="9" hidden="1"/>
    <cellStyle name="Hipervínculo visitado" xfId="23621" builtinId="9" hidden="1"/>
    <cellStyle name="Hipervínculo visitado" xfId="18484" builtinId="9" hidden="1"/>
    <cellStyle name="Hipervínculo visitado" xfId="27372" builtinId="9" hidden="1"/>
    <cellStyle name="Hipervínculo visitado" xfId="21735" builtinId="9" hidden="1"/>
    <cellStyle name="Hipervínculo visitado" xfId="21126" builtinId="9" hidden="1"/>
    <cellStyle name="Hipervínculo visitado" xfId="49760" builtinId="9" hidden="1"/>
    <cellStyle name="Hipervínculo visitado" xfId="21189" builtinId="9" hidden="1"/>
    <cellStyle name="Hipervínculo visitado" xfId="44324" builtinId="9" hidden="1"/>
    <cellStyle name="Hipervínculo visitado" xfId="41900" builtinId="9" hidden="1"/>
    <cellStyle name="Hipervínculo visitado" xfId="42538" builtinId="9" hidden="1"/>
    <cellStyle name="Hipervínculo visitado" xfId="40898" builtinId="9" hidden="1"/>
    <cellStyle name="Hipervínculo visitado" xfId="43325" builtinId="9" hidden="1"/>
    <cellStyle name="Hipervínculo visitado" xfId="17374" builtinId="9" hidden="1"/>
    <cellStyle name="Hipervínculo visitado" xfId="5792" builtinId="9" hidden="1"/>
    <cellStyle name="Hipervínculo visitado" xfId="4805" builtinId="9" hidden="1"/>
    <cellStyle name="Hipervínculo visitado" xfId="25288" builtinId="9" hidden="1"/>
    <cellStyle name="Hipervínculo visitado" xfId="54972" builtinId="9" hidden="1"/>
    <cellStyle name="Hipervínculo visitado" xfId="32486" builtinId="9" hidden="1"/>
    <cellStyle name="Hipervínculo visitado" xfId="14032" builtinId="9" hidden="1"/>
    <cellStyle name="Hipervínculo visitado" xfId="59165" builtinId="9" hidden="1"/>
    <cellStyle name="Hipervínculo visitado" xfId="55503" builtinId="9" hidden="1"/>
    <cellStyle name="Hipervínculo visitado" xfId="17702" builtinId="9" hidden="1"/>
    <cellStyle name="Hipervínculo visitado" xfId="12418" builtinId="9" hidden="1"/>
    <cellStyle name="Hipervínculo visitado" xfId="32930" builtinId="9" hidden="1"/>
    <cellStyle name="Hipervínculo visitado" xfId="18443" builtinId="9" hidden="1"/>
    <cellStyle name="Hipervínculo visitado" xfId="30398" builtinId="9" hidden="1"/>
    <cellStyle name="Hipervínculo visitado" xfId="34357" builtinId="9" hidden="1"/>
    <cellStyle name="Hipervínculo visitado" xfId="21173" builtinId="9" hidden="1"/>
    <cellStyle name="Hipervínculo visitado" xfId="20765" builtinId="9" hidden="1"/>
    <cellStyle name="Hipervínculo visitado" xfId="26443" builtinId="9" hidden="1"/>
    <cellStyle name="Hipervínculo visitado" xfId="26467" builtinId="9" hidden="1"/>
    <cellStyle name="Hipervínculo visitado" xfId="28755" builtinId="9" hidden="1"/>
    <cellStyle name="Hipervínculo visitado" xfId="32364" builtinId="9" hidden="1"/>
    <cellStyle name="Hipervínculo visitado" xfId="4231" builtinId="9" hidden="1"/>
    <cellStyle name="Hipervínculo visitado" xfId="19190" builtinId="9" hidden="1"/>
    <cellStyle name="Hipervínculo visitado" xfId="42568" builtinId="9" hidden="1"/>
    <cellStyle name="Hipervínculo visitado" xfId="4352" builtinId="9" hidden="1"/>
    <cellStyle name="Hipervínculo visitado" xfId="4342" builtinId="9" hidden="1"/>
    <cellStyle name="Hipervínculo visitado" xfId="14596" builtinId="9" hidden="1"/>
    <cellStyle name="Hipervínculo visitado" xfId="20284" builtinId="9" hidden="1"/>
    <cellStyle name="Hipervínculo visitado" xfId="16109" builtinId="9" hidden="1"/>
    <cellStyle name="Hipervínculo visitado" xfId="16545" builtinId="9" hidden="1"/>
    <cellStyle name="Hipervínculo visitado" xfId="51178" builtinId="9" hidden="1"/>
    <cellStyle name="Hipervínculo visitado" xfId="49332" builtinId="9" hidden="1"/>
    <cellStyle name="Hipervínculo visitado" xfId="49230" builtinId="9" hidden="1"/>
    <cellStyle name="Hipervínculo visitado" xfId="46236" builtinId="9" hidden="1"/>
    <cellStyle name="Hipervínculo visitado" xfId="47049" builtinId="9" hidden="1"/>
    <cellStyle name="Hipervínculo visitado" xfId="46591" builtinId="9" hidden="1"/>
    <cellStyle name="Hipervínculo visitado" xfId="45274" builtinId="9" hidden="1"/>
    <cellStyle name="Hipervínculo visitado" xfId="593" builtinId="9" hidden="1"/>
    <cellStyle name="Hipervínculo visitado" xfId="1893" builtinId="9" hidden="1"/>
    <cellStyle name="Hipervínculo visitado" xfId="3069" builtinId="9" hidden="1"/>
    <cellStyle name="Hipervínculo visitado" xfId="2707" builtinId="9" hidden="1"/>
    <cellStyle name="Hipervínculo visitado" xfId="7674" builtinId="9" hidden="1"/>
    <cellStyle name="Hipervínculo visitado" xfId="8808" builtinId="9" hidden="1"/>
    <cellStyle name="Hipervínculo visitado" xfId="5516" builtinId="9" hidden="1"/>
    <cellStyle name="Hipervínculo visitado" xfId="6851" builtinId="9" hidden="1"/>
    <cellStyle name="Hipervínculo visitado" xfId="2459" builtinId="9" hidden="1"/>
    <cellStyle name="Hipervínculo visitado" xfId="1213" builtinId="9" hidden="1"/>
    <cellStyle name="Hipervínculo visitado" xfId="917" builtinId="9" hidden="1"/>
    <cellStyle name="Hipervínculo visitado" xfId="13883" builtinId="9" hidden="1"/>
    <cellStyle name="Hipervínculo visitado" xfId="5740" builtinId="9" hidden="1"/>
    <cellStyle name="Hipervínculo visitado" xfId="17596" builtinId="9" hidden="1"/>
    <cellStyle name="Hipervínculo visitado" xfId="16208" builtinId="9" hidden="1"/>
    <cellStyle name="Hipervínculo visitado" xfId="423" builtinId="9" hidden="1"/>
    <cellStyle name="Hipervínculo visitado" xfId="3351" builtinId="9" hidden="1"/>
    <cellStyle name="Hipervínculo visitado" xfId="3302" builtinId="9" hidden="1"/>
    <cellStyle name="Hipervínculo visitado" xfId="45561" builtinId="9" hidden="1"/>
    <cellStyle name="Hipervínculo visitado" xfId="48028" builtinId="9" hidden="1"/>
    <cellStyle name="Hipervínculo visitado" xfId="52515" builtinId="9" hidden="1"/>
    <cellStyle name="Hipervínculo visitado" xfId="16932" builtinId="9" hidden="1"/>
    <cellStyle name="Hipervínculo visitado" xfId="18672" builtinId="9" hidden="1"/>
    <cellStyle name="Hipervínculo visitado" xfId="23527" builtinId="9" hidden="1"/>
    <cellStyle name="Hipervínculo visitado" xfId="44495" builtinId="9" hidden="1"/>
    <cellStyle name="Hipervínculo visitado" xfId="27081" builtinId="9" hidden="1"/>
    <cellStyle name="Hipervínculo visitado" xfId="47411" builtinId="9" hidden="1"/>
    <cellStyle name="Hipervínculo visitado" xfId="44758" builtinId="9" hidden="1"/>
    <cellStyle name="Hipervínculo visitado" xfId="50967" builtinId="9" hidden="1"/>
    <cellStyle name="Hipervínculo visitado" xfId="10111" builtinId="9" hidden="1"/>
    <cellStyle name="Hipervínculo visitado" xfId="4037" builtinId="9" hidden="1"/>
    <cellStyle name="Hipervínculo visitado" xfId="40148" builtinId="9" hidden="1"/>
    <cellStyle name="Hipervínculo visitado" xfId="43321" builtinId="9" hidden="1"/>
    <cellStyle name="Hipervínculo visitado" xfId="24113" builtinId="9" hidden="1"/>
    <cellStyle name="Hipervínculo visitado" xfId="26955" builtinId="9" hidden="1"/>
    <cellStyle name="Hipervínculo visitado" xfId="41522" builtinId="9" hidden="1"/>
    <cellStyle name="Hipervínculo visitado" xfId="44570" builtinId="9" hidden="1"/>
    <cellStyle name="Hipervínculo visitado" xfId="46903" builtinId="9" hidden="1"/>
    <cellStyle name="Hipervínculo visitado" xfId="25439" builtinId="9" hidden="1"/>
    <cellStyle name="Hipervínculo visitado" xfId="28927" builtinId="9" hidden="1"/>
    <cellStyle name="Hipervínculo visitado" xfId="24747" builtinId="9" hidden="1"/>
    <cellStyle name="Hipervínculo visitado" xfId="18920" builtinId="9" hidden="1"/>
    <cellStyle name="Hipervínculo visitado" xfId="18572" builtinId="9" hidden="1"/>
    <cellStyle name="Hipervínculo visitado" xfId="21821" builtinId="9" hidden="1"/>
    <cellStyle name="Hipervínculo visitado" xfId="44013" builtinId="9" hidden="1"/>
    <cellStyle name="Hipervínculo visitado" xfId="8582" builtinId="9" hidden="1"/>
    <cellStyle name="Hipervínculo visitado" xfId="49077" builtinId="9" hidden="1"/>
    <cellStyle name="Hipervínculo visitado" xfId="19034" builtinId="9" hidden="1"/>
    <cellStyle name="Hipervínculo visitado" xfId="2451" builtinId="9" hidden="1"/>
    <cellStyle name="Hipervínculo visitado" xfId="2745" builtinId="9" hidden="1"/>
    <cellStyle name="Hipervínculo visitado" xfId="16081" builtinId="9" hidden="1"/>
    <cellStyle name="Hipervínculo visitado" xfId="6989" builtinId="9" hidden="1"/>
    <cellStyle name="Hipervínculo visitado" xfId="40494" builtinId="9" hidden="1"/>
    <cellStyle name="Hipervínculo visitado" xfId="33330" builtinId="9" hidden="1"/>
    <cellStyle name="Hipervínculo visitado" xfId="18545" builtinId="9" hidden="1"/>
    <cellStyle name="Hipervínculo visitado" xfId="44992" builtinId="9" hidden="1"/>
    <cellStyle name="Hipervínculo visitado" xfId="18409" builtinId="9" hidden="1"/>
    <cellStyle name="Hipervínculo visitado" xfId="48137" builtinId="9" hidden="1"/>
    <cellStyle name="Hipervínculo visitado" xfId="9420" builtinId="9" hidden="1"/>
    <cellStyle name="Hipervínculo visitado" xfId="57489" builtinId="9" hidden="1"/>
    <cellStyle name="Hipervínculo visitado" xfId="54599" builtinId="9" hidden="1"/>
    <cellStyle name="Hipervínculo visitado" xfId="33794" builtinId="9" hidden="1"/>
    <cellStyle name="Hipervínculo visitado" xfId="38133" builtinId="9" hidden="1"/>
    <cellStyle name="Hipervínculo visitado" xfId="11617" builtinId="9" hidden="1"/>
    <cellStyle name="Hipervínculo visitado" xfId="43168" builtinId="9" hidden="1"/>
    <cellStyle name="Hipervínculo visitado" xfId="25262" builtinId="9" hidden="1"/>
    <cellStyle name="Hipervínculo visitado" xfId="28533" builtinId="9" hidden="1"/>
    <cellStyle name="Hipervínculo visitado" xfId="31550" builtinId="9" hidden="1"/>
    <cellStyle name="Hipervínculo visitado" xfId="27228" builtinId="9" hidden="1"/>
    <cellStyle name="Hipervínculo visitado" xfId="45549" builtinId="9" hidden="1"/>
    <cellStyle name="Hipervínculo visitado" xfId="30678" builtinId="9" hidden="1"/>
    <cellStyle name="Hipervínculo visitado" xfId="22565" builtinId="9" hidden="1"/>
    <cellStyle name="Hipervínculo visitado" xfId="23169" builtinId="9" hidden="1"/>
    <cellStyle name="Hipervínculo visitado" xfId="33420" builtinId="9" hidden="1"/>
    <cellStyle name="Hipervínculo visitado" xfId="18429" builtinId="9" hidden="1"/>
    <cellStyle name="Hipervínculo visitado" xfId="21999" builtinId="9" hidden="1"/>
    <cellStyle name="Hipervínculo visitado" xfId="28591" builtinId="9" hidden="1"/>
    <cellStyle name="Hipervínculo visitado" xfId="16694" builtinId="9" hidden="1"/>
    <cellStyle name="Hipervínculo visitado" xfId="2264" builtinId="9" hidden="1"/>
    <cellStyle name="Hipervínculo visitado" xfId="40190" builtinId="9" hidden="1"/>
    <cellStyle name="Hipervínculo visitado" xfId="31266" builtinId="9" hidden="1"/>
    <cellStyle name="Hipervínculo visitado" xfId="15909" builtinId="9" hidden="1"/>
    <cellStyle name="Hipervínculo visitado" xfId="11978" builtinId="9" hidden="1"/>
    <cellStyle name="Hipervínculo visitado" xfId="14924" builtinId="9" hidden="1"/>
    <cellStyle name="Hipervínculo visitado" xfId="15202" builtinId="9" hidden="1"/>
    <cellStyle name="Hipervínculo visitado" xfId="30468" builtinId="9" hidden="1"/>
    <cellStyle name="Hipervínculo visitado" xfId="14512" builtinId="9" hidden="1"/>
    <cellStyle name="Hipervínculo visitado" xfId="22972" builtinId="9" hidden="1"/>
    <cellStyle name="Hipervínculo visitado" xfId="24914" builtinId="9" hidden="1"/>
    <cellStyle name="Hipervínculo visitado" xfId="23862" builtinId="9" hidden="1"/>
    <cellStyle name="Hipervínculo visitado" xfId="49650" builtinId="9" hidden="1"/>
    <cellStyle name="Hipervínculo visitado" xfId="57809" builtinId="9" hidden="1"/>
    <cellStyle name="Hipervínculo visitado" xfId="29179" builtinId="9" hidden="1"/>
    <cellStyle name="Hipervínculo visitado" xfId="10376" builtinId="9" hidden="1"/>
    <cellStyle name="Hipervínculo visitado" xfId="28791" builtinId="9" hidden="1"/>
    <cellStyle name="Hipervínculo visitado" xfId="12873" builtinId="9" hidden="1"/>
    <cellStyle name="Hipervínculo visitado" xfId="19309" builtinId="9" hidden="1"/>
    <cellStyle name="Hipervínculo visitado" xfId="48177" builtinId="9" hidden="1"/>
    <cellStyle name="Hipervínculo visitado" xfId="51278" builtinId="9" hidden="1"/>
    <cellStyle name="Hipervínculo visitado" xfId="721" builtinId="9" hidden="1"/>
    <cellStyle name="Hipervínculo visitado" xfId="53749" builtinId="9" hidden="1"/>
    <cellStyle name="Hipervínculo visitado" xfId="56405" builtinId="9" hidden="1"/>
    <cellStyle name="Hipervínculo visitado" xfId="39057" builtinId="9" hidden="1"/>
    <cellStyle name="Hipervínculo visitado" xfId="53759" builtinId="9" hidden="1"/>
    <cellStyle name="Hipervínculo visitado" xfId="10618" builtinId="9" hidden="1"/>
    <cellStyle name="Hipervínculo visitado" xfId="1339" builtinId="9" hidden="1"/>
    <cellStyle name="Hipervínculo visitado" xfId="17914" builtinId="9" hidden="1"/>
    <cellStyle name="Hipervínculo visitado" xfId="53965" builtinId="9" hidden="1"/>
    <cellStyle name="Hipervínculo visitado" xfId="58843" builtinId="9" hidden="1"/>
    <cellStyle name="Hipervínculo visitado" xfId="28301" builtinId="9" hidden="1"/>
    <cellStyle name="Hipervínculo visitado" xfId="43231" builtinId="9" hidden="1"/>
    <cellStyle name="Hipervínculo visitado" xfId="21949" builtinId="9" hidden="1"/>
    <cellStyle name="Hipervínculo visitado" xfId="58975" builtinId="9" hidden="1"/>
    <cellStyle name="Hipervínculo visitado" xfId="31740" builtinId="9" hidden="1"/>
    <cellStyle name="Hipervínculo visitado" xfId="26745" builtinId="9" hidden="1"/>
    <cellStyle name="Hipervínculo visitado" xfId="44748" builtinId="9" hidden="1"/>
    <cellStyle name="Hipervínculo visitado" xfId="50700" builtinId="9" hidden="1"/>
    <cellStyle name="Hipervínculo visitado" xfId="24063" builtinId="9" hidden="1"/>
    <cellStyle name="Hipervínculo visitado" xfId="14357" builtinId="9" hidden="1"/>
    <cellStyle name="Hipervínculo visitado" xfId="14926" builtinId="9" hidden="1"/>
    <cellStyle name="Hipervínculo visitado" xfId="23120" builtinId="9" hidden="1"/>
    <cellStyle name="Hipervínculo visitado" xfId="25310" builtinId="9" hidden="1"/>
    <cellStyle name="Hipervínculo visitado" xfId="24677" builtinId="9" hidden="1"/>
    <cellStyle name="Hipervínculo visitado" xfId="31795" builtinId="9" hidden="1"/>
    <cellStyle name="Hipervínculo visitado" xfId="30940" builtinId="9" hidden="1"/>
    <cellStyle name="Hipervínculo visitado" xfId="34601" builtinId="9" hidden="1"/>
    <cellStyle name="Hipervínculo visitado" xfId="57428" builtinId="9" hidden="1"/>
    <cellStyle name="Hipervínculo visitado" xfId="40342" builtinId="9" hidden="1"/>
    <cellStyle name="Hipervínculo visitado" xfId="27252" builtinId="9" hidden="1"/>
    <cellStyle name="Hipervínculo visitado" xfId="46593" builtinId="9" hidden="1"/>
    <cellStyle name="Hipervínculo visitado" xfId="37493" builtinId="9" hidden="1"/>
    <cellStyle name="Hipervínculo visitado" xfId="25220" builtinId="9" hidden="1"/>
    <cellStyle name="Hipervínculo visitado" xfId="24735" builtinId="9" hidden="1"/>
    <cellStyle name="Hipervínculo visitado" xfId="15672" builtinId="9" hidden="1"/>
    <cellStyle name="Hipervínculo visitado" xfId="11451" builtinId="9" hidden="1"/>
    <cellStyle name="Hipervínculo visitado" xfId="44208" builtinId="9" hidden="1"/>
    <cellStyle name="Hipervínculo visitado" xfId="16352" builtinId="9" hidden="1"/>
    <cellStyle name="Hipervínculo visitado" xfId="27968" builtinId="9" hidden="1"/>
    <cellStyle name="Hipervínculo visitado" xfId="26769" builtinId="9" hidden="1"/>
    <cellStyle name="Hipervínculo visitado" xfId="54341" builtinId="9" hidden="1"/>
    <cellStyle name="Hipervínculo visitado" xfId="968" builtinId="9" hidden="1"/>
    <cellStyle name="Hipervínculo visitado" xfId="34221" builtinId="9" hidden="1"/>
    <cellStyle name="Hipervínculo visitado" xfId="34303" builtinId="9" hidden="1"/>
    <cellStyle name="Hipervínculo visitado" xfId="35767" builtinId="9" hidden="1"/>
    <cellStyle name="Hipervínculo visitado" xfId="38866" builtinId="9" hidden="1"/>
    <cellStyle name="Hipervínculo visitado" xfId="37533" builtinId="9" hidden="1"/>
    <cellStyle name="Hipervínculo visitado" xfId="34683" builtinId="9" hidden="1"/>
    <cellStyle name="Hipervínculo visitado" xfId="42552" builtinId="9" hidden="1"/>
    <cellStyle name="Hipervínculo visitado" xfId="27633" builtinId="9" hidden="1"/>
    <cellStyle name="Hipervínculo visitado" xfId="51208" builtinId="9" hidden="1"/>
    <cellStyle name="Hipervínculo visitado" xfId="46699" builtinId="9" hidden="1"/>
    <cellStyle name="Hipervínculo visitado" xfId="38181" builtinId="9" hidden="1"/>
    <cellStyle name="Hipervínculo visitado" xfId="31460" builtinId="9" hidden="1"/>
    <cellStyle name="Hipervínculo visitado" xfId="30976" builtinId="9" hidden="1"/>
    <cellStyle name="Hipervínculo visitado" xfId="27606" builtinId="9" hidden="1"/>
    <cellStyle name="Hipervínculo visitado" xfId="29566" builtinId="9" hidden="1"/>
    <cellStyle name="Hipervínculo visitado" xfId="28869" builtinId="9" hidden="1"/>
    <cellStyle name="Hipervínculo visitado" xfId="28293" builtinId="9" hidden="1"/>
    <cellStyle name="Hipervínculo visitado" xfId="46405" builtinId="9" hidden="1"/>
    <cellStyle name="Hipervínculo visitado" xfId="51642" builtinId="9" hidden="1"/>
    <cellStyle name="Hipervínculo visitado" xfId="19952" builtinId="9" hidden="1"/>
    <cellStyle name="Hipervínculo visitado" xfId="41293" builtinId="9" hidden="1"/>
    <cellStyle name="Hipervínculo visitado" xfId="25639" builtinId="9" hidden="1"/>
    <cellStyle name="Hipervínculo visitado" xfId="22786" builtinId="9" hidden="1"/>
    <cellStyle name="Hipervínculo visitado" xfId="21795" builtinId="9" hidden="1"/>
    <cellStyle name="Hipervínculo visitado" xfId="10268" builtinId="9" hidden="1"/>
    <cellStyle name="Hipervínculo visitado" xfId="12850" builtinId="9" hidden="1"/>
    <cellStyle name="Hipervínculo visitado" xfId="15534" builtinId="9" hidden="1"/>
    <cellStyle name="Hipervínculo visitado" xfId="49612" builtinId="9" hidden="1"/>
    <cellStyle name="Hipervínculo visitado" xfId="30046" builtinId="9" hidden="1"/>
    <cellStyle name="Hipervínculo visitado" xfId="21925" builtinId="9" hidden="1"/>
    <cellStyle name="Hipervínculo visitado" xfId="22820" builtinId="9" hidden="1"/>
    <cellStyle name="Hipervínculo visitado" xfId="23271" builtinId="9" hidden="1"/>
    <cellStyle name="Hipervínculo visitado" xfId="44172" builtinId="9" hidden="1"/>
    <cellStyle name="Hipervínculo visitado" xfId="26178" builtinId="9" hidden="1"/>
    <cellStyle name="Hipervínculo visitado" xfId="31909" builtinId="9" hidden="1"/>
    <cellStyle name="Hipervínculo visitado" xfId="44670" builtinId="9" hidden="1"/>
    <cellStyle name="Hipervínculo visitado" xfId="45272" builtinId="9" hidden="1"/>
    <cellStyle name="Hipervínculo visitado" xfId="45763" builtinId="9" hidden="1"/>
    <cellStyle name="Hipervínculo visitado" xfId="47099" builtinId="9" hidden="1"/>
    <cellStyle name="Hipervínculo visitado" xfId="46935" builtinId="9" hidden="1"/>
    <cellStyle name="Hipervínculo visitado" xfId="26621" builtinId="9" hidden="1"/>
    <cellStyle name="Hipervínculo visitado" xfId="35925" builtinId="9" hidden="1"/>
    <cellStyle name="Hipervínculo visitado" xfId="51158" builtinId="9" hidden="1"/>
    <cellStyle name="Hipervínculo visitado" xfId="17734" builtinId="9" hidden="1"/>
    <cellStyle name="Hipervínculo visitado" xfId="53503" builtinId="9" hidden="1"/>
    <cellStyle name="Hipervínculo visitado" xfId="14860" builtinId="9" hidden="1"/>
    <cellStyle name="Hipervínculo visitado" xfId="26031" builtinId="9" hidden="1"/>
    <cellStyle name="Hipervínculo visitado" xfId="19174" builtinId="9" hidden="1"/>
    <cellStyle name="Hipervínculo visitado" xfId="6677" builtinId="9" hidden="1"/>
    <cellStyle name="Hipervínculo visitado" xfId="16493" builtinId="9" hidden="1"/>
    <cellStyle name="Hipervínculo visitado" xfId="587" builtinId="9" hidden="1"/>
    <cellStyle name="Hipervínculo visitado" xfId="55589" builtinId="9" hidden="1"/>
    <cellStyle name="Hipervínculo visitado" xfId="30052" builtinId="9" hidden="1"/>
    <cellStyle name="Hipervínculo visitado" xfId="11633" builtinId="9" hidden="1"/>
    <cellStyle name="Hipervínculo visitado" xfId="36608" builtinId="9" hidden="1"/>
    <cellStyle name="Hipervínculo visitado" xfId="41388" builtinId="9" hidden="1"/>
    <cellStyle name="Hipervínculo visitado" xfId="15074" builtinId="9" hidden="1"/>
    <cellStyle name="Hipervínculo visitado" xfId="29305" builtinId="9" hidden="1"/>
    <cellStyle name="Hipervínculo visitado" xfId="29791" builtinId="9" hidden="1"/>
    <cellStyle name="Hipervínculo visitado" xfId="9121" builtinId="9" hidden="1"/>
    <cellStyle name="Hipervínculo visitado" xfId="3447" builtinId="9" hidden="1"/>
    <cellStyle name="Hipervínculo visitado" xfId="9215" builtinId="9" hidden="1"/>
    <cellStyle name="Hipervínculo visitado" xfId="56843" builtinId="9" hidden="1"/>
    <cellStyle name="Hipervínculo visitado" xfId="49021" builtinId="9" hidden="1"/>
    <cellStyle name="Hipervínculo visitado" xfId="48090" builtinId="9" hidden="1"/>
    <cellStyle name="Hipervínculo visitado" xfId="10928" builtinId="9" hidden="1"/>
    <cellStyle name="Hipervínculo visitado" xfId="53580" builtinId="9" hidden="1"/>
    <cellStyle name="Hipervínculo visitado" xfId="19690" builtinId="9" hidden="1"/>
    <cellStyle name="Hipervínculo visitado" xfId="48022" builtinId="9" hidden="1"/>
    <cellStyle name="Hipervínculo visitado" xfId="1411" builtinId="9" hidden="1"/>
    <cellStyle name="Hipervínculo visitado" xfId="8820" builtinId="9" hidden="1"/>
    <cellStyle name="Hipervínculo visitado" xfId="44037" builtinId="9" hidden="1"/>
    <cellStyle name="Hipervínculo visitado" xfId="39482" builtinId="9" hidden="1"/>
    <cellStyle name="Hipervínculo visitado" xfId="33726" builtinId="9" hidden="1"/>
    <cellStyle name="Hipervínculo visitado" xfId="7450" builtinId="9" hidden="1"/>
    <cellStyle name="Hipervínculo visitado" xfId="9492" builtinId="9" hidden="1"/>
    <cellStyle name="Hipervínculo visitado" xfId="45052" builtinId="9" hidden="1"/>
    <cellStyle name="Hipervínculo visitado" xfId="46551" builtinId="9" hidden="1"/>
    <cellStyle name="Hipervínculo visitado" xfId="3375" builtinId="9" hidden="1"/>
    <cellStyle name="Hipervínculo visitado" xfId="3063" builtinId="9" hidden="1"/>
    <cellStyle name="Hipervínculo visitado" xfId="6556" builtinId="9" hidden="1"/>
    <cellStyle name="Hipervínculo visitado" xfId="7778" builtinId="9" hidden="1"/>
    <cellStyle name="Hipervínculo visitado" xfId="20359" builtinId="9" hidden="1"/>
    <cellStyle name="Hipervínculo visitado" xfId="19638" builtinId="9" hidden="1"/>
    <cellStyle name="Hipervínculo visitado" xfId="3875" builtinId="9" hidden="1"/>
    <cellStyle name="Hipervínculo visitado" xfId="8548" builtinId="9" hidden="1"/>
    <cellStyle name="Hipervínculo visitado" xfId="30016" builtinId="9" hidden="1"/>
    <cellStyle name="Hipervínculo visitado" xfId="37541" builtinId="9" hidden="1"/>
    <cellStyle name="Hipervínculo visitado" xfId="21199" builtinId="9" hidden="1"/>
    <cellStyle name="Hipervínculo visitado" xfId="51396" builtinId="9" hidden="1"/>
    <cellStyle name="Hipervínculo visitado" xfId="57208" builtinId="9" hidden="1"/>
    <cellStyle name="Hipervínculo visitado" xfId="12446" builtinId="9" hidden="1"/>
    <cellStyle name="Hipervínculo visitado" xfId="30251" builtinId="9" hidden="1"/>
    <cellStyle name="Hipervínculo visitado" xfId="17156" builtinId="9" hidden="1"/>
    <cellStyle name="Hipervínculo visitado" xfId="8054" builtinId="9" hidden="1"/>
    <cellStyle name="Hipervínculo visitado" xfId="44086" builtinId="9" hidden="1"/>
    <cellStyle name="Hipervínculo visitado" xfId="44994" builtinId="9" hidden="1"/>
    <cellStyle name="Hipervínculo visitado" xfId="28195" builtinId="9" hidden="1"/>
    <cellStyle name="Hipervínculo visitado" xfId="41003" builtinId="9" hidden="1"/>
    <cellStyle name="Hipervínculo visitado" xfId="37269" builtinId="9" hidden="1"/>
    <cellStyle name="Hipervínculo visitado" xfId="10384" builtinId="9" hidden="1"/>
    <cellStyle name="Hipervínculo visitado" xfId="49754" builtinId="9" hidden="1"/>
    <cellStyle name="Hipervínculo visitado" xfId="48583" builtinId="9" hidden="1"/>
    <cellStyle name="Hipervínculo visitado" xfId="51303" builtinId="9" hidden="1"/>
    <cellStyle name="Hipervínculo visitado" xfId="18205" builtinId="9" hidden="1"/>
    <cellStyle name="Hipervínculo visitado" xfId="51886" builtinId="9" hidden="1"/>
    <cellStyle name="Hipervínculo visitado" xfId="58895" builtinId="9" hidden="1"/>
    <cellStyle name="Hipervínculo visitado" xfId="53166" builtinId="9" hidden="1"/>
    <cellStyle name="Hipervínculo visitado" xfId="14612" builtinId="9" hidden="1"/>
    <cellStyle name="Hipervínculo visitado" xfId="12899" builtinId="9" hidden="1"/>
    <cellStyle name="Hipervínculo visitado" xfId="58947" builtinId="9" hidden="1"/>
    <cellStyle name="Hipervínculo visitado" xfId="55904" builtinId="9" hidden="1"/>
    <cellStyle name="Hipervínculo visitado" xfId="50217" builtinId="9" hidden="1"/>
    <cellStyle name="Hipervínculo visitado" xfId="57951" builtinId="9" hidden="1"/>
    <cellStyle name="Hipervínculo visitado" xfId="9360" builtinId="9" hidden="1"/>
    <cellStyle name="Hipervínculo visitado" xfId="15929" builtinId="9" hidden="1"/>
    <cellStyle name="Hipervínculo visitado" xfId="16632" builtinId="9" hidden="1"/>
    <cellStyle name="Hipervínculo visitado" xfId="48424" builtinId="9" hidden="1"/>
    <cellStyle name="Hipervínculo visitado" xfId="28432" builtinId="9" hidden="1"/>
    <cellStyle name="Hipervínculo visitado" xfId="21529" builtinId="9" hidden="1"/>
    <cellStyle name="Hipervínculo visitado" xfId="44344" builtinId="9" hidden="1"/>
    <cellStyle name="Hipervínculo visitado" xfId="28037" builtinId="9" hidden="1"/>
    <cellStyle name="Hipervínculo visitado" xfId="34503" builtinId="9" hidden="1"/>
    <cellStyle name="Hipervínculo visitado" xfId="32099" builtinId="9" hidden="1"/>
    <cellStyle name="Hipervínculo visitado" xfId="212" builtinId="9" hidden="1"/>
    <cellStyle name="Hipervínculo visitado" xfId="31843" builtinId="9" hidden="1"/>
    <cellStyle name="Hipervínculo visitado" xfId="5628" builtinId="9" hidden="1"/>
    <cellStyle name="Hipervínculo visitado" xfId="3003" builtinId="9" hidden="1"/>
    <cellStyle name="Hipervínculo visitado" xfId="55245" builtinId="9" hidden="1"/>
    <cellStyle name="Hipervínculo visitado" xfId="46825" builtinId="9" hidden="1"/>
    <cellStyle name="Hipervínculo visitado" xfId="46742" builtinId="9" hidden="1"/>
    <cellStyle name="Hipervínculo visitado" xfId="24059" builtinId="9" hidden="1"/>
    <cellStyle name="Hipervínculo visitado" xfId="38720" builtinId="9" hidden="1"/>
    <cellStyle name="Hipervínculo visitado" xfId="34858" builtinId="9" hidden="1"/>
    <cellStyle name="Hipervínculo visitado" xfId="42260" builtinId="9" hidden="1"/>
    <cellStyle name="Hipervínculo visitado" xfId="25428" builtinId="9" hidden="1"/>
    <cellStyle name="Hipervínculo visitado" xfId="22952" builtinId="9" hidden="1"/>
    <cellStyle name="Hipervínculo visitado" xfId="6384" builtinId="9" hidden="1"/>
    <cellStyle name="Hipervínculo visitado" xfId="52102" builtinId="9" hidden="1"/>
    <cellStyle name="Hipervínculo visitado" xfId="41017" builtinId="9" hidden="1"/>
    <cellStyle name="Hipervínculo visitado" xfId="47259" builtinId="9" hidden="1"/>
    <cellStyle name="Hipervínculo visitado" xfId="8258" builtinId="9" hidden="1"/>
    <cellStyle name="Hipervínculo visitado" xfId="44982" builtinId="9" hidden="1"/>
    <cellStyle name="Hipervínculo visitado" xfId="26198" builtinId="9" hidden="1"/>
    <cellStyle name="Hipervínculo visitado" xfId="42304" builtinId="9" hidden="1"/>
    <cellStyle name="Hipervínculo visitado" xfId="27193" builtinId="9" hidden="1"/>
    <cellStyle name="Hipervínculo visitado" xfId="21249" builtinId="9" hidden="1"/>
    <cellStyle name="Hipervínculo visitado" xfId="465" builtinId="9" hidden="1"/>
    <cellStyle name="Hipervínculo visitado" xfId="21647" builtinId="9" hidden="1"/>
    <cellStyle name="Hipervínculo visitado" xfId="52969" builtinId="9" hidden="1"/>
    <cellStyle name="Hipervínculo visitado" xfId="36331" builtinId="9" hidden="1"/>
    <cellStyle name="Hipervínculo visitado" xfId="50291" builtinId="9" hidden="1"/>
    <cellStyle name="Hipervínculo visitado" xfId="14362" builtinId="9" hidden="1"/>
    <cellStyle name="Hipervínculo visitado" xfId="25796" builtinId="9" hidden="1"/>
    <cellStyle name="Hipervínculo visitado" xfId="24393" builtinId="9" hidden="1"/>
    <cellStyle name="Hipervínculo visitado" xfId="10658" builtinId="9" hidden="1"/>
    <cellStyle name="Hipervínculo visitado" xfId="3043" builtinId="9" hidden="1"/>
    <cellStyle name="Hipervínculo visitado" xfId="7922" builtinId="9" hidden="1"/>
    <cellStyle name="Hipervínculo visitado" xfId="6362" builtinId="9" hidden="1"/>
    <cellStyle name="Hipervínculo visitado" xfId="18195" builtinId="9" hidden="1"/>
    <cellStyle name="Hipervínculo visitado" xfId="37110" builtinId="9" hidden="1"/>
    <cellStyle name="Hipervínculo visitado" xfId="23317" builtinId="9" hidden="1"/>
    <cellStyle name="Hipervínculo visitado" xfId="36700" builtinId="9" hidden="1"/>
    <cellStyle name="Hipervínculo visitado" xfId="34513" builtinId="9" hidden="1"/>
    <cellStyle name="Hipervínculo visitado" xfId="34860" builtinId="9" hidden="1"/>
    <cellStyle name="Hipervínculo visitado" xfId="30582" builtinId="9" hidden="1"/>
    <cellStyle name="Hipervínculo visitado" xfId="26170" builtinId="9" hidden="1"/>
    <cellStyle name="Hipervínculo visitado" xfId="25955" builtinId="9" hidden="1"/>
    <cellStyle name="Hipervínculo visitado" xfId="25192" builtinId="9" hidden="1"/>
    <cellStyle name="Hipervínculo visitado" xfId="28777" builtinId="9" hidden="1"/>
    <cellStyle name="Hipervínculo visitado" xfId="29281" builtinId="9" hidden="1"/>
    <cellStyle name="Hipervínculo visitado" xfId="29556" builtinId="9" hidden="1"/>
    <cellStyle name="Hipervínculo visitado" xfId="29622" builtinId="9" hidden="1"/>
    <cellStyle name="Hipervínculo visitado" xfId="47840" builtinId="9" hidden="1"/>
    <cellStyle name="Hipervínculo visitado" xfId="23020" builtinId="9" hidden="1"/>
    <cellStyle name="Hipervínculo visitado" xfId="3653" builtinId="9" hidden="1"/>
    <cellStyle name="Hipervínculo visitado" xfId="20805" builtinId="9" hidden="1"/>
    <cellStyle name="Hipervínculo visitado" xfId="46973" builtinId="9" hidden="1"/>
    <cellStyle name="Hipervínculo visitado" xfId="52854" builtinId="9" hidden="1"/>
    <cellStyle name="Hipervínculo visitado" xfId="48508" builtinId="9" hidden="1"/>
    <cellStyle name="Hipervínculo visitado" xfId="58327" builtinId="9" hidden="1"/>
    <cellStyle name="Hipervínculo visitado" xfId="27520" builtinId="9" hidden="1"/>
    <cellStyle name="Hipervínculo visitado" xfId="3345" builtinId="9" hidden="1"/>
    <cellStyle name="Hipervínculo visitado" xfId="1673" builtinId="9" hidden="1"/>
    <cellStyle name="Hipervínculo visitado" xfId="24001" builtinId="9" hidden="1"/>
    <cellStyle name="Hipervínculo visitado" xfId="11411" builtinId="9" hidden="1"/>
    <cellStyle name="Hipervínculo visitado" xfId="55689" builtinId="9" hidden="1"/>
    <cellStyle name="Hipervínculo visitado" xfId="22319" builtinId="9" hidden="1"/>
    <cellStyle name="Hipervínculo visitado" xfId="6751" builtinId="9" hidden="1"/>
    <cellStyle name="Hipervínculo visitado" xfId="53007" builtinId="9" hidden="1"/>
    <cellStyle name="Hipervínculo visitado" xfId="38197" builtinId="9" hidden="1"/>
    <cellStyle name="Hipervínculo visitado" xfId="26939" builtinId="9" hidden="1"/>
    <cellStyle name="Hipervínculo visitado" xfId="30800" builtinId="9" hidden="1"/>
    <cellStyle name="Hipervínculo visitado" xfId="2985" builtinId="9" hidden="1"/>
    <cellStyle name="Hipervínculo visitado" xfId="26142" builtinId="9" hidden="1"/>
    <cellStyle name="Hipervínculo visitado" xfId="25461" builtinId="9" hidden="1"/>
    <cellStyle name="Hipervínculo visitado" xfId="12159" builtinId="9" hidden="1"/>
    <cellStyle name="Hipervínculo visitado" xfId="49376" builtinId="9" hidden="1"/>
    <cellStyle name="Hipervínculo visitado" xfId="7546" builtinId="9" hidden="1"/>
    <cellStyle name="Hipervínculo visitado" xfId="49726" builtinId="9" hidden="1"/>
    <cellStyle name="Hipervínculo visitado" xfId="58214" builtinId="9" hidden="1"/>
    <cellStyle name="Hipervínculo visitado" xfId="19224" builtinId="9" hidden="1"/>
    <cellStyle name="Hipervínculo visitado" xfId="9673" builtinId="9" hidden="1"/>
    <cellStyle name="Hipervínculo visitado" xfId="8558" builtinId="9" hidden="1"/>
    <cellStyle name="Hipervínculo visitado" xfId="41942" builtinId="9" hidden="1"/>
    <cellStyle name="Hipervínculo visitado" xfId="3603" builtinId="9" hidden="1"/>
    <cellStyle name="Hipervínculo visitado" xfId="1729" builtinId="9" hidden="1"/>
    <cellStyle name="Hipervínculo visitado" xfId="12655" builtinId="9" hidden="1"/>
    <cellStyle name="Hipervínculo visitado" xfId="5824" builtinId="9" hidden="1"/>
    <cellStyle name="Hipervínculo visitado" xfId="42860" builtinId="9" hidden="1"/>
    <cellStyle name="Hipervínculo visitado" xfId="20379" builtinId="9" hidden="1"/>
    <cellStyle name="Hipervínculo visitado" xfId="43357" builtinId="9" hidden="1"/>
    <cellStyle name="Hipervínculo visitado" xfId="50215" builtinId="9" hidden="1"/>
    <cellStyle name="Hipervínculo visitado" xfId="34729" builtinId="9" hidden="1"/>
    <cellStyle name="Hipervínculo visitado" xfId="8911" builtinId="9" hidden="1"/>
    <cellStyle name="Hipervínculo visitado" xfId="34211" builtinId="9" hidden="1"/>
    <cellStyle name="Hipervínculo visitado" xfId="207" builtinId="9" hidden="1"/>
    <cellStyle name="Hipervínculo visitado" xfId="3845" builtinId="9" hidden="1"/>
    <cellStyle name="Hipervínculo visitado" xfId="1885" builtinId="9" hidden="1"/>
    <cellStyle name="Hipervínculo visitado" xfId="20469" builtinId="9" hidden="1"/>
    <cellStyle name="Hipervínculo visitado" xfId="48980" builtinId="9" hidden="1"/>
    <cellStyle name="Hipervínculo visitado" xfId="35129" builtinId="9" hidden="1"/>
    <cellStyle name="Hipervínculo visitado" xfId="32392" builtinId="9" hidden="1"/>
    <cellStyle name="Hipervínculo visitado" xfId="34765" builtinId="9" hidden="1"/>
    <cellStyle name="Hipervínculo visitado" xfId="16037" builtinId="9" hidden="1"/>
    <cellStyle name="Hipervínculo visitado" xfId="19902" builtinId="9" hidden="1"/>
    <cellStyle name="Hipervínculo visitado" xfId="46324" builtinId="9" hidden="1"/>
    <cellStyle name="Hipervínculo visitado" xfId="23535" builtinId="9" hidden="1"/>
    <cellStyle name="Hipervínculo visitado" xfId="39786" builtinId="9" hidden="1"/>
    <cellStyle name="Hipervínculo visitado" xfId="18918" builtinId="9" hidden="1"/>
    <cellStyle name="Hipervínculo visitado" xfId="1096" builtinId="9" hidden="1"/>
    <cellStyle name="Hipervínculo visitado" xfId="58441" builtinId="9" hidden="1"/>
    <cellStyle name="Hipervínculo visitado" xfId="57732" builtinId="9" hidden="1"/>
    <cellStyle name="Hipervínculo visitado" xfId="32800" builtinId="9" hidden="1"/>
    <cellStyle name="Hipervínculo visitado" xfId="26863" builtinId="9" hidden="1"/>
    <cellStyle name="Hipervínculo visitado" xfId="29051" builtinId="9" hidden="1"/>
    <cellStyle name="Hipervínculo visitado" xfId="41759" builtinId="9" hidden="1"/>
    <cellStyle name="Hipervínculo visitado" xfId="34505" builtinId="9" hidden="1"/>
    <cellStyle name="Hipervínculo visitado" xfId="32778" builtinId="9" hidden="1"/>
    <cellStyle name="Hipervínculo visitado" xfId="48440" builtinId="9" hidden="1"/>
    <cellStyle name="Hipervínculo visitado" xfId="47185" builtinId="9" hidden="1"/>
    <cellStyle name="Hipervínculo visitado" xfId="52545" builtinId="9" hidden="1"/>
    <cellStyle name="Hipervínculo visitado" xfId="38393" builtinId="9" hidden="1"/>
    <cellStyle name="Hipervínculo visitado" xfId="53295" builtinId="9" hidden="1"/>
    <cellStyle name="Hipervínculo visitado" xfId="55765" builtinId="9" hidden="1"/>
    <cellStyle name="Hipervínculo visitado" xfId="14626" builtinId="9" hidden="1"/>
    <cellStyle name="Hipervínculo visitado" xfId="20326" builtinId="9" hidden="1"/>
    <cellStyle name="Hipervínculo visitado" xfId="6260" builtinId="9" hidden="1"/>
    <cellStyle name="Hipervínculo visitado" xfId="52895" builtinId="9" hidden="1"/>
    <cellStyle name="Hipervínculo visitado" xfId="54962" builtinId="9" hidden="1"/>
    <cellStyle name="Hipervínculo visitado" xfId="48918" builtinId="9" hidden="1"/>
    <cellStyle name="Hipervínculo visitado" xfId="16612" builtinId="9" hidden="1"/>
    <cellStyle name="Hipervínculo visitado" xfId="6765" builtinId="9" hidden="1"/>
    <cellStyle name="Hipervínculo visitado" xfId="1759" builtinId="9" hidden="1"/>
    <cellStyle name="Hipervínculo visitado" xfId="637" builtinId="9" hidden="1"/>
    <cellStyle name="Hipervínculo visitado" xfId="18225" builtinId="9" hidden="1"/>
    <cellStyle name="Hipervínculo visitado" xfId="46308" builtinId="9" hidden="1"/>
    <cellStyle name="Hipervínculo visitado" xfId="26989" builtinId="9" hidden="1"/>
    <cellStyle name="Hipervínculo visitado" xfId="6166" builtinId="9" hidden="1"/>
    <cellStyle name="Hipervínculo visitado" xfId="33734" builtinId="9" hidden="1"/>
    <cellStyle name="Hipervínculo visitado" xfId="48392" builtinId="9" hidden="1"/>
    <cellStyle name="Hipervínculo visitado" xfId="9725" builtinId="9" hidden="1"/>
    <cellStyle name="Hipervínculo visitado" xfId="45579" builtinId="9" hidden="1"/>
    <cellStyle name="Hipervínculo visitado" xfId="16892" builtinId="9" hidden="1"/>
    <cellStyle name="Hipervínculo visitado" xfId="24579" builtinId="9" hidden="1"/>
    <cellStyle name="Hipervínculo visitado" xfId="24633" builtinId="9" hidden="1"/>
    <cellStyle name="Hipervínculo visitado" xfId="24721" builtinId="9" hidden="1"/>
    <cellStyle name="Hipervínculo visitado" xfId="24139" builtinId="9" hidden="1"/>
    <cellStyle name="Hipervínculo visitado" xfId="23430" builtinId="9" hidden="1"/>
    <cellStyle name="Hipervínculo visitado" xfId="23140" builtinId="9" hidden="1"/>
    <cellStyle name="Hipervínculo visitado" xfId="14196" builtinId="9" hidden="1"/>
    <cellStyle name="Hipervínculo visitado" xfId="14494" builtinId="9" hidden="1"/>
    <cellStyle name="Hipervínculo visitado" xfId="12621" builtinId="9" hidden="1"/>
    <cellStyle name="Hipervínculo visitado" xfId="13702" builtinId="9" hidden="1"/>
    <cellStyle name="Hipervínculo visitado" xfId="10548" builtinId="9" hidden="1"/>
    <cellStyle name="Hipervínculo visitado" xfId="21233" builtinId="9" hidden="1"/>
    <cellStyle name="Hipervínculo visitado" xfId="28113" builtinId="9" hidden="1"/>
    <cellStyle name="Hipervínculo visitado" xfId="36321" builtinId="9" hidden="1"/>
    <cellStyle name="Hipervínculo visitado" xfId="14326" builtinId="9" hidden="1"/>
    <cellStyle name="Hipervínculo visitado" xfId="15238" builtinId="9" hidden="1"/>
    <cellStyle name="Hipervínculo visitado" xfId="15384" builtinId="9" hidden="1"/>
    <cellStyle name="Hipervínculo visitado" xfId="15076" builtinId="9" hidden="1"/>
    <cellStyle name="Hipervínculo visitado" xfId="14088" builtinId="9" hidden="1"/>
    <cellStyle name="Hipervínculo visitado" xfId="14586" builtinId="9" hidden="1"/>
    <cellStyle name="Hipervínculo visitado" xfId="12191" builtinId="9" hidden="1"/>
    <cellStyle name="Hipervínculo visitado" xfId="11676" builtinId="9" hidden="1"/>
    <cellStyle name="Hipervínculo visitado" xfId="11783" builtinId="9" hidden="1"/>
    <cellStyle name="Hipervínculo visitado" xfId="11723" builtinId="9" hidden="1"/>
    <cellStyle name="Hipervínculo visitado" xfId="14540" builtinId="9" hidden="1"/>
    <cellStyle name="Hipervínculo visitado" xfId="15706" builtinId="9" hidden="1"/>
    <cellStyle name="Hipervínculo visitado" xfId="35983" builtinId="9" hidden="1"/>
    <cellStyle name="Hipervínculo visitado" xfId="12137" builtinId="9" hidden="1"/>
    <cellStyle name="Hipervínculo visitado" xfId="15272" builtinId="9" hidden="1"/>
    <cellStyle name="Hipervínculo visitado" xfId="24187" builtinId="9" hidden="1"/>
    <cellStyle name="Hipervínculo visitado" xfId="24903" builtinId="9" hidden="1"/>
    <cellStyle name="Hipervínculo visitado" xfId="20929" builtinId="9" hidden="1"/>
    <cellStyle name="Hipervínculo visitado" xfId="10226" builtinId="9" hidden="1"/>
    <cellStyle name="Hipervínculo visitado" xfId="45270" builtinId="9" hidden="1"/>
    <cellStyle name="Hipervínculo visitado" xfId="26529" builtinId="9" hidden="1"/>
    <cellStyle name="Hipervínculo visitado" xfId="42114" builtinId="9" hidden="1"/>
    <cellStyle name="Hipervínculo visitado" xfId="42510" builtinId="9" hidden="1"/>
    <cellStyle name="Hipervínculo visitado" xfId="44252" builtinId="9" hidden="1"/>
    <cellStyle name="Hipervínculo visitado" xfId="26959" builtinId="9" hidden="1"/>
    <cellStyle name="Hipervínculo visitado" xfId="28289" builtinId="9" hidden="1"/>
    <cellStyle name="Hipervínculo visitado" xfId="20789" builtinId="9" hidden="1"/>
    <cellStyle name="Hipervínculo visitado" xfId="22634" builtinId="9" hidden="1"/>
    <cellStyle name="Hipervínculo visitado" xfId="18527" builtinId="9" hidden="1"/>
    <cellStyle name="Hipervínculo visitado" xfId="18640" builtinId="9" hidden="1"/>
    <cellStyle name="Hipervínculo visitado" xfId="22882" builtinId="9" hidden="1"/>
    <cellStyle name="Hipervínculo visitado" xfId="22483" builtinId="9" hidden="1"/>
    <cellStyle name="Hipervínculo visitado" xfId="32960" builtinId="9" hidden="1"/>
    <cellStyle name="Hipervínculo visitado" xfId="15893" builtinId="9" hidden="1"/>
    <cellStyle name="Hipervínculo visitado" xfId="9896" builtinId="9" hidden="1"/>
    <cellStyle name="Hipervínculo visitado" xfId="12303" builtinId="9" hidden="1"/>
    <cellStyle name="Hipervínculo visitado" xfId="13604" builtinId="9" hidden="1"/>
    <cellStyle name="Hipervínculo visitado" xfId="35533" builtinId="9" hidden="1"/>
    <cellStyle name="Hipervínculo visitado" xfId="23321" builtinId="9" hidden="1"/>
    <cellStyle name="Hipervínculo visitado" xfId="18449" builtinId="9" hidden="1"/>
    <cellStyle name="Hipervínculo visitado" xfId="27470" builtinId="9" hidden="1"/>
    <cellStyle name="Hipervínculo visitado" xfId="29287" builtinId="9" hidden="1"/>
    <cellStyle name="Hipervínculo visitado" xfId="29049" builtinId="9" hidden="1"/>
    <cellStyle name="Hipervínculo visitado" xfId="31294" builtinId="9" hidden="1"/>
    <cellStyle name="Hipervínculo visitado" xfId="31404" builtinId="9" hidden="1"/>
    <cellStyle name="Hipervínculo visitado" xfId="46977" builtinId="9" hidden="1"/>
    <cellStyle name="Hipervínculo visitado" xfId="45244" builtinId="9" hidden="1"/>
    <cellStyle name="Hipervínculo visitado" xfId="44108" builtinId="9" hidden="1"/>
    <cellStyle name="Hipervínculo visitado" xfId="41240" builtinId="9" hidden="1"/>
    <cellStyle name="Hipervínculo visitado" xfId="26447" builtinId="9" hidden="1"/>
    <cellStyle name="Hipervínculo visitado" xfId="25981" builtinId="9" hidden="1"/>
    <cellStyle name="Hipervínculo visitado" xfId="38941" builtinId="9" hidden="1"/>
    <cellStyle name="Hipervínculo visitado" xfId="29712" builtinId="9" hidden="1"/>
    <cellStyle name="Hipervínculo visitado" xfId="31528" builtinId="9" hidden="1"/>
    <cellStyle name="Hipervínculo visitado" xfId="27708" builtinId="9" hidden="1"/>
    <cellStyle name="Hipervínculo visitado" xfId="28552" builtinId="9" hidden="1"/>
    <cellStyle name="Hipervínculo visitado" xfId="29279" builtinId="9" hidden="1"/>
    <cellStyle name="Hipervínculo visitado" xfId="25575" builtinId="9" hidden="1"/>
    <cellStyle name="Hipervínculo visitado" xfId="37265" builtinId="9" hidden="1"/>
    <cellStyle name="Hipervínculo visitado" xfId="19406" builtinId="9" hidden="1"/>
    <cellStyle name="Hipervínculo visitado" xfId="7662" builtinId="9" hidden="1"/>
    <cellStyle name="Hipervínculo visitado" xfId="39706" builtinId="9" hidden="1"/>
    <cellStyle name="Hipervínculo visitado" xfId="18317" builtinId="9" hidden="1"/>
    <cellStyle name="Hipervínculo visitado" xfId="23157" builtinId="9" hidden="1"/>
    <cellStyle name="Hipervínculo visitado" xfId="48086" builtinId="9" hidden="1"/>
    <cellStyle name="Hipervínculo visitado" xfId="53999" builtinId="9" hidden="1"/>
    <cellStyle name="Hipervínculo visitado" xfId="37939" builtinId="9" hidden="1"/>
    <cellStyle name="Hipervínculo visitado" xfId="38021" builtinId="9" hidden="1"/>
    <cellStyle name="Hipervínculo visitado" xfId="35093" builtinId="9" hidden="1"/>
    <cellStyle name="Hipervínculo visitado" xfId="35855" builtinId="9" hidden="1"/>
    <cellStyle name="Hipervínculo visitado" xfId="32670" builtinId="9" hidden="1"/>
    <cellStyle name="Hipervínculo visitado" xfId="33868" builtinId="9" hidden="1"/>
    <cellStyle name="Hipervínculo visitado" xfId="30448" builtinId="9" hidden="1"/>
    <cellStyle name="Hipervínculo visitado" xfId="30733" builtinId="9" hidden="1"/>
    <cellStyle name="Hipervínculo visitado" xfId="48768" builtinId="9" hidden="1"/>
    <cellStyle name="Hipervínculo visitado" xfId="53323" builtinId="9" hidden="1"/>
    <cellStyle name="Hipervínculo visitado" xfId="57740" builtinId="9" hidden="1"/>
    <cellStyle name="Hipervínculo visitado" xfId="58669" builtinId="9" hidden="1"/>
    <cellStyle name="Hipervínculo visitado" xfId="44790" builtinId="9" hidden="1"/>
    <cellStyle name="Hipervínculo visitado" xfId="37731" builtinId="9" hidden="1"/>
    <cellStyle name="Hipervínculo visitado" xfId="30676" builtinId="9" hidden="1"/>
    <cellStyle name="Hipervínculo visitado" xfId="6879" builtinId="9" hidden="1"/>
    <cellStyle name="Hipervínculo visitado" xfId="35793" builtinId="9" hidden="1"/>
    <cellStyle name="Hipervínculo visitado" xfId="58963" builtinId="9" hidden="1"/>
    <cellStyle name="Hipervínculo visitado" xfId="27083" builtinId="9" hidden="1"/>
    <cellStyle name="Hipervínculo visitado" xfId="23589" builtinId="9" hidden="1"/>
    <cellStyle name="Hipervínculo visitado" xfId="35276" builtinId="9" hidden="1"/>
    <cellStyle name="Hipervínculo visitado" xfId="14642" builtinId="9" hidden="1"/>
    <cellStyle name="Hipervínculo visitado" xfId="14342" builtinId="9" hidden="1"/>
    <cellStyle name="Hipervínculo visitado" xfId="46163" builtinId="9" hidden="1"/>
    <cellStyle name="Hipervínculo visitado" xfId="44582" builtinId="9" hidden="1"/>
    <cellStyle name="Hipervínculo visitado" xfId="22435" builtinId="9" hidden="1"/>
    <cellStyle name="Hipervínculo visitado" xfId="40838" builtinId="9" hidden="1"/>
    <cellStyle name="Hipervínculo visitado" xfId="36123" builtinId="9" hidden="1"/>
    <cellStyle name="Hipervínculo visitado" xfId="35753" builtinId="9" hidden="1"/>
    <cellStyle name="Hipervínculo visitado" xfId="30172" builtinId="9" hidden="1"/>
    <cellStyle name="Hipervínculo visitado" xfId="23281" builtinId="9" hidden="1"/>
    <cellStyle name="Hipervínculo visitado" xfId="43447" builtinId="9" hidden="1"/>
    <cellStyle name="Hipervínculo visitado" xfId="46999" builtinId="9" hidden="1"/>
    <cellStyle name="Hipervínculo visitado" xfId="23116" builtinId="9" hidden="1"/>
    <cellStyle name="Hipervínculo visitado" xfId="10622" builtinId="9" hidden="1"/>
    <cellStyle name="Hipervínculo visitado" xfId="2430" builtinId="9" hidden="1"/>
    <cellStyle name="Hipervínculo visitado" xfId="17174" builtinId="9" hidden="1"/>
    <cellStyle name="Hipervínculo visitado" xfId="10010" builtinId="9" hidden="1"/>
    <cellStyle name="Hipervínculo visitado" xfId="9976" builtinId="9" hidden="1"/>
    <cellStyle name="Hipervínculo visitado" xfId="38601" builtinId="9" hidden="1"/>
    <cellStyle name="Hipervínculo visitado" xfId="23797" builtinId="9" hidden="1"/>
    <cellStyle name="Hipervínculo visitado" xfId="22940" builtinId="9" hidden="1"/>
    <cellStyle name="Hipervínculo visitado" xfId="347" builtinId="9" hidden="1"/>
    <cellStyle name="Hipervínculo visitado" xfId="3377" builtinId="9" hidden="1"/>
    <cellStyle name="Hipervínculo visitado" xfId="4490" builtinId="9" hidden="1"/>
    <cellStyle name="Hipervínculo visitado" xfId="8616" builtinId="9" hidden="1"/>
    <cellStyle name="Hipervínculo visitado" xfId="19744" builtinId="9" hidden="1"/>
    <cellStyle name="Hipervínculo visitado" xfId="16676" builtinId="9" hidden="1"/>
    <cellStyle name="Hipervínculo visitado" xfId="33750" builtinId="9" hidden="1"/>
    <cellStyle name="Hipervínculo visitado" xfId="42446" builtinId="9" hidden="1"/>
    <cellStyle name="Hipervínculo visitado" xfId="10690" builtinId="9" hidden="1"/>
    <cellStyle name="Hipervínculo visitado" xfId="7415" builtinId="9" hidden="1"/>
    <cellStyle name="Hipervínculo visitado" xfId="15933" builtinId="9" hidden="1"/>
    <cellStyle name="Hipervínculo visitado" xfId="51010" builtinId="9" hidden="1"/>
    <cellStyle name="Hipervínculo visitado" xfId="39772" builtinId="9" hidden="1"/>
    <cellStyle name="Hipervínculo visitado" xfId="30062" builtinId="9" hidden="1"/>
    <cellStyle name="Hipervínculo visitado" xfId="30558" builtinId="9" hidden="1"/>
    <cellStyle name="Hipervínculo visitado" xfId="19710" builtinId="9" hidden="1"/>
    <cellStyle name="Hipervínculo visitado" xfId="59264" builtinId="9" hidden="1"/>
    <cellStyle name="Hipervínculo visitado" xfId="3711" builtinId="9" hidden="1"/>
    <cellStyle name="Hipervínculo visitado" xfId="27035" builtinId="9" hidden="1"/>
    <cellStyle name="Hipervínculo visitado" xfId="48818" builtinId="9" hidden="1"/>
    <cellStyle name="Hipervínculo visitado" xfId="6909" builtinId="9" hidden="1"/>
    <cellStyle name="Hipervínculo visitado" xfId="8196" builtinId="9" hidden="1"/>
    <cellStyle name="Hipervínculo visitado" xfId="16614" builtinId="9" hidden="1"/>
    <cellStyle name="Hipervínculo visitado" xfId="8226" builtinId="9" hidden="1"/>
    <cellStyle name="Hipervínculo visitado" xfId="1367" builtinId="9" hidden="1"/>
    <cellStyle name="Hipervínculo visitado" xfId="2512" builtinId="9" hidden="1"/>
    <cellStyle name="Hipervínculo visitado" xfId="41425" builtinId="9" hidden="1"/>
    <cellStyle name="Hipervínculo visitado" xfId="6316" builtinId="9" hidden="1"/>
    <cellStyle name="Hipervínculo visitado" xfId="8254" builtinId="9" hidden="1"/>
    <cellStyle name="Hipervínculo visitado" xfId="2979" builtinId="9" hidden="1"/>
    <cellStyle name="Hipervínculo visitado" xfId="57831" builtinId="9" hidden="1"/>
    <cellStyle name="Hipervínculo visitado" xfId="18173" builtinId="9" hidden="1"/>
    <cellStyle name="Hipervínculo visitado" xfId="14124" builtinId="9" hidden="1"/>
    <cellStyle name="Hipervínculo visitado" xfId="16031" builtinId="9" hidden="1"/>
    <cellStyle name="Hipervínculo visitado" xfId="40376" builtinId="9" hidden="1"/>
    <cellStyle name="Hipervínculo visitado" xfId="37337" builtinId="9" hidden="1"/>
    <cellStyle name="Hipervínculo visitado" xfId="24431" builtinId="9" hidden="1"/>
    <cellStyle name="Hipervínculo visitado" xfId="7851" builtinId="9" hidden="1"/>
    <cellStyle name="Hipervínculo visitado" xfId="43882" builtinId="9" hidden="1"/>
    <cellStyle name="Hipervínculo visitado" xfId="38127" builtinId="9" hidden="1"/>
    <cellStyle name="Hipervínculo visitado" xfId="4687" builtinId="9" hidden="1"/>
    <cellStyle name="Hipervínculo visitado" xfId="49930" builtinId="9" hidden="1"/>
    <cellStyle name="Hipervínculo visitado" xfId="58951" builtinId="9" hidden="1"/>
    <cellStyle name="Hipervínculo visitado" xfId="14693" builtinId="9" hidden="1"/>
    <cellStyle name="Hipervínculo visitado" xfId="51990" builtinId="9" hidden="1"/>
    <cellStyle name="Hipervínculo visitado" xfId="52397" builtinId="9" hidden="1"/>
    <cellStyle name="Hipervínculo visitado" xfId="13582" builtinId="9" hidden="1"/>
    <cellStyle name="Hipervínculo visitado" xfId="50229" builtinId="9" hidden="1"/>
    <cellStyle name="Hipervínculo visitado" xfId="41067" builtinId="9" hidden="1"/>
    <cellStyle name="Hipervínculo visitado" xfId="47864" builtinId="9" hidden="1"/>
    <cellStyle name="Hipervínculo visitado" xfId="37213" builtinId="9" hidden="1"/>
    <cellStyle name="Hipervínculo visitado" xfId="27185" builtinId="9" hidden="1"/>
    <cellStyle name="Hipervínculo visitado" xfId="2951" builtinId="9" hidden="1"/>
    <cellStyle name="Hipervínculo visitado" xfId="31654" builtinId="9" hidden="1"/>
    <cellStyle name="Hipervínculo visitado" xfId="6895" builtinId="9" hidden="1"/>
    <cellStyle name="Hipervínculo visitado" xfId="7252" builtinId="9" hidden="1"/>
    <cellStyle name="Hipervínculo visitado" xfId="28809" builtinId="9" hidden="1"/>
    <cellStyle name="Hipervínculo visitado" xfId="18626" builtinId="9" hidden="1"/>
    <cellStyle name="Hipervínculo visitado" xfId="40114" builtinId="9" hidden="1"/>
    <cellStyle name="Hipervínculo visitado" xfId="41023" builtinId="9" hidden="1"/>
    <cellStyle name="Hipervínculo visitado" xfId="42682" builtinId="9" hidden="1"/>
    <cellStyle name="Hipervínculo visitado" xfId="22966" builtinId="9" hidden="1"/>
    <cellStyle name="Hipervínculo visitado" xfId="12315" builtinId="9" hidden="1"/>
    <cellStyle name="Hipervínculo visitado" xfId="42896" builtinId="9" hidden="1"/>
    <cellStyle name="Hipervínculo visitado" xfId="52086" builtinId="9" hidden="1"/>
    <cellStyle name="Hipervínculo visitado" xfId="16652" builtinId="9" hidden="1"/>
    <cellStyle name="Hipervínculo visitado" xfId="11090" builtinId="9" hidden="1"/>
    <cellStyle name="Hipervínculo visitado" xfId="8536" builtinId="9" hidden="1"/>
    <cellStyle name="Hipervínculo visitado" xfId="42758" builtinId="9" hidden="1"/>
    <cellStyle name="Hipervínculo visitado" xfId="28743" builtinId="9" hidden="1"/>
    <cellStyle name="Hipervínculo visitado" xfId="22333" builtinId="9" hidden="1"/>
    <cellStyle name="Hipervínculo visitado" xfId="18421" builtinId="9" hidden="1"/>
    <cellStyle name="Hipervínculo visitado" xfId="23014" builtinId="9" hidden="1"/>
    <cellStyle name="Hipervínculo visitado" xfId="11960" builtinId="9" hidden="1"/>
    <cellStyle name="Hipervínculo visitado" xfId="21247" builtinId="9" hidden="1"/>
    <cellStyle name="Hipervínculo visitado" xfId="28531" builtinId="9" hidden="1"/>
    <cellStyle name="Hipervínculo visitado" xfId="29849" builtinId="9" hidden="1"/>
    <cellStyle name="Hipervínculo visitado" xfId="26919" builtinId="9" hidden="1"/>
    <cellStyle name="Hipervínculo visitado" xfId="9181" builtinId="9" hidden="1"/>
    <cellStyle name="Hipervínculo visitado" xfId="17256" builtinId="9" hidden="1"/>
    <cellStyle name="Hipervínculo visitado" xfId="30982" builtinId="9" hidden="1"/>
    <cellStyle name="Hipervínculo visitado" xfId="37417" builtinId="9" hidden="1"/>
    <cellStyle name="Hipervínculo visitado" xfId="22672" builtinId="9" hidden="1"/>
    <cellStyle name="Hipervínculo visitado" xfId="45577" builtinId="9" hidden="1"/>
    <cellStyle name="Hipervínculo visitado" xfId="11603" builtinId="9" hidden="1"/>
    <cellStyle name="Hipervínculo visitado" xfId="22079" builtinId="9" hidden="1"/>
    <cellStyle name="Hipervínculo visitado" xfId="39881" builtinId="9" hidden="1"/>
    <cellStyle name="Hipervínculo visitado" xfId="47067" builtinId="9" hidden="1"/>
    <cellStyle name="Hipervínculo visitado" xfId="3227" builtinId="9" hidden="1"/>
    <cellStyle name="Hipervínculo visitado" xfId="8572" builtinId="9" hidden="1"/>
    <cellStyle name="Hipervínculo visitado" xfId="39925" builtinId="9" hidden="1"/>
    <cellStyle name="Hipervínculo visitado" xfId="56347" builtinId="9" hidden="1"/>
    <cellStyle name="Hipervínculo visitado" xfId="37679" builtinId="9" hidden="1"/>
    <cellStyle name="Hipervínculo visitado" xfId="57787" builtinId="9" hidden="1"/>
    <cellStyle name="Hipervínculo visitado" xfId="12513" builtinId="9" hidden="1"/>
    <cellStyle name="Hipervínculo visitado" xfId="13951" builtinId="9" hidden="1"/>
    <cellStyle name="Hipervínculo visitado" xfId="28657" builtinId="9" hidden="1"/>
    <cellStyle name="Hipervínculo visitado" xfId="11715" builtinId="9" hidden="1"/>
    <cellStyle name="Hipervínculo visitado" xfId="41193" builtinId="9" hidden="1"/>
    <cellStyle name="Hipervínculo visitado" xfId="8376" builtinId="9" hidden="1"/>
    <cellStyle name="Hipervínculo visitado" xfId="16390" builtinId="9" hidden="1"/>
    <cellStyle name="Hipervínculo visitado" xfId="16432" builtinId="9" hidden="1"/>
    <cellStyle name="Hipervínculo visitado" xfId="20312" builtinId="9" hidden="1"/>
    <cellStyle name="Hipervínculo visitado" xfId="9858" builtinId="9" hidden="1"/>
    <cellStyle name="Hipervínculo visitado" xfId="9448" builtinId="9" hidden="1"/>
    <cellStyle name="Hipervínculo visitado" xfId="8074" builtinId="9" hidden="1"/>
    <cellStyle name="Hipervínculo visitado" xfId="8570" builtinId="9" hidden="1"/>
    <cellStyle name="Hipervínculo visitado" xfId="4705" builtinId="9" hidden="1"/>
    <cellStyle name="Hipervínculo visitado" xfId="6372" builtinId="9" hidden="1"/>
    <cellStyle name="Hipervínculo visitado" xfId="53885" builtinId="9" hidden="1"/>
    <cellStyle name="Hipervínculo visitado" xfId="23595" builtinId="9" hidden="1"/>
    <cellStyle name="Hipervínculo visitado" xfId="39417" builtinId="9" hidden="1"/>
    <cellStyle name="Hipervínculo visitado" xfId="132" builtinId="9" hidden="1"/>
    <cellStyle name="Hipervínculo visitado" xfId="4251" builtinId="9" hidden="1"/>
    <cellStyle name="Hipervínculo visitado" xfId="23364" builtinId="9" hidden="1"/>
    <cellStyle name="Hipervínculo visitado" xfId="13417" builtinId="9" hidden="1"/>
    <cellStyle name="Hipervínculo visitado" xfId="12777" builtinId="9" hidden="1"/>
    <cellStyle name="Hipervínculo visitado" xfId="11371" builtinId="9" hidden="1"/>
    <cellStyle name="Hipervínculo visitado" xfId="11293" builtinId="9" hidden="1"/>
    <cellStyle name="Hipervínculo visitado" xfId="30400" builtinId="9" hidden="1"/>
    <cellStyle name="Hipervínculo visitado" xfId="54025" builtinId="9" hidden="1"/>
    <cellStyle name="Hipervínculo visitado" xfId="54569" builtinId="9" hidden="1"/>
    <cellStyle name="Hipervínculo visitado" xfId="57760" builtinId="9" hidden="1"/>
    <cellStyle name="Hipervínculo visitado" xfId="49769" builtinId="9" hidden="1"/>
    <cellStyle name="Hipervínculo visitado" xfId="39490" builtinId="9" hidden="1"/>
    <cellStyle name="Hipervínculo visitado" xfId="36001" builtinId="9" hidden="1"/>
    <cellStyle name="Hipervínculo visitado" xfId="11335" builtinId="9" hidden="1"/>
    <cellStyle name="Hipervínculo visitado" xfId="9870" builtinId="9" hidden="1"/>
    <cellStyle name="Hipervínculo visitado" xfId="9263" builtinId="9" hidden="1"/>
    <cellStyle name="Hipervínculo visitado" xfId="18235" builtinId="9" hidden="1"/>
    <cellStyle name="Hipervínculo visitado" xfId="43953" builtinId="9" hidden="1"/>
    <cellStyle name="Hipervínculo visitado" xfId="37604" builtinId="9" hidden="1"/>
    <cellStyle name="Hipervínculo visitado" xfId="24373" builtinId="9" hidden="1"/>
    <cellStyle name="Hipervínculo visitado" xfId="23339" builtinId="9" hidden="1"/>
    <cellStyle name="Hipervínculo visitado" xfId="21540" builtinId="9" hidden="1"/>
    <cellStyle name="Hipervínculo visitado" xfId="29061" builtinId="9" hidden="1"/>
    <cellStyle name="Hipervínculo visitado" xfId="40392" builtinId="9" hidden="1"/>
    <cellStyle name="Hipervínculo visitado" xfId="33574" builtinId="9" hidden="1"/>
    <cellStyle name="Hipervínculo visitado" xfId="17388" builtinId="9" hidden="1"/>
    <cellStyle name="Hipervínculo visitado" xfId="6849" builtinId="9" hidden="1"/>
    <cellStyle name="Hipervínculo visitado" xfId="51946" builtinId="9" hidden="1"/>
    <cellStyle name="Hipervínculo visitado" xfId="32097" builtinId="9" hidden="1"/>
    <cellStyle name="Hipervínculo visitado" xfId="30500" builtinId="9" hidden="1"/>
    <cellStyle name="Hipervínculo visitado" xfId="10228" builtinId="9" hidden="1"/>
    <cellStyle name="Hipervínculo visitado" xfId="45150" builtinId="9" hidden="1"/>
    <cellStyle name="Hipervínculo visitado" xfId="2140" builtinId="9" hidden="1"/>
    <cellStyle name="Hipervínculo visitado" xfId="3145" builtinId="9" hidden="1"/>
    <cellStyle name="Hipervínculo visitado" xfId="43030" builtinId="9" hidden="1"/>
    <cellStyle name="Hipervínculo visitado" xfId="42283" builtinId="9" hidden="1"/>
    <cellStyle name="Hipervínculo visitado" xfId="44513" builtinId="9" hidden="1"/>
    <cellStyle name="Hipervínculo visitado" xfId="42620" builtinId="9" hidden="1"/>
    <cellStyle name="Hipervínculo visitado" xfId="41409" builtinId="9" hidden="1"/>
    <cellStyle name="Hipervínculo visitado" xfId="2780" builtinId="9" hidden="1"/>
    <cellStyle name="Hipervínculo visitado" xfId="5535" builtinId="9" hidden="1"/>
    <cellStyle name="Hipervínculo visitado" xfId="45583" builtinId="9" hidden="1"/>
    <cellStyle name="Hipervínculo visitado" xfId="4131" builtinId="9" hidden="1"/>
    <cellStyle name="Hipervínculo visitado" xfId="19263" builtinId="9" hidden="1"/>
    <cellStyle name="Hipervínculo visitado" xfId="10282" builtinId="9" hidden="1"/>
    <cellStyle name="Hipervínculo visitado" xfId="6412" builtinId="9" hidden="1"/>
    <cellStyle name="Hipervínculo visitado" xfId="2278" builtinId="9" hidden="1"/>
    <cellStyle name="Hipervínculo visitado" xfId="26" builtinId="9" hidden="1"/>
    <cellStyle name="Hipervínculo visitado" xfId="185" builtinId="9" hidden="1"/>
    <cellStyle name="Hipervínculo visitado" xfId="1000" builtinId="9" hidden="1"/>
    <cellStyle name="Hipervínculo visitado" xfId="3475" builtinId="9" hidden="1"/>
    <cellStyle name="Hipervínculo visitado" xfId="8466" builtinId="9" hidden="1"/>
    <cellStyle name="Hipervínculo visitado" xfId="40588" builtinId="9" hidden="1"/>
    <cellStyle name="Hipervínculo visitado" xfId="42840" builtinId="9" hidden="1"/>
    <cellStyle name="Hipervínculo visitado" xfId="46159" builtinId="9" hidden="1"/>
    <cellStyle name="Hipervínculo visitado" xfId="1105" builtinId="9" hidden="1"/>
    <cellStyle name="Hipervínculo visitado" xfId="2619" builtinId="9" hidden="1"/>
    <cellStyle name="Hipervínculo visitado" xfId="5960" builtinId="9" hidden="1"/>
    <cellStyle name="Hipervínculo visitado" xfId="46157" builtinId="9" hidden="1"/>
    <cellStyle name="Hipervínculo visitado" xfId="21955" builtinId="9" hidden="1"/>
    <cellStyle name="Hipervínculo visitado" xfId="4603" builtinId="9" hidden="1"/>
    <cellStyle name="Hipervínculo visitado" xfId="19936" builtinId="9" hidden="1"/>
    <cellStyle name="Hipervínculo visitado" xfId="15218" builtinId="9" hidden="1"/>
    <cellStyle name="Hipervínculo visitado" xfId="4974" builtinId="9" hidden="1"/>
    <cellStyle name="Hipervínculo visitado" xfId="38067" builtinId="9" hidden="1"/>
    <cellStyle name="Hipervínculo visitado" xfId="3513" builtinId="9" hidden="1"/>
    <cellStyle name="Hipervínculo visitado" xfId="1143" builtinId="9" hidden="1"/>
    <cellStyle name="Hipervínculo visitado" xfId="3312" builtinId="9" hidden="1"/>
    <cellStyle name="Hipervínculo visitado" xfId="29542" builtinId="9" hidden="1"/>
    <cellStyle name="Hipervínculo visitado" xfId="41447" builtinId="9" hidden="1"/>
    <cellStyle name="Hipervínculo visitado" xfId="16304" builtinId="9" hidden="1"/>
    <cellStyle name="Hipervínculo visitado" xfId="44196" builtinId="9" hidden="1"/>
    <cellStyle name="Hipervínculo visitado" xfId="42374" builtinId="9" hidden="1"/>
    <cellStyle name="Hipervínculo visitado" xfId="26239" builtinId="9" hidden="1"/>
    <cellStyle name="Hipervínculo visitado" xfId="10256" builtinId="9" hidden="1"/>
    <cellStyle name="Hipervínculo visitado" xfId="27610" builtinId="9" hidden="1"/>
    <cellStyle name="Hipervínculo visitado" xfId="32668" builtinId="9" hidden="1"/>
    <cellStyle name="Hipervínculo visitado" xfId="48342" builtinId="9" hidden="1"/>
    <cellStyle name="Hipervínculo visitado" xfId="9524" builtinId="9" hidden="1"/>
    <cellStyle name="Hipervínculo visitado" xfId="53511" builtinId="9" hidden="1"/>
    <cellStyle name="Hipervínculo visitado" xfId="56055" builtinId="9" hidden="1"/>
    <cellStyle name="Hipervínculo visitado" xfId="17110" builtinId="9" hidden="1"/>
    <cellStyle name="Hipervínculo visitado" xfId="51606" builtinId="9" hidden="1"/>
    <cellStyle name="Hipervínculo visitado" xfId="32193" builtinId="9" hidden="1"/>
    <cellStyle name="Hipervínculo visitado" xfId="11787" builtinId="9" hidden="1"/>
    <cellStyle name="Hipervínculo visitado" xfId="11944" builtinId="9" hidden="1"/>
    <cellStyle name="Hipervínculo visitado" xfId="6592" builtinId="9" hidden="1"/>
    <cellStyle name="Hipervínculo visitado" xfId="39536" builtinId="9" hidden="1"/>
    <cellStyle name="Hipervínculo visitado" xfId="20579" builtinId="9" hidden="1"/>
    <cellStyle name="Hipervínculo visitado" xfId="9005" builtinId="9" hidden="1"/>
    <cellStyle name="Hipervínculo visitado" xfId="1703" builtinId="9" hidden="1"/>
    <cellStyle name="Hipervínculo visitado" xfId="8979" builtinId="9" hidden="1"/>
    <cellStyle name="Hipervínculo visitado" xfId="2721" builtinId="9" hidden="1"/>
    <cellStyle name="Hipervínculo visitado" xfId="579" builtinId="9" hidden="1"/>
    <cellStyle name="Hipervínculo visitado" xfId="19794" builtinId="9" hidden="1"/>
    <cellStyle name="Hipervínculo visitado" xfId="57456" builtinId="9" hidden="1"/>
    <cellStyle name="Hipervínculo visitado" xfId="2927" builtinId="9" hidden="1"/>
    <cellStyle name="Hipervínculo visitado" xfId="25134" builtinId="9" hidden="1"/>
    <cellStyle name="Hipervínculo visitado" xfId="12895" builtinId="9" hidden="1"/>
    <cellStyle name="Hipervínculo visitado" xfId="25018" builtinId="9" hidden="1"/>
    <cellStyle name="Hipervínculo visitado" xfId="52383" builtinId="9" hidden="1"/>
    <cellStyle name="Hipervínculo visitado" xfId="32244" builtinId="9" hidden="1"/>
    <cellStyle name="Hipervínculo visitado" xfId="24021" builtinId="9" hidden="1"/>
    <cellStyle name="Hipervínculo visitado" xfId="16370" builtinId="9" hidden="1"/>
    <cellStyle name="Hipervínculo visitado" xfId="21935" builtinId="9" hidden="1"/>
    <cellStyle name="Hipervínculo visitado" xfId="36614" builtinId="9" hidden="1"/>
    <cellStyle name="Hipervínculo visitado" xfId="50149" builtinId="9" hidden="1"/>
    <cellStyle name="Hipervínculo visitado" xfId="10370" builtinId="9" hidden="1"/>
    <cellStyle name="Hipervínculo visitado" xfId="9285" builtinId="9" hidden="1"/>
    <cellStyle name="Hipervínculo visitado" xfId="29817" builtinId="9" hidden="1"/>
    <cellStyle name="Hipervínculo visitado" xfId="5284" builtinId="9" hidden="1"/>
    <cellStyle name="Hipervínculo visitado" xfId="8624" builtinId="9" hidden="1"/>
    <cellStyle name="Hipervínculo visitado" xfId="20407" builtinId="9" hidden="1"/>
    <cellStyle name="Hipervínculo visitado" xfId="8119" builtinId="9" hidden="1"/>
    <cellStyle name="Hipervínculo visitado" xfId="42730" builtinId="9" hidden="1"/>
    <cellStyle name="Hipervínculo visitado" xfId="50177" builtinId="9" hidden="1"/>
    <cellStyle name="Hipervínculo visitado" xfId="50899" builtinId="9" hidden="1"/>
    <cellStyle name="Hipervínculo visitado" xfId="1219" builtinId="9" hidden="1"/>
    <cellStyle name="Hipervínculo visitado" xfId="20967" builtinId="9" hidden="1"/>
    <cellStyle name="Hipervínculo visitado" xfId="28059" builtinId="9" hidden="1"/>
    <cellStyle name="Hipervínculo visitado" xfId="22696" builtinId="9" hidden="1"/>
    <cellStyle name="Hipervínculo visitado" xfId="15468" builtinId="9" hidden="1"/>
    <cellStyle name="Hipervínculo visitado" xfId="15921" builtinId="9" hidden="1"/>
    <cellStyle name="Hipervínculo visitado" xfId="47798" builtinId="9" hidden="1"/>
    <cellStyle name="Hipervínculo visitado" xfId="39948" builtinId="9" hidden="1"/>
    <cellStyle name="Hipervínculo visitado" xfId="51528" builtinId="9" hidden="1"/>
    <cellStyle name="Hipervínculo visitado" xfId="50821" builtinId="9" hidden="1"/>
    <cellStyle name="Hipervínculo visitado" xfId="42308" builtinId="9" hidden="1"/>
    <cellStyle name="Hipervínculo visitado" xfId="53991" builtinId="9" hidden="1"/>
    <cellStyle name="Hipervínculo visitado" xfId="20867" builtinId="9" hidden="1"/>
    <cellStyle name="Hipervínculo visitado" xfId="56179" builtinId="9" hidden="1"/>
    <cellStyle name="Hipervínculo visitado" xfId="39568" builtinId="9" hidden="1"/>
    <cellStyle name="Hipervínculo visitado" xfId="17528" builtinId="9" hidden="1"/>
    <cellStyle name="Hipervínculo visitado" xfId="22151" builtinId="9" hidden="1"/>
    <cellStyle name="Hipervínculo visitado" xfId="8587" builtinId="9" hidden="1"/>
    <cellStyle name="Hipervínculo visitado" xfId="54346" builtinId="9" hidden="1"/>
    <cellStyle name="Hipervínculo visitado" xfId="35089" builtinId="9" hidden="1"/>
    <cellStyle name="Hipervínculo visitado" xfId="11387" builtinId="9" hidden="1"/>
    <cellStyle name="Hipervínculo visitado" xfId="19281" builtinId="9" hidden="1"/>
    <cellStyle name="Hipervínculo visitado" xfId="20244" builtinId="9" hidden="1"/>
    <cellStyle name="Hipervínculo visitado" xfId="7488" builtinId="9" hidden="1"/>
    <cellStyle name="Hipervínculo visitado" xfId="53797" builtinId="9" hidden="1"/>
    <cellStyle name="Hipervínculo visitado" xfId="54009" builtinId="9" hidden="1"/>
    <cellStyle name="Hipervínculo visitado" xfId="24389" builtinId="9" hidden="1"/>
    <cellStyle name="Hipervínculo visitado" xfId="1167" builtinId="9" hidden="1"/>
    <cellStyle name="Hipervínculo visitado" xfId="4601" builtinId="9" hidden="1"/>
    <cellStyle name="Hipervínculo visitado" xfId="45026" builtinId="9" hidden="1"/>
    <cellStyle name="Hipervínculo visitado" xfId="41626" builtinId="9" hidden="1"/>
    <cellStyle name="Hipervínculo visitado" xfId="44244" builtinId="9" hidden="1"/>
    <cellStyle name="Hipervínculo visitado" xfId="42232" builtinId="9" hidden="1"/>
    <cellStyle name="Hipervínculo visitado" xfId="47057" builtinId="9" hidden="1"/>
    <cellStyle name="Hipervínculo visitado" xfId="36295" builtinId="9" hidden="1"/>
    <cellStyle name="Hipervínculo visitado" xfId="39690" builtinId="9" hidden="1"/>
    <cellStyle name="Hipervínculo visitado" xfId="20769" builtinId="9" hidden="1"/>
    <cellStyle name="Hipervínculo visitado" xfId="48621" builtinId="9" hidden="1"/>
    <cellStyle name="Hipervínculo visitado" xfId="7123" builtinId="9" hidden="1"/>
    <cellStyle name="Hipervínculo visitado" xfId="34359" builtinId="9" hidden="1"/>
    <cellStyle name="Hipervínculo visitado" xfId="51992" builtinId="9" hidden="1"/>
    <cellStyle name="Hipervínculo visitado" xfId="30132" builtinId="9" hidden="1"/>
    <cellStyle name="Hipervínculo visitado" xfId="35163" builtinId="9" hidden="1"/>
    <cellStyle name="Hipervínculo visitado" xfId="38301" builtinId="9" hidden="1"/>
    <cellStyle name="Hipervínculo visitado" xfId="13620" builtinId="9" hidden="1"/>
    <cellStyle name="Hipervínculo visitado" xfId="44058" builtinId="9" hidden="1"/>
    <cellStyle name="Hipervínculo visitado" xfId="25329" builtinId="9" hidden="1"/>
    <cellStyle name="Hipervínculo visitado" xfId="29578" builtinId="9" hidden="1"/>
    <cellStyle name="Hipervínculo visitado" xfId="34619" builtinId="9" hidden="1"/>
    <cellStyle name="Hipervínculo visitado" xfId="44308" builtinId="9" hidden="1"/>
    <cellStyle name="Hipervínculo visitado" xfId="26231" builtinId="9" hidden="1"/>
    <cellStyle name="Hipervínculo visitado" xfId="27863" builtinId="9" hidden="1"/>
    <cellStyle name="Hipervínculo visitado" xfId="25144" builtinId="9" hidden="1"/>
    <cellStyle name="Hipervínculo visitado" xfId="35957" builtinId="9" hidden="1"/>
    <cellStyle name="Hipervínculo visitado" xfId="13576" builtinId="9" hidden="1"/>
    <cellStyle name="Hipervínculo visitado" xfId="21158" builtinId="9" hidden="1"/>
    <cellStyle name="Hipervínculo visitado" xfId="18623" builtinId="9" hidden="1"/>
    <cellStyle name="Hipervínculo visitado" xfId="28143" builtinId="9" hidden="1"/>
    <cellStyle name="Hipervínculo visitado" xfId="45122" builtinId="9" hidden="1"/>
    <cellStyle name="Hipervínculo visitado" xfId="35593" builtinId="9" hidden="1"/>
    <cellStyle name="Hipervínculo visitado" xfId="25000" builtinId="9" hidden="1"/>
    <cellStyle name="Hipervínculo visitado" xfId="15462" builtinId="9" hidden="1"/>
    <cellStyle name="Hipervínculo visitado" xfId="14560" builtinId="9" hidden="1"/>
    <cellStyle name="Hipervínculo visitado" xfId="15042" builtinId="9" hidden="1"/>
    <cellStyle name="Hipervínculo visitado" xfId="15795" builtinId="9" hidden="1"/>
    <cellStyle name="Hipervínculo visitado" xfId="42213" builtinId="9" hidden="1"/>
    <cellStyle name="Hipervínculo visitado" xfId="31076" builtinId="9" hidden="1"/>
    <cellStyle name="Hipervínculo visitado" xfId="15718" builtinId="9" hidden="1"/>
    <cellStyle name="Hipervínculo visitado" xfId="14045" builtinId="9" hidden="1"/>
    <cellStyle name="Hipervínculo visitado" xfId="23539" builtinId="9" hidden="1"/>
    <cellStyle name="Hipervínculo visitado" xfId="39970" builtinId="9" hidden="1"/>
    <cellStyle name="Hipervínculo visitado" xfId="56443" builtinId="9" hidden="1"/>
    <cellStyle name="Hipervínculo visitado" xfId="32406" builtinId="9" hidden="1"/>
    <cellStyle name="Hipervínculo visitado" xfId="96" builtinId="9" hidden="1"/>
    <cellStyle name="Hipervínculo visitado" xfId="11821" builtinId="9" hidden="1"/>
    <cellStyle name="Hipervínculo visitado" xfId="56777" builtinId="9" hidden="1"/>
    <cellStyle name="Hipervínculo visitado" xfId="42506" builtinId="9" hidden="1"/>
    <cellStyle name="Hipervínculo visitado" xfId="30418" builtinId="9" hidden="1"/>
    <cellStyle name="Hipervínculo visitado" xfId="7460" builtinId="9" hidden="1"/>
    <cellStyle name="Hipervínculo visitado" xfId="5924" builtinId="9" hidden="1"/>
    <cellStyle name="Hipervínculo visitado" xfId="15038" builtinId="9" hidden="1"/>
    <cellStyle name="Hipervínculo visitado" xfId="38335" builtinId="9" hidden="1"/>
    <cellStyle name="Hipervínculo visitado" xfId="56988" builtinId="9" hidden="1"/>
    <cellStyle name="Hipervínculo visitado" xfId="30438" builtinId="9" hidden="1"/>
    <cellStyle name="Hipervínculo visitado" xfId="6374" builtinId="9" hidden="1"/>
    <cellStyle name="Hipervínculo visitado" xfId="19950" builtinId="9" hidden="1"/>
    <cellStyle name="Hipervínculo visitado" xfId="19430" builtinId="9" hidden="1"/>
    <cellStyle name="Hipervínculo visitado" xfId="32567" builtinId="9" hidden="1"/>
    <cellStyle name="Hipervínculo visitado" xfId="19566" builtinId="9" hidden="1"/>
    <cellStyle name="Hipervínculo visitado" xfId="11031" builtinId="9" hidden="1"/>
    <cellStyle name="Hipervínculo visitado" xfId="50782" builtinId="9" hidden="1"/>
    <cellStyle name="Hipervínculo visitado" xfId="57857" builtinId="9" hidden="1"/>
    <cellStyle name="Hipervínculo visitado" xfId="55892" builtinId="9" hidden="1"/>
    <cellStyle name="Hipervínculo visitado" xfId="34363" builtinId="9" hidden="1"/>
    <cellStyle name="Hipervínculo visitado" xfId="14366" builtinId="9" hidden="1"/>
    <cellStyle name="Hipervínculo visitado" xfId="51112" builtinId="9" hidden="1"/>
    <cellStyle name="Hipervínculo visitado" xfId="38247" builtinId="9" hidden="1"/>
    <cellStyle name="Hipervínculo visitado" xfId="45072" builtinId="9" hidden="1"/>
    <cellStyle name="Hipervínculo visitado" xfId="24761" builtinId="9" hidden="1"/>
    <cellStyle name="Hipervínculo visitado" xfId="25923" builtinId="9" hidden="1"/>
    <cellStyle name="Hipervínculo visitado" xfId="2933" builtinId="9" hidden="1"/>
    <cellStyle name="Hipervínculo visitado" xfId="29175" builtinId="9" hidden="1"/>
    <cellStyle name="Hipervínculo visitado" xfId="28613" builtinId="9" hidden="1"/>
    <cellStyle name="Hipervínculo visitado" xfId="16121" builtinId="9" hidden="1"/>
    <cellStyle name="Hipervínculo visitado" xfId="12537" builtinId="9" hidden="1"/>
    <cellStyle name="Hipervínculo visitado" xfId="16394" builtinId="9" hidden="1"/>
    <cellStyle name="Hipervínculo visitado" xfId="15987" builtinId="9" hidden="1"/>
    <cellStyle name="Hipervínculo visitado" xfId="27181" builtinId="9" hidden="1"/>
    <cellStyle name="Hipervínculo visitado" xfId="33338" builtinId="9" hidden="1"/>
    <cellStyle name="Hipervínculo visitado" xfId="25931" builtinId="9" hidden="1"/>
    <cellStyle name="Hipervínculo visitado" xfId="51347" builtinId="9" hidden="1"/>
    <cellStyle name="Hipervínculo visitado" xfId="52497" builtinId="9" hidden="1"/>
    <cellStyle name="Hipervínculo visitado" xfId="29031" builtinId="9" hidden="1"/>
    <cellStyle name="Hipervínculo visitado" xfId="14130" builtinId="9" hidden="1"/>
    <cellStyle name="Hipervínculo visitado" xfId="44860" builtinId="9" hidden="1"/>
    <cellStyle name="Hipervínculo visitado" xfId="58717" builtinId="9" hidden="1"/>
    <cellStyle name="Hipervínculo visitado" xfId="48822" builtinId="9" hidden="1"/>
    <cellStyle name="Hipervínculo visitado" xfId="51146" builtinId="9" hidden="1"/>
    <cellStyle name="Hipervínculo visitado" xfId="45296" builtinId="9" hidden="1"/>
    <cellStyle name="Hipervínculo visitado" xfId="3991" builtinId="9" hidden="1"/>
    <cellStyle name="Hipervínculo visitado" xfId="33764" builtinId="9" hidden="1"/>
    <cellStyle name="Hipervínculo visitado" xfId="55400" builtinId="9" hidden="1"/>
    <cellStyle name="Hipervínculo visitado" xfId="43172" builtinId="9" hidden="1"/>
    <cellStyle name="Hipervínculo visitado" xfId="55535" builtinId="9" hidden="1"/>
    <cellStyle name="Hipervínculo visitado" xfId="51182" builtinId="9" hidden="1"/>
    <cellStyle name="Hipervínculo visitado" xfId="51718" builtinId="9" hidden="1"/>
    <cellStyle name="Hipervínculo visitado" xfId="40138" builtinId="9" hidden="1"/>
    <cellStyle name="Hipervínculo visitado" xfId="39475" builtinId="9" hidden="1"/>
    <cellStyle name="Hipervínculo visitado" xfId="29981" builtinId="9" hidden="1"/>
    <cellStyle name="Hipervínculo visitado" xfId="56401" builtinId="9" hidden="1"/>
    <cellStyle name="Hipervínculo visitado" xfId="13570" builtinId="9" hidden="1"/>
    <cellStyle name="Hipervínculo visitado" xfId="3111" builtinId="9" hidden="1"/>
    <cellStyle name="Hipervínculo visitado" xfId="439" builtinId="9" hidden="1"/>
    <cellStyle name="Hipervínculo visitado" xfId="22393" builtinId="9" hidden="1"/>
    <cellStyle name="Hipervínculo visitado" xfId="34785" builtinId="9" hidden="1"/>
    <cellStyle name="Hipervínculo visitado" xfId="11152" builtinId="9" hidden="1"/>
    <cellStyle name="Hipervínculo visitado" xfId="8192" builtinId="9" hidden="1"/>
    <cellStyle name="Hipervínculo visitado" xfId="57716" builtinId="9" hidden="1"/>
    <cellStyle name="Hipervínculo visitado" xfId="50577" builtinId="9" hidden="1"/>
    <cellStyle name="Hipervínculo visitado" xfId="57837" builtinId="9" hidden="1"/>
    <cellStyle name="Hipervínculo visitado" xfId="6194" builtinId="9" hidden="1"/>
    <cellStyle name="Hipervínculo visitado" xfId="41644" builtinId="9" hidden="1"/>
    <cellStyle name="Hipervínculo visitado" xfId="9259" builtinId="9" hidden="1"/>
    <cellStyle name="Hipervínculo visitado" xfId="57541" builtinId="9" hidden="1"/>
    <cellStyle name="Hipervínculo visitado" xfId="44760" builtinId="9" hidden="1"/>
    <cellStyle name="Hipervínculo visitado" xfId="43870" builtinId="9" hidden="1"/>
    <cellStyle name="Hipervínculo visitado" xfId="45094" builtinId="9" hidden="1"/>
    <cellStyle name="Hipervínculo visitado" xfId="40326" builtinId="9" hidden="1"/>
    <cellStyle name="Hipervínculo visitado" xfId="21751" builtinId="9" hidden="1"/>
    <cellStyle name="Hipervínculo visitado" xfId="9391" builtinId="9" hidden="1"/>
    <cellStyle name="Hipervínculo visitado" xfId="14524" builtinId="9" hidden="1"/>
    <cellStyle name="Hipervínculo visitado" xfId="2941" builtinId="9" hidden="1"/>
    <cellStyle name="Hipervínculo visitado" xfId="49266" builtinId="9" hidden="1"/>
    <cellStyle name="Hipervínculo visitado" xfId="28649" builtinId="9" hidden="1"/>
    <cellStyle name="Hipervínculo visitado" xfId="28929" builtinId="9" hidden="1"/>
    <cellStyle name="Hipervínculo visitado" xfId="35927" builtinId="9" hidden="1"/>
    <cellStyle name="Hipervínculo visitado" xfId="34095" builtinId="9" hidden="1"/>
    <cellStyle name="Hipervínculo visitado" xfId="35569" builtinId="9" hidden="1"/>
    <cellStyle name="Hipervínculo visitado" xfId="37877" builtinId="9" hidden="1"/>
    <cellStyle name="Hipervínculo visitado" xfId="45195" builtinId="9" hidden="1"/>
    <cellStyle name="Hipervínculo visitado" xfId="40718" builtinId="9" hidden="1"/>
    <cellStyle name="Hipervínculo visitado" xfId="43170" builtinId="9" hidden="1"/>
    <cellStyle name="Hipervínculo visitado" xfId="21959" builtinId="9" hidden="1"/>
    <cellStyle name="Hipervínculo visitado" xfId="38457" builtinId="9" hidden="1"/>
    <cellStyle name="Hipervínculo visitado" xfId="10008" builtinId="9" hidden="1"/>
    <cellStyle name="Hipervínculo visitado" xfId="24245" builtinId="9" hidden="1"/>
    <cellStyle name="Hipervínculo visitado" xfId="27368" builtinId="9" hidden="1"/>
    <cellStyle name="Hipervínculo visitado" xfId="29576" builtinId="9" hidden="1"/>
    <cellStyle name="Hipervínculo visitado" xfId="34816" builtinId="9" hidden="1"/>
    <cellStyle name="Hipervínculo visitado" xfId="41101" builtinId="9" hidden="1"/>
    <cellStyle name="Hipervínculo visitado" xfId="19896" builtinId="9" hidden="1"/>
    <cellStyle name="Hipervínculo visitado" xfId="32981" builtinId="9" hidden="1"/>
    <cellStyle name="Hipervínculo visitado" xfId="22205" builtinId="9" hidden="1"/>
    <cellStyle name="Hipervínculo visitado" xfId="32798" builtinId="9" hidden="1"/>
    <cellStyle name="Hipervínculo visitado" xfId="12985" builtinId="9" hidden="1"/>
    <cellStyle name="Hipervínculo visitado" xfId="25122" builtinId="9" hidden="1"/>
    <cellStyle name="Hipervínculo visitado" xfId="14374" builtinId="9" hidden="1"/>
    <cellStyle name="Hipervínculo visitado" xfId="15338" builtinId="9" hidden="1"/>
    <cellStyle name="Hipervínculo visitado" xfId="42356" builtinId="9" hidden="1"/>
    <cellStyle name="Hipervínculo visitado" xfId="29516" builtinId="9" hidden="1"/>
    <cellStyle name="Hipervínculo visitado" xfId="27988" builtinId="9" hidden="1"/>
    <cellStyle name="Hipervínculo visitado" xfId="31973" builtinId="9" hidden="1"/>
    <cellStyle name="Hipervínculo visitado" xfId="44192" builtinId="9" hidden="1"/>
    <cellStyle name="Hipervínculo visitado" xfId="8812" builtinId="9" hidden="1"/>
    <cellStyle name="Hipervínculo visitado" xfId="35336" builtinId="9" hidden="1"/>
    <cellStyle name="Hipervínculo visitado" xfId="40368" builtinId="9" hidden="1"/>
    <cellStyle name="Hipervínculo visitado" xfId="28505" builtinId="9" hidden="1"/>
    <cellStyle name="Hipervínculo visitado" xfId="24293" builtinId="9" hidden="1"/>
    <cellStyle name="Hipervínculo visitado" xfId="9926" builtinId="9" hidden="1"/>
    <cellStyle name="Hipervínculo visitado" xfId="8380" builtinId="9" hidden="1"/>
    <cellStyle name="Hipervínculo visitado" xfId="36406" builtinId="9" hidden="1"/>
    <cellStyle name="Hipervínculo visitado" xfId="22017" builtinId="9" hidden="1"/>
    <cellStyle name="Hipervínculo visitado" xfId="31564" builtinId="9" hidden="1"/>
    <cellStyle name="Hipervínculo visitado" xfId="45721" builtinId="9" hidden="1"/>
    <cellStyle name="Hipervínculo visitado" xfId="39131" builtinId="9" hidden="1"/>
    <cellStyle name="Hipervínculo visitado" xfId="3545" builtinId="9" hidden="1"/>
    <cellStyle name="Hipervínculo visitado" xfId="31244" builtinId="9" hidden="1"/>
    <cellStyle name="Hipervínculo visitado" xfId="38611" builtinId="9" hidden="1"/>
    <cellStyle name="Hipervínculo visitado" xfId="48316" builtinId="9" hidden="1"/>
    <cellStyle name="Hipervínculo visitado" xfId="2818" builtinId="9" hidden="1"/>
    <cellStyle name="Hipervínculo visitado" xfId="14846" builtinId="9" hidden="1"/>
    <cellStyle name="Hipervínculo visitado" xfId="17204" builtinId="9" hidden="1"/>
    <cellStyle name="Hipervínculo visitado" xfId="9147" builtinId="9" hidden="1"/>
    <cellStyle name="Hipervínculo visitado" xfId="5230" builtinId="9" hidden="1"/>
    <cellStyle name="Hipervínculo visitado" xfId="8987" builtinId="9" hidden="1"/>
    <cellStyle name="Hipervínculo visitado" xfId="43553" builtinId="9" hidden="1"/>
    <cellStyle name="Hipervínculo visitado" xfId="49496" builtinId="9" hidden="1"/>
    <cellStyle name="Hipervínculo visitado" xfId="48360" builtinId="9" hidden="1"/>
    <cellStyle name="Hipervínculo visitado" xfId="13167" builtinId="9" hidden="1"/>
    <cellStyle name="Hipervínculo visitado" xfId="5504" builtinId="9" hidden="1"/>
    <cellStyle name="Hipervínculo visitado" xfId="17782" builtinId="9" hidden="1"/>
    <cellStyle name="Hipervínculo visitado" xfId="26607" builtinId="9" hidden="1"/>
    <cellStyle name="Hipervínculo visitado" xfId="24942" builtinId="9" hidden="1"/>
    <cellStyle name="Hipervínculo visitado" xfId="52302" builtinId="9" hidden="1"/>
    <cellStyle name="Hipervínculo visitado" xfId="14598" builtinId="9" hidden="1"/>
    <cellStyle name="Hipervínculo visitado" xfId="58703" builtinId="9" hidden="1"/>
    <cellStyle name="Hipervínculo visitado" xfId="37685" builtinId="9" hidden="1"/>
    <cellStyle name="Hipervínculo visitado" xfId="40634" builtinId="9" hidden="1"/>
    <cellStyle name="Hipervínculo visitado" xfId="39035" builtinId="9" hidden="1"/>
    <cellStyle name="Hipervínculo visitado" xfId="22864" builtinId="9" hidden="1"/>
    <cellStyle name="Hipervínculo visitado" xfId="26363" builtinId="9" hidden="1"/>
    <cellStyle name="Hipervínculo visitado" xfId="41652" builtinId="9" hidden="1"/>
    <cellStyle name="Hipervínculo visitado" xfId="43349" builtinId="9" hidden="1"/>
    <cellStyle name="Hipervínculo visitado" xfId="45160" builtinId="9" hidden="1"/>
    <cellStyle name="Hipervínculo visitado" xfId="30198" builtinId="9" hidden="1"/>
    <cellStyle name="Hipervínculo visitado" xfId="27318" builtinId="9" hidden="1"/>
    <cellStyle name="Hipervínculo visitado" xfId="31744" builtinId="9" hidden="1"/>
    <cellStyle name="Hipervínculo visitado" xfId="23822" builtinId="9" hidden="1"/>
    <cellStyle name="Hipervínculo visitado" xfId="21897" builtinId="9" hidden="1"/>
    <cellStyle name="Hipervínculo visitado" xfId="21447" builtinId="9" hidden="1"/>
    <cellStyle name="Hipervínculo visitado" xfId="21009" builtinId="9" hidden="1"/>
    <cellStyle name="Hipervínculo visitado" xfId="28398" builtinId="9" hidden="1"/>
    <cellStyle name="Hipervínculo visitado" xfId="43142" builtinId="9" hidden="1"/>
    <cellStyle name="Hipervínculo visitado" xfId="32147" builtinId="9" hidden="1"/>
    <cellStyle name="Hipervínculo visitado" xfId="47143" builtinId="9" hidden="1"/>
    <cellStyle name="Hipervínculo visitado" xfId="3125" builtinId="9" hidden="1"/>
    <cellStyle name="Hipervínculo visitado" xfId="16930" builtinId="9" hidden="1"/>
    <cellStyle name="Hipervínculo visitado" xfId="27917" builtinId="9" hidden="1"/>
    <cellStyle name="Hipervínculo visitado" xfId="27047" builtinId="9" hidden="1"/>
    <cellStyle name="Hipervínculo visitado" xfId="24833" builtinId="9" hidden="1"/>
    <cellStyle name="Hipervínculo visitado" xfId="50167" builtinId="9" hidden="1"/>
    <cellStyle name="Hipervínculo visitado" xfId="24857" builtinId="9" hidden="1"/>
    <cellStyle name="Hipervínculo visitado" xfId="43623" builtinId="9" hidden="1"/>
    <cellStyle name="Hipervínculo visitado" xfId="20262" builtinId="9" hidden="1"/>
    <cellStyle name="Hipervínculo visitado" xfId="33286" builtinId="9" hidden="1"/>
    <cellStyle name="Hipervínculo visitado" xfId="27518" builtinId="9" hidden="1"/>
    <cellStyle name="Hipervínculo visitado" xfId="7357" builtinId="9" hidden="1"/>
    <cellStyle name="Hipervínculo visitado" xfId="17840" builtinId="9" hidden="1"/>
    <cellStyle name="Hipervínculo visitado" xfId="34721" builtinId="9" hidden="1"/>
    <cellStyle name="Hipervínculo visitado" xfId="33262" builtinId="9" hidden="1"/>
    <cellStyle name="Hipervínculo visitado" xfId="41667" builtinId="9" hidden="1"/>
    <cellStyle name="Hipervínculo visitado" xfId="42110" builtinId="9" hidden="1"/>
    <cellStyle name="Hipervínculo visitado" xfId="24655" builtinId="9" hidden="1"/>
    <cellStyle name="Hipervínculo visitado" xfId="58150" builtinId="9" hidden="1"/>
    <cellStyle name="Hipervínculo visitado" xfId="44473" builtinId="9" hidden="1"/>
    <cellStyle name="Hipervínculo visitado" xfId="31358" builtinId="9" hidden="1"/>
    <cellStyle name="Hipervínculo visitado" xfId="49694" builtinId="9" hidden="1"/>
    <cellStyle name="Hipervínculo visitado" xfId="48464" builtinId="9" hidden="1"/>
    <cellStyle name="Hipervínculo visitado" xfId="41396" builtinId="9" hidden="1"/>
    <cellStyle name="Hipervínculo visitado" xfId="30082" builtinId="9" hidden="1"/>
    <cellStyle name="Hipervínculo visitado" xfId="24317" builtinId="9" hidden="1"/>
    <cellStyle name="Hipervínculo visitado" xfId="3211" builtinId="9" hidden="1"/>
    <cellStyle name="Hipervínculo visitado" xfId="228" builtinId="9" hidden="1"/>
    <cellStyle name="Hipervínculo visitado" xfId="9257" builtinId="9" hidden="1"/>
    <cellStyle name="Hipervínculo visitado" xfId="40416" builtinId="9" hidden="1"/>
    <cellStyle name="Hipervínculo visitado" xfId="54195" builtinId="9" hidden="1"/>
    <cellStyle name="Hipervínculo visitado" xfId="26313" builtinId="9" hidden="1"/>
    <cellStyle name="Hipervínculo visitado" xfId="54986" builtinId="9" hidden="1"/>
    <cellStyle name="Hipervínculo visitado" xfId="53863" builtinId="9" hidden="1"/>
    <cellStyle name="Hipervínculo visitado" xfId="57188" builtinId="9" hidden="1"/>
    <cellStyle name="Hipervínculo visitado" xfId="56853" builtinId="9" hidden="1"/>
    <cellStyle name="Hipervínculo visitado" xfId="49087" builtinId="9" hidden="1"/>
    <cellStyle name="Hipervínculo visitado" xfId="12008" builtinId="9" hidden="1"/>
    <cellStyle name="Hipervínculo visitado" xfId="927" builtinId="9" hidden="1"/>
    <cellStyle name="Hipervínculo visitado" xfId="41099" builtinId="9" hidden="1"/>
    <cellStyle name="Hipervínculo visitado" xfId="50555" builtinId="9" hidden="1"/>
    <cellStyle name="Hipervínculo visitado" xfId="43707" builtinId="9" hidden="1"/>
    <cellStyle name="Hipervínculo visitado" xfId="49063" builtinId="9" hidden="1"/>
    <cellStyle name="Hipervínculo visitado" xfId="24683" builtinId="9" hidden="1"/>
    <cellStyle name="Hipervínculo visitado" xfId="52927" builtinId="9" hidden="1"/>
    <cellStyle name="Hipervínculo visitado" xfId="40674" builtinId="9" hidden="1"/>
    <cellStyle name="Hipervínculo visitado" xfId="2846" builtinId="9" hidden="1"/>
    <cellStyle name="Hipervínculo visitado" xfId="40092" builtinId="9" hidden="1"/>
    <cellStyle name="Hipervínculo visitado" xfId="41592" builtinId="9" hidden="1"/>
    <cellStyle name="Hipervínculo visitado" xfId="5376" builtinId="9" hidden="1"/>
    <cellStyle name="Hipervínculo visitado" xfId="39861" builtinId="9" hidden="1"/>
    <cellStyle name="Hipervínculo visitado" xfId="45340" builtinId="9" hidden="1"/>
    <cellStyle name="Hipervínculo visitado" xfId="21417" builtinId="9" hidden="1"/>
    <cellStyle name="Hipervínculo visitado" xfId="201" builtinId="9" hidden="1"/>
    <cellStyle name="Hipervínculo visitado" xfId="50885" builtinId="9" hidden="1"/>
    <cellStyle name="Hipervínculo visitado" xfId="22485" builtinId="9" hidden="1"/>
    <cellStyle name="Hipervínculo visitado" xfId="337" builtinId="9" hidden="1"/>
    <cellStyle name="Hipervínculo visitado" xfId="54577" builtinId="9" hidden="1"/>
    <cellStyle name="Hipervínculo visitado" xfId="50891" builtinId="9" hidden="1"/>
    <cellStyle name="Hipervínculo visitado" xfId="39328" builtinId="9" hidden="1"/>
    <cellStyle name="Hipervínculo visitado" xfId="46345" builtinId="9" hidden="1"/>
    <cellStyle name="Hipervínculo visitado" xfId="19634" builtinId="9" hidden="1"/>
    <cellStyle name="Hipervínculo visitado" xfId="45422" builtinId="9" hidden="1"/>
    <cellStyle name="Hipervínculo visitado" xfId="35159" builtinId="9" hidden="1"/>
    <cellStyle name="Hipervínculo visitado" xfId="26407" builtinId="9" hidden="1"/>
    <cellStyle name="Hipervínculo visitado" xfId="36903" builtinId="9" hidden="1"/>
    <cellStyle name="Hipervínculo visitado" xfId="8394" builtinId="9" hidden="1"/>
    <cellStyle name="Hipervínculo visitado" xfId="5300" builtinId="9" hidden="1"/>
    <cellStyle name="Hipervínculo visitado" xfId="3865" builtinId="9" hidden="1"/>
    <cellStyle name="Hipervínculo visitado" xfId="24964" builtinId="9" hidden="1"/>
    <cellStyle name="Hipervínculo visitado" xfId="57064" builtinId="9" hidden="1"/>
    <cellStyle name="Hipervínculo visitado" xfId="22037" builtinId="9" hidden="1"/>
    <cellStyle name="Hipervínculo visitado" xfId="24801" builtinId="9" hidden="1"/>
    <cellStyle name="Hipervínculo visitado" xfId="26643" builtinId="9" hidden="1"/>
    <cellStyle name="Hipervínculo visitado" xfId="15791" builtinId="9" hidden="1"/>
    <cellStyle name="Hipervínculo visitado" xfId="55973" builtinId="9" hidden="1"/>
    <cellStyle name="Hipervínculo visitado" xfId="45268" builtinId="9" hidden="1"/>
    <cellStyle name="Hipervínculo visitado" xfId="20951" builtinId="9" hidden="1"/>
    <cellStyle name="Hipervínculo visitado" xfId="29544" builtinId="9" hidden="1"/>
    <cellStyle name="Hipervínculo visitado" xfId="31466" builtinId="9" hidden="1"/>
    <cellStyle name="Hipervínculo visitado" xfId="26625" builtinId="9" hidden="1"/>
    <cellStyle name="Hipervínculo visitado" xfId="29983" builtinId="9" hidden="1"/>
    <cellStyle name="Hipervínculo visitado" xfId="52256" builtinId="9" hidden="1"/>
    <cellStyle name="Hipervínculo visitado" xfId="38441" builtinId="9" hidden="1"/>
    <cellStyle name="Hipervínculo visitado" xfId="15605" builtinId="9" hidden="1"/>
    <cellStyle name="Hipervínculo visitado" xfId="39530" builtinId="9" hidden="1"/>
    <cellStyle name="Hipervínculo visitado" xfId="35253" builtinId="9" hidden="1"/>
    <cellStyle name="Hipervínculo visitado" xfId="22461" builtinId="9" hidden="1"/>
    <cellStyle name="Hipervínculo visitado" xfId="31412" builtinId="9" hidden="1"/>
    <cellStyle name="Hipervínculo visitado" xfId="27242" builtinId="9" hidden="1"/>
    <cellStyle name="Hipervínculo visitado" xfId="49079" builtinId="9" hidden="1"/>
    <cellStyle name="Hipervínculo visitado" xfId="40822" builtinId="9" hidden="1"/>
    <cellStyle name="Hipervínculo visitado" xfId="46045" builtinId="9" hidden="1"/>
    <cellStyle name="Hipervínculo visitado" xfId="23995" builtinId="9" hidden="1"/>
    <cellStyle name="Hipervínculo visitado" xfId="45815" builtinId="9" hidden="1"/>
    <cellStyle name="Hipervínculo visitado" xfId="1479" builtinId="9" hidden="1"/>
    <cellStyle name="Hipervínculo visitado" xfId="12761" builtinId="9" hidden="1"/>
    <cellStyle name="Hipervínculo visitado" xfId="51466" builtinId="9" hidden="1"/>
    <cellStyle name="Hipervínculo visitado" xfId="7942" builtinId="9" hidden="1"/>
    <cellStyle name="Hipervínculo visitado" xfId="24859" builtinId="9" hidden="1"/>
    <cellStyle name="Hipervínculo visitado" xfId="3989" builtinId="9" hidden="1"/>
    <cellStyle name="Hipervínculo visitado" xfId="26569" builtinId="9" hidden="1"/>
    <cellStyle name="Hipervínculo visitado" xfId="44062" builtinId="9" hidden="1"/>
    <cellStyle name="Hipervínculo visitado" xfId="18803" builtinId="9" hidden="1"/>
    <cellStyle name="Hipervínculo visitado" xfId="25100" builtinId="9" hidden="1"/>
    <cellStyle name="Hipervínculo visitado" xfId="10482" builtinId="9" hidden="1"/>
    <cellStyle name="Hipervínculo visitado" xfId="8848" builtinId="9" hidden="1"/>
    <cellStyle name="Hipervínculo visitado" xfId="30624" builtinId="9" hidden="1"/>
    <cellStyle name="Hipervínculo visitado" xfId="26192" builtinId="9" hidden="1"/>
    <cellStyle name="Hipervínculo visitado" xfId="10157" builtinId="9" hidden="1"/>
    <cellStyle name="Hipervínculo visitado" xfId="31078" builtinId="9" hidden="1"/>
    <cellStyle name="Hipervínculo visitado" xfId="30886" builtinId="9" hidden="1"/>
    <cellStyle name="Hipervínculo visitado" xfId="37564" builtinId="9" hidden="1"/>
    <cellStyle name="Hipervínculo visitado" xfId="40176" builtinId="9" hidden="1"/>
    <cellStyle name="Hipervínculo visitado" xfId="44606" builtinId="9" hidden="1"/>
    <cellStyle name="Hipervínculo visitado" xfId="27867" builtinId="9" hidden="1"/>
    <cellStyle name="Hipervínculo visitado" xfId="17408" builtinId="9" hidden="1"/>
    <cellStyle name="Hipervínculo visitado" xfId="2166" builtinId="9" hidden="1"/>
    <cellStyle name="Hipervínculo visitado" xfId="13265" builtinId="9" hidden="1"/>
    <cellStyle name="Hipervínculo visitado" xfId="37375" builtinId="9" hidden="1"/>
    <cellStyle name="Hipervínculo visitado" xfId="5878" builtinId="9" hidden="1"/>
    <cellStyle name="Hipervínculo visitado" xfId="13688" builtinId="9" hidden="1"/>
    <cellStyle name="Hipervínculo visitado" xfId="48910" builtinId="9" hidden="1"/>
    <cellStyle name="Hipervínculo visitado" xfId="35677" builtinId="9" hidden="1"/>
    <cellStyle name="Hipervínculo visitado" xfId="49544" builtinId="9" hidden="1"/>
    <cellStyle name="Hipervínculo visitado" xfId="33536" builtinId="9" hidden="1"/>
    <cellStyle name="Hipervínculo visitado" xfId="41025" builtinId="9" hidden="1"/>
    <cellStyle name="Hipervínculo visitado" xfId="39822" builtinId="9" hidden="1"/>
    <cellStyle name="Hipervínculo visitado" xfId="28404" builtinId="9" hidden="1"/>
    <cellStyle name="Hipervínculo visitado" xfId="43060" builtinId="9" hidden="1"/>
    <cellStyle name="Hipervínculo visitado" xfId="34663" builtinId="9" hidden="1"/>
    <cellStyle name="Hipervínculo visitado" xfId="10484" builtinId="9" hidden="1"/>
    <cellStyle name="Hipervínculo visitado" xfId="35247" builtinId="9" hidden="1"/>
    <cellStyle name="Hipervínculo visitado" xfId="33260" builtinId="9" hidden="1"/>
    <cellStyle name="Hipervínculo visitado" xfId="20965" builtinId="9" hidden="1"/>
    <cellStyle name="Hipervínculo visitado" xfId="38945" builtinId="9" hidden="1"/>
    <cellStyle name="Hipervínculo visitado" xfId="11731" builtinId="9" hidden="1"/>
    <cellStyle name="Hipervínculo visitado" xfId="22089" builtinId="9" hidden="1"/>
    <cellStyle name="Hipervínculo visitado" xfId="40880" builtinId="9" hidden="1"/>
    <cellStyle name="Hipervínculo visitado" xfId="44204" builtinId="9" hidden="1"/>
    <cellStyle name="Hipervínculo visitado" xfId="24499" builtinId="9" hidden="1"/>
    <cellStyle name="Hipervínculo visitado" xfId="23386" builtinId="9" hidden="1"/>
    <cellStyle name="Hipervínculo visitado" xfId="28243" builtinId="9" hidden="1"/>
    <cellStyle name="Hipervínculo visitado" xfId="27300" builtinId="9" hidden="1"/>
    <cellStyle name="Hipervínculo visitado" xfId="51936" builtinId="9" hidden="1"/>
    <cellStyle name="Hipervínculo visitado" xfId="16730" builtinId="9" hidden="1"/>
    <cellStyle name="Hipervínculo visitado" xfId="11980" builtinId="9" hidden="1"/>
    <cellStyle name="Hipervínculo visitado" xfId="53190" builtinId="9" hidden="1"/>
    <cellStyle name="Hipervínculo visitado" xfId="25170" builtinId="9" hidden="1"/>
    <cellStyle name="Hipervínculo visitado" xfId="29119" builtinId="9" hidden="1"/>
    <cellStyle name="Hipervínculo visitado" xfId="3687" builtinId="9" hidden="1"/>
    <cellStyle name="Hipervínculo visitado" xfId="43790" builtinId="9" hidden="1"/>
    <cellStyle name="Hipervínculo visitado" xfId="13754" builtinId="9" hidden="1"/>
    <cellStyle name="Hipervínculo visitado" xfId="12627" builtinId="9" hidden="1"/>
    <cellStyle name="Hipervínculo visitado" xfId="12693" builtinId="9" hidden="1"/>
    <cellStyle name="Hipervínculo visitado" xfId="7883" builtinId="9" hidden="1"/>
    <cellStyle name="Hipervínculo visitado" xfId="26383" builtinId="9" hidden="1"/>
    <cellStyle name="Hipervínculo visitado" xfId="45695" builtinId="9" hidden="1"/>
    <cellStyle name="Hipervínculo visitado" xfId="47211" builtinId="9" hidden="1"/>
    <cellStyle name="Hipervínculo visitado" xfId="31290" builtinId="9" hidden="1"/>
    <cellStyle name="Hipervínculo visitado" xfId="21499" builtinId="9" hidden="1"/>
    <cellStyle name="Hipervínculo visitado" xfId="7901" builtinId="9" hidden="1"/>
    <cellStyle name="Hipervínculo visitado" xfId="22842" builtinId="9" hidden="1"/>
    <cellStyle name="Hipervínculo visitado" xfId="1489" builtinId="9" hidden="1"/>
    <cellStyle name="Hipervínculo visitado" xfId="8578" builtinId="9" hidden="1"/>
    <cellStyle name="Hipervínculo visitado" xfId="52228" builtinId="9" hidden="1"/>
    <cellStyle name="Hipervínculo visitado" xfId="49800" builtinId="9" hidden="1"/>
    <cellStyle name="Hipervínculo visitado" xfId="31216" builtinId="9" hidden="1"/>
    <cellStyle name="Hipervínculo visitado" xfId="54305" builtinId="9" hidden="1"/>
    <cellStyle name="Hipervínculo visitado" xfId="2860" builtinId="9" hidden="1"/>
    <cellStyle name="Hipervínculo visitado" xfId="47555" builtinId="9" hidden="1"/>
    <cellStyle name="Hipervínculo visitado" xfId="29251" builtinId="9" hidden="1"/>
    <cellStyle name="Hipervínculo visitado" xfId="20154" builtinId="9" hidden="1"/>
    <cellStyle name="Hipervínculo visitado" xfId="5828" builtinId="9" hidden="1"/>
    <cellStyle name="Hipervínculo visitado" xfId="28450" builtinId="9" hidden="1"/>
    <cellStyle name="Hipervínculo visitado" xfId="50837" builtinId="9" hidden="1"/>
    <cellStyle name="Hipervínculo visitado" xfId="39512" builtinId="9" hidden="1"/>
    <cellStyle name="Hipervínculo visitado" xfId="5194" builtinId="9" hidden="1"/>
    <cellStyle name="Hipervínculo visitado" xfId="3292" builtinId="9" hidden="1"/>
    <cellStyle name="Hipervínculo visitado" xfId="47415" builtinId="9" hidden="1"/>
    <cellStyle name="Hipervínculo visitado" xfId="5666" builtinId="9" hidden="1"/>
    <cellStyle name="Hipervínculo visitado" xfId="5030" builtinId="9" hidden="1"/>
    <cellStyle name="Hipervínculo visitado" xfId="8780" builtinId="9" hidden="1"/>
    <cellStyle name="Hipervínculo visitado" xfId="4241" builtinId="9" hidden="1"/>
    <cellStyle name="Hipervínculo visitado" xfId="42004" builtinId="9" hidden="1"/>
    <cellStyle name="Hipervínculo visitado" xfId="35075" builtinId="9" hidden="1"/>
    <cellStyle name="Hipervínculo visitado" xfId="7578" builtinId="9" hidden="1"/>
    <cellStyle name="Hipervínculo visitado" xfId="11351" builtinId="9" hidden="1"/>
    <cellStyle name="Hipervínculo visitado" xfId="13079" builtinId="9" hidden="1"/>
    <cellStyle name="Hipervínculo visitado" xfId="44686" builtinId="9" hidden="1"/>
    <cellStyle name="Hipervínculo visitado" xfId="6048" builtinId="9" hidden="1"/>
    <cellStyle name="Hipervínculo visitado" xfId="1779" builtinId="9" hidden="1"/>
    <cellStyle name="Hipervínculo visitado" xfId="9530" builtinId="9" hidden="1"/>
    <cellStyle name="Hipervínculo visitado" xfId="17328" builtinId="9" hidden="1"/>
    <cellStyle name="Hipervínculo visitado" xfId="20785" builtinId="9" hidden="1"/>
    <cellStyle name="Hipervínculo visitado" xfId="22944" builtinId="9" hidden="1"/>
    <cellStyle name="Hipervínculo visitado" xfId="34436" builtinId="9" hidden="1"/>
    <cellStyle name="Hipervínculo visitado" xfId="2463" builtinId="9" hidden="1"/>
    <cellStyle name="Hipervínculo visitado" xfId="58737" builtinId="9" hidden="1"/>
    <cellStyle name="Hipervínculo visitado" xfId="23781" builtinId="9" hidden="1"/>
    <cellStyle name="Hipervínculo visitado" xfId="33186" builtinId="9" hidden="1"/>
    <cellStyle name="Hipervínculo visitado" xfId="46143" builtinId="9" hidden="1"/>
    <cellStyle name="Hipervínculo visitado" xfId="24998" builtinId="9" hidden="1"/>
    <cellStyle name="Hipervínculo visitado" xfId="6566" builtinId="9" hidden="1"/>
    <cellStyle name="Hipervínculo visitado" xfId="11479" builtinId="9" hidden="1"/>
    <cellStyle name="Hipervínculo visitado" xfId="5864" builtinId="9" hidden="1"/>
    <cellStyle name="Hipervínculo visitado" xfId="38065" builtinId="9" hidden="1"/>
    <cellStyle name="Hipervínculo visitado" xfId="589" builtinId="9" hidden="1"/>
    <cellStyle name="Hipervínculo visitado" xfId="8174" builtinId="9" hidden="1"/>
    <cellStyle name="Hipervínculo visitado" xfId="57937" builtinId="9" hidden="1"/>
    <cellStyle name="Hipervínculo visitado" xfId="26174" builtinId="9" hidden="1"/>
    <cellStyle name="Hipervínculo visitado" xfId="22459" builtinId="9" hidden="1"/>
    <cellStyle name="Hipervínculo visitado" xfId="31750" builtinId="9" hidden="1"/>
    <cellStyle name="Hipervínculo visitado" xfId="24839" builtinId="9" hidden="1"/>
    <cellStyle name="Hipervínculo visitado" xfId="11084" builtinId="9" hidden="1"/>
    <cellStyle name="Hipervínculo visitado" xfId="9456" builtinId="9" hidden="1"/>
    <cellStyle name="Hipervínculo visitado" xfId="14502" builtinId="9" hidden="1"/>
    <cellStyle name="Hipervínculo visitado" xfId="30321" builtinId="9" hidden="1"/>
    <cellStyle name="Hipervínculo visitado" xfId="23739" builtinId="9" hidden="1"/>
    <cellStyle name="Hipervínculo visitado" xfId="19096" builtinId="9" hidden="1"/>
    <cellStyle name="Hipervínculo visitado" xfId="31694" builtinId="9" hidden="1"/>
    <cellStyle name="Hipervínculo visitado" xfId="26427" builtinId="9" hidden="1"/>
    <cellStyle name="Hipervínculo visitado" xfId="25829" builtinId="9" hidden="1"/>
    <cellStyle name="Hipervínculo visitado" xfId="29660" builtinId="9" hidden="1"/>
    <cellStyle name="Hipervínculo visitado" xfId="30626" builtinId="9" hidden="1"/>
    <cellStyle name="Hipervínculo visitado" xfId="26809" builtinId="9" hidden="1"/>
    <cellStyle name="Hipervínculo visitado" xfId="47277" builtinId="9" hidden="1"/>
    <cellStyle name="Hipervínculo visitado" xfId="45500" builtinId="9" hidden="1"/>
    <cellStyle name="Hipervínculo visitado" xfId="44848" builtinId="9" hidden="1"/>
    <cellStyle name="Hipervínculo visitado" xfId="26901" builtinId="9" hidden="1"/>
    <cellStyle name="Hipervínculo visitado" xfId="26473" builtinId="9" hidden="1"/>
    <cellStyle name="Hipervínculo visitado" xfId="11034" builtinId="9" hidden="1"/>
    <cellStyle name="Hipervínculo visitado" xfId="34103" builtinId="9" hidden="1"/>
    <cellStyle name="Hipervínculo visitado" xfId="19130" builtinId="9" hidden="1"/>
    <cellStyle name="Hipervínculo visitado" xfId="47261" builtinId="9" hidden="1"/>
    <cellStyle name="Hipervínculo visitado" xfId="58497" builtinId="9" hidden="1"/>
    <cellStyle name="Hipervínculo visitado" xfId="6935" builtinId="9" hidden="1"/>
    <cellStyle name="Hipervínculo visitado" xfId="3087" builtinId="9" hidden="1"/>
    <cellStyle name="Hipervínculo visitado" xfId="45039" builtinId="9" hidden="1"/>
    <cellStyle name="Hipervínculo visitado" xfId="4760" builtinId="9" hidden="1"/>
    <cellStyle name="Hipervínculo visitado" xfId="2446" builtinId="9" hidden="1"/>
    <cellStyle name="Hipervínculo visitado" xfId="51291" builtinId="9" hidden="1"/>
    <cellStyle name="Hipervínculo visitado" xfId="58677" builtinId="9" hidden="1"/>
    <cellStyle name="Hipervínculo visitado" xfId="6016" builtinId="9" hidden="1"/>
    <cellStyle name="Hipervínculo visitado" xfId="27651" builtinId="9" hidden="1"/>
    <cellStyle name="Hipervínculo visitado" xfId="33942" builtinId="9" hidden="1"/>
    <cellStyle name="Hipervínculo visitado" xfId="26885" builtinId="9" hidden="1"/>
    <cellStyle name="Hipervínculo visitado" xfId="23971" builtinId="9" hidden="1"/>
    <cellStyle name="Hipervínculo visitado" xfId="35771" builtinId="9" hidden="1"/>
    <cellStyle name="Hipervínculo visitado" xfId="628" builtinId="9" hidden="1"/>
    <cellStyle name="Hipervínculo visitado" xfId="20893" builtinId="9" hidden="1"/>
    <cellStyle name="Hipervínculo visitado" xfId="34251" builtinId="9" hidden="1"/>
    <cellStyle name="Hipervínculo visitado" xfId="24811" builtinId="9" hidden="1"/>
    <cellStyle name="Hipervínculo visitado" xfId="43926" builtinId="9" hidden="1"/>
    <cellStyle name="Hipervínculo visitado" xfId="45529" builtinId="9" hidden="1"/>
    <cellStyle name="Hipervínculo visitado" xfId="26619" builtinId="9" hidden="1"/>
    <cellStyle name="Hipervínculo visitado" xfId="44282" builtinId="9" hidden="1"/>
    <cellStyle name="Hipervínculo visitado" xfId="17776" builtinId="9" hidden="1"/>
    <cellStyle name="Hipervínculo visitado" xfId="57867" builtinId="9" hidden="1"/>
    <cellStyle name="Hipervínculo visitado" xfId="40590" builtinId="9" hidden="1"/>
    <cellStyle name="Hipervínculo visitado" xfId="39486" builtinId="9" hidden="1"/>
    <cellStyle name="Hipervínculo visitado" xfId="37475" builtinId="9" hidden="1"/>
    <cellStyle name="Hipervínculo visitado" xfId="20032" builtinId="9" hidden="1"/>
    <cellStyle name="Hipervínculo visitado" xfId="20204" builtinId="9" hidden="1"/>
    <cellStyle name="Hipervínculo visitado" xfId="42750" builtinId="9" hidden="1"/>
    <cellStyle name="Hipervínculo visitado" xfId="13482" builtinId="9" hidden="1"/>
    <cellStyle name="Hipervínculo visitado" xfId="14715" builtinId="9" hidden="1"/>
    <cellStyle name="Hipervínculo visitado" xfId="19636" builtinId="9" hidden="1"/>
    <cellStyle name="Hipervínculo visitado" xfId="998" builtinId="9" hidden="1"/>
    <cellStyle name="Hipervínculo visitado" xfId="14306" builtinId="9" hidden="1"/>
    <cellStyle name="Hipervínculo visitado" xfId="21873" builtinId="9" hidden="1"/>
    <cellStyle name="Hipervínculo visitado" xfId="30924" builtinId="9" hidden="1"/>
    <cellStyle name="Hipervínculo visitado" xfId="26152" builtinId="9" hidden="1"/>
    <cellStyle name="Hipervínculo visitado" xfId="3909" builtinId="9" hidden="1"/>
    <cellStyle name="Hipervínculo visitado" xfId="24990" builtinId="9" hidden="1"/>
    <cellStyle name="Hipervínculo visitado" xfId="26359" builtinId="9" hidden="1"/>
    <cellStyle name="Hipervínculo visitado" xfId="12183" builtinId="9" hidden="1"/>
    <cellStyle name="Hipervínculo visitado" xfId="20627" builtinId="9" hidden="1"/>
    <cellStyle name="Hipervínculo visitado" xfId="45416" builtinId="9" hidden="1"/>
    <cellStyle name="Hipervínculo visitado" xfId="23870" builtinId="9" hidden="1"/>
    <cellStyle name="Hipervínculo visitado" xfId="46734" builtinId="9" hidden="1"/>
    <cellStyle name="Hipervínculo visitado" xfId="45725" builtinId="9" hidden="1"/>
    <cellStyle name="Hipervínculo visitado" xfId="8868" builtinId="9" hidden="1"/>
    <cellStyle name="Hipervínculo visitado" xfId="37797" builtinId="9" hidden="1"/>
    <cellStyle name="Hipervínculo visitado" xfId="55392" builtinId="9" hidden="1"/>
    <cellStyle name="Hipervínculo visitado" xfId="26110" builtinId="9" hidden="1"/>
    <cellStyle name="Hipervínculo visitado" xfId="46897" builtinId="9" hidden="1"/>
    <cellStyle name="Hipervínculo visitado" xfId="45156" builtinId="9" hidden="1"/>
    <cellStyle name="Hipervínculo visitado" xfId="18819" builtinId="9" hidden="1"/>
    <cellStyle name="Hipervínculo visitado" xfId="24555" builtinId="9" hidden="1"/>
    <cellStyle name="Hipervínculo visitado" xfId="35249" builtinId="9" hidden="1"/>
    <cellStyle name="Hipervínculo visitado" xfId="10688" builtinId="9" hidden="1"/>
    <cellStyle name="Hipervínculo visitado" xfId="22668" builtinId="9" hidden="1"/>
    <cellStyle name="Hipervínculo visitado" xfId="1159" builtinId="9" hidden="1"/>
    <cellStyle name="Hipervínculo visitado" xfId="29311" builtinId="9" hidden="1"/>
    <cellStyle name="Hipervínculo visitado" xfId="30640" builtinId="9" hidden="1"/>
    <cellStyle name="Hipervínculo visitado" xfId="31336" builtinId="9" hidden="1"/>
    <cellStyle name="Hipervínculo visitado" xfId="36606" builtinId="9" hidden="1"/>
    <cellStyle name="Hipervínculo visitado" xfId="36103" builtinId="9" hidden="1"/>
    <cellStyle name="Hipervínculo visitado" xfId="34323" builtinId="9" hidden="1"/>
    <cellStyle name="Hipervínculo visitado" xfId="35993" builtinId="9" hidden="1"/>
    <cellStyle name="Hipervínculo visitado" xfId="35306" builtinId="9" hidden="1"/>
    <cellStyle name="Hipervínculo visitado" xfId="38559" builtinId="9" hidden="1"/>
    <cellStyle name="Hipervínculo visitado" xfId="34812" builtinId="9" hidden="1"/>
    <cellStyle name="Hipervínculo visitado" xfId="36522" builtinId="9" hidden="1"/>
    <cellStyle name="Hipervínculo visitado" xfId="22411" builtinId="9" hidden="1"/>
    <cellStyle name="Hipervínculo visitado" xfId="9788" builtinId="9" hidden="1"/>
    <cellStyle name="Hipervínculo visitado" xfId="48358" builtinId="9" hidden="1"/>
    <cellStyle name="Hipervínculo visitado" xfId="38786" builtinId="9" hidden="1"/>
    <cellStyle name="Hipervínculo visitado" xfId="26122" builtinId="9" hidden="1"/>
    <cellStyle name="Hipervínculo visitado" xfId="31246" builtinId="9" hidden="1"/>
    <cellStyle name="Hipervínculo visitado" xfId="31040" builtinId="9" hidden="1"/>
    <cellStyle name="Hipervínculo visitado" xfId="28041" builtinId="9" hidden="1"/>
    <cellStyle name="Hipervínculo visitado" xfId="216" builtinId="9" hidden="1"/>
    <cellStyle name="Hipervínculo visitado" xfId="48256" builtinId="9" hidden="1"/>
    <cellStyle name="Hipervínculo visitado" xfId="25236" builtinId="9" hidden="1"/>
    <cellStyle name="Hipervínculo visitado" xfId="44586" builtinId="9" hidden="1"/>
    <cellStyle name="Hipervínculo visitado" xfId="44408" builtinId="9" hidden="1"/>
    <cellStyle name="Hipervínculo visitado" xfId="57641" builtinId="9" hidden="1"/>
    <cellStyle name="Hipervínculo visitado" xfId="30012" builtinId="9" hidden="1"/>
    <cellStyle name="Hipervínculo visitado" xfId="1699" builtinId="9" hidden="1"/>
    <cellStyle name="Hipervínculo visitado" xfId="27157" builtinId="9" hidden="1"/>
    <cellStyle name="Hipervínculo visitado" xfId="32565" builtinId="9" hidden="1"/>
    <cellStyle name="Hipervínculo visitado" xfId="55365" builtinId="9" hidden="1"/>
    <cellStyle name="Hipervínculo visitado" xfId="15490" builtinId="9" hidden="1"/>
    <cellStyle name="Hipervínculo visitado" xfId="13845" builtinId="9" hidden="1"/>
    <cellStyle name="Hipervínculo visitado" xfId="46681" builtinId="9" hidden="1"/>
    <cellStyle name="Hipervínculo visitado" xfId="50839" builtinId="9" hidden="1"/>
    <cellStyle name="Hipervínculo visitado" xfId="34743" builtinId="9" hidden="1"/>
    <cellStyle name="Hipervínculo visitado" xfId="9129" builtinId="9" hidden="1"/>
    <cellStyle name="Hipervínculo visitado" xfId="43658" builtinId="9" hidden="1"/>
    <cellStyle name="Hipervínculo visitado" xfId="2643" builtinId="9" hidden="1"/>
    <cellStyle name="Hipervínculo visitado" xfId="4173" builtinId="9" hidden="1"/>
    <cellStyle name="Hipervínculo visitado" xfId="58905" builtinId="9" hidden="1"/>
    <cellStyle name="Hipervínculo visitado" xfId="22373" builtinId="9" hidden="1"/>
    <cellStyle name="Hipervínculo visitado" xfId="15604" builtinId="9" hidden="1"/>
    <cellStyle name="Hipervínculo visitado" xfId="57387" builtinId="9" hidden="1"/>
    <cellStyle name="Hipervínculo visitado" xfId="8032" builtinId="9" hidden="1"/>
    <cellStyle name="Hipervínculo visitado" xfId="2036" builtinId="9" hidden="1"/>
    <cellStyle name="Hipervínculo visitado" xfId="40346" builtinId="9" hidden="1"/>
    <cellStyle name="Hipervínculo visitado" xfId="56909" builtinId="9" hidden="1"/>
    <cellStyle name="Hipervínculo visitado" xfId="4027" builtinId="9" hidden="1"/>
    <cellStyle name="Hipervínculo visitado" xfId="3833" builtinId="9" hidden="1"/>
    <cellStyle name="Hipervínculo visitado" xfId="11088" builtinId="9" hidden="1"/>
    <cellStyle name="Hipervínculo visitado" xfId="54005" builtinId="9" hidden="1"/>
    <cellStyle name="Hipervínculo visitado" xfId="8810" builtinId="9" hidden="1"/>
    <cellStyle name="Hipervínculo visitado" xfId="36131" builtinId="9" hidden="1"/>
    <cellStyle name="Hipervínculo visitado" xfId="57246" builtinId="9" hidden="1"/>
    <cellStyle name="Hipervínculo visitado" xfId="14026" builtinId="9" hidden="1"/>
    <cellStyle name="Hipervínculo visitado" xfId="43259" builtinId="9" hidden="1"/>
    <cellStyle name="Hipervínculo visitado" xfId="50728" builtinId="9" hidden="1"/>
    <cellStyle name="Hipervínculo visitado" xfId="18303" builtinId="9" hidden="1"/>
    <cellStyle name="Hipervínculo visitado" xfId="15114" builtinId="9" hidden="1"/>
    <cellStyle name="Hipervínculo visitado" xfId="57529" builtinId="9" hidden="1"/>
    <cellStyle name="Hipervínculo visitado" xfId="23384" builtinId="9" hidden="1"/>
    <cellStyle name="Hipervínculo visitado" xfId="40484" builtinId="9" hidden="1"/>
    <cellStyle name="Hipervínculo visitado" xfId="28893" builtinId="9" hidden="1"/>
    <cellStyle name="Hipervínculo visitado" xfId="5014" builtinId="9" hidden="1"/>
    <cellStyle name="Hipervínculo visitado" xfId="10278" builtinId="9" hidden="1"/>
    <cellStyle name="Hipervínculo visitado" xfId="28223" builtinId="9" hidden="1"/>
    <cellStyle name="Hipervínculo visitado" xfId="19238" builtinId="9" hidden="1"/>
    <cellStyle name="Hipervínculo visitado" xfId="2412" builtinId="9" hidden="1"/>
    <cellStyle name="Hipervínculo visitado" xfId="50425" builtinId="9" hidden="1"/>
    <cellStyle name="Hipervínculo visitado" xfId="57148" builtinId="9" hidden="1"/>
    <cellStyle name="Hipervínculo visitado" xfId="5010" builtinId="9" hidden="1"/>
    <cellStyle name="Hipervínculo visitado" xfId="50636" builtinId="9" hidden="1"/>
    <cellStyle name="Hipervínculo visitado" xfId="44194" builtinId="9" hidden="1"/>
    <cellStyle name="Hipervínculo visitado" xfId="34014" builtinId="9" hidden="1"/>
    <cellStyle name="Hipervínculo visitado" xfId="13618" builtinId="9" hidden="1"/>
    <cellStyle name="Hipervínculo visitado" xfId="18853" builtinId="9" hidden="1"/>
    <cellStyle name="Hipervínculo visitado" xfId="6604" builtinId="9" hidden="1"/>
    <cellStyle name="Hipervínculo visitado" xfId="18349" builtinId="9" hidden="1"/>
    <cellStyle name="Hipervínculo visitado" xfId="14572" builtinId="9" hidden="1"/>
    <cellStyle name="Hipervínculo visitado" xfId="21227" builtinId="9" hidden="1"/>
    <cellStyle name="Hipervínculo visitado" xfId="25180" builtinId="9" hidden="1"/>
    <cellStyle name="Hipervínculo visitado" xfId="46704" builtinId="9" hidden="1"/>
    <cellStyle name="Hipervínculo visitado" xfId="59440" builtinId="9" hidden="1"/>
    <cellStyle name="Hipervínculo visitado" xfId="51254" builtinId="9" hidden="1"/>
    <cellStyle name="Hipervínculo visitado" xfId="12801" builtinId="9" hidden="1"/>
    <cellStyle name="Hipervínculo visitado" xfId="19578" builtinId="9" hidden="1"/>
    <cellStyle name="Hipervínculo visitado" xfId="54175" builtinId="9" hidden="1"/>
    <cellStyle name="Hipervínculo visitado" xfId="53277" builtinId="9" hidden="1"/>
    <cellStyle name="Hipervínculo visitado" xfId="10888" builtinId="9" hidden="1"/>
    <cellStyle name="Hipervínculo visitado" xfId="27692" builtinId="9" hidden="1"/>
    <cellStyle name="Hipervínculo visitado" xfId="26166" builtinId="9" hidden="1"/>
    <cellStyle name="Hipervínculo visitado" xfId="17880" builtinId="9" hidden="1"/>
    <cellStyle name="Hipervínculo visitado" xfId="26435" builtinId="9" hidden="1"/>
    <cellStyle name="Hipervínculo visitado" xfId="48940" builtinId="9" hidden="1"/>
    <cellStyle name="Hipervínculo visitado" xfId="57377" builtinId="9" hidden="1"/>
    <cellStyle name="Hipervínculo visitado" xfId="53859" builtinId="9" hidden="1"/>
    <cellStyle name="Hipervínculo visitado" xfId="58245" builtinId="9" hidden="1"/>
    <cellStyle name="Hipervínculo visitado" xfId="18269" builtinId="9" hidden="1"/>
    <cellStyle name="Hipervínculo visitado" xfId="7292" builtinId="9" hidden="1"/>
    <cellStyle name="Hipervínculo visitado" xfId="45667" builtinId="9" hidden="1"/>
    <cellStyle name="Hipervínculo visitado" xfId="48430" builtinId="9" hidden="1"/>
    <cellStyle name="Hipervínculo visitado" xfId="40382" builtinId="9" hidden="1"/>
    <cellStyle name="Hipervínculo visitado" xfId="43880" builtinId="9" hidden="1"/>
    <cellStyle name="Hipervínculo visitado" xfId="10840" builtinId="9" hidden="1"/>
    <cellStyle name="Hipervínculo visitado" xfId="2514" builtinId="9" hidden="1"/>
    <cellStyle name="Hipervínculo visitado" xfId="47449" builtinId="9" hidden="1"/>
    <cellStyle name="Hipervínculo visitado" xfId="24585" builtinId="9" hidden="1"/>
    <cellStyle name="Hipervínculo visitado" xfId="48936" builtinId="9" hidden="1"/>
    <cellStyle name="Hipervínculo visitado" xfId="41161" builtinId="9" hidden="1"/>
    <cellStyle name="Hipervínculo visitado" xfId="25730" builtinId="9" hidden="1"/>
    <cellStyle name="Hipervínculo visitado" xfId="17422" builtinId="9" hidden="1"/>
    <cellStyle name="Hipervínculo visitado" xfId="44632" builtinId="9" hidden="1"/>
    <cellStyle name="Hipervínculo visitado" xfId="32944" builtinId="9" hidden="1"/>
    <cellStyle name="Hipervínculo visitado" xfId="59063" builtinId="9" hidden="1"/>
    <cellStyle name="Hipervínculo visitado" xfId="49120" builtinId="9" hidden="1"/>
    <cellStyle name="Hipervínculo visitado" xfId="6789" builtinId="9" hidden="1"/>
    <cellStyle name="Hipervínculo visitado" xfId="2188" builtinId="9" hidden="1"/>
    <cellStyle name="Hipervínculo visitado" xfId="58232" builtinId="9" hidden="1"/>
    <cellStyle name="Hipervínculo visitado" xfId="9498" builtinId="9" hidden="1"/>
    <cellStyle name="Hipervínculo visitado" xfId="9663" builtinId="9" hidden="1"/>
    <cellStyle name="Hipervínculo visitado" xfId="17870" builtinId="9" hidden="1"/>
    <cellStyle name="Hipervínculo visitado" xfId="1107" builtinId="9" hidden="1"/>
    <cellStyle name="Hipervínculo visitado" xfId="42572" builtinId="9" hidden="1"/>
    <cellStyle name="Hipervínculo visitado" xfId="4625" builtinId="9" hidden="1"/>
    <cellStyle name="Hipervínculo visitado" xfId="3643" builtinId="9" hidden="1"/>
    <cellStyle name="Hipervínculo visitado" xfId="6681" builtinId="9" hidden="1"/>
    <cellStyle name="Hipervínculo visitado" xfId="13959" builtinId="9" hidden="1"/>
    <cellStyle name="Hipervínculo visitado" xfId="26851" builtinId="9" hidden="1"/>
    <cellStyle name="Hipervínculo visitado" xfId="41826" builtinId="9" hidden="1"/>
    <cellStyle name="Hipervínculo visitado" xfId="9444" builtinId="9" hidden="1"/>
    <cellStyle name="Hipervínculo visitado" xfId="5551" builtinId="9" hidden="1"/>
    <cellStyle name="Hipervínculo visitado" xfId="43709" builtinId="9" hidden="1"/>
    <cellStyle name="Hipervínculo visitado" xfId="30920" builtinId="9" hidden="1"/>
    <cellStyle name="Hipervínculo visitado" xfId="18795" builtinId="9" hidden="1"/>
    <cellStyle name="Hipervínculo visitado" xfId="49972" builtinId="9" hidden="1"/>
    <cellStyle name="Hipervínculo visitado" xfId="35509" builtinId="9" hidden="1"/>
    <cellStyle name="Hipervínculo visitado" xfId="45521" builtinId="9" hidden="1"/>
    <cellStyle name="Hipervínculo visitado" xfId="40070" builtinId="9" hidden="1"/>
    <cellStyle name="Hipervínculo visitado" xfId="51196" builtinId="9" hidden="1"/>
    <cellStyle name="Hipervínculo visitado" xfId="9518" builtinId="9" hidden="1"/>
    <cellStyle name="Hipervínculo visitado" xfId="37291" builtinId="9" hidden="1"/>
    <cellStyle name="Hipervínculo visitado" xfId="57158" builtinId="9" hidden="1"/>
    <cellStyle name="Hipervínculo visitado" xfId="49962" builtinId="9" hidden="1"/>
    <cellStyle name="Hipervínculo visitado" xfId="33532" builtinId="9" hidden="1"/>
    <cellStyle name="Hipervínculo visitado" xfId="4536" builtinId="9" hidden="1"/>
    <cellStyle name="Hipervínculo visitado" xfId="19424" builtinId="9" hidden="1"/>
    <cellStyle name="Hipervínculo visitado" xfId="43036" builtinId="9" hidden="1"/>
    <cellStyle name="Hipervínculo visitado" xfId="871" builtinId="9" hidden="1"/>
    <cellStyle name="Hipervínculo visitado" xfId="5730" builtinId="9" hidden="1"/>
    <cellStyle name="Hipervínculo visitado" xfId="36343" builtinId="9" hidden="1"/>
    <cellStyle name="Hipervínculo visitado" xfId="41423" builtinId="9" hidden="1"/>
    <cellStyle name="Hipervínculo visitado" xfId="43247" builtinId="9" hidden="1"/>
    <cellStyle name="Hipervínculo visitado" xfId="6392" builtinId="9" hidden="1"/>
    <cellStyle name="Hipervínculo visitado" xfId="4837" builtinId="9" hidden="1"/>
    <cellStyle name="Hipervínculo visitado" xfId="8644" builtinId="9" hidden="1"/>
    <cellStyle name="Hipervínculo visitado" xfId="17186" builtinId="9" hidden="1"/>
    <cellStyle name="Hipervínculo visitado" xfId="43301" builtinId="9" hidden="1"/>
    <cellStyle name="Hipervínculo visitado" xfId="1359" builtinId="9" hidden="1"/>
    <cellStyle name="Hipervínculo visitado" xfId="13524" builtinId="9" hidden="1"/>
    <cellStyle name="Hipervínculo visitado" xfId="7815" builtinId="9" hidden="1"/>
    <cellStyle name="Hipervínculo visitado" xfId="44694" builtinId="9" hidden="1"/>
    <cellStyle name="Hipervínculo visitado" xfId="36943" builtinId="9" hidden="1"/>
    <cellStyle name="Hipervínculo visitado" xfId="34546" builtinId="9" hidden="1"/>
    <cellStyle name="Hipervínculo visitado" xfId="6076" builtinId="9" hidden="1"/>
    <cellStyle name="Hipervínculo visitado" xfId="4831" builtinId="9" hidden="1"/>
    <cellStyle name="Hipervínculo visitado" xfId="17690" builtinId="9" hidden="1"/>
    <cellStyle name="Hipervínculo visitado" xfId="13249" builtinId="9" hidden="1"/>
    <cellStyle name="Hipervínculo visitado" xfId="3683" builtinId="9" hidden="1"/>
    <cellStyle name="Hipervínculo visitado" xfId="49013" builtinId="9" hidden="1"/>
    <cellStyle name="Hipervínculo visitado" xfId="6256" builtinId="9" hidden="1"/>
    <cellStyle name="Hipervínculo visitado" xfId="17508" builtinId="9" hidden="1"/>
    <cellStyle name="Hipervínculo visitado" xfId="44640" builtinId="9" hidden="1"/>
    <cellStyle name="Hipervínculo visitado" xfId="2577" builtinId="9" hidden="1"/>
    <cellStyle name="Hipervínculo visitado" xfId="1331" builtinId="9" hidden="1"/>
    <cellStyle name="Hipervínculo visitado" xfId="45148" builtinId="9" hidden="1"/>
    <cellStyle name="Hipervínculo visitado" xfId="7544" builtinId="9" hidden="1"/>
    <cellStyle name="Hipervínculo visitado" xfId="30711" builtinId="9" hidden="1"/>
    <cellStyle name="Hipervínculo visitado" xfId="6707" builtinId="9" hidden="1"/>
    <cellStyle name="Hipervínculo visitado" xfId="38708" builtinId="9" hidden="1"/>
    <cellStyle name="Hipervínculo visitado" xfId="40965" builtinId="9" hidden="1"/>
    <cellStyle name="Hipervínculo visitado" xfId="56597" builtinId="9" hidden="1"/>
    <cellStyle name="Hipervínculo visitado" xfId="10802" builtinId="9" hidden="1"/>
    <cellStyle name="Hipervínculo visitado" xfId="46101" builtinId="9" hidden="1"/>
    <cellStyle name="Hipervínculo visitado" xfId="23089" builtinId="9" hidden="1"/>
    <cellStyle name="Hipervínculo visitado" xfId="29217" builtinId="9" hidden="1"/>
    <cellStyle name="Hipervínculo visitado" xfId="39883" builtinId="9" hidden="1"/>
    <cellStyle name="Hipervínculo visitado" xfId="25952" builtinId="9" hidden="1"/>
    <cellStyle name="Hipervínculo visitado" xfId="54575" builtinId="9" hidden="1"/>
    <cellStyle name="Hipervínculo visitado" xfId="30273" builtinId="9" hidden="1"/>
    <cellStyle name="Hipervínculo visitado" xfId="45830" builtinId="9" hidden="1"/>
    <cellStyle name="Hipervínculo visitado" xfId="33814" builtinId="9" hidden="1"/>
    <cellStyle name="Hipervínculo visitado" xfId="29091" builtinId="9" hidden="1"/>
    <cellStyle name="Hipervínculo visitado" xfId="53215" builtinId="9" hidden="1"/>
    <cellStyle name="Hipervínculo visitado" xfId="54678" builtinId="9" hidden="1"/>
    <cellStyle name="Hipervínculo visitado" xfId="53265" builtinId="9" hidden="1"/>
    <cellStyle name="Hipervínculo visitado" xfId="40926" builtinId="9" hidden="1"/>
    <cellStyle name="Hipervínculo visitado" xfId="19331" builtinId="9" hidden="1"/>
    <cellStyle name="Hipervínculo visitado" xfId="22621" builtinId="9" hidden="1"/>
    <cellStyle name="Hipervínculo visitado" xfId="16702" builtinId="9" hidden="1"/>
    <cellStyle name="Hipervínculo visitado" xfId="49674" builtinId="9" hidden="1"/>
    <cellStyle name="Hipervínculo visitado" xfId="34247" builtinId="9" hidden="1"/>
    <cellStyle name="Hipervínculo visitado" xfId="48908" builtinId="9" hidden="1"/>
    <cellStyle name="Hipervínculo visitado" xfId="36159" builtinId="9" hidden="1"/>
    <cellStyle name="Hipervínculo visitado" xfId="52955" builtinId="9" hidden="1"/>
    <cellStyle name="Hipervínculo visitado" xfId="16513" builtinId="9" hidden="1"/>
    <cellStyle name="Hipervínculo visitado" xfId="7821" builtinId="9" hidden="1"/>
    <cellStyle name="Hipervínculo visitado" xfId="1012" builtinId="9" hidden="1"/>
    <cellStyle name="Hipervínculo visitado" xfId="13486" builtinId="9" hidden="1"/>
    <cellStyle name="Hipervínculo visitado" xfId="5938" builtinId="9" hidden="1"/>
    <cellStyle name="Hipervínculo visitado" xfId="49622" builtinId="9" hidden="1"/>
    <cellStyle name="Hipervínculo visitado" xfId="46726" builtinId="9" hidden="1"/>
    <cellStyle name="Hipervínculo visitado" xfId="34589" builtinId="9" hidden="1"/>
    <cellStyle name="Hipervínculo visitado" xfId="37182" builtinId="9" hidden="1"/>
    <cellStyle name="Hipervínculo visitado" xfId="5914" builtinId="9" hidden="1"/>
    <cellStyle name="Hipervínculo visitado" xfId="2374" builtinId="9" hidden="1"/>
    <cellStyle name="Hipervínculo visitado" xfId="26027" builtinId="9" hidden="1"/>
    <cellStyle name="Hipervínculo visitado" xfId="21415" builtinId="9" hidden="1"/>
    <cellStyle name="Hipervínculo visitado" xfId="34406" builtinId="9" hidden="1"/>
    <cellStyle name="Hipervínculo visitado" xfId="30098" builtinId="9" hidden="1"/>
    <cellStyle name="Hipervínculo visitado" xfId="19030" builtinId="9" hidden="1"/>
    <cellStyle name="Hipervínculo visitado" xfId="28028" builtinId="9" hidden="1"/>
    <cellStyle name="Hipervínculo visitado" xfId="26103" builtinId="9" hidden="1"/>
    <cellStyle name="Hipervínculo visitado" xfId="18411" builtinId="9" hidden="1"/>
    <cellStyle name="Hipervínculo visitado" xfId="29863" builtinId="9" hidden="1"/>
    <cellStyle name="Hipervínculo visitado" xfId="40040" builtinId="9" hidden="1"/>
    <cellStyle name="Hipervínculo visitado" xfId="20953" builtinId="9" hidden="1"/>
    <cellStyle name="Hipervínculo visitado" xfId="12567" builtinId="9" hidden="1"/>
    <cellStyle name="Hipervínculo visitado" xfId="39429" builtinId="9" hidden="1"/>
    <cellStyle name="Hipervínculo visitado" xfId="53907" builtinId="9" hidden="1"/>
    <cellStyle name="Hipervínculo visitado" xfId="57416" builtinId="9" hidden="1"/>
    <cellStyle name="Hipervínculo visitado" xfId="14388" builtinId="9" hidden="1"/>
    <cellStyle name="Hipervínculo visitado" xfId="28781" builtinId="9" hidden="1"/>
    <cellStyle name="Hipervínculo visitado" xfId="50903" builtinId="9" hidden="1"/>
    <cellStyle name="Hipervínculo visitado" xfId="54489" builtinId="9" hidden="1"/>
    <cellStyle name="Hipervínculo visitado" xfId="40482" builtinId="9" hidden="1"/>
    <cellStyle name="Hipervínculo visitado" xfId="41159" builtinId="9" hidden="1"/>
    <cellStyle name="Hipervínculo visitado" xfId="53551" builtinId="9" hidden="1"/>
    <cellStyle name="Hipervínculo visitado" xfId="46449" builtinId="9" hidden="1"/>
    <cellStyle name="Hipervínculo visitado" xfId="32690" builtinId="9" hidden="1"/>
    <cellStyle name="Hipervínculo visitado" xfId="13758" builtinId="9" hidden="1"/>
    <cellStyle name="Hipervínculo visitado" xfId="59147" builtinId="9" hidden="1"/>
    <cellStyle name="Hipervínculo visitado" xfId="22838" builtinId="9" hidden="1"/>
    <cellStyle name="Hipervínculo visitado" xfId="42026" builtinId="9" hidden="1"/>
    <cellStyle name="Hipervínculo visitado" xfId="40106" builtinId="9" hidden="1"/>
    <cellStyle name="Hipervínculo visitado" xfId="47749" builtinId="9" hidden="1"/>
    <cellStyle name="Hipervínculo visitado" xfId="18109" builtinId="9" hidden="1"/>
    <cellStyle name="Hipervínculo visitado" xfId="12871" builtinId="9" hidden="1"/>
    <cellStyle name="Hipervínculo visitado" xfId="55117" builtinId="9" hidden="1"/>
    <cellStyle name="Hipervínculo visitado" xfId="34111" builtinId="9" hidden="1"/>
    <cellStyle name="Hipervínculo visitado" xfId="29961" builtinId="9" hidden="1"/>
    <cellStyle name="Hipervínculo visitado" xfId="30088" builtinId="9" hidden="1"/>
    <cellStyle name="Hipervínculo visitado" xfId="20615" builtinId="9" hidden="1"/>
    <cellStyle name="Hipervínculo visitado" xfId="16784" builtinId="9" hidden="1"/>
    <cellStyle name="Hipervínculo visitado" xfId="58513" builtinId="9" hidden="1"/>
    <cellStyle name="Hipervínculo visitado" xfId="57891" builtinId="9" hidden="1"/>
    <cellStyle name="Hipervínculo visitado" xfId="45492" builtinId="9" hidden="1"/>
    <cellStyle name="Hipervínculo visitado" xfId="36171" builtinId="9" hidden="1"/>
    <cellStyle name="Hipervínculo visitado" xfId="28599" builtinId="9" hidden="1"/>
    <cellStyle name="Hipervínculo visitado" xfId="38593" builtinId="9" hidden="1"/>
    <cellStyle name="Hipervínculo visitado" xfId="35725" builtinId="9" hidden="1"/>
    <cellStyle name="Hipervínculo visitado" xfId="50355" builtinId="9" hidden="1"/>
    <cellStyle name="Hipervínculo visitado" xfId="51812" builtinId="9" hidden="1"/>
    <cellStyle name="Hipervínculo visitado" xfId="53021" builtinId="9" hidden="1"/>
    <cellStyle name="Hipervínculo visitado" xfId="56383" builtinId="9" hidden="1"/>
    <cellStyle name="Hipervínculo visitado" xfId="53339" builtinId="9" hidden="1"/>
    <cellStyle name="Hipervínculo visitado" xfId="49826" builtinId="9" hidden="1"/>
    <cellStyle name="Hipervínculo visitado" xfId="49049" builtinId="9" hidden="1"/>
    <cellStyle name="Hipervínculo visitado" xfId="51966" builtinId="9" hidden="1"/>
    <cellStyle name="Hipervínculo visitado" xfId="51106" builtinId="9" hidden="1"/>
    <cellStyle name="Hipervínculo visitado" xfId="55228" builtinId="9" hidden="1"/>
    <cellStyle name="Hipervínculo visitado" xfId="11538" builtinId="9" hidden="1"/>
    <cellStyle name="Hipervínculo visitado" xfId="16716" builtinId="9" hidden="1"/>
    <cellStyle name="Hipervínculo visitado" xfId="26791" builtinId="9" hidden="1"/>
    <cellStyle name="Hipervínculo visitado" xfId="23985" builtinId="9" hidden="1"/>
    <cellStyle name="Hipervínculo visitado" xfId="49918" builtinId="9" hidden="1"/>
    <cellStyle name="Hipervínculo visitado" xfId="55739" builtinId="9" hidden="1"/>
    <cellStyle name="Hipervínculo visitado" xfId="57587" builtinId="9" hidden="1"/>
    <cellStyle name="Hipervínculo visitado" xfId="21104" builtinId="9" hidden="1"/>
    <cellStyle name="Hipervínculo visitado" xfId="37803" builtinId="9" hidden="1"/>
    <cellStyle name="Hipervínculo visitado" xfId="20937" builtinId="9" hidden="1"/>
    <cellStyle name="Hipervínculo visitado" xfId="12805" builtinId="9" hidden="1"/>
    <cellStyle name="Hipervínculo visitado" xfId="8500" builtinId="9" hidden="1"/>
    <cellStyle name="Hipervínculo visitado" xfId="49948" builtinId="9" hidden="1"/>
    <cellStyle name="Hipervínculo visitado" xfId="4958" builtinId="9" hidden="1"/>
    <cellStyle name="Hipervínculo visitado" xfId="19134" builtinId="9" hidden="1"/>
    <cellStyle name="Hipervínculo visitado" xfId="56323" builtinId="9" hidden="1"/>
    <cellStyle name="Hipervínculo visitado" xfId="18125" builtinId="9" hidden="1"/>
    <cellStyle name="Hipervínculo visitado" xfId="20923" builtinId="9" hidden="1"/>
    <cellStyle name="Hipervínculo visitado" xfId="48833" builtinId="9" hidden="1"/>
    <cellStyle name="Hipervínculo visitado" xfId="45116" builtinId="9" hidden="1"/>
    <cellStyle name="Hipervínculo visitado" xfId="50724" builtinId="9" hidden="1"/>
    <cellStyle name="Hipervínculo visitado" xfId="28971" builtinId="9" hidden="1"/>
    <cellStyle name="Hipervínculo visitado" xfId="44936" builtinId="9" hidden="1"/>
    <cellStyle name="Hipervínculo visitado" xfId="9846" builtinId="9" hidden="1"/>
    <cellStyle name="Hipervínculo visitado" xfId="38229" builtinId="9" hidden="1"/>
    <cellStyle name="Hipervínculo visitado" xfId="22343" builtinId="9" hidden="1"/>
    <cellStyle name="Hipervínculo visitado" xfId="23416" builtinId="9" hidden="1"/>
    <cellStyle name="Hipervínculo visitado" xfId="48882" builtinId="9" hidden="1"/>
    <cellStyle name="Hipervínculo visitado" xfId="57545" builtinId="9" hidden="1"/>
    <cellStyle name="Hipervínculo visitado" xfId="23983" builtinId="9" hidden="1"/>
    <cellStyle name="Hipervínculo visitado" xfId="20609" builtinId="9" hidden="1"/>
    <cellStyle name="Hipervínculo visitado" xfId="25662" builtinId="9" hidden="1"/>
    <cellStyle name="Hipervínculo visitado" xfId="54816" builtinId="9" hidden="1"/>
    <cellStyle name="Hipervínculo visitado" xfId="50099" builtinId="9" hidden="1"/>
    <cellStyle name="Hipervínculo visitado" xfId="41824" builtinId="9" hidden="1"/>
    <cellStyle name="Hipervínculo visitado" xfId="16428" builtinId="9" hidden="1"/>
    <cellStyle name="Hipervínculo visitado" xfId="17666" builtinId="9" hidden="1"/>
    <cellStyle name="Hipervínculo visitado" xfId="24305" builtinId="9" hidden="1"/>
    <cellStyle name="Hipervínculo visitado" xfId="23457" builtinId="9" hidden="1"/>
    <cellStyle name="Hipervínculo visitado" xfId="35356" builtinId="9" hidden="1"/>
    <cellStyle name="Hipervínculo visitado" xfId="38706" builtinId="9" hidden="1"/>
    <cellStyle name="Hipervínculo visitado" xfId="7109" builtinId="9" hidden="1"/>
    <cellStyle name="Hipervínculo visitado" xfId="49360" builtinId="9" hidden="1"/>
    <cellStyle name="Hipervínculo visitado" xfId="38617" builtinId="9" hidden="1"/>
    <cellStyle name="Hipervínculo visitado" xfId="50867" builtinId="9" hidden="1"/>
    <cellStyle name="Hipervínculo visitado" xfId="26457" builtinId="9" hidden="1"/>
    <cellStyle name="Hipervínculo visitado" xfId="44443" builtinId="9" hidden="1"/>
    <cellStyle name="Hipervínculo visitado" xfId="58755" builtinId="9" hidden="1"/>
    <cellStyle name="Hipervínculo visitado" xfId="40292" builtinId="9" hidden="1"/>
    <cellStyle name="Hipervínculo visitado" xfId="8927" builtinId="9" hidden="1"/>
    <cellStyle name="Hipervínculo visitado" xfId="3983" builtinId="9" hidden="1"/>
    <cellStyle name="Hipervínculo visitado" xfId="30301" builtinId="9" hidden="1"/>
    <cellStyle name="Hipervínculo visitado" xfId="16300" builtinId="9" hidden="1"/>
    <cellStyle name="Hipervínculo visitado" xfId="41433" builtinId="9" hidden="1"/>
    <cellStyle name="Hipervínculo visitado" xfId="13165" builtinId="9" hidden="1"/>
    <cellStyle name="Hipervínculo visitado" xfId="10068" builtinId="9" hidden="1"/>
    <cellStyle name="Hipervínculo visitado" xfId="30287" builtinId="9" hidden="1"/>
    <cellStyle name="Hipervínculo visitado" xfId="32868" builtinId="9" hidden="1"/>
    <cellStyle name="Hipervínculo visitado" xfId="51980" builtinId="9" hidden="1"/>
    <cellStyle name="Hipervínculo visitado" xfId="32506" builtinId="9" hidden="1"/>
    <cellStyle name="Hipervínculo visitado" xfId="15700" builtinId="9" hidden="1"/>
    <cellStyle name="Hipervínculo visitado" xfId="21343" builtinId="9" hidden="1"/>
    <cellStyle name="Hipervínculo visitado" xfId="8410" builtinId="9" hidden="1"/>
    <cellStyle name="Hipervínculo visitado" xfId="3183" builtinId="9" hidden="1"/>
    <cellStyle name="Hipervínculo visitado" xfId="46655" builtinId="9" hidden="1"/>
    <cellStyle name="Hipervínculo visitado" xfId="3787" builtinId="9" hidden="1"/>
    <cellStyle name="Hipervínculo visitado" xfId="46847" builtinId="9" hidden="1"/>
    <cellStyle name="Hipervínculo visitado" xfId="16573" builtinId="9" hidden="1"/>
    <cellStyle name="Hipervínculo visitado" xfId="4673" builtinId="9" hidden="1"/>
    <cellStyle name="Hipervínculo visitado" xfId="5113" builtinId="9" hidden="1"/>
    <cellStyle name="Hipervínculo visitado" xfId="29125" builtinId="9" hidden="1"/>
    <cellStyle name="Hipervínculo visitado" xfId="375" builtinId="9" hidden="1"/>
    <cellStyle name="Hipervínculo visitado" xfId="38981" builtinId="9" hidden="1"/>
    <cellStyle name="Hipervínculo visitado" xfId="19680" builtinId="9" hidden="1"/>
    <cellStyle name="Hipervínculo visitado" xfId="59402" builtinId="9" hidden="1"/>
    <cellStyle name="Hipervínculo visitado" xfId="54954" builtinId="9" hidden="1"/>
    <cellStyle name="Hipervínculo visitado" xfId="4309" builtinId="9" hidden="1"/>
    <cellStyle name="Hipervínculo visitado" xfId="25130" builtinId="9" hidden="1"/>
    <cellStyle name="Hipervínculo visitado" xfId="55797" builtinId="9" hidden="1"/>
    <cellStyle name="Hipervínculo visitado" xfId="44792" builtinId="9" hidden="1"/>
    <cellStyle name="Hipervínculo visitado" xfId="22375" builtinId="9" hidden="1"/>
    <cellStyle name="Hipervínculo visitado" xfId="44656" builtinId="9" hidden="1"/>
    <cellStyle name="Hipervínculo visitado" xfId="45232" builtinId="9" hidden="1"/>
    <cellStyle name="Hipervínculo visitado" xfId="33242" builtinId="9" hidden="1"/>
    <cellStyle name="Hipervínculo visitado" xfId="30466" builtinId="9" hidden="1"/>
    <cellStyle name="Hipervínculo visitado" xfId="20834" builtinId="9" hidden="1"/>
    <cellStyle name="Hipervínculo visitado" xfId="50447" builtinId="9" hidden="1"/>
    <cellStyle name="Hipervínculo visitado" xfId="19774" builtinId="9" hidden="1"/>
    <cellStyle name="Hipervínculo visitado" xfId="44662" builtinId="9" hidden="1"/>
    <cellStyle name="Hipervínculo visitado" xfId="12057" builtinId="9" hidden="1"/>
    <cellStyle name="Hipervínculo visitado" xfId="48555" builtinId="9" hidden="1"/>
    <cellStyle name="Hipervínculo visitado" xfId="4071" builtinId="9" hidden="1"/>
    <cellStyle name="Hipervínculo visitado" xfId="30721" builtinId="9" hidden="1"/>
    <cellStyle name="Hipervínculo visitado" xfId="17212" builtinId="9" hidden="1"/>
    <cellStyle name="Hipervínculo visitado" xfId="53662" builtinId="9" hidden="1"/>
    <cellStyle name="Hipervínculo visitado" xfId="24283" builtinId="9" hidden="1"/>
    <cellStyle name="Hipervínculo visitado" xfId="43086" builtinId="9" hidden="1"/>
    <cellStyle name="Hipervínculo visitado" xfId="7336" builtinId="9" hidden="1"/>
    <cellStyle name="Hipervínculo visitado" xfId="13624" builtinId="9" hidden="1"/>
    <cellStyle name="Hipervínculo visitado" xfId="40278" builtinId="9" hidden="1"/>
    <cellStyle name="Hipervínculo visitado" xfId="38778" builtinId="9" hidden="1"/>
    <cellStyle name="Hipervínculo visitado" xfId="21815" builtinId="9" hidden="1"/>
    <cellStyle name="Hipervínculo visitado" xfId="51522" builtinId="9" hidden="1"/>
    <cellStyle name="Hipervínculo visitado" xfId="6012" builtinId="9" hidden="1"/>
    <cellStyle name="Hipervínculo visitado" xfId="30382" builtinId="9" hidden="1"/>
    <cellStyle name="Hipervínculo visitado" xfId="25837" builtinId="9" hidden="1"/>
    <cellStyle name="Hipervínculo visitado" xfId="3467" builtinId="9" hidden="1"/>
    <cellStyle name="Hipervínculo visitado" xfId="32047" builtinId="9" hidden="1"/>
    <cellStyle name="Hipervínculo visitado" xfId="37331" builtinId="9" hidden="1"/>
    <cellStyle name="Hipervínculo visitado" xfId="53941" builtinId="9" hidden="1"/>
    <cellStyle name="Hipervínculo visitado" xfId="35469" builtinId="9" hidden="1"/>
    <cellStyle name="Hipervínculo visitado" xfId="37407" builtinId="9" hidden="1"/>
    <cellStyle name="Hipervínculo visitado" xfId="10902" builtinId="9" hidden="1"/>
    <cellStyle name="Hipervínculo visitado" xfId="32571" builtinId="9" hidden="1"/>
    <cellStyle name="Hipervínculo visitado" xfId="46937" builtinId="9" hidden="1"/>
    <cellStyle name="Hipervínculo visitado" xfId="48127" builtinId="9" hidden="1"/>
    <cellStyle name="Hipervínculo visitado" xfId="30715" builtinId="9" hidden="1"/>
    <cellStyle name="Hipervínculo visitado" xfId="15979" builtinId="9" hidden="1"/>
    <cellStyle name="Hipervínculo visitado" xfId="20949" builtinId="9" hidden="1"/>
    <cellStyle name="Hipervínculo visitado" xfId="43443" builtinId="9" hidden="1"/>
    <cellStyle name="Hipervínculo visitado" xfId="11609" builtinId="9" hidden="1"/>
    <cellStyle name="Hipervínculo visitado" xfId="6454" builtinId="9" hidden="1"/>
    <cellStyle name="Hipervínculo visitado" xfId="12047" builtinId="9" hidden="1"/>
    <cellStyle name="Hipervínculo visitado" xfId="7081" builtinId="9" hidden="1"/>
    <cellStyle name="Hipervínculo visitado" xfId="23479" builtinId="9" hidden="1"/>
    <cellStyle name="Hipervínculo visitado" xfId="28420" builtinId="9" hidden="1"/>
    <cellStyle name="Hipervínculo visitado" xfId="18543" builtinId="9" hidden="1"/>
    <cellStyle name="Hipervínculo visitado" xfId="52030" builtinId="9" hidden="1"/>
    <cellStyle name="Hipervínculo visitado" xfId="10544" builtinId="9" hidden="1"/>
    <cellStyle name="Hipervínculo visitado" xfId="49126" builtinId="9" hidden="1"/>
    <cellStyle name="Hipervínculo visitado" xfId="51482" builtinId="9" hidden="1"/>
    <cellStyle name="Hipervínculo visitado" xfId="635" builtinId="9" hidden="1"/>
    <cellStyle name="Hipervínculo visitado" xfId="50666" builtinId="9" hidden="1"/>
    <cellStyle name="Hipervínculo visitado" xfId="52537" builtinId="9" hidden="1"/>
    <cellStyle name="Hipervínculo visitado" xfId="30705" builtinId="9" hidden="1"/>
    <cellStyle name="Hipervínculo visitado" xfId="26200" builtinId="9" hidden="1"/>
    <cellStyle name="Hipervínculo visitado" xfId="36313" builtinId="9" hidden="1"/>
    <cellStyle name="Hipervínculo visitado" xfId="47271" builtinId="9" hidden="1"/>
    <cellStyle name="Hipervínculo visitado" xfId="42068" builtinId="9" hidden="1"/>
    <cellStyle name="Hipervínculo visitado" xfId="46807" builtinId="9" hidden="1"/>
    <cellStyle name="Hipervínculo visitado" xfId="41378" builtinId="9" hidden="1"/>
    <cellStyle name="Hipervínculo visitado" xfId="36592" builtinId="9" hidden="1"/>
    <cellStyle name="Hipervínculo visitado" xfId="10974" builtinId="9" hidden="1"/>
    <cellStyle name="Hipervínculo visitado" xfId="23749" builtinId="9" hidden="1"/>
    <cellStyle name="Hipervínculo visitado" xfId="7670" builtinId="9" hidden="1"/>
    <cellStyle name="Hipervínculo visitado" xfId="4721" builtinId="9" hidden="1"/>
    <cellStyle name="Hipervínculo visitado" xfId="49652" builtinId="9" hidden="1"/>
    <cellStyle name="Hipervínculo visitado" xfId="54892" builtinId="9" hidden="1"/>
    <cellStyle name="Hipervínculo visitado" xfId="39447" builtinId="9" hidden="1"/>
    <cellStyle name="Hipervínculo visitado" xfId="43106" builtinId="9" hidden="1"/>
    <cellStyle name="Hipervínculo visitado" xfId="4059" builtinId="9" hidden="1"/>
    <cellStyle name="Hipervínculo visitado" xfId="4121" builtinId="9" hidden="1"/>
    <cellStyle name="Hipervínculo visitado" xfId="35113" builtinId="9" hidden="1"/>
    <cellStyle name="Hipervínculo visitado" xfId="16488" builtinId="9" hidden="1"/>
    <cellStyle name="Hipervínculo visitado" xfId="8364" builtinId="9" hidden="1"/>
    <cellStyle name="Hipervínculo visitado" xfId="25943" builtinId="9" hidden="1"/>
    <cellStyle name="Hipervínculo visitado" xfId="5362" builtinId="9" hidden="1"/>
    <cellStyle name="Hipervínculo visitado" xfId="6406" builtinId="9" hidden="1"/>
    <cellStyle name="Hipervínculo visitado" xfId="4257" builtinId="9" hidden="1"/>
    <cellStyle name="Hipervínculo visitado" xfId="12743" builtinId="9" hidden="1"/>
    <cellStyle name="Hipervínculo visitado" xfId="40156" builtinId="9" hidden="1"/>
    <cellStyle name="Hipervínculo visitado" xfId="18684" builtinId="9" hidden="1"/>
    <cellStyle name="Hipervínculo visitado" xfId="179" builtinId="9" hidden="1"/>
    <cellStyle name="Hipervínculo visitado" xfId="43949" builtinId="9" hidden="1"/>
    <cellStyle name="Hipervínculo visitado" xfId="5830" builtinId="9" hidden="1"/>
    <cellStyle name="Hipervínculo visitado" xfId="4498" builtinId="9" hidden="1"/>
    <cellStyle name="Hipervínculo visitado" xfId="56053" builtinId="9" hidden="1"/>
    <cellStyle name="Hipervínculo visitado" xfId="40244" builtinId="9" hidden="1"/>
    <cellStyle name="Hipervínculo visitado" xfId="16724" builtinId="9" hidden="1"/>
    <cellStyle name="Hipervínculo visitado" xfId="39724" builtinId="9" hidden="1"/>
    <cellStyle name="Hipervínculo visitado" xfId="47329" builtinId="9" hidden="1"/>
    <cellStyle name="Hipervínculo visitado" xfId="14996" builtinId="9" hidden="1"/>
    <cellStyle name="Hipervínculo visitado" xfId="55111" builtinId="9" hidden="1"/>
    <cellStyle name="Hipervínculo visitado" xfId="43686" builtinId="9" hidden="1"/>
    <cellStyle name="Hipervínculo visitado" xfId="49762" builtinId="9" hidden="1"/>
    <cellStyle name="Hipervínculo visitado" xfId="15150" builtinId="9" hidden="1"/>
    <cellStyle name="Hipervínculo visitado" xfId="56695" builtinId="9" hidden="1"/>
    <cellStyle name="Hipervínculo visitado" xfId="2154" builtinId="9" hidden="1"/>
    <cellStyle name="Hipervínculo visitado" xfId="7242" builtinId="9" hidden="1"/>
    <cellStyle name="Hipervínculo visitado" xfId="12831" builtinId="9" hidden="1"/>
    <cellStyle name="Hipervínculo visitado" xfId="1979" builtinId="9" hidden="1"/>
    <cellStyle name="Hipervínculo visitado" xfId="37433" builtinId="9" hidden="1"/>
    <cellStyle name="Hipervínculo visitado" xfId="41850" builtinId="9" hidden="1"/>
    <cellStyle name="Hipervínculo visitado" xfId="26116" builtinId="9" hidden="1"/>
    <cellStyle name="Hipervínculo visitado" xfId="26140" builtinId="9" hidden="1"/>
    <cellStyle name="Hipervínculo visitado" xfId="26521" builtinId="9" hidden="1"/>
    <cellStyle name="Hipervínculo visitado" xfId="27103" builtinId="9" hidden="1"/>
    <cellStyle name="Hipervínculo visitado" xfId="43764" builtinId="9" hidden="1"/>
    <cellStyle name="Hipervínculo visitado" xfId="46790" builtinId="9" hidden="1"/>
    <cellStyle name="Hipervínculo visitado" xfId="47047" builtinId="9" hidden="1"/>
    <cellStyle name="Hipervínculo visitado" xfId="44429" builtinId="9" hidden="1"/>
    <cellStyle name="Hipervínculo visitado" xfId="44906" builtinId="9" hidden="1"/>
    <cellStyle name="Hipervínculo visitado" xfId="43834" builtinId="9" hidden="1"/>
    <cellStyle name="Hipervínculo visitado" xfId="44005" builtinId="9" hidden="1"/>
    <cellStyle name="Hipervínculo visitado" xfId="43705" builtinId="9" hidden="1"/>
    <cellStyle name="Hipervínculo visitado" xfId="45661" builtinId="9" hidden="1"/>
    <cellStyle name="Hipervínculo visitado" xfId="43693" builtinId="9" hidden="1"/>
    <cellStyle name="Hipervínculo visitado" xfId="43997" builtinId="9" hidden="1"/>
    <cellStyle name="Hipervínculo visitado" xfId="46631" builtinId="9" hidden="1"/>
    <cellStyle name="Hipervínculo visitado" xfId="26617" builtinId="9" hidden="1"/>
    <cellStyle name="Hipervínculo visitado" xfId="26293" builtinId="9" hidden="1"/>
    <cellStyle name="Hipervínculo visitado" xfId="43150" builtinId="9" hidden="1"/>
    <cellStyle name="Hipervínculo visitado" xfId="26883" builtinId="9" hidden="1"/>
    <cellStyle name="Hipervínculo visitado" xfId="31857" builtinId="9" hidden="1"/>
    <cellStyle name="Hipervínculo visitado" xfId="27572" builtinId="9" hidden="1"/>
    <cellStyle name="Hipervínculo visitado" xfId="29688" builtinId="9" hidden="1"/>
    <cellStyle name="Hipervínculo visitado" xfId="29015" builtinId="9" hidden="1"/>
    <cellStyle name="Hipervínculo visitado" xfId="26507" builtinId="9" hidden="1"/>
    <cellStyle name="Hipervínculo visitado" xfId="27177" builtinId="9" hidden="1"/>
    <cellStyle name="Hipervínculo visitado" xfId="22826" builtinId="9" hidden="1"/>
    <cellStyle name="Hipervínculo visitado" xfId="41287" builtinId="9" hidden="1"/>
    <cellStyle name="Hipervínculo visitado" xfId="46829" builtinId="9" hidden="1"/>
    <cellStyle name="Hipervínculo visitado" xfId="26777" builtinId="9" hidden="1"/>
    <cellStyle name="Hipervínculo visitado" xfId="28267" builtinId="9" hidden="1"/>
    <cellStyle name="Hipervínculo visitado" xfId="24057" builtinId="9" hidden="1"/>
    <cellStyle name="Hipervínculo visitado" xfId="23763" builtinId="9" hidden="1"/>
    <cellStyle name="Hipervínculo visitado" xfId="18698" builtinId="9" hidden="1"/>
    <cellStyle name="Hipervínculo visitado" xfId="18535" builtinId="9" hidden="1"/>
    <cellStyle name="Hipervínculo visitado" xfId="22493" builtinId="9" hidden="1"/>
    <cellStyle name="Hipervínculo visitado" xfId="22986" builtinId="9" hidden="1"/>
    <cellStyle name="Hipervínculo visitado" xfId="25066" builtinId="9" hidden="1"/>
    <cellStyle name="Hipervínculo visitado" xfId="24621" builtinId="9" hidden="1"/>
    <cellStyle name="Hipervínculo visitado" xfId="36793" builtinId="9" hidden="1"/>
    <cellStyle name="Hipervínculo visitado" xfId="34846" builtinId="9" hidden="1"/>
    <cellStyle name="Hipervínculo visitado" xfId="13750" builtinId="9" hidden="1"/>
    <cellStyle name="Hipervínculo visitado" xfId="7484" builtinId="9" hidden="1"/>
    <cellStyle name="Hipervínculo visitado" xfId="10808" builtinId="9" hidden="1"/>
    <cellStyle name="Hipervínculo visitado" xfId="14287" builtinId="9" hidden="1"/>
    <cellStyle name="Hipervínculo visitado" xfId="15610" builtinId="9" hidden="1"/>
    <cellStyle name="Hipervínculo visitado" xfId="12019" builtinId="9" hidden="1"/>
    <cellStyle name="Hipervínculo visitado" xfId="11970" builtinId="9" hidden="1"/>
    <cellStyle name="Hipervínculo visitado" xfId="12416" builtinId="9" hidden="1"/>
    <cellStyle name="Hipervínculo visitado" xfId="9820" builtinId="9" hidden="1"/>
    <cellStyle name="Hipervínculo visitado" xfId="10563" builtinId="9" hidden="1"/>
    <cellStyle name="Hipervínculo visitado" xfId="10040" builtinId="9" hidden="1"/>
    <cellStyle name="Hipervínculo visitado" xfId="7119" builtinId="9" hidden="1"/>
    <cellStyle name="Hipervínculo visitado" xfId="14709" builtinId="9" hidden="1"/>
    <cellStyle name="Hipervínculo visitado" xfId="25901" builtinId="9" hidden="1"/>
    <cellStyle name="Hipervínculo visitado" xfId="31452" builtinId="9" hidden="1"/>
    <cellStyle name="Hipervínculo visitado" xfId="43676" builtinId="9" hidden="1"/>
    <cellStyle name="Hipervínculo visitado" xfId="31346" builtinId="9" hidden="1"/>
    <cellStyle name="Hipervínculo visitado" xfId="22153" builtinId="9" hidden="1"/>
    <cellStyle name="Hipervínculo visitado" xfId="22654" builtinId="9" hidden="1"/>
    <cellStyle name="Hipervínculo visitado" xfId="43551" builtinId="9" hidden="1"/>
    <cellStyle name="Hipervínculo visitado" xfId="21536" builtinId="9" hidden="1"/>
    <cellStyle name="Hipervínculo visitado" xfId="27089" builtinId="9" hidden="1"/>
    <cellStyle name="Hipervínculo visitado" xfId="26327" builtinId="9" hidden="1"/>
    <cellStyle name="Hipervínculo visitado" xfId="21560" builtinId="9" hidden="1"/>
    <cellStyle name="Hipervínculo visitado" xfId="43068" builtinId="9" hidden="1"/>
    <cellStyle name="Hipervínculo visitado" xfId="27240" builtinId="9" hidden="1"/>
    <cellStyle name="Hipervínculo visitado" xfId="6248" builtinId="9" hidden="1"/>
    <cellStyle name="Hipervínculo visitado" xfId="8716" builtinId="9" hidden="1"/>
    <cellStyle name="Hipervínculo visitado" xfId="1317" builtinId="9" hidden="1"/>
    <cellStyle name="Hipervínculo visitado" xfId="6378" builtinId="9" hidden="1"/>
    <cellStyle name="Hipervínculo visitado" xfId="10452" builtinId="9" hidden="1"/>
    <cellStyle name="Hipervínculo visitado" xfId="39383" builtinId="9" hidden="1"/>
    <cellStyle name="Hipervínculo visitado" xfId="58989" builtinId="9" hidden="1"/>
    <cellStyle name="Hipervínculo visitado" xfId="50028" builtinId="9" hidden="1"/>
    <cellStyle name="Hipervínculo visitado" xfId="469" builtinId="9" hidden="1"/>
    <cellStyle name="Hipervínculo visitado" xfId="19700" builtinId="9" hidden="1"/>
    <cellStyle name="Hipervínculo visitado" xfId="29027" builtinId="9" hidden="1"/>
    <cellStyle name="Hipervínculo visitado" xfId="43002" builtinId="9" hidden="1"/>
    <cellStyle name="Hipervínculo visitado" xfId="1919" builtinId="9" hidden="1"/>
    <cellStyle name="Hipervínculo visitado" xfId="5270" builtinId="9" hidden="1"/>
    <cellStyle name="Hipervínculo visitado" xfId="9011" builtinId="9" hidden="1"/>
    <cellStyle name="Hipervínculo visitado" xfId="32640" builtinId="9" hidden="1"/>
    <cellStyle name="Hipervínculo visitado" xfId="56119" builtinId="9" hidden="1"/>
    <cellStyle name="Hipervínculo visitado" xfId="54657" builtinId="9" hidden="1"/>
    <cellStyle name="Hipervínculo visitado" xfId="49003" builtinId="9" hidden="1"/>
    <cellStyle name="Hipervínculo visitado" xfId="5880" builtinId="9" hidden="1"/>
    <cellStyle name="Hipervínculo visitado" xfId="26130" builtinId="9" hidden="1"/>
    <cellStyle name="Hipervínculo visitado" xfId="36726" builtinId="9" hidden="1"/>
    <cellStyle name="Hipervínculo visitado" xfId="31556" builtinId="9" hidden="1"/>
    <cellStyle name="Hipervínculo visitado" xfId="53559" builtinId="9" hidden="1"/>
    <cellStyle name="Hipervínculo visitado" xfId="53343" builtinId="9" hidden="1"/>
    <cellStyle name="Hipervínculo visitado" xfId="20801" builtinId="9" hidden="1"/>
    <cellStyle name="Hipervínculo visitado" xfId="17271" builtinId="9" hidden="1"/>
    <cellStyle name="Hipervínculo visitado" xfId="14492" builtinId="9" hidden="1"/>
    <cellStyle name="Hipervínculo visitado" xfId="39411" builtinId="9" hidden="1"/>
    <cellStyle name="Hipervínculo visitado" xfId="43032" builtinId="9" hidden="1"/>
    <cellStyle name="Hipervínculo visitado" xfId="5276" builtinId="9" hidden="1"/>
    <cellStyle name="Hipervínculo visitado" xfId="23927" builtinId="9" hidden="1"/>
    <cellStyle name="Hipervínculo visitado" xfId="48656" builtinId="9" hidden="1"/>
    <cellStyle name="Hipervínculo visitado" xfId="25140" builtinId="9" hidden="1"/>
    <cellStyle name="Hipervínculo visitado" xfId="46000" builtinId="9" hidden="1"/>
    <cellStyle name="Hipervínculo visitado" xfId="29924" builtinId="9" hidden="1"/>
    <cellStyle name="Hipervínculo visitado" xfId="51379" builtinId="9" hidden="1"/>
    <cellStyle name="Hipervínculo visitado" xfId="36119" builtinId="9" hidden="1"/>
    <cellStyle name="Hipervínculo visitado" xfId="28247" builtinId="9" hidden="1"/>
    <cellStyle name="Hipervínculo visitado" xfId="27206" builtinId="9" hidden="1"/>
    <cellStyle name="Hipervínculo visitado" xfId="25757" builtinId="9" hidden="1"/>
    <cellStyle name="Hipervínculo visitado" xfId="22762" builtinId="9" hidden="1"/>
    <cellStyle name="Hipervínculo visitado" xfId="41510" builtinId="9" hidden="1"/>
    <cellStyle name="Hipervínculo visitado" xfId="42292" builtinId="9" hidden="1"/>
    <cellStyle name="Hipervínculo visitado" xfId="26873" builtinId="9" hidden="1"/>
    <cellStyle name="Hipervínculo visitado" xfId="31440" builtinId="9" hidden="1"/>
    <cellStyle name="Hipervínculo visitado" xfId="45537" builtinId="9" hidden="1"/>
    <cellStyle name="Hipervínculo visitado" xfId="21574" builtinId="9" hidden="1"/>
    <cellStyle name="Hipervínculo visitado" xfId="2442" builtinId="9" hidden="1"/>
    <cellStyle name="Hipervínculo visitado" xfId="49456" builtinId="9" hidden="1"/>
    <cellStyle name="Hipervínculo visitado" xfId="36664" builtinId="9" hidden="1"/>
    <cellStyle name="Hipervínculo visitado" xfId="41255" builtinId="9" hidden="1"/>
    <cellStyle name="Hipervínculo visitado" xfId="39019" builtinId="9" hidden="1"/>
    <cellStyle name="Hipervínculo visitado" xfId="4247" builtinId="9" hidden="1"/>
    <cellStyle name="Hipervínculo visitado" xfId="28" builtinId="9" hidden="1"/>
    <cellStyle name="Hipervínculo visitado" xfId="451" builtinId="9" hidden="1"/>
    <cellStyle name="Hipervínculo visitado" xfId="2465" builtinId="9" hidden="1"/>
    <cellStyle name="Hipervínculo visitado" xfId="3107" builtinId="9" hidden="1"/>
    <cellStyle name="Hipervínculo visitado" xfId="2856" builtinId="9" hidden="1"/>
    <cellStyle name="Hipervínculo visitado" xfId="8738" builtinId="9" hidden="1"/>
    <cellStyle name="Hipervínculo visitado" xfId="18805" builtinId="9" hidden="1"/>
    <cellStyle name="Hipervínculo visitado" xfId="32310" builtinId="9" hidden="1"/>
    <cellStyle name="Hipervínculo visitado" xfId="44720" builtinId="9" hidden="1"/>
    <cellStyle name="Hipervínculo visitado" xfId="44354" builtinId="9" hidden="1"/>
    <cellStyle name="Hipervínculo visitado" xfId="42428" builtinId="9" hidden="1"/>
    <cellStyle name="Hipervínculo visitado" xfId="9340" builtinId="9" hidden="1"/>
    <cellStyle name="Hipervínculo visitado" xfId="10676" builtinId="9" hidden="1"/>
    <cellStyle name="Hipervínculo visitado" xfId="10744" builtinId="9" hidden="1"/>
    <cellStyle name="Hipervínculo visitado" xfId="22329" builtinId="9" hidden="1"/>
    <cellStyle name="Hipervínculo visitado" xfId="22770" builtinId="9" hidden="1"/>
    <cellStyle name="Hipervínculo visitado" xfId="22005" builtinId="9" hidden="1"/>
    <cellStyle name="Hipervínculo visitado" xfId="28881" builtinId="9" hidden="1"/>
    <cellStyle name="Hipervínculo visitado" xfId="33152" builtinId="9" hidden="1"/>
    <cellStyle name="Hipervínculo visitado" xfId="32666" builtinId="9" hidden="1"/>
    <cellStyle name="Hipervínculo visitado" xfId="37191" builtinId="9" hidden="1"/>
    <cellStyle name="Hipervínculo visitado" xfId="42258" builtinId="9" hidden="1"/>
    <cellStyle name="Hipervínculo visitado" xfId="41215" builtinId="9" hidden="1"/>
    <cellStyle name="Hipervínculo visitado" xfId="45945" builtinId="9" hidden="1"/>
    <cellStyle name="Hipervínculo visitado" xfId="51818" builtinId="9" hidden="1"/>
    <cellStyle name="Hipervínculo visitado" xfId="19339" builtinId="9" hidden="1"/>
    <cellStyle name="Hipervínculo visitado" xfId="17342" builtinId="9" hidden="1"/>
    <cellStyle name="Hipervínculo visitado" xfId="16553" builtinId="9" hidden="1"/>
    <cellStyle name="Hipervínculo visitado" xfId="19572" builtinId="9" hidden="1"/>
    <cellStyle name="Hipervínculo visitado" xfId="9582" builtinId="9" hidden="1"/>
    <cellStyle name="Hipervínculo visitado" xfId="9045" builtinId="9" hidden="1"/>
    <cellStyle name="Hipervínculo visitado" xfId="8194" builtinId="9" hidden="1"/>
    <cellStyle name="Hipervínculo visitado" xfId="4962" builtinId="9" hidden="1"/>
    <cellStyle name="Hipervínculo visitado" xfId="6500" builtinId="9" hidden="1"/>
    <cellStyle name="Hipervínculo visitado" xfId="4390" builtinId="9" hidden="1"/>
    <cellStyle name="Hipervínculo visitado" xfId="2814" builtinId="9" hidden="1"/>
    <cellStyle name="Hipervínculo visitado" xfId="5583" builtinId="9" hidden="1"/>
    <cellStyle name="Hipervínculo visitado" xfId="6538" builtinId="9" hidden="1"/>
    <cellStyle name="Hipervínculo visitado" xfId="2685" builtinId="9" hidden="1"/>
    <cellStyle name="Hipervínculo visitado" xfId="55888" builtinId="9" hidden="1"/>
    <cellStyle name="Hipervínculo visitado" xfId="21150" builtinId="9" hidden="1"/>
    <cellStyle name="Hipervínculo visitado" xfId="367" builtinId="9" hidden="1"/>
    <cellStyle name="Hipervínculo visitado" xfId="3131" builtinId="9" hidden="1"/>
    <cellStyle name="Hipervínculo visitado" xfId="4075" builtinId="9" hidden="1"/>
    <cellStyle name="Hipervínculo visitado" xfId="8604" builtinId="9" hidden="1"/>
    <cellStyle name="Hipervínculo visitado" xfId="19426" builtinId="9" hidden="1"/>
    <cellStyle name="Hipervínculo visitado" xfId="34787" builtinId="9" hidden="1"/>
    <cellStyle name="Hipervínculo visitado" xfId="39598" builtinId="9" hidden="1"/>
    <cellStyle name="Hipervínculo visitado" xfId="43233" builtinId="9" hidden="1"/>
    <cellStyle name="Hipervínculo visitado" xfId="41173" builtinId="9" hidden="1"/>
    <cellStyle name="Hipervínculo visitado" xfId="34091" builtinId="9" hidden="1"/>
    <cellStyle name="Hipervínculo visitado" xfId="59296" builtinId="9" hidden="1"/>
    <cellStyle name="Hipervínculo visitado" xfId="42207" builtinId="9" hidden="1"/>
    <cellStyle name="Hipervínculo visitado" xfId="35173" builtinId="9" hidden="1"/>
    <cellStyle name="Hipervínculo visitado" xfId="4713" builtinId="9" hidden="1"/>
    <cellStyle name="Hipervínculo visitado" xfId="5684" builtinId="9" hidden="1"/>
    <cellStyle name="Hipervínculo visitado" xfId="8428" builtinId="9" hidden="1"/>
    <cellStyle name="Hipervínculo visitado" xfId="84" builtinId="9" hidden="1"/>
    <cellStyle name="Hipervínculo visitado" xfId="5892" builtinId="9" hidden="1"/>
    <cellStyle name="Hipervínculo visitado" xfId="19630" builtinId="9" hidden="1"/>
    <cellStyle name="Hipervínculo visitado" xfId="20389" builtinId="9" hidden="1"/>
    <cellStyle name="Hipervínculo visitado" xfId="51942" builtinId="9" hidden="1"/>
    <cellStyle name="Hipervínculo visitado" xfId="37789" builtinId="9" hidden="1"/>
    <cellStyle name="Hipervínculo visitado" xfId="32946" builtinId="9" hidden="1"/>
    <cellStyle name="Hipervínculo visitado" xfId="26399" builtinId="9" hidden="1"/>
    <cellStyle name="Hipervínculo visitado" xfId="12579" builtinId="9" hidden="1"/>
    <cellStyle name="Hipervínculo visitado" xfId="43297" builtinId="9" hidden="1"/>
    <cellStyle name="Hipervínculo visitado" xfId="35919" builtinId="9" hidden="1"/>
    <cellStyle name="Hipervínculo visitado" xfId="2877" builtinId="9" hidden="1"/>
    <cellStyle name="Hipervínculo visitado" xfId="10" builtinId="9" hidden="1"/>
    <cellStyle name="Hipervínculo visitado" xfId="32029" builtinId="9" hidden="1"/>
    <cellStyle name="Hipervínculo visitado" xfId="4510" builtinId="9" hidden="1"/>
    <cellStyle name="Hipervínculo visitado" xfId="25603" builtinId="9" hidden="1"/>
    <cellStyle name="Hipervínculo visitado" xfId="23106" builtinId="9" hidden="1"/>
    <cellStyle name="Hipervínculo visitado" xfId="44164" builtinId="9" hidden="1"/>
    <cellStyle name="Hipervínculo visitado" xfId="40738" builtinId="9" hidden="1"/>
    <cellStyle name="Hipervínculo visitado" xfId="54245" builtinId="9" hidden="1"/>
    <cellStyle name="Hipervínculo visitado" xfId="50289" builtinId="9" hidden="1"/>
    <cellStyle name="Hipervínculo visitado" xfId="57611" builtinId="9" hidden="1"/>
    <cellStyle name="Hipervínculo visitado" xfId="17796" builtinId="9" hidden="1"/>
    <cellStyle name="Hipervínculo visitado" xfId="18127" builtinId="9" hidden="1"/>
    <cellStyle name="Hipervínculo visitado" xfId="11556" builtinId="9" hidden="1"/>
    <cellStyle name="Hipervínculo visitado" xfId="42141" builtinId="9" hidden="1"/>
    <cellStyle name="Hipervínculo visitado" xfId="3441" builtinId="9" hidden="1"/>
    <cellStyle name="Hipervínculo visitado" xfId="41171" builtinId="9" hidden="1"/>
    <cellStyle name="Hipervínculo visitado" xfId="59472" builtinId="9" hidden="1"/>
    <cellStyle name="Hipervínculo visitado" xfId="2475" builtinId="9" hidden="1"/>
    <cellStyle name="Hipervínculo visitado" xfId="10418" builtinId="9" hidden="1"/>
    <cellStyle name="Hipervínculo visitado" xfId="31807" builtinId="9" hidden="1"/>
    <cellStyle name="Hipervínculo visitado" xfId="31072" builtinId="9" hidden="1"/>
    <cellStyle name="Hipervínculo visitado" xfId="22617" builtinId="9" hidden="1"/>
    <cellStyle name="Hipervínculo visitado" xfId="32175" builtinId="9" hidden="1"/>
    <cellStyle name="Hipervínculo visitado" xfId="18377" builtinId="9" hidden="1"/>
    <cellStyle name="Hipervínculo visitado" xfId="9169" builtinId="9" hidden="1"/>
    <cellStyle name="Hipervínculo visitado" xfId="13149" builtinId="9" hidden="1"/>
    <cellStyle name="Hipervínculo visitado" xfId="20826" builtinId="9" hidden="1"/>
    <cellStyle name="Hipervínculo visitado" xfId="43717" builtinId="9" hidden="1"/>
    <cellStyle name="Hipervínculo visitado" xfId="20897" builtinId="9" hidden="1"/>
    <cellStyle name="Hipervínculo visitado" xfId="21947" builtinId="9" hidden="1"/>
    <cellStyle name="Hipervínculo visitado" xfId="22085" builtinId="9" hidden="1"/>
    <cellStyle name="Hipervínculo visitado" xfId="44820" builtinId="9" hidden="1"/>
    <cellStyle name="Hipervínculo visitado" xfId="28462" builtinId="9" hidden="1"/>
    <cellStyle name="Hipervínculo visitado" xfId="27885" builtinId="9" hidden="1"/>
    <cellStyle name="Hipervínculo visitado" xfId="31516" builtinId="9" hidden="1"/>
    <cellStyle name="Hipervínculo visitado" xfId="43872" builtinId="9" hidden="1"/>
    <cellStyle name="Hipervínculo visitado" xfId="45507" builtinId="9" hidden="1"/>
    <cellStyle name="Hipervínculo visitado" xfId="44190" builtinId="9" hidden="1"/>
    <cellStyle name="Hipervínculo visitado" xfId="45028" builtinId="9" hidden="1"/>
    <cellStyle name="Hipervínculo visitado" xfId="43740" builtinId="9" hidden="1"/>
    <cellStyle name="Hipervínculo visitado" xfId="27005" builtinId="9" hidden="1"/>
    <cellStyle name="Hipervínculo visitado" xfId="46199" builtinId="9" hidden="1"/>
    <cellStyle name="Hipervínculo visitado" xfId="4259" builtinId="9" hidden="1"/>
    <cellStyle name="Hipervínculo visitado" xfId="19456" builtinId="9" hidden="1"/>
    <cellStyle name="Hipervínculo visitado" xfId="29383" builtinId="9" hidden="1"/>
    <cellStyle name="Hipervínculo visitado" xfId="42776" builtinId="9" hidden="1"/>
    <cellStyle name="Hipervínculo visitado" xfId="44806" builtinId="9" hidden="1"/>
    <cellStyle name="Hipervínculo visitado" xfId="50441" builtinId="9" hidden="1"/>
    <cellStyle name="Hipervínculo visitado" xfId="3179" builtinId="9" hidden="1"/>
    <cellStyle name="Hipervínculo visitado" xfId="8288" builtinId="9" hidden="1"/>
    <cellStyle name="Hipervínculo visitado" xfId="3310" builtinId="9" hidden="1"/>
    <cellStyle name="Hipervínculo visitado" xfId="42708" builtinId="9" hidden="1"/>
    <cellStyle name="Hipervínculo visitado" xfId="15714" builtinId="9" hidden="1"/>
    <cellStyle name="Hipervínculo visitado" xfId="19162" builtinId="9" hidden="1"/>
    <cellStyle name="Hipervínculo visitado" xfId="32277" builtinId="9" hidden="1"/>
    <cellStyle name="Hipervínculo visitado" xfId="12018" builtinId="9" hidden="1"/>
    <cellStyle name="Hipervínculo visitado" xfId="5702" builtinId="9" hidden="1"/>
    <cellStyle name="Hipervínculo visitado" xfId="24127" builtinId="9" hidden="1"/>
    <cellStyle name="Hipervínculo visitado" xfId="23830" builtinId="9" hidden="1"/>
    <cellStyle name="Hipervínculo visitado" xfId="3557" builtinId="9" hidden="1"/>
    <cellStyle name="Hipervínculo visitado" xfId="44130" builtinId="9" hidden="1"/>
    <cellStyle name="Hipervínculo visitado" xfId="13283" builtinId="9" hidden="1"/>
    <cellStyle name="Hipervínculo visitado" xfId="34333" builtinId="9" hidden="1"/>
    <cellStyle name="Hipervínculo visitado" xfId="7650" builtinId="9" hidden="1"/>
    <cellStyle name="Hipervínculo visitado" xfId="43729" builtinId="9" hidden="1"/>
    <cellStyle name="Hipervínculo visitado" xfId="54631" builtinId="9" hidden="1"/>
    <cellStyle name="Hipervínculo visitado" xfId="11656" builtinId="9" hidden="1"/>
    <cellStyle name="Hipervínculo visitado" xfId="38744" builtinId="9" hidden="1"/>
    <cellStyle name="Hipervínculo visitado" xfId="48074" builtinId="9" hidden="1"/>
    <cellStyle name="Hipervínculo visitado" xfId="49520" builtinId="9" hidden="1"/>
    <cellStyle name="Hipervínculo visitado" xfId="53029" builtinId="9" hidden="1"/>
    <cellStyle name="Hipervínculo visitado" xfId="16842" builtinId="9" hidden="1"/>
    <cellStyle name="Hipervínculo visitado" xfId="25688" builtinId="9" hidden="1"/>
    <cellStyle name="Hipervínculo visitado" xfId="11508" builtinId="9" hidden="1"/>
    <cellStyle name="Hipervínculo visitado" xfId="6578" builtinId="9" hidden="1"/>
    <cellStyle name="Hipervínculo visitado" xfId="49396" builtinId="9" hidden="1"/>
    <cellStyle name="Hipervínculo visitado" xfId="47493" builtinId="9" hidden="1"/>
    <cellStyle name="Hipervínculo visitado" xfId="48852" builtinId="9" hidden="1"/>
    <cellStyle name="Hipervínculo visitado" xfId="1801" builtinId="9" hidden="1"/>
    <cellStyle name="Hipervínculo visitado" xfId="16670" builtinId="9" hidden="1"/>
    <cellStyle name="Hipervínculo visitado" xfId="19370" builtinId="9" hidden="1"/>
    <cellStyle name="Hipervínculo visitado" xfId="18982" builtinId="9" hidden="1"/>
    <cellStyle name="Hipervínculo visitado" xfId="18994" builtinId="9" hidden="1"/>
    <cellStyle name="Hipervínculo visitado" xfId="41366" builtinId="9" hidden="1"/>
    <cellStyle name="Hipervínculo visitado" xfId="43695" builtinId="9" hidden="1"/>
    <cellStyle name="Hipervínculo visitado" xfId="37608" builtinId="9" hidden="1"/>
    <cellStyle name="Hipervínculo visitado" xfId="22922" builtinId="9" hidden="1"/>
    <cellStyle name="Hipervínculo visitado" xfId="40336" builtinId="9" hidden="1"/>
    <cellStyle name="Hipervínculo visitado" xfId="14606" builtinId="9" hidden="1"/>
    <cellStyle name="Hipervínculo visitado" xfId="36037" builtinId="9" hidden="1"/>
    <cellStyle name="Hipervínculo visitado" xfId="31953" builtinId="9" hidden="1"/>
    <cellStyle name="Hipervínculo visitado" xfId="25449" builtinId="9" hidden="1"/>
    <cellStyle name="Hipervínculo visitado" xfId="22892" builtinId="9" hidden="1"/>
    <cellStyle name="Hipervínculo visitado" xfId="28395" builtinId="9" hidden="1"/>
    <cellStyle name="Hipervínculo visitado" xfId="16286" builtinId="9" hidden="1"/>
    <cellStyle name="Hipervínculo visitado" xfId="35003" builtinId="9" hidden="1"/>
    <cellStyle name="Hipervínculo visitado" xfId="31562" builtinId="9" hidden="1"/>
    <cellStyle name="Hipervínculo visitado" xfId="11629" builtinId="9" hidden="1"/>
    <cellStyle name="Hipervínculo visitado" xfId="43585" builtinId="9" hidden="1"/>
    <cellStyle name="Hipervínculo visitado" xfId="44286" builtinId="9" hidden="1"/>
    <cellStyle name="Hipervínculo visitado" xfId="41802" builtinId="9" hidden="1"/>
    <cellStyle name="Hipervínculo visitado" xfId="18576" builtinId="9" hidden="1"/>
    <cellStyle name="Hipervínculo visitado" xfId="11473" builtinId="9" hidden="1"/>
    <cellStyle name="Hipervínculo visitado" xfId="10123" builtinId="9" hidden="1"/>
    <cellStyle name="Hipervínculo visitado" xfId="41964" builtinId="9" hidden="1"/>
    <cellStyle name="Hipervínculo visitado" xfId="5314" builtinId="9" hidden="1"/>
    <cellStyle name="Hipervínculo visitado" xfId="29019" builtinId="9" hidden="1"/>
    <cellStyle name="Hipervínculo visitado" xfId="31416" builtinId="9" hidden="1"/>
    <cellStyle name="Hipervínculo visitado" xfId="37007" builtinId="9" hidden="1"/>
    <cellStyle name="Hipervínculo visitado" xfId="28651" builtinId="9" hidden="1"/>
    <cellStyle name="Hipervínculo visitado" xfId="37465" builtinId="9" hidden="1"/>
    <cellStyle name="Hipervínculo visitado" xfId="34299" builtinId="9" hidden="1"/>
    <cellStyle name="Hipervínculo visitado" xfId="33790" builtinId="9" hidden="1"/>
    <cellStyle name="Hipervínculo visitado" xfId="36039" builtinId="9" hidden="1"/>
    <cellStyle name="Hipervínculo visitado" xfId="38443" builtinId="9" hidden="1"/>
    <cellStyle name="Hipervínculo visitado" xfId="37807" builtinId="9" hidden="1"/>
    <cellStyle name="Hipervínculo visitado" xfId="36101" builtinId="9" hidden="1"/>
    <cellStyle name="Hipervínculo visitado" xfId="8156" builtinId="9" hidden="1"/>
    <cellStyle name="Hipervínculo visitado" xfId="28205" builtinId="9" hidden="1"/>
    <cellStyle name="Hipervínculo visitado" xfId="41089" builtinId="9" hidden="1"/>
    <cellStyle name="Hipervínculo visitado" xfId="45797" builtinId="9" hidden="1"/>
    <cellStyle name="Hipervínculo visitado" xfId="37255" builtinId="9" hidden="1"/>
    <cellStyle name="Hipervínculo visitado" xfId="26429" builtinId="9" hidden="1"/>
    <cellStyle name="Hipervínculo visitado" xfId="31494" builtinId="9" hidden="1"/>
    <cellStyle name="Hipervínculo visitado" xfId="30568" builtinId="9" hidden="1"/>
    <cellStyle name="Hipervínculo visitado" xfId="28915" builtinId="9" hidden="1"/>
    <cellStyle name="Hipervínculo visitado" xfId="28671" builtinId="9" hidden="1"/>
    <cellStyle name="Hipervínculo visitado" xfId="25903" builtinId="9" hidden="1"/>
    <cellStyle name="Hipervínculo visitado" xfId="38153" builtinId="9" hidden="1"/>
    <cellStyle name="Hipervínculo visitado" xfId="49262" builtinId="9" hidden="1"/>
    <cellStyle name="Hipervínculo visitado" xfId="38311" builtinId="9" hidden="1"/>
    <cellStyle name="Hipervínculo visitado" xfId="24769" builtinId="9" hidden="1"/>
    <cellStyle name="Hipervínculo visitado" xfId="31374" builtinId="9" hidden="1"/>
    <cellStyle name="Hipervínculo visitado" xfId="41231" builtinId="9" hidden="1"/>
    <cellStyle name="Hipervínculo visitado" xfId="18445" builtinId="9" hidden="1"/>
    <cellStyle name="Hipervínculo visitado" xfId="13357" builtinId="9" hidden="1"/>
    <cellStyle name="Hipervínculo visitado" xfId="48846" builtinId="9" hidden="1"/>
    <cellStyle name="Hipervínculo visitado" xfId="46341" builtinId="9" hidden="1"/>
    <cellStyle name="Hipervínculo visitado" xfId="13373" builtinId="9" hidden="1"/>
    <cellStyle name="Hipervínculo visitado" xfId="31799" builtinId="9" hidden="1"/>
    <cellStyle name="Hipervínculo visitado" xfId="46653" builtinId="9" hidden="1"/>
    <cellStyle name="Hipervínculo visitado" xfId="10390" builtinId="9" hidden="1"/>
    <cellStyle name="Hipervínculo visitado" xfId="14251" builtinId="9" hidden="1"/>
    <cellStyle name="Hipervínculo visitado" xfId="21961" builtinId="9" hidden="1"/>
    <cellStyle name="Hipervínculo visitado" xfId="38993" builtinId="9" hidden="1"/>
    <cellStyle name="Hipervínculo visitado" xfId="5910" builtinId="9" hidden="1"/>
    <cellStyle name="Hipervínculo visitado" xfId="16979" builtinId="9" hidden="1"/>
    <cellStyle name="Hipervínculo visitado" xfId="29930" builtinId="9" hidden="1"/>
    <cellStyle name="Hipervínculo visitado" xfId="56069" builtinId="9" hidden="1"/>
    <cellStyle name="Hipervínculo visitado" xfId="54485" builtinId="9" hidden="1"/>
    <cellStyle name="Hipervínculo visitado" xfId="23803" builtinId="9" hidden="1"/>
    <cellStyle name="Hipervínculo visitado" xfId="43377" builtinId="9" hidden="1"/>
    <cellStyle name="Hipervínculo visitado" xfId="43674" builtinId="9" hidden="1"/>
    <cellStyle name="Hipervínculo visitado" xfId="58269" builtinId="9" hidden="1"/>
    <cellStyle name="Hipervínculo visitado" xfId="26420" builtinId="9" hidden="1"/>
    <cellStyle name="Hipervínculo visitado" xfId="10726" builtinId="9" hidden="1"/>
    <cellStyle name="Hipervínculo visitado" xfId="19804" builtinId="9" hidden="1"/>
    <cellStyle name="Hipervínculo visitado" xfId="8518" builtinId="9" hidden="1"/>
    <cellStyle name="Hipervínculo visitado" xfId="26771" builtinId="9" hidden="1"/>
    <cellStyle name="Hipervínculo visitado" xfId="43295" builtinId="9" hidden="1"/>
    <cellStyle name="Hipervínculo visitado" xfId="15897" builtinId="9" hidden="1"/>
    <cellStyle name="Hipervínculo visitado" xfId="56455" builtinId="9" hidden="1"/>
    <cellStyle name="Hipervínculo visitado" xfId="58621" builtinId="9" hidden="1"/>
    <cellStyle name="Hipervínculo visitado" xfId="17652" builtinId="9" hidden="1"/>
    <cellStyle name="Hipervínculo visitado" xfId="18948" builtinId="9" hidden="1"/>
    <cellStyle name="Hipervínculo visitado" xfId="20260" builtinId="9" hidden="1"/>
    <cellStyle name="Hipervínculo visitado" xfId="13983" builtinId="9" hidden="1"/>
    <cellStyle name="Hipervínculo visitado" xfId="2256" builtinId="9" hidden="1"/>
    <cellStyle name="Hipervínculo visitado" xfId="26325" builtinId="9" hidden="1"/>
    <cellStyle name="Hipervínculo visitado" xfId="48269" builtinId="9" hidden="1"/>
    <cellStyle name="Hipervínculo visitado" xfId="44033" builtinId="9" hidden="1"/>
    <cellStyle name="Hipervínculo visitado" xfId="38143" builtinId="9" hidden="1"/>
    <cellStyle name="Hipervínculo visitado" xfId="42066" builtinId="9" hidden="1"/>
    <cellStyle name="Hipervínculo visitado" xfId="23275" builtinId="9" hidden="1"/>
    <cellStyle name="Hipervínculo visitado" xfId="13465" builtinId="9" hidden="1"/>
    <cellStyle name="Hipervínculo visitado" xfId="10858" builtinId="9" hidden="1"/>
    <cellStyle name="Hipervínculo visitado" xfId="33506" builtinId="9" hidden="1"/>
    <cellStyle name="Hipervínculo visitado" xfId="11500" builtinId="9" hidden="1"/>
    <cellStyle name="Hipervínculo visitado" xfId="29055" builtinId="9" hidden="1"/>
    <cellStyle name="Hipervínculo visitado" xfId="42824" builtinId="9" hidden="1"/>
    <cellStyle name="Hipervínculo visitado" xfId="37158" builtinId="9" hidden="1"/>
    <cellStyle name="Hipervínculo visitado" xfId="27797" builtinId="9" hidden="1"/>
    <cellStyle name="Hipervínculo visitado" xfId="35175" builtinId="9" hidden="1"/>
    <cellStyle name="Hipervínculo visitado" xfId="34349" builtinId="9" hidden="1"/>
    <cellStyle name="Hipervínculo visitado" xfId="36223" builtinId="9" hidden="1"/>
    <cellStyle name="Hipervínculo visitado" xfId="26995" builtinId="9" hidden="1"/>
    <cellStyle name="Hipervínculo visitado" xfId="18512" builtinId="9" hidden="1"/>
    <cellStyle name="Hipervínculo visitado" xfId="28381" builtinId="9" hidden="1"/>
    <cellStyle name="Hipervínculo visitado" xfId="32672" builtinId="9" hidden="1"/>
    <cellStyle name="Hipervínculo visitado" xfId="28315" builtinId="9" hidden="1"/>
    <cellStyle name="Hipervínculo visitado" xfId="41683" builtinId="9" hidden="1"/>
    <cellStyle name="Hipervínculo visitado" xfId="23410" builtinId="9" hidden="1"/>
    <cellStyle name="Hipervínculo visitado" xfId="41514" builtinId="9" hidden="1"/>
    <cellStyle name="Hipervínculo visitado" xfId="21809" builtinId="9" hidden="1"/>
    <cellStyle name="Hipervínculo visitado" xfId="51301" builtinId="9" hidden="1"/>
    <cellStyle name="Hipervínculo visitado" xfId="20441" builtinId="9" hidden="1"/>
    <cellStyle name="Hipervínculo visitado" xfId="50831" builtinId="9" hidden="1"/>
    <cellStyle name="Hipervínculo visitado" xfId="15268" builtinId="9" hidden="1"/>
    <cellStyle name="Hipervínculo visitado" xfId="35791" builtinId="9" hidden="1"/>
    <cellStyle name="Hipervínculo visitado" xfId="22177" builtinId="9" hidden="1"/>
    <cellStyle name="Hipervínculo visitado" xfId="22954" builtinId="9" hidden="1"/>
    <cellStyle name="Hipervínculo visitado" xfId="15765" builtinId="9" hidden="1"/>
    <cellStyle name="Hipervínculo visitado" xfId="21825" builtinId="9" hidden="1"/>
    <cellStyle name="Hipervínculo visitado" xfId="18728" builtinId="9" hidden="1"/>
    <cellStyle name="Hipervínculo visitado" xfId="51335" builtinId="9" hidden="1"/>
    <cellStyle name="Hipervínculo visitado" xfId="30992" builtinId="9" hidden="1"/>
    <cellStyle name="Hipervínculo visitado" xfId="18582" builtinId="9" hidden="1"/>
    <cellStyle name="Hipervínculo visitado" xfId="26815" builtinId="9" hidden="1"/>
    <cellStyle name="Hipervínculo visitado" xfId="27869" builtinId="9" hidden="1"/>
    <cellStyle name="Hipervínculo visitado" xfId="34509" builtinId="9" hidden="1"/>
    <cellStyle name="Hipervínculo visitado" xfId="32378" builtinId="9" hidden="1"/>
    <cellStyle name="Hipervínculo visitado" xfId="44730" builtinId="9" hidden="1"/>
    <cellStyle name="Hipervínculo visitado" xfId="35391" builtinId="9" hidden="1"/>
    <cellStyle name="Hipervínculo visitado" xfId="25769" builtinId="9" hidden="1"/>
    <cellStyle name="Hipervínculo visitado" xfId="44268" builtinId="9" hidden="1"/>
    <cellStyle name="Hipervínculo visitado" xfId="2585" builtinId="9" hidden="1"/>
    <cellStyle name="Hipervínculo visitado" xfId="18423" builtinId="9" hidden="1"/>
    <cellStyle name="Hipervínculo visitado" xfId="28665" builtinId="9" hidden="1"/>
    <cellStyle name="Hipervínculo visitado" xfId="26491" builtinId="9" hidden="1"/>
    <cellStyle name="Hipervínculo visitado" xfId="43110" builtinId="9" hidden="1"/>
    <cellStyle name="Hipervínculo visitado" xfId="53055" builtinId="9" hidden="1"/>
    <cellStyle name="Hipervínculo visitado" xfId="13644" builtinId="9" hidden="1"/>
    <cellStyle name="Hipervínculo visitado" xfId="10918" builtinId="9" hidden="1"/>
    <cellStyle name="Hipervínculo visitado" xfId="20557" builtinId="9" hidden="1"/>
    <cellStyle name="Hipervínculo visitado" xfId="4902" builtinId="9" hidden="1"/>
    <cellStyle name="Hipervínculo visitado" xfId="13560" builtinId="9" hidden="1"/>
    <cellStyle name="Hipervínculo visitado" xfId="11755" builtinId="9" hidden="1"/>
    <cellStyle name="Hipervínculo visitado" xfId="8300" builtinId="9" hidden="1"/>
    <cellStyle name="Hipervínculo visitado" xfId="6514" builtinId="9" hidden="1"/>
    <cellStyle name="Hipervínculo visitado" xfId="2134" builtinId="9" hidden="1"/>
    <cellStyle name="Hipervínculo visitado" xfId="44568" builtinId="9" hidden="1"/>
    <cellStyle name="Hipervínculo visitado" xfId="47717" builtinId="9" hidden="1"/>
    <cellStyle name="Hipervínculo visitado" xfId="48632" builtinId="9" hidden="1"/>
    <cellStyle name="Hipervínculo visitado" xfId="19261" builtinId="9" hidden="1"/>
    <cellStyle name="Hipervínculo visitado" xfId="15600" builtinId="9" hidden="1"/>
    <cellStyle name="Hipervínculo visitado" xfId="5688" builtinId="9" hidden="1"/>
    <cellStyle name="Hipervínculo visitado" xfId="18718" builtinId="9" hidden="1"/>
    <cellStyle name="Hipervínculo visitado" xfId="27246" builtinId="9" hidden="1"/>
    <cellStyle name="Hipervínculo visitado" xfId="35685" builtinId="9" hidden="1"/>
    <cellStyle name="Hipervínculo visitado" xfId="50303" builtinId="9" hidden="1"/>
    <cellStyle name="Hipervínculo visitado" xfId="39178" builtinId="9" hidden="1"/>
    <cellStyle name="Hipervínculo visitado" xfId="36596" builtinId="9" hidden="1"/>
    <cellStyle name="Hipervínculo visitado" xfId="47984" builtinId="9" hidden="1"/>
    <cellStyle name="Hipervínculo visitado" xfId="43198" builtinId="9" hidden="1"/>
    <cellStyle name="Hipervínculo visitado" xfId="28389" builtinId="9" hidden="1"/>
    <cellStyle name="Hipervínculo visitado" xfId="26275" builtinId="9" hidden="1"/>
    <cellStyle name="Hipervínculo visitado" xfId="38796" builtinId="9" hidden="1"/>
    <cellStyle name="Hipervínculo visitado" xfId="42798" builtinId="9" hidden="1"/>
    <cellStyle name="Hipervínculo visitado" xfId="45727" builtinId="9" hidden="1"/>
    <cellStyle name="Hipervínculo visitado" xfId="26695" builtinId="9" hidden="1"/>
    <cellStyle name="Hipervínculo visitado" xfId="25252" builtinId="9" hidden="1"/>
    <cellStyle name="Hipervínculo visitado" xfId="20799" builtinId="9" hidden="1"/>
    <cellStyle name="Hipervínculo visitado" xfId="24383" builtinId="9" hidden="1"/>
    <cellStyle name="Hipervínculo visitado" xfId="20993" builtinId="9" hidden="1"/>
    <cellStyle name="Hipervínculo visitado" xfId="18934" builtinId="9" hidden="1"/>
    <cellStyle name="Hipervínculo visitado" xfId="21033" builtinId="9" hidden="1"/>
    <cellStyle name="Hipervínculo visitado" xfId="21709" builtinId="9" hidden="1"/>
    <cellStyle name="Hipervínculo visitado" xfId="35109" builtinId="9" hidden="1"/>
    <cellStyle name="Hipervínculo visitado" xfId="57338" builtinId="9" hidden="1"/>
    <cellStyle name="Hipervínculo visitado" xfId="11094" builtinId="9" hidden="1"/>
    <cellStyle name="Hipervínculo visitado" xfId="38764" builtinId="9" hidden="1"/>
    <cellStyle name="Hipervínculo visitado" xfId="2324" builtinId="9" hidden="1"/>
    <cellStyle name="Hipervínculo visitado" xfId="12311" builtinId="9" hidden="1"/>
    <cellStyle name="Hipervínculo visitado" xfId="11958" builtinId="9" hidden="1"/>
    <cellStyle name="Hipervínculo visitado" xfId="21025" builtinId="9" hidden="1"/>
    <cellStyle name="Hipervínculo visitado" xfId="29789" builtinId="9" hidden="1"/>
    <cellStyle name="Hipervínculo visitado" xfId="29740" builtinId="9" hidden="1"/>
    <cellStyle name="Hipervínculo visitado" xfId="22800" builtinId="9" hidden="1"/>
    <cellStyle name="Hipervínculo visitado" xfId="18772" builtinId="9" hidden="1"/>
    <cellStyle name="Hipervínculo visitado" xfId="10436" builtinId="9" hidden="1"/>
    <cellStyle name="Hipervínculo visitado" xfId="42590" builtinId="9" hidden="1"/>
    <cellStyle name="Hipervínculo visitado" xfId="55696" builtinId="9" hidden="1"/>
    <cellStyle name="Hipervínculo visitado" xfId="33552" builtinId="9" hidden="1"/>
    <cellStyle name="Hipervínculo visitado" xfId="33005" builtinId="9" hidden="1"/>
    <cellStyle name="Hipervínculo visitado" xfId="34963" builtinId="9" hidden="1"/>
    <cellStyle name="Hipervínculo visitado" xfId="39638" builtinId="9" hidden="1"/>
    <cellStyle name="Hipervínculo visitado" xfId="27306" builtinId="9" hidden="1"/>
    <cellStyle name="Hipervínculo visitado" xfId="51450" builtinId="9" hidden="1"/>
    <cellStyle name="Hipervínculo visitado" xfId="28474" builtinId="9" hidden="1"/>
    <cellStyle name="Hipervínculo visitado" xfId="40286" builtinId="9" hidden="1"/>
    <cellStyle name="Hipervínculo visitado" xfId="26341" builtinId="9" hidden="1"/>
    <cellStyle name="Hipervínculo visitado" xfId="34097" builtinId="9" hidden="1"/>
    <cellStyle name="Hipervínculo visitado" xfId="31464" builtinId="9" hidden="1"/>
    <cellStyle name="Hipervínculo visitado" xfId="33160" builtinId="9" hidden="1"/>
    <cellStyle name="Hipervínculo visitado" xfId="42866" builtinId="9" hidden="1"/>
    <cellStyle name="Hipervínculo visitado" xfId="15761" builtinId="9" hidden="1"/>
    <cellStyle name="Hipervínculo visitado" xfId="22275" builtinId="9" hidden="1"/>
    <cellStyle name="Hipervínculo visitado" xfId="29528" builtinId="9" hidden="1"/>
    <cellStyle name="Hipervínculo visitado" xfId="34810" builtinId="9" hidden="1"/>
    <cellStyle name="Hipervínculo visitado" xfId="43475" builtinId="9" hidden="1"/>
    <cellStyle name="Hipervínculo visitado" xfId="24197" builtinId="9" hidden="1"/>
    <cellStyle name="Hipervínculo visitado" xfId="24795" builtinId="9" hidden="1"/>
    <cellStyle name="Hipervínculo visitado" xfId="15108" builtinId="9" hidden="1"/>
    <cellStyle name="Hipervínculo visitado" xfId="11899" builtinId="9" hidden="1"/>
    <cellStyle name="Hipervínculo visitado" xfId="11465" builtinId="9" hidden="1"/>
    <cellStyle name="Hipervínculo visitado" xfId="14747" builtinId="9" hidden="1"/>
    <cellStyle name="Hipervínculo visitado" xfId="33350" builtinId="9" hidden="1"/>
    <cellStyle name="Hipervínculo visitado" xfId="22860" builtinId="9" hidden="1"/>
    <cellStyle name="Hipervínculo visitado" xfId="12367" builtinId="9" hidden="1"/>
    <cellStyle name="Hipervínculo visitado" xfId="23651" builtinId="9" hidden="1"/>
    <cellStyle name="Hipervínculo visitado" xfId="24171" builtinId="9" hidden="1"/>
    <cellStyle name="Hipervínculo visitado" xfId="6414" builtinId="9" hidden="1"/>
    <cellStyle name="Hipervínculo visitado" xfId="20658" builtinId="9" hidden="1"/>
    <cellStyle name="Hipervínculo visitado" xfId="41498" builtinId="9" hidden="1"/>
    <cellStyle name="Hipervínculo visitado" xfId="59450" builtinId="9" hidden="1"/>
    <cellStyle name="Hipervínculo visitado" xfId="39467" builtinId="9" hidden="1"/>
    <cellStyle name="Hipervínculo visitado" xfId="40120" builtinId="9" hidden="1"/>
    <cellStyle name="Hipervínculo visitado" xfId="48113" builtinId="9" hidden="1"/>
    <cellStyle name="Hipervínculo visitado" xfId="38172" builtinId="9" hidden="1"/>
    <cellStyle name="Hipervínculo visitado" xfId="58629" builtinId="9" hidden="1"/>
    <cellStyle name="Hipervínculo visitado" xfId="38477" builtinId="9" hidden="1"/>
    <cellStyle name="Hipervínculo visitado" xfId="56531" builtinId="9" hidden="1"/>
    <cellStyle name="Hipervínculo visitado" xfId="26217" builtinId="9" hidden="1"/>
    <cellStyle name="Hipervínculo visitado" xfId="54083" builtinId="9" hidden="1"/>
    <cellStyle name="Hipervínculo visitado" xfId="31044" builtinId="9" hidden="1"/>
    <cellStyle name="Hipervínculo visitado" xfId="32573" builtinId="9" hidden="1"/>
    <cellStyle name="Hipervínculo visitado" xfId="1191" builtinId="9" hidden="1"/>
    <cellStyle name="Hipervínculo visitado" xfId="42782" builtinId="9" hidden="1"/>
    <cellStyle name="Hipervínculo visitado" xfId="2953" builtinId="9" hidden="1"/>
    <cellStyle name="Hipervínculo visitado" xfId="6913" builtinId="9" hidden="1"/>
    <cellStyle name="Hipervínculo visitado" xfId="16997" builtinId="9" hidden="1"/>
    <cellStyle name="Hipervínculo visitado" xfId="52807" builtinId="9" hidden="1"/>
    <cellStyle name="Hipervínculo visitado" xfId="52585" builtinId="9" hidden="1"/>
    <cellStyle name="Hipervínculo visitado" xfId="29293" builtinId="9" hidden="1"/>
    <cellStyle name="Hipervínculo visitado" xfId="47453" builtinId="9" hidden="1"/>
    <cellStyle name="Hipervínculo visitado" xfId="2126" builtinId="9" hidden="1"/>
    <cellStyle name="Hipervínculo visitado" xfId="24952" builtinId="9" hidden="1"/>
    <cellStyle name="Hipervínculo visitado" xfId="13313" builtinId="9" hidden="1"/>
    <cellStyle name="Hipervínculo visitado" xfId="9436" builtinId="9" hidden="1"/>
    <cellStyle name="Hipervínculo visitado" xfId="52661" builtinId="9" hidden="1"/>
    <cellStyle name="Hipervínculo visitado" xfId="25623" builtinId="9" hidden="1"/>
    <cellStyle name="Hipervínculo visitado" xfId="11950" builtinId="9" hidden="1"/>
    <cellStyle name="Hipervínculo visitado" xfId="36528" builtinId="9" hidden="1"/>
    <cellStyle name="Hipervínculo visitado" xfId="31901" builtinId="9" hidden="1"/>
    <cellStyle name="Hipervínculo visitado" xfId="20617" builtinId="9" hidden="1"/>
    <cellStyle name="Hipervínculo visitado" xfId="58061" builtinId="9" hidden="1"/>
    <cellStyle name="Hipervínculo visitado" xfId="3959" builtinId="9" hidden="1"/>
    <cellStyle name="Hipervínculo visitado" xfId="899" builtinId="9" hidden="1"/>
    <cellStyle name="Hipervínculo visitado" xfId="20136" builtinId="9" hidden="1"/>
    <cellStyle name="Hipervínculo visitado" xfId="7025" builtinId="9" hidden="1"/>
    <cellStyle name="Hipervínculo visitado" xfId="52344" builtinId="9" hidden="1"/>
    <cellStyle name="Hipervínculo visitado" xfId="43868" builtinId="9" hidden="1"/>
    <cellStyle name="Hipervínculo visitado" xfId="50068" builtinId="9" hidden="1"/>
    <cellStyle name="Hipervínculo visitado" xfId="52280" builtinId="9" hidden="1"/>
    <cellStyle name="Hipervínculo visitado" xfId="26931" builtinId="9" hidden="1"/>
    <cellStyle name="Hipervínculo visitado" xfId="55319" builtinId="9" hidden="1"/>
    <cellStyle name="Hipervínculo visitado" xfId="48563" builtinId="9" hidden="1"/>
    <cellStyle name="Hipervínculo visitado" xfId="12719" builtinId="9" hidden="1"/>
    <cellStyle name="Hipervínculo visitado" xfId="51096" builtinId="9" hidden="1"/>
    <cellStyle name="Hipervínculo visitado" xfId="56703" builtinId="9" hidden="1"/>
    <cellStyle name="Hipervínculo visitado" xfId="39276" builtinId="9" hidden="1"/>
    <cellStyle name="Hipervínculo visitado" xfId="19376" builtinId="9" hidden="1"/>
    <cellStyle name="Hipervínculo visitado" xfId="13694" builtinId="9" hidden="1"/>
    <cellStyle name="Hipervínculo visitado" xfId="6090" builtinId="9" hidden="1"/>
    <cellStyle name="Hipervínculo visitado" xfId="35755" builtinId="9" hidden="1"/>
    <cellStyle name="Hipervínculo visitado" xfId="52268" builtinId="9" hidden="1"/>
    <cellStyle name="Hipervínculo visitado" xfId="4446" builtinId="9" hidden="1"/>
    <cellStyle name="Hipervínculo visitado" xfId="2461" builtinId="9" hidden="1"/>
    <cellStyle name="Hipervínculo visitado" xfId="2368" builtinId="9" hidden="1"/>
    <cellStyle name="Hipervínculo visitado" xfId="37531" builtinId="9" hidden="1"/>
    <cellStyle name="Hipervínculo visitado" xfId="46706" builtinId="9" hidden="1"/>
    <cellStyle name="Hipervínculo visitado" xfId="37365" builtinId="9" hidden="1"/>
    <cellStyle name="Hipervínculo visitado" xfId="24363" builtinId="9" hidden="1"/>
    <cellStyle name="Hipervínculo visitado" xfId="28373" builtinId="9" hidden="1"/>
    <cellStyle name="Hipervínculo visitado" xfId="12979" builtinId="9" hidden="1"/>
    <cellStyle name="Hipervínculo visitado" xfId="24003" builtinId="9" hidden="1"/>
    <cellStyle name="Hipervínculo visitado" xfId="50980" builtinId="9" hidden="1"/>
    <cellStyle name="Hipervínculo visitado" xfId="50022" builtinId="9" hidden="1"/>
    <cellStyle name="Hipervínculo visitado" xfId="12987" builtinId="9" hidden="1"/>
    <cellStyle name="Hipervínculo visitado" xfId="8622" builtinId="9" hidden="1"/>
    <cellStyle name="Hipervínculo visitado" xfId="35067" builtinId="9" hidden="1"/>
    <cellStyle name="Hipervínculo visitado" xfId="7672" builtinId="9" hidden="1"/>
    <cellStyle name="Hipervínculo visitado" xfId="18670" builtinId="9" hidden="1"/>
    <cellStyle name="Hipervínculo visitado" xfId="17005" builtinId="9" hidden="1"/>
    <cellStyle name="Hipervínculo visitado" xfId="5061" builtinId="9" hidden="1"/>
    <cellStyle name="Hipervínculo visitado" xfId="51948" builtinId="9" hidden="1"/>
    <cellStyle name="Hipervínculo visitado" xfId="38137" builtinId="9" hidden="1"/>
    <cellStyle name="Hipervínculo visitado" xfId="181" builtinId="9" hidden="1"/>
    <cellStyle name="Hipervínculo visitado" xfId="4400" builtinId="9" hidden="1"/>
    <cellStyle name="Hipervínculo visitado" xfId="20597" builtinId="9" hidden="1"/>
    <cellStyle name="Hipervínculo visitado" xfId="33716" builtinId="9" hidden="1"/>
    <cellStyle name="Hipervínculo visitado" xfId="32549" builtinId="9" hidden="1"/>
    <cellStyle name="Hipervínculo visitado" xfId="58129" builtinId="9" hidden="1"/>
    <cellStyle name="Hipervínculo visitado" xfId="16091" builtinId="9" hidden="1"/>
    <cellStyle name="Hipervínculo visitado" xfId="12398" builtinId="9" hidden="1"/>
    <cellStyle name="Hipervínculo visitado" xfId="4570" builtinId="9" hidden="1"/>
    <cellStyle name="Hipervínculo visitado" xfId="31969" builtinId="9" hidden="1"/>
    <cellStyle name="Hipervínculo visitado" xfId="4697" builtinId="9" hidden="1"/>
    <cellStyle name="Hipervínculo visitado" xfId="48782" builtinId="9" hidden="1"/>
    <cellStyle name="Hipervínculo visitado" xfId="22009" builtinId="9" hidden="1"/>
    <cellStyle name="Hipervínculo visitado" xfId="27268" builtinId="9" hidden="1"/>
    <cellStyle name="Hipervínculo visitado" xfId="24149" builtinId="9" hidden="1"/>
    <cellStyle name="Hipervínculo visitado" xfId="54984" builtinId="9" hidden="1"/>
    <cellStyle name="Hipervínculo visitado" xfId="13227" builtinId="9" hidden="1"/>
    <cellStyle name="Hipervínculo visitado" xfId="55054" builtinId="9" hidden="1"/>
    <cellStyle name="Hipervínculo visitado" xfId="50299" builtinId="9" hidden="1"/>
    <cellStyle name="Hipervínculo visitado" xfId="56513" builtinId="9" hidden="1"/>
    <cellStyle name="Hipervínculo visitado" xfId="48609" builtinId="9" hidden="1"/>
    <cellStyle name="Hipervínculo visitado" xfId="36161" builtinId="9" hidden="1"/>
    <cellStyle name="Hipervínculo visitado" xfId="57296" builtinId="9" hidden="1"/>
    <cellStyle name="Hipervínculo visitado" xfId="33658" builtinId="9" hidden="1"/>
    <cellStyle name="Hipervínculo visitado" xfId="33208" builtinId="9" hidden="1"/>
    <cellStyle name="Hipervínculo visitado" xfId="1873" builtinId="9" hidden="1"/>
    <cellStyle name="Hipervínculo visitado" xfId="3921" builtinId="9" hidden="1"/>
    <cellStyle name="Hipervínculo visitado" xfId="12649" builtinId="9" hidden="1"/>
    <cellStyle name="Hipervínculo visitado" xfId="47812" builtinId="9" hidden="1"/>
    <cellStyle name="Hipervínculo visitado" xfId="19118" builtinId="9" hidden="1"/>
    <cellStyle name="Hipervínculo visitado" xfId="21321" builtinId="9" hidden="1"/>
    <cellStyle name="Hipervínculo visitado" xfId="25893" builtinId="9" hidden="1"/>
    <cellStyle name="Hipervínculo visitado" xfId="19112" builtinId="9" hidden="1"/>
    <cellStyle name="Hipervínculo visitado" xfId="31482" builtinId="9" hidden="1"/>
    <cellStyle name="Hipervínculo visitado" xfId="29510" builtinId="9" hidden="1"/>
    <cellStyle name="Hipervínculo visitado" xfId="40560" builtinId="9" hidden="1"/>
    <cellStyle name="Hipervínculo visitado" xfId="25597" builtinId="9" hidden="1"/>
    <cellStyle name="Hipervínculo visitado" xfId="48062" builtinId="9" hidden="1"/>
    <cellStyle name="Hipervínculo visitado" xfId="58439" builtinId="9" hidden="1"/>
    <cellStyle name="Hipervínculo visitado" xfId="30554" builtinId="9" hidden="1"/>
    <cellStyle name="Hipervínculo visitado" xfId="52897" builtinId="9" hidden="1"/>
    <cellStyle name="Hipervínculo visitado" xfId="56409" builtinId="9" hidden="1"/>
    <cellStyle name="Hipervínculo visitado" xfId="55896" builtinId="9" hidden="1"/>
    <cellStyle name="Hipervínculo visitado" xfId="55267" builtinId="9" hidden="1"/>
    <cellStyle name="Hipervínculo visitado" xfId="46278" builtinId="9" hidden="1"/>
    <cellStyle name="Hipervínculo visitado" xfId="42155" builtinId="9" hidden="1"/>
    <cellStyle name="Hipervínculo visitado" xfId="16824" builtinId="9" hidden="1"/>
    <cellStyle name="Hipervínculo visitado" xfId="57692" builtinId="9" hidden="1"/>
    <cellStyle name="Hipervínculo visitado" xfId="51343" builtinId="9" hidden="1"/>
    <cellStyle name="Hipervínculo visitado" xfId="13453" builtinId="9" hidden="1"/>
    <cellStyle name="Hipervínculo visitado" xfId="48906" builtinId="9" hidden="1"/>
    <cellStyle name="Hipervínculo visitado" xfId="52465" builtinId="9" hidden="1"/>
    <cellStyle name="Hipervínculo visitado" xfId="38648" builtinId="9" hidden="1"/>
    <cellStyle name="Hipervínculo visitado" xfId="46147" builtinId="9" hidden="1"/>
    <cellStyle name="Hipervínculo visitado" xfId="40052" builtinId="9" hidden="1"/>
    <cellStyle name="Hipervínculo visitado" xfId="54001" builtinId="9" hidden="1"/>
    <cellStyle name="Hipervínculo visitado" xfId="58833" builtinId="9" hidden="1"/>
    <cellStyle name="Hipervínculo visitado" xfId="53568" builtinId="9" hidden="1"/>
    <cellStyle name="Hipervínculo visitado" xfId="49718" builtinId="9" hidden="1"/>
    <cellStyle name="Hipervínculo visitado" xfId="53351" builtinId="9" hidden="1"/>
    <cellStyle name="Hipervínculo visitado" xfId="15270" builtinId="9" hidden="1"/>
    <cellStyle name="Hipervínculo visitado" xfId="26647" builtinId="9" hidden="1"/>
    <cellStyle name="Hipervínculo visitado" xfId="37552" builtinId="9" hidden="1"/>
    <cellStyle name="Hipervínculo visitado" xfId="48179" builtinId="9" hidden="1"/>
    <cellStyle name="Hipervínculo visitado" xfId="14590" builtinId="9" hidden="1"/>
    <cellStyle name="Hipervínculo visitado" xfId="50551" builtinId="9" hidden="1"/>
    <cellStyle name="Hipervínculo visitado" xfId="21122" builtinId="9" hidden="1"/>
    <cellStyle name="Hipervínculo visitado" xfId="58" builtinId="9" hidden="1"/>
    <cellStyle name="Hipervínculo visitado" xfId="36448" builtinId="9" hidden="1"/>
    <cellStyle name="Hipervínculo visitado" xfId="50638" builtinId="9" hidden="1"/>
    <cellStyle name="Hipervínculo visitado" xfId="18708" builtinId="9" hidden="1"/>
    <cellStyle name="Hipervínculo visitado" xfId="56998" builtinId="9" hidden="1"/>
    <cellStyle name="Hipervínculo visitado" xfId="30960" builtinId="9" hidden="1"/>
    <cellStyle name="Hipervínculo visitado" xfId="46981" builtinId="9" hidden="1"/>
    <cellStyle name="Hipervínculo visitado" xfId="27416" builtinId="9" hidden="1"/>
    <cellStyle name="Hipervínculo visitado" xfId="12753" builtinId="9" hidden="1"/>
    <cellStyle name="Hipervínculo visitado" xfId="29634" builtinId="9" hidden="1"/>
    <cellStyle name="Hipervínculo visitado" xfId="34040" builtinId="9" hidden="1"/>
    <cellStyle name="Hipervínculo visitado" xfId="37652" builtinId="9" hidden="1"/>
    <cellStyle name="Hipervínculo visitado" xfId="16647" builtinId="9" hidden="1"/>
    <cellStyle name="Hipervínculo visitado" xfId="552" builtinId="9" hidden="1"/>
    <cellStyle name="Hipervínculo visitado" xfId="27013" builtinId="9" hidden="1"/>
    <cellStyle name="Hipervínculo visitado" xfId="15322" builtinId="9" hidden="1"/>
    <cellStyle name="Hipervínculo visitado" xfId="7895" builtinId="9" hidden="1"/>
    <cellStyle name="Hipervínculo visitado" xfId="14188" builtinId="9" hidden="1"/>
    <cellStyle name="Hipervínculo visitado" xfId="27516" builtinId="9" hidden="1"/>
    <cellStyle name="Hipervínculo visitado" xfId="16143" builtinId="9" hidden="1"/>
    <cellStyle name="Hipervínculo visitado" xfId="2840" builtinId="9" hidden="1"/>
    <cellStyle name="Hipervínculo visitado" xfId="8935" builtinId="9" hidden="1"/>
    <cellStyle name="Hipervínculo visitado" xfId="13247" builtinId="9" hidden="1"/>
    <cellStyle name="Hipervínculo visitado" xfId="20690" builtinId="9" hidden="1"/>
    <cellStyle name="Hipervínculo visitado" xfId="46081" builtinId="9" hidden="1"/>
    <cellStyle name="Hipervínculo visitado" xfId="13660" builtinId="9" hidden="1"/>
    <cellStyle name="Hipervínculo visitado" xfId="12177" builtinId="9" hidden="1"/>
    <cellStyle name="Hipervínculo visitado" xfId="35551" builtinId="9" hidden="1"/>
    <cellStyle name="Hipervínculo visitado" xfId="36139" builtinId="9" hidden="1"/>
    <cellStyle name="Hipervínculo visitado" xfId="31104" builtinId="9" hidden="1"/>
    <cellStyle name="Hipervínculo visitado" xfId="45444" builtinId="9" hidden="1"/>
    <cellStyle name="Hipervínculo visitado" xfId="40670" builtinId="9" hidden="1"/>
    <cellStyle name="Hipervínculo visitado" xfId="32119" builtinId="9" hidden="1"/>
    <cellStyle name="Hipervínculo visitado" xfId="35037" builtinId="9" hidden="1"/>
    <cellStyle name="Hipervínculo visitado" xfId="11393" builtinId="9" hidden="1"/>
    <cellStyle name="Hipervínculo visitado" xfId="33554" builtinId="9" hidden="1"/>
    <cellStyle name="Hipervínculo visitado" xfId="9731" builtinId="9" hidden="1"/>
    <cellStyle name="Hipervínculo visitado" xfId="21907" builtinId="9" hidden="1"/>
    <cellStyle name="Hipervínculo visitado" xfId="42806" builtinId="9" hidden="1"/>
    <cellStyle name="Hipervínculo visitado" xfId="22884" builtinId="9" hidden="1"/>
    <cellStyle name="Hipervínculo visitado" xfId="32408" builtinId="9" hidden="1"/>
    <cellStyle name="Hipervínculo visitado" xfId="175" builtinId="9" hidden="1"/>
    <cellStyle name="Hipervínculo visitado" xfId="46541" builtinId="9" hidden="1"/>
    <cellStyle name="Hipervínculo visitado" xfId="56613" builtinId="9" hidden="1"/>
    <cellStyle name="Hipervínculo visitado" xfId="51962" builtinId="9" hidden="1"/>
    <cellStyle name="Hipervínculo visitado" xfId="55957" builtinId="9" hidden="1"/>
    <cellStyle name="Hipervínculo visitado" xfId="7399" builtinId="9" hidden="1"/>
    <cellStyle name="Hipervínculo visitado" xfId="44840" builtinId="9" hidden="1"/>
    <cellStyle name="Hipervínculo visitado" xfId="19396" builtinId="9" hidden="1"/>
    <cellStyle name="Hipervínculo visitado" xfId="49075" builtinId="9" hidden="1"/>
    <cellStyle name="Hipervínculo visitado" xfId="7258" builtinId="9" hidden="1"/>
    <cellStyle name="Hipervínculo visitado" xfId="20806" builtinId="9" hidden="1"/>
    <cellStyle name="Hipervínculo visitado" xfId="17868" builtinId="9" hidden="1"/>
    <cellStyle name="Hipervínculo visitado" xfId="16438" builtinId="9" hidden="1"/>
    <cellStyle name="Hipervínculo visitado" xfId="22481" builtinId="9" hidden="1"/>
    <cellStyle name="Hipervínculo visitado" xfId="12209" builtinId="9" hidden="1"/>
    <cellStyle name="Hipervínculo visitado" xfId="42394" builtinId="9" hidden="1"/>
    <cellStyle name="Hipervínculo visitado" xfId="44126" builtinId="9" hidden="1"/>
    <cellStyle name="Hipervínculo visitado" xfId="32059" builtinId="9" hidden="1"/>
    <cellStyle name="Hipervínculo visitado" xfId="8058" builtinId="9" hidden="1"/>
    <cellStyle name="Hipervínculo visitado" xfId="19390" builtinId="9" hidden="1"/>
    <cellStyle name="Hipervínculo visitado" xfId="47225" builtinId="9" hidden="1"/>
    <cellStyle name="Hipervínculo visitado" xfId="25326" builtinId="9" hidden="1"/>
    <cellStyle name="Hipervínculo visitado" xfId="34460" builtinId="9" hidden="1"/>
    <cellStyle name="Hipervínculo visitado" xfId="56809" builtinId="9" hidden="1"/>
    <cellStyle name="Hipervínculo visitado" xfId="5930" builtinId="9" hidden="1"/>
    <cellStyle name="Hipervínculo visitado" xfId="53202" builtinId="9" hidden="1"/>
    <cellStyle name="Hipervínculo visitado" xfId="24691" builtinId="9" hidden="1"/>
    <cellStyle name="Hipervínculo visitado" xfId="21679" builtinId="9" hidden="1"/>
    <cellStyle name="Hipervínculo visitado" xfId="37403" builtinId="9" hidden="1"/>
    <cellStyle name="Hipervínculo visitado" xfId="21441" builtinId="9" hidden="1"/>
    <cellStyle name="Hipervínculo visitado" xfId="22465" builtinId="9" hidden="1"/>
    <cellStyle name="Hipervínculo visitado" xfId="29676" builtinId="9" hidden="1"/>
    <cellStyle name="Hipervínculo visitado" xfId="36297" builtinId="9" hidden="1"/>
    <cellStyle name="Hipervínculo visitado" xfId="45866" builtinId="9" hidden="1"/>
    <cellStyle name="Hipervínculo visitado" xfId="8512" builtinId="9" hidden="1"/>
    <cellStyle name="Hipervínculo visitado" xfId="9033" builtinId="9" hidden="1"/>
    <cellStyle name="Hipervínculo visitado" xfId="2776" builtinId="9" hidden="1"/>
    <cellStyle name="Hipervínculo visitado" xfId="19814" builtinId="9" hidden="1"/>
    <cellStyle name="Hipervínculo visitado" xfId="8484" builtinId="9" hidden="1"/>
    <cellStyle name="Hipervínculo visitado" xfId="44332" builtinId="9" hidden="1"/>
    <cellStyle name="Hipervínculo visitado" xfId="142" builtinId="9" hidden="1"/>
    <cellStyle name="Hipervínculo visitado" xfId="32360" builtinId="9" hidden="1"/>
    <cellStyle name="Hipervínculo visitado" xfId="35981" builtinId="9" hidden="1"/>
    <cellStyle name="Hipervínculo visitado" xfId="9699" builtinId="9" hidden="1"/>
    <cellStyle name="Hipervínculo visitado" xfId="49220" builtinId="9" hidden="1"/>
    <cellStyle name="Hipervínculo visitado" xfId="13930" builtinId="9" hidden="1"/>
    <cellStyle name="Hipervínculo visitado" xfId="54531" builtinId="9" hidden="1"/>
    <cellStyle name="Hipervínculo visitado" xfId="38365" builtinId="9" hidden="1"/>
    <cellStyle name="Hipervínculo visitado" xfId="24615" builtinId="9" hidden="1"/>
    <cellStyle name="Hipervínculo visitado" xfId="4988" builtinId="9" hidden="1"/>
    <cellStyle name="Hipervínculo visitado" xfId="2741" builtinId="9" hidden="1"/>
    <cellStyle name="Hipervínculo visitado" xfId="30729" builtinId="9" hidden="1"/>
    <cellStyle name="Hipervínculo visitado" xfId="31762" builtinId="9" hidden="1"/>
    <cellStyle name="Hipervínculo visitado" xfId="22267" builtinId="9" hidden="1"/>
    <cellStyle name="Hipervínculo visitado" xfId="21128" builtinId="9" hidden="1"/>
    <cellStyle name="Hipervínculo visitado" xfId="21275" builtinId="9" hidden="1"/>
    <cellStyle name="Hipervínculo visitado" xfId="21558" builtinId="9" hidden="1"/>
    <cellStyle name="Hipervínculo visitado" xfId="18630" builtinId="9" hidden="1"/>
    <cellStyle name="Hipervínculo visitado" xfId="18399" builtinId="9" hidden="1"/>
    <cellStyle name="Hipervínculo visitado" xfId="18865" builtinId="9" hidden="1"/>
    <cellStyle name="Hipervínculo visitado" xfId="18339" builtinId="9" hidden="1"/>
    <cellStyle name="Hipervínculo visitado" xfId="21477" builtinId="9" hidden="1"/>
    <cellStyle name="Hipervínculo visitado" xfId="22956" builtinId="9" hidden="1"/>
    <cellStyle name="Hipervínculo visitado" xfId="23444" builtinId="9" hidden="1"/>
    <cellStyle name="Hipervínculo visitado" xfId="24437" builtinId="9" hidden="1"/>
    <cellStyle name="Hipervínculo visitado" xfId="24045" builtinId="9" hidden="1"/>
    <cellStyle name="Hipervínculo visitado" xfId="21899" builtinId="9" hidden="1"/>
    <cellStyle name="Hipervínculo visitado" xfId="31967" builtinId="9" hidden="1"/>
    <cellStyle name="Hipervínculo visitado" xfId="35447" builtinId="9" hidden="1"/>
    <cellStyle name="Hipervínculo visitado" xfId="28139" builtinId="9" hidden="1"/>
    <cellStyle name="Hipervínculo visitado" xfId="56849" builtinId="9" hidden="1"/>
    <cellStyle name="Hipervínculo visitado" xfId="16975" builtinId="9" hidden="1"/>
    <cellStyle name="Hipervínculo visitado" xfId="3605" builtinId="9" hidden="1"/>
    <cellStyle name="Hipervínculo visitado" xfId="25833" builtinId="9" hidden="1"/>
    <cellStyle name="Hipervínculo visitado" xfId="2816" builtinId="9" hidden="1"/>
    <cellStyle name="Hipervínculo visitado" xfId="42644" builtinId="9" hidden="1"/>
    <cellStyle name="Hipervínculo visitado" xfId="55593" builtinId="9" hidden="1"/>
    <cellStyle name="Hipervínculo visitado" xfId="21639" builtinId="9" hidden="1"/>
    <cellStyle name="Hipervínculo visitado" xfId="44150" builtinId="9" hidden="1"/>
    <cellStyle name="Hipervínculo visitado" xfId="56247" builtinId="9" hidden="1"/>
    <cellStyle name="Hipervínculo visitado" xfId="31929" builtinId="9" hidden="1"/>
    <cellStyle name="Hipervínculo visitado" xfId="51898" builtinId="9" hidden="1"/>
    <cellStyle name="Hipervínculo visitado" xfId="23842" builtinId="9" hidden="1"/>
    <cellStyle name="Hipervínculo visitado" xfId="26441" builtinId="9" hidden="1"/>
    <cellStyle name="Hipervínculo visitado" xfId="47597" builtinId="9" hidden="1"/>
    <cellStyle name="Hipervínculo visitado" xfId="19269" builtinId="9" hidden="1"/>
    <cellStyle name="Hipervínculo visitado" xfId="48382" builtinId="9" hidden="1"/>
    <cellStyle name="Hipervínculo visitado" xfId="16212" builtinId="9" hidden="1"/>
    <cellStyle name="Hipervínculo visitado" xfId="28949" builtinId="9" hidden="1"/>
    <cellStyle name="Hipervínculo visitado" xfId="18367" builtinId="9" hidden="1"/>
    <cellStyle name="Hipervínculo visitado" xfId="53205" builtinId="9" hidden="1"/>
    <cellStyle name="Hipervínculo visitado" xfId="45607" builtinId="9" hidden="1"/>
    <cellStyle name="Hipervínculo visitado" xfId="46320" builtinId="9" hidden="1"/>
    <cellStyle name="Hipervínculo visitado" xfId="18373" builtinId="9" hidden="1"/>
    <cellStyle name="Hipervínculo visitado" xfId="34578" builtinId="9" hidden="1"/>
    <cellStyle name="Hipervínculo visitado" xfId="49678" builtinId="9" hidden="1"/>
    <cellStyle name="Hipervínculo visitado" xfId="57100" builtinId="9" hidden="1"/>
    <cellStyle name="Hipervínculo visitado" xfId="52122" builtinId="9" hidden="1"/>
    <cellStyle name="Hipervínculo visitado" xfId="49192" builtinId="9" hidden="1"/>
    <cellStyle name="Hipervínculo visitado" xfId="47870" builtinId="9" hidden="1"/>
    <cellStyle name="Hipervínculo visitado" xfId="14390" builtinId="9" hidden="1"/>
    <cellStyle name="Hipervínculo visitado" xfId="31386" builtinId="9" hidden="1"/>
    <cellStyle name="Hipervínculo visitado" xfId="26311" builtinId="9" hidden="1"/>
    <cellStyle name="Hipervínculo visitado" xfId="22632" builtinId="9" hidden="1"/>
    <cellStyle name="Hipervínculo visitado" xfId="36680" builtinId="9" hidden="1"/>
    <cellStyle name="Hipervínculo visitado" xfId="8888" builtinId="9" hidden="1"/>
    <cellStyle name="Hipervínculo visitado" xfId="37477" builtinId="9" hidden="1"/>
    <cellStyle name="Hipervínculo visitado" xfId="49226" builtinId="9" hidden="1"/>
    <cellStyle name="Hipervínculo visitado" xfId="26267" builtinId="9" hidden="1"/>
    <cellStyle name="Hipervínculo visitado" xfId="54153" builtinId="9" hidden="1"/>
    <cellStyle name="Hipervínculo visitado" xfId="59468" builtinId="9" hidden="1"/>
    <cellStyle name="Hipervínculo visitado" xfId="32464" builtinId="9" hidden="1"/>
    <cellStyle name="Hipervínculo visitado" xfId="59203" builtinId="9" hidden="1"/>
    <cellStyle name="Hipervínculo visitado" xfId="38403" builtinId="9" hidden="1"/>
    <cellStyle name="Hipervínculo visitado" xfId="50377" builtinId="9" hidden="1"/>
    <cellStyle name="Hipervínculo visitado" xfId="27189" builtinId="9" hidden="1"/>
    <cellStyle name="Hipervínculo visitado" xfId="50048" builtinId="9" hidden="1"/>
    <cellStyle name="Hipervínculo visitado" xfId="24123" builtinId="9" hidden="1"/>
    <cellStyle name="Hipervínculo visitado" xfId="18732" builtinId="9" hidden="1"/>
    <cellStyle name="Hipervínculo visitado" xfId="49488" builtinId="9" hidden="1"/>
    <cellStyle name="Hipervínculo visitado" xfId="45002" builtinId="9" hidden="1"/>
    <cellStyle name="Hipervínculo visitado" xfId="56277" builtinId="9" hidden="1"/>
    <cellStyle name="Hipervínculo visitado" xfId="30970" builtinId="9" hidden="1"/>
    <cellStyle name="Hipervínculo visitado" xfId="29439" builtinId="9" hidden="1"/>
    <cellStyle name="Hipervínculo visitado" xfId="41832" builtinId="9" hidden="1"/>
    <cellStyle name="Hipervínculo visitado" xfId="8280" builtinId="9" hidden="1"/>
    <cellStyle name="Hipervínculo visitado" xfId="20447" builtinId="9" hidden="1"/>
    <cellStyle name="Hipervínculo visitado" xfId="9888" builtinId="9" hidden="1"/>
    <cellStyle name="Hipervínculo visitado" xfId="17936" builtinId="9" hidden="1"/>
    <cellStyle name="Hipervínculo visitado" xfId="6504" builtinId="9" hidden="1"/>
    <cellStyle name="Hipervínculo visitado" xfId="17033" builtinId="9" hidden="1"/>
    <cellStyle name="Hipervínculo visitado" xfId="16328" builtinId="9" hidden="1"/>
    <cellStyle name="Hipervínculo visitado" xfId="49576" builtinId="9" hidden="1"/>
    <cellStyle name="Hipervínculo visitado" xfId="496" builtinId="9" hidden="1"/>
    <cellStyle name="Hipervínculo visitado" xfId="8236" builtinId="9" hidden="1"/>
    <cellStyle name="Hipervínculo visitado" xfId="48926" builtinId="9" hidden="1"/>
    <cellStyle name="Hipervínculo visitado" xfId="11048" builtinId="9" hidden="1"/>
    <cellStyle name="Hipervínculo visitado" xfId="37271" builtinId="9" hidden="1"/>
    <cellStyle name="Hipervínculo visitado" xfId="34901" builtinId="9" hidden="1"/>
    <cellStyle name="Hipervínculo visitado" xfId="15680" builtinId="9" hidden="1"/>
    <cellStyle name="Hipervínculo visitado" xfId="37667" builtinId="9" hidden="1"/>
    <cellStyle name="Hipervínculo visitado" xfId="36883" builtinId="9" hidden="1"/>
    <cellStyle name="Hipervínculo visitado" xfId="6623" builtinId="9" hidden="1"/>
    <cellStyle name="Hipervínculo visitado" xfId="17102" builtinId="9" hidden="1"/>
    <cellStyle name="Hipervínculo visitado" xfId="45430" builtinId="9" hidden="1"/>
    <cellStyle name="Hipervínculo visitado" xfId="6352" builtinId="9" hidden="1"/>
    <cellStyle name="Hipervínculo visitado" xfId="9342" builtinId="9" hidden="1"/>
    <cellStyle name="Hipervínculo visitado" xfId="36965" builtinId="9" hidden="1"/>
    <cellStyle name="Hipervínculo visitado" xfId="23024" builtinId="9" hidden="1"/>
    <cellStyle name="Hipervínculo visitado" xfId="20555" builtinId="9" hidden="1"/>
    <cellStyle name="Hipervínculo visitado" xfId="21616" builtinId="9" hidden="1"/>
    <cellStyle name="Hipervínculo visitado" xfId="11615" builtinId="9" hidden="1"/>
    <cellStyle name="Hipervínculo visitado" xfId="2148" builtinId="9" hidden="1"/>
    <cellStyle name="Hipervínculo visitado" xfId="16541" builtinId="9" hidden="1"/>
    <cellStyle name="Hipervínculo visitado" xfId="41790" builtinId="9" hidden="1"/>
    <cellStyle name="Hipervínculo visitado" xfId="32928" builtinId="9" hidden="1"/>
    <cellStyle name="Hipervínculo visitado" xfId="37995" builtinId="9" hidden="1"/>
    <cellStyle name="Hipervínculo visitado" xfId="35141" builtinId="9" hidden="1"/>
    <cellStyle name="Hipervínculo visitado" xfId="25813" builtinId="9" hidden="1"/>
    <cellStyle name="Hipervínculo visitado" xfId="22033" builtinId="9" hidden="1"/>
    <cellStyle name="Hipervínculo visitado" xfId="39796" builtinId="9" hidden="1"/>
    <cellStyle name="Hipervínculo visitado" xfId="16464" builtinId="9" hidden="1"/>
    <cellStyle name="Hipervínculo visitado" xfId="55884" builtinId="9" hidden="1"/>
    <cellStyle name="Hipervínculo visitado" xfId="4508" builtinId="9" hidden="1"/>
    <cellStyle name="Hipervínculo visitado" xfId="44726" builtinId="9" hidden="1"/>
    <cellStyle name="Hipervínculo visitado" xfId="98" builtinId="9" hidden="1"/>
    <cellStyle name="Hipervínculo visitado" xfId="18273" builtinId="9" hidden="1"/>
    <cellStyle name="Hipervínculo visitado" xfId="55515" builtinId="9" hidden="1"/>
    <cellStyle name="Hipervínculo visitado" xfId="29825" builtinId="9" hidden="1"/>
    <cellStyle name="Hipervínculo visitado" xfId="4663" builtinId="9" hidden="1"/>
    <cellStyle name="Hipervínculo visitado" xfId="48474" builtinId="9" hidden="1"/>
    <cellStyle name="Hipervínculo visitado" xfId="31995" builtinId="9" hidden="1"/>
    <cellStyle name="Hipervínculo visitado" xfId="34888" builtinId="9" hidden="1"/>
    <cellStyle name="Hipervínculo visitado" xfId="23664" builtinId="9" hidden="1"/>
    <cellStyle name="Hipervínculo visitado" xfId="42488" builtinId="9" hidden="1"/>
    <cellStyle name="Hipervínculo visitado" xfId="47459" builtinId="9" hidden="1"/>
    <cellStyle name="Hipervínculo visitado" xfId="19444" builtinId="9" hidden="1"/>
    <cellStyle name="Hipervínculo visitado" xfId="57877" builtinId="9" hidden="1"/>
    <cellStyle name="Hipervínculo visitado" xfId="56471" builtinId="9" hidden="1"/>
    <cellStyle name="Hipervínculo visitado" xfId="47221" builtinId="9" hidden="1"/>
    <cellStyle name="Hipervínculo visitado" xfId="29085" builtinId="9" hidden="1"/>
    <cellStyle name="Hipervínculo visitado" xfId="21120" builtinId="9" hidden="1"/>
    <cellStyle name="Hipervínculo visitado" xfId="158" builtinId="9" hidden="1"/>
    <cellStyle name="Hipervínculo visitado" xfId="23465" builtinId="9" hidden="1"/>
    <cellStyle name="Hipervínculo visitado" xfId="32017" builtinId="9" hidden="1"/>
    <cellStyle name="Hipervínculo visitado" xfId="58309" builtinId="9" hidden="1"/>
    <cellStyle name="Hipervínculo visitado" xfId="26483" builtinId="9" hidden="1"/>
    <cellStyle name="Hipervínculo visitado" xfId="32760" builtinId="9" hidden="1"/>
    <cellStyle name="Hipervínculo visitado" xfId="9564" builtinId="9" hidden="1"/>
    <cellStyle name="Hipervínculo visitado" xfId="29241" builtinId="9" hidden="1"/>
    <cellStyle name="Hipervínculo visitado" xfId="28438" builtinId="9" hidden="1"/>
    <cellStyle name="Hipervínculo visitado" xfId="2426" builtinId="9" hidden="1"/>
    <cellStyle name="Hipervínculo visitado" xfId="52451" builtinId="9" hidden="1"/>
    <cellStyle name="Hipervínculo visitado" xfId="40568" builtinId="9" hidden="1"/>
    <cellStyle name="Hipervínculo visitado" xfId="25785" builtinId="9" hidden="1"/>
    <cellStyle name="Hipervínculo visitado" xfId="22351" builtinId="9" hidden="1"/>
    <cellStyle name="Hipervínculo visitado" xfId="58631" builtinId="9" hidden="1"/>
    <cellStyle name="Hipervínculo visitado" xfId="38959" builtinId="9" hidden="1"/>
    <cellStyle name="Hipervínculo visitado" xfId="32543" builtinId="9" hidden="1"/>
    <cellStyle name="Hipervínculo visitado" xfId="46663" builtinId="9" hidden="1"/>
    <cellStyle name="Hipervínculo visitado" xfId="52310" builtinId="9" hidden="1"/>
    <cellStyle name="Hipervínculo visitado" xfId="50497" builtinId="9" hidden="1"/>
    <cellStyle name="Hipervínculo visitado" xfId="58385" builtinId="9" hidden="1"/>
    <cellStyle name="Hipervínculo visitado" xfId="45182" builtinId="9" hidden="1"/>
    <cellStyle name="Hipervínculo visitado" xfId="38644" builtinId="9" hidden="1"/>
    <cellStyle name="Hipervínculo visitado" xfId="32452" builtinId="9" hidden="1"/>
    <cellStyle name="Hipervínculo visitado" xfId="26761" builtinId="9" hidden="1"/>
    <cellStyle name="Hipervínculo visitado" xfId="3725" builtinId="9" hidden="1"/>
    <cellStyle name="Hipervínculo visitado" xfId="39306" builtinId="9" hidden="1"/>
    <cellStyle name="Hipervínculo visitado" xfId="13584" builtinId="9" hidden="1"/>
    <cellStyle name="Hipervínculo visitado" xfId="51140" builtinId="9" hidden="1"/>
    <cellStyle name="Hipervínculo visitado" xfId="50897" builtinId="9" hidden="1"/>
    <cellStyle name="Hipervínculo visitado" xfId="54744" builtinId="9" hidden="1"/>
    <cellStyle name="Hipervínculo visitado" xfId="23846" builtinId="9" hidden="1"/>
    <cellStyle name="Hipervínculo visitado" xfId="8218" builtinId="9" hidden="1"/>
    <cellStyle name="Hipervínculo visitado" xfId="12107" builtinId="9" hidden="1"/>
    <cellStyle name="Hipervínculo visitado" xfId="41924" builtinId="9" hidden="1"/>
    <cellStyle name="Hipervínculo visitado" xfId="1881" builtinId="9" hidden="1"/>
    <cellStyle name="Hipervínculo visitado" xfId="28263" builtinId="9" hidden="1"/>
    <cellStyle name="Hipervínculo visitado" xfId="6092" builtinId="9" hidden="1"/>
    <cellStyle name="Hipervínculo visitado" xfId="17023" builtinId="9" hidden="1"/>
    <cellStyle name="Hipervínculo visitado" xfId="17068" builtinId="9" hidden="1"/>
    <cellStyle name="Hipervínculo visitado" xfId="4729" builtinId="9" hidden="1"/>
    <cellStyle name="Hipervínculo visitado" xfId="32628" builtinId="9" hidden="1"/>
    <cellStyle name="Hipervínculo visitado" xfId="35029" builtinId="9" hidden="1"/>
    <cellStyle name="Hipervínculo visitado" xfId="40516" builtinId="9" hidden="1"/>
    <cellStyle name="Hipervínculo visitado" xfId="49740" builtinId="9" hidden="1"/>
    <cellStyle name="Hipervínculo visitado" xfId="16049" builtinId="9" hidden="1"/>
    <cellStyle name="Hipervínculo visitado" xfId="3577" builtinId="9" hidden="1"/>
    <cellStyle name="Hipervínculo visitado" xfId="10712" builtinId="9" hidden="1"/>
    <cellStyle name="Hipervínculo visitado" xfId="3939" builtinId="9" hidden="1"/>
    <cellStyle name="Hipervínculo visitado" xfId="27733" builtinId="9" hidden="1"/>
    <cellStyle name="Hipervínculo visitado" xfId="43746" builtinId="9" hidden="1"/>
    <cellStyle name="Hipervínculo visitado" xfId="40472" builtinId="9" hidden="1"/>
    <cellStyle name="Hipervínculo visitado" xfId="15336" builtinId="9" hidden="1"/>
    <cellStyle name="Hipervínculo visitado" xfId="55851" builtinId="9" hidden="1"/>
    <cellStyle name="Hipervínculo visitado" xfId="11662" builtinId="9" hidden="1"/>
    <cellStyle name="Hipervínculo visitado" xfId="40610" builtinId="9" hidden="1"/>
    <cellStyle name="Hipervínculo visitado" xfId="17918" builtinId="9" hidden="1"/>
    <cellStyle name="Hipervínculo visitado" xfId="40242" builtinId="9" hidden="1"/>
    <cellStyle name="Hipervínculo visitado" xfId="28883" builtinId="9" hidden="1"/>
    <cellStyle name="Hipervínculo visitado" xfId="28571" builtinId="9" hidden="1"/>
    <cellStyle name="Hipervínculo visitado" xfId="28083" builtinId="9" hidden="1"/>
    <cellStyle name="Hipervínculo visitado" xfId="27476" builtinId="9" hidden="1"/>
    <cellStyle name="Hipervínculo visitado" xfId="30686" builtinId="9" hidden="1"/>
    <cellStyle name="Hipervínculo visitado" xfId="31060" builtinId="9" hidden="1"/>
    <cellStyle name="Hipervínculo visitado" xfId="31450" builtinId="9" hidden="1"/>
    <cellStyle name="Hipervínculo visitado" xfId="31815" builtinId="9" hidden="1"/>
    <cellStyle name="Hipervínculo visitado" xfId="32007" builtinId="9" hidden="1"/>
    <cellStyle name="Hipervínculo visitado" xfId="29365" builtinId="9" hidden="1"/>
    <cellStyle name="Hipervínculo visitado" xfId="31428" builtinId="9" hidden="1"/>
    <cellStyle name="Hipervínculo visitado" xfId="25728" builtinId="9" hidden="1"/>
    <cellStyle name="Hipervínculo visitado" xfId="38571" builtinId="9" hidden="1"/>
    <cellStyle name="Hipervínculo visitado" xfId="37215" builtinId="9" hidden="1"/>
    <cellStyle name="Hipervínculo visitado" xfId="38035" builtinId="9" hidden="1"/>
    <cellStyle name="Hipervínculo visitado" xfId="36335" builtinId="9" hidden="1"/>
    <cellStyle name="Hipervínculo visitado" xfId="33778" builtinId="9" hidden="1"/>
    <cellStyle name="Hipervínculo visitado" xfId="32962" builtinId="9" hidden="1"/>
    <cellStyle name="Hipervínculo visitado" xfId="57058" builtinId="9" hidden="1"/>
    <cellStyle name="Hipervínculo visitado" xfId="57515" builtinId="9" hidden="1"/>
    <cellStyle name="Hipervínculo visitado" xfId="28705" builtinId="9" hidden="1"/>
    <cellStyle name="Hipervínculo visitado" xfId="13035" builtinId="9" hidden="1"/>
    <cellStyle name="Hipervínculo visitado" xfId="19196" builtinId="9" hidden="1"/>
    <cellStyle name="Hipervínculo visitado" xfId="25720" builtinId="9" hidden="1"/>
    <cellStyle name="Hipervínculo visitado" xfId="23207" builtinId="9" hidden="1"/>
    <cellStyle name="Hipervínculo visitado" xfId="24599" builtinId="9" hidden="1"/>
    <cellStyle name="Hipervínculo visitado" xfId="40194" builtinId="9" hidden="1"/>
    <cellStyle name="Hipervínculo visitado" xfId="37650" builtinId="9" hidden="1"/>
    <cellStyle name="Hipervínculo visitado" xfId="35867" builtinId="9" hidden="1"/>
    <cellStyle name="Hipervínculo visitado" xfId="34701" builtinId="9" hidden="1"/>
    <cellStyle name="Hipervínculo visitado" xfId="34899" builtinId="9" hidden="1"/>
    <cellStyle name="Hipervínculo visitado" xfId="37401" builtinId="9" hidden="1"/>
    <cellStyle name="Hipervínculo visitado" xfId="37612" builtinId="9" hidden="1"/>
    <cellStyle name="Hipervínculo visitado" xfId="38327" builtinId="9" hidden="1"/>
    <cellStyle name="Hipervínculo visitado" xfId="38409" builtinId="9" hidden="1"/>
    <cellStyle name="Hipervínculo visitado" xfId="38748" builtinId="9" hidden="1"/>
    <cellStyle name="Hipervínculo visitado" xfId="35537" builtinId="9" hidden="1"/>
    <cellStyle name="Hipervínculo visitado" xfId="35627" builtinId="9" hidden="1"/>
    <cellStyle name="Hipervínculo visitado" xfId="36073" builtinId="9" hidden="1"/>
    <cellStyle name="Hipervínculo visitado" xfId="32539" builtinId="9" hidden="1"/>
    <cellStyle name="Hipervínculo visitado" xfId="32214" builtinId="9" hidden="1"/>
    <cellStyle name="Hipervínculo visitado" xfId="32149" builtinId="9" hidden="1"/>
    <cellStyle name="Hipervínculo visitado" xfId="33724" builtinId="9" hidden="1"/>
    <cellStyle name="Hipervínculo visitado" xfId="33436" builtinId="9" hidden="1"/>
    <cellStyle name="Hipervínculo visitado" xfId="32304" builtinId="9" hidden="1"/>
    <cellStyle name="Hipervínculo visitado" xfId="38700" builtinId="9" hidden="1"/>
    <cellStyle name="Hipervínculo visitado" xfId="38167" builtinId="9" hidden="1"/>
    <cellStyle name="Hipervínculo visitado" xfId="34568" builtinId="9" hidden="1"/>
    <cellStyle name="Hipervínculo visitado" xfId="19060" builtinId="9" hidden="1"/>
    <cellStyle name="Hipervínculo visitado" xfId="21118" builtinId="9" hidden="1"/>
    <cellStyle name="Hipervínculo visitado" xfId="43223" builtinId="9" hidden="1"/>
    <cellStyle name="Hipervínculo visitado" xfId="32414" builtinId="9" hidden="1"/>
    <cellStyle name="Hipervínculo visitado" xfId="35653" builtinId="9" hidden="1"/>
    <cellStyle name="Hipervínculo visitado" xfId="37126" builtinId="9" hidden="1"/>
    <cellStyle name="Hipervínculo visitado" xfId="25607" builtinId="9" hidden="1"/>
    <cellStyle name="Hipervínculo visitado" xfId="31692" builtinId="9" hidden="1"/>
    <cellStyle name="Hipervínculo visitado" xfId="31026" builtinId="9" hidden="1"/>
    <cellStyle name="Hipervínculo visitado" xfId="28145" builtinId="9" hidden="1"/>
    <cellStyle name="Hipervínculo visitado" xfId="25218" builtinId="9" hidden="1"/>
    <cellStyle name="Hipervínculo visitado" xfId="25388" builtinId="9" hidden="1"/>
    <cellStyle name="Hipervínculo visitado" xfId="56781" builtinId="9" hidden="1"/>
    <cellStyle name="Hipervínculo visitado" xfId="28355" builtinId="9" hidden="1"/>
    <cellStyle name="Hipervínculo visitado" xfId="9766" builtinId="9" hidden="1"/>
    <cellStyle name="Hipervínculo visitado" xfId="48611" builtinId="9" hidden="1"/>
    <cellStyle name="Hipervínculo visitado" xfId="22876" builtinId="9" hidden="1"/>
    <cellStyle name="Hipervínculo visitado" xfId="25312" builtinId="9" hidden="1"/>
    <cellStyle name="Hipervínculo visitado" xfId="10800" builtinId="9" hidden="1"/>
    <cellStyle name="Hipervínculo visitado" xfId="22261" builtinId="9" hidden="1"/>
    <cellStyle name="Hipervínculo visitado" xfId="11255" builtinId="9" hidden="1"/>
    <cellStyle name="Hipervínculo visitado" xfId="15372" builtinId="9" hidden="1"/>
    <cellStyle name="Hipervínculo visitado" xfId="24007" builtinId="9" hidden="1"/>
    <cellStyle name="Hipervínculo visitado" xfId="20728" builtinId="9" hidden="1"/>
    <cellStyle name="Hipervínculo visitado" xfId="23607" builtinId="9" hidden="1"/>
    <cellStyle name="Hipervínculo visitado" xfId="18928" builtinId="9" hidden="1"/>
    <cellStyle name="Hipervínculo visitado" xfId="24729" builtinId="9" hidden="1"/>
    <cellStyle name="Hipervínculo visitado" xfId="35005" builtinId="9" hidden="1"/>
    <cellStyle name="Hipervínculo visitado" xfId="25801" builtinId="9" hidden="1"/>
    <cellStyle name="Hipervínculo visitado" xfId="28655" builtinId="9" hidden="1"/>
    <cellStyle name="Hipervínculo visitado" xfId="40684" builtinId="9" hidden="1"/>
    <cellStyle name="Hipervínculo visitado" xfId="36007" builtinId="9" hidden="1"/>
    <cellStyle name="Hipervínculo visitado" xfId="44092" builtinId="9" hidden="1"/>
    <cellStyle name="Hipervínculo visitado" xfId="43638" builtinId="9" hidden="1"/>
    <cellStyle name="Hipervínculo visitado" xfId="45701" builtinId="9" hidden="1"/>
    <cellStyle name="Hipervínculo visitado" xfId="43535" builtinId="9" hidden="1"/>
    <cellStyle name="Hipervínculo visitado" xfId="33188" builtinId="9" hidden="1"/>
    <cellStyle name="Hipervínculo visitado" xfId="34335" builtinId="9" hidden="1"/>
    <cellStyle name="Hipervínculo visitado" xfId="38089" builtinId="9" hidden="1"/>
    <cellStyle name="Hipervínculo visitado" xfId="23924" builtinId="9" hidden="1"/>
    <cellStyle name="Hipervínculo visitado" xfId="44406" builtinId="9" hidden="1"/>
    <cellStyle name="Hipervínculo visitado" xfId="37439" builtinId="9" hidden="1"/>
    <cellStyle name="Hipervínculo visitado" xfId="28209" builtinId="9" hidden="1"/>
    <cellStyle name="Hipervínculo visitado" xfId="54053" builtinId="9" hidden="1"/>
    <cellStyle name="Hipervínculo visitado" xfId="51321" builtinId="9" hidden="1"/>
    <cellStyle name="Hipervínculo visitado" xfId="35209" builtinId="9" hidden="1"/>
    <cellStyle name="Hipervínculo visitado" xfId="34745" builtinId="9" hidden="1"/>
    <cellStyle name="Hipervínculo visitado" xfId="29819" builtinId="9" hidden="1"/>
    <cellStyle name="Hipervínculo visitado" xfId="10296" builtinId="9" hidden="1"/>
    <cellStyle name="Hipervínculo visitado" xfId="32601" builtinId="9" hidden="1"/>
    <cellStyle name="Hipervínculo visitado" xfId="29115" builtinId="9" hidden="1"/>
    <cellStyle name="Hipervínculo visitado" xfId="31574" builtinId="9" hidden="1"/>
    <cellStyle name="Hipervínculo visitado" xfId="29918" builtinId="9" hidden="1"/>
    <cellStyle name="Hipervínculo visitado" xfId="43631" builtinId="9" hidden="1"/>
    <cellStyle name="Hipervínculo visitado" xfId="28099" builtinId="9" hidden="1"/>
    <cellStyle name="Hipervínculo visitado" xfId="26168" builtinId="9" hidden="1"/>
    <cellStyle name="Hipervínculo visitado" xfId="23420" builtinId="9" hidden="1"/>
    <cellStyle name="Hipervínculo visitado" xfId="10177" builtinId="9" hidden="1"/>
    <cellStyle name="Hipervínculo visitado" xfId="18381" builtinId="9" hidden="1"/>
    <cellStyle name="Hipervínculo visitado" xfId="22475" builtinId="9" hidden="1"/>
    <cellStyle name="Hipervínculo visitado" xfId="43975" builtinId="9" hidden="1"/>
    <cellStyle name="Hipervínculo visitado" xfId="45699" builtinId="9" hidden="1"/>
    <cellStyle name="Hipervínculo visitado" xfId="21771" builtinId="9" hidden="1"/>
    <cellStyle name="Hipervínculo visitado" xfId="22962" builtinId="9" hidden="1"/>
    <cellStyle name="Hipervínculo visitado" xfId="9558" builtinId="9" hidden="1"/>
    <cellStyle name="Hipervínculo visitado" xfId="11859" builtinId="9" hidden="1"/>
    <cellStyle name="Hipervínculo visitado" xfId="14695" builtinId="9" hidden="1"/>
    <cellStyle name="Hipervínculo visitado" xfId="15943" builtinId="9" hidden="1"/>
    <cellStyle name="Hipervínculo visitado" xfId="15376" builtinId="9" hidden="1"/>
    <cellStyle name="Hipervínculo visitado" xfId="12323" builtinId="9" hidden="1"/>
    <cellStyle name="Hipervínculo visitado" xfId="12919" builtinId="9" hidden="1"/>
    <cellStyle name="Hipervínculo visitado" xfId="15308" builtinId="9" hidden="1"/>
    <cellStyle name="Hipervínculo visitado" xfId="25136" builtinId="9" hidden="1"/>
    <cellStyle name="Hipervínculo visitado" xfId="24333" builtinId="9" hidden="1"/>
    <cellStyle name="Hipervínculo visitado" xfId="20613" builtinId="9" hidden="1"/>
    <cellStyle name="Hipervínculo visitado" xfId="58220" builtinId="9" hidden="1"/>
    <cellStyle name="Hipervínculo visitado" xfId="16279" builtinId="9" hidden="1"/>
    <cellStyle name="Hipervínculo visitado" xfId="21269" builtinId="9" hidden="1"/>
    <cellStyle name="Hipervínculo visitado" xfId="43235" builtinId="9" hidden="1"/>
    <cellStyle name="Hipervínculo visitado" xfId="45058" builtinId="9" hidden="1"/>
    <cellStyle name="Hipervínculo visitado" xfId="43904" builtinId="9" hidden="1"/>
    <cellStyle name="Hipervínculo visitado" xfId="25979" builtinId="9" hidden="1"/>
    <cellStyle name="Hipervínculo visitado" xfId="28983" builtinId="9" hidden="1"/>
    <cellStyle name="Hipervínculo visitado" xfId="31260" builtinId="9" hidden="1"/>
    <cellStyle name="Hipervínculo visitado" xfId="23469" builtinId="9" hidden="1"/>
    <cellStyle name="Hipervínculo visitado" xfId="18712" builtinId="9" hidden="1"/>
    <cellStyle name="Hipervínculo visitado" xfId="18896" builtinId="9" hidden="1"/>
    <cellStyle name="Hipervínculo visitado" xfId="21469" builtinId="9" hidden="1"/>
    <cellStyle name="Hipervínculo visitado" xfId="39871" builtinId="9" hidden="1"/>
    <cellStyle name="Hipervínculo visitado" xfId="50004" builtinId="9" hidden="1"/>
    <cellStyle name="Hipervínculo visitado" xfId="43493" builtinId="9" hidden="1"/>
    <cellStyle name="Hipervínculo visitado" xfId="29946" builtinId="9" hidden="1"/>
    <cellStyle name="Hipervínculo visitado" xfId="4227" builtinId="9" hidden="1"/>
    <cellStyle name="Hipervínculo visitado" xfId="5896" builtinId="9" hidden="1"/>
    <cellStyle name="Hipervínculo visitado" xfId="13530" builtinId="9" hidden="1"/>
    <cellStyle name="Hipervínculo visitado" xfId="35149" builtinId="9" hidden="1"/>
    <cellStyle name="Hipervínculo visitado" xfId="46649" builtinId="9" hidden="1"/>
    <cellStyle name="Hipervínculo visitado" xfId="27998" builtinId="9" hidden="1"/>
    <cellStyle name="Hipervínculo visitado" xfId="45615" builtinId="9" hidden="1"/>
    <cellStyle name="Hipervínculo visitado" xfId="41496" builtinId="9" hidden="1"/>
    <cellStyle name="Hipervínculo visitado" xfId="48297" builtinId="9" hidden="1"/>
    <cellStyle name="Hipervínculo visitado" xfId="54872" builtinId="9" hidden="1"/>
    <cellStyle name="Hipervínculo visitado" xfId="15720" builtinId="9" hidden="1"/>
    <cellStyle name="Hipervínculo visitado" xfId="40760" builtinId="9" hidden="1"/>
    <cellStyle name="Hipervínculo visitado" xfId="43136" builtinId="9" hidden="1"/>
    <cellStyle name="Hipervínculo visitado" xfId="46429" builtinId="9" hidden="1"/>
    <cellStyle name="Hipervínculo visitado" xfId="48559" builtinId="9" hidden="1"/>
    <cellStyle name="Hipervínculo visitado" xfId="19242" builtinId="9" hidden="1"/>
    <cellStyle name="Hipervínculo visitado" xfId="3999" builtinId="9" hidden="1"/>
    <cellStyle name="Hipervínculo visitado" xfId="4950" builtinId="9" hidden="1"/>
    <cellStyle name="Hipervínculo visitado" xfId="2540" builtinId="9" hidden="1"/>
    <cellStyle name="Hipervínculo visitado" xfId="8802" builtinId="9" hidden="1"/>
    <cellStyle name="Hipervínculo visitado" xfId="5119" builtinId="9" hidden="1"/>
    <cellStyle name="Hipervínculo visitado" xfId="16816" builtinId="9" hidden="1"/>
    <cellStyle name="Hipervínculo visitado" xfId="41191" builtinId="9" hidden="1"/>
    <cellStyle name="Hipervínculo visitado" xfId="55355" builtinId="9" hidden="1"/>
    <cellStyle name="Hipervínculo visitado" xfId="30482" builtinId="9" hidden="1"/>
    <cellStyle name="Hipervínculo visitado" xfId="32708" builtinId="9" hidden="1"/>
    <cellStyle name="Hipervínculo visitado" xfId="38790" builtinId="9" hidden="1"/>
    <cellStyle name="Hipervínculo visitado" xfId="41021" builtinId="9" hidden="1"/>
    <cellStyle name="Hipervínculo visitado" xfId="21775" builtinId="9" hidden="1"/>
    <cellStyle name="Hipervínculo visitado" xfId="56051" builtinId="9" hidden="1"/>
    <cellStyle name="Hipervínculo visitado" xfId="55402" builtinId="9" hidden="1"/>
    <cellStyle name="Hipervínculo visitado" xfId="53660" builtinId="9" hidden="1"/>
    <cellStyle name="Hipervínculo visitado" xfId="52318" builtinId="9" hidden="1"/>
    <cellStyle name="Hipervínculo visitado" xfId="46349" builtinId="9" hidden="1"/>
    <cellStyle name="Hipervínculo visitado" xfId="50806" builtinId="9" hidden="1"/>
    <cellStyle name="Hipervínculo visitado" xfId="56305" builtinId="9" hidden="1"/>
    <cellStyle name="Hipervínculo visitado" xfId="10782" builtinId="9" hidden="1"/>
    <cellStyle name="Hipervínculo visitado" xfId="16650" builtinId="9" hidden="1"/>
    <cellStyle name="Hipervínculo visitado" xfId="6611" builtinId="9" hidden="1"/>
    <cellStyle name="Hipervínculo visitado" xfId="33772" builtinId="9" hidden="1"/>
    <cellStyle name="Hipervínculo visitado" xfId="27903" builtinId="9" hidden="1"/>
    <cellStyle name="Hipervínculo visitado" xfId="16059" builtinId="9" hidden="1"/>
    <cellStyle name="Hipervínculo visitado" xfId="6552" builtinId="9" hidden="1"/>
    <cellStyle name="Hipervínculo visitado" xfId="2046" builtinId="9" hidden="1"/>
    <cellStyle name="Hipervínculo visitado" xfId="54423" builtinId="9" hidden="1"/>
    <cellStyle name="Hipervínculo visitado" xfId="21449" builtinId="9" hidden="1"/>
    <cellStyle name="Hipervínculo visitado" xfId="14076" builtinId="9" hidden="1"/>
    <cellStyle name="Hipervínculo visitado" xfId="22539" builtinId="9" hidden="1"/>
    <cellStyle name="Hipervínculo visitado" xfId="31678" builtinId="9" hidden="1"/>
    <cellStyle name="Hipervínculo visitado" xfId="36570" builtinId="9" hidden="1"/>
    <cellStyle name="Hipervínculo visitado" xfId="10890" builtinId="9" hidden="1"/>
    <cellStyle name="Hipervínculo visitado" xfId="21663" builtinId="9" hidden="1"/>
    <cellStyle name="Hipervínculo visitado" xfId="38621" builtinId="9" hidden="1"/>
    <cellStyle name="Hipervínculo visitado" xfId="37529" builtinId="9" hidden="1"/>
    <cellStyle name="Hipervínculo visitado" xfId="25443" builtinId="9" hidden="1"/>
    <cellStyle name="Hipervínculo visitado" xfId="32123" builtinId="9" hidden="1"/>
    <cellStyle name="Hipervínculo visitado" xfId="9868" builtinId="9" hidden="1"/>
    <cellStyle name="Hipervínculo visitado" xfId="15166" builtinId="9" hidden="1"/>
    <cellStyle name="Hipervínculo visitado" xfId="20838" builtinId="9" hidden="1"/>
    <cellStyle name="Hipervínculo visitado" xfId="26013" builtinId="9" hidden="1"/>
    <cellStyle name="Hipervínculo visitado" xfId="5254" builtinId="9" hidden="1"/>
    <cellStyle name="Hipervínculo visitado" xfId="12507" builtinId="9" hidden="1"/>
    <cellStyle name="Hipervínculo visitado" xfId="41689" builtinId="9" hidden="1"/>
    <cellStyle name="Hipervínculo visitado" xfId="50275" builtinId="9" hidden="1"/>
    <cellStyle name="Hipervínculo visitado" xfId="40832" builtinId="9" hidden="1"/>
    <cellStyle name="Hipervínculo visitado" xfId="21299" builtinId="9" hidden="1"/>
    <cellStyle name="Hipervínculo visitado" xfId="20662" builtinId="9" hidden="1"/>
    <cellStyle name="Hipervínculo visitado" xfId="24183" builtinId="9" hidden="1"/>
    <cellStyle name="Hipervínculo visitado" xfId="24365" builtinId="9" hidden="1"/>
    <cellStyle name="Hipervínculo visitado" xfId="14194" builtinId="9" hidden="1"/>
    <cellStyle name="Hipervínculo visitado" xfId="32316" builtinId="9" hidden="1"/>
    <cellStyle name="Hipervínculo visitado" xfId="44258" builtinId="9" hidden="1"/>
    <cellStyle name="Hipervínculo visitado" xfId="9790" builtinId="9" hidden="1"/>
    <cellStyle name="Hipervínculo visitado" xfId="27799" builtinId="9" hidden="1"/>
    <cellStyle name="Hipervínculo visitado" xfId="35475" builtinId="9" hidden="1"/>
    <cellStyle name="Hipervínculo visitado" xfId="28240" builtinId="9" hidden="1"/>
    <cellStyle name="Hipervínculo visitado" xfId="57643" builtinId="9" hidden="1"/>
    <cellStyle name="Hipervínculo visitado" xfId="4693" builtinId="9" hidden="1"/>
    <cellStyle name="Hipervínculo visitado" xfId="54311" builtinId="9" hidden="1"/>
    <cellStyle name="Hipervínculo visitado" xfId="24539" builtinId="9" hidden="1"/>
    <cellStyle name="Hipervínculo visitado" xfId="35561" builtinId="9" hidden="1"/>
    <cellStyle name="Hipervínculo visitado" xfId="29562" builtinId="9" hidden="1"/>
    <cellStyle name="Hipervínculo visitado" xfId="56941" builtinId="9" hidden="1"/>
    <cellStyle name="Hipervínculo visitado" xfId="37927" builtinId="9" hidden="1"/>
    <cellStyle name="Hipervínculo visitado" xfId="56393" builtinId="9" hidden="1"/>
    <cellStyle name="Hipervínculo visitado" xfId="41820" builtinId="9" hidden="1"/>
    <cellStyle name="Hipervínculo visitado" xfId="10644" builtinId="9" hidden="1"/>
    <cellStyle name="Hipervínculo visitado" xfId="41970" builtinId="9" hidden="1"/>
    <cellStyle name="Hipervínculo visitado" xfId="28551" builtinId="9" hidden="1"/>
    <cellStyle name="Hipervínculo visitado" xfId="25692" builtinId="9" hidden="1"/>
    <cellStyle name="Hipervínculo visitado" xfId="25617" builtinId="9" hidden="1"/>
    <cellStyle name="Hipervínculo visitado" xfId="31382" builtinId="9" hidden="1"/>
    <cellStyle name="Hipervínculo visitado" xfId="11666" builtinId="9" hidden="1"/>
    <cellStyle name="Hipervínculo visitado" xfId="5488" builtinId="9" hidden="1"/>
    <cellStyle name="Hipervínculo visitado" xfId="44576" builtinId="9" hidden="1"/>
    <cellStyle name="Hipervínculo visitado" xfId="1185" builtinId="9" hidden="1"/>
    <cellStyle name="Hipervínculo visitado" xfId="1637" builtinId="9" hidden="1"/>
    <cellStyle name="Hipervínculo visitado" xfId="3665" builtinId="9" hidden="1"/>
    <cellStyle name="Hipervínculo visitado" xfId="50654" builtinId="9" hidden="1"/>
    <cellStyle name="Hipervínculo visitado" xfId="40955" builtinId="9" hidden="1"/>
    <cellStyle name="Hipervínculo visitado" xfId="41658" builtinId="9" hidden="1"/>
    <cellStyle name="Hipervínculo visitado" xfId="1499" builtinId="9" hidden="1"/>
    <cellStyle name="Hipervínculo visitado" xfId="42712" builtinId="9" hidden="1"/>
    <cellStyle name="Hipervínculo visitado" xfId="29600" builtinId="9" hidden="1"/>
    <cellStyle name="Hipervínculo visitado" xfId="11287" builtinId="9" hidden="1"/>
    <cellStyle name="Hipervínculo visitado" xfId="11092" builtinId="9" hidden="1"/>
    <cellStyle name="Hipervínculo visitado" xfId="57883" builtinId="9" hidden="1"/>
    <cellStyle name="Hipervínculo visitado" xfId="26045" builtinId="9" hidden="1"/>
    <cellStyle name="Hipervínculo visitado" xfId="41654" builtinId="9" hidden="1"/>
    <cellStyle name="Hipervínculo visitado" xfId="24751" builtinId="9" hidden="1"/>
    <cellStyle name="Hipervínculo visitado" xfId="58741" builtinId="9" hidden="1"/>
    <cellStyle name="Hipervínculo visitado" xfId="37515" builtinId="9" hidden="1"/>
    <cellStyle name="Hipervínculo visitado" xfId="57945" builtinId="9" hidden="1"/>
    <cellStyle name="Hipervínculo visitado" xfId="52048" builtinId="9" hidden="1"/>
    <cellStyle name="Hipervínculo visitado" xfId="50247" builtinId="9" hidden="1"/>
    <cellStyle name="Hipervínculo visitado" xfId="34933" builtinId="9" hidden="1"/>
    <cellStyle name="Hipervínculo visitado" xfId="51792" builtinId="9" hidden="1"/>
    <cellStyle name="Hipervínculo visitado" xfId="32388" builtinId="9" hidden="1"/>
    <cellStyle name="Hipervínculo visitado" xfId="20688" builtinId="9" hidden="1"/>
    <cellStyle name="Hipervínculo visitado" xfId="37847" builtinId="9" hidden="1"/>
    <cellStyle name="Hipervínculo visitado" xfId="12721" builtinId="9" hidden="1"/>
    <cellStyle name="Hipervínculo visitado" xfId="53435" builtinId="9" hidden="1"/>
    <cellStyle name="Hipervínculo visitado" xfId="56163" builtinId="9" hidden="1"/>
    <cellStyle name="Hipervínculo visitado" xfId="14192" builtinId="9" hidden="1"/>
    <cellStyle name="Hipervínculo visitado" xfId="41753" builtinId="9" hidden="1"/>
    <cellStyle name="Hipervínculo visitado" xfId="23235" builtinId="9" hidden="1"/>
    <cellStyle name="Hipervínculo visitado" xfId="35091" builtinId="9" hidden="1"/>
    <cellStyle name="Hipervínculo visitado" xfId="45888" builtinId="9" hidden="1"/>
    <cellStyle name="Hipervínculo visitado" xfId="40572" builtinId="9" hidden="1"/>
    <cellStyle name="Hipervínculo visitado" xfId="36089" builtinId="9" hidden="1"/>
    <cellStyle name="Hipervínculo visitado" xfId="50871" builtinId="9" hidden="1"/>
    <cellStyle name="Hipervínculo visitado" xfId="56729" builtinId="9" hidden="1"/>
    <cellStyle name="Hipervínculo visitado" xfId="19518" builtinId="9" hidden="1"/>
    <cellStyle name="Hipervínculo visitado" xfId="41532" builtinId="9" hidden="1"/>
    <cellStyle name="Hipervínculo visitado" xfId="5368" builtinId="9" hidden="1"/>
    <cellStyle name="Hipervínculo visitado" xfId="6438" builtinId="9" hidden="1"/>
    <cellStyle name="Hipervínculo visitado" xfId="16426" builtinId="9" hidden="1"/>
    <cellStyle name="Hipervínculo visitado" xfId="4370" builtinId="9" hidden="1"/>
    <cellStyle name="Hipervínculo visitado" xfId="2947" builtinId="9" hidden="1"/>
    <cellStyle name="Hipervínculo visitado" xfId="7704" builtinId="9" hidden="1"/>
    <cellStyle name="Hipervínculo visitado" xfId="9494" builtinId="9" hidden="1"/>
    <cellStyle name="Hipervínculo visitado" xfId="5541" builtinId="9" hidden="1"/>
    <cellStyle name="Hipervínculo visitado" xfId="12735" builtinId="9" hidden="1"/>
    <cellStyle name="Hipervínculo visitado" xfId="435" builtinId="9" hidden="1"/>
    <cellStyle name="Hipervínculo visitado" xfId="3230" builtinId="9" hidden="1"/>
    <cellStyle name="Hipervínculo visitado" xfId="9397" builtinId="9" hidden="1"/>
    <cellStyle name="Hipervínculo visitado" xfId="54894" builtinId="9" hidden="1"/>
    <cellStyle name="Hipervínculo visitado" xfId="45789" builtinId="9" hidden="1"/>
    <cellStyle name="Hipervínculo visitado" xfId="6468" builtinId="9" hidden="1"/>
    <cellStyle name="Hipervínculo visitado" xfId="45844" builtinId="9" hidden="1"/>
    <cellStyle name="Hipervínculo visitado" xfId="46254" builtinId="9" hidden="1"/>
    <cellStyle name="Hipervínculo visitado" xfId="42086" builtinId="9" hidden="1"/>
    <cellStyle name="Hipervínculo visitado" xfId="38836" builtinId="9" hidden="1"/>
    <cellStyle name="Hipervínculo visitado" xfId="59179" builtinId="9" hidden="1"/>
    <cellStyle name="Hipervínculo visitado" xfId="25286" builtinId="9" hidden="1"/>
    <cellStyle name="Hipervínculo visitado" xfId="34625" builtinId="9" hidden="1"/>
    <cellStyle name="Hipervínculo visitado" xfId="33702" builtinId="9" hidden="1"/>
    <cellStyle name="Hipervínculo visitado" xfId="40058" builtinId="9" hidden="1"/>
    <cellStyle name="Hipervínculo visitado" xfId="309" builtinId="9" hidden="1"/>
    <cellStyle name="Hipervínculo visitado" xfId="7748" builtinId="9" hidden="1"/>
    <cellStyle name="Hipervínculo visitado" xfId="14832" builtinId="9" hidden="1"/>
    <cellStyle name="Hipervínculo visitado" xfId="4103" builtinId="9" hidden="1"/>
    <cellStyle name="Hipervínculo visitado" xfId="10422" builtinId="9" hidden="1"/>
    <cellStyle name="Hipervínculo visitado" xfId="15482" builtinId="9" hidden="1"/>
    <cellStyle name="Hipervínculo visitado" xfId="54752" builtinId="9" hidden="1"/>
    <cellStyle name="Hipervínculo visitado" xfId="43936" builtinId="9" hidden="1"/>
    <cellStyle name="Hipervínculo visitado" xfId="2078" builtinId="9" hidden="1"/>
    <cellStyle name="Hipervínculo visitado" xfId="6797" builtinId="9" hidden="1"/>
    <cellStyle name="Hipervínculo visitado" xfId="54627" builtinId="9" hidden="1"/>
    <cellStyle name="Hipervínculo visitado" xfId="57391" builtinId="9" hidden="1"/>
    <cellStyle name="Hipervínculo visitado" xfId="52042" builtinId="9" hidden="1"/>
    <cellStyle name="Hipervínculo visitado" xfId="42916" builtinId="9" hidden="1"/>
    <cellStyle name="Hipervínculo visitado" xfId="48155" builtinId="9" hidden="1"/>
    <cellStyle name="Hipervínculo visitado" xfId="35751" builtinId="9" hidden="1"/>
    <cellStyle name="Hipervínculo visitado" xfId="40698" builtinId="9" hidden="1"/>
    <cellStyle name="Hipervínculo visitado" xfId="59053" builtinId="9" hidden="1"/>
    <cellStyle name="Hipervínculo visitado" xfId="44752" builtinId="9" hidden="1"/>
    <cellStyle name="Hipervínculo visitado" xfId="58869" builtinId="9" hidden="1"/>
    <cellStyle name="Hipervínculo visitado" xfId="52140" builtinId="9" hidden="1"/>
    <cellStyle name="Hipervínculo visitado" xfId="28177" builtinId="9" hidden="1"/>
    <cellStyle name="Hipervínculo visitado" xfId="24231" builtinId="9" hidden="1"/>
    <cellStyle name="Hipervínculo visitado" xfId="56215" builtinId="9" hidden="1"/>
    <cellStyle name="Hipervínculo visitado" xfId="34659" builtinId="9" hidden="1"/>
    <cellStyle name="Hipervínculo visitado" xfId="27827" builtinId="9" hidden="1"/>
    <cellStyle name="Hipervínculo visitado" xfId="17288" builtinId="9" hidden="1"/>
    <cellStyle name="Hipervínculo visitado" xfId="40910" builtinId="9" hidden="1"/>
    <cellStyle name="Hipervínculo visitado" xfId="37389" builtinId="9" hidden="1"/>
    <cellStyle name="Hipervínculo visitado" xfId="48446" builtinId="9" hidden="1"/>
    <cellStyle name="Hipervínculo visitado" xfId="45629" builtinId="9" hidden="1"/>
    <cellStyle name="Hipervínculo visitado" xfId="8804" builtinId="9" hidden="1"/>
    <cellStyle name="Hipervínculo visitado" xfId="31734" builtinId="9" hidden="1"/>
    <cellStyle name="Hipervínculo visitado" xfId="1815" builtinId="9" hidden="1"/>
    <cellStyle name="Hipervínculo visitado" xfId="41350" builtinId="9" hidden="1"/>
    <cellStyle name="Hipervínculo visitado" xfId="41360" builtinId="9" hidden="1"/>
    <cellStyle name="Hipervínculo visitado" xfId="43930" builtinId="9" hidden="1"/>
    <cellStyle name="Hipervínculo visitado" xfId="34842" builtinId="9" hidden="1"/>
    <cellStyle name="Hipervínculo visitado" xfId="5996" builtinId="9" hidden="1"/>
    <cellStyle name="Hipervínculo visitado" xfId="21281" builtinId="9" hidden="1"/>
    <cellStyle name="Hipervínculo visitado" xfId="44708" builtinId="9" hidden="1"/>
    <cellStyle name="Hipervínculo visitado" xfId="26150" builtinId="9" hidden="1"/>
    <cellStyle name="Hipervínculo visitado" xfId="44021" builtinId="9" hidden="1"/>
    <cellStyle name="Hipervínculo visitado" xfId="1513" builtinId="9" hidden="1"/>
    <cellStyle name="Hipervínculo visitado" xfId="6689" builtinId="9" hidden="1"/>
    <cellStyle name="Hipervínculo visitado" xfId="31332" builtinId="9" hidden="1"/>
    <cellStyle name="Hipervínculo visitado" xfId="48790" builtinId="9" hidden="1"/>
    <cellStyle name="Hipervínculo visitado" xfId="49954" builtinId="9" hidden="1"/>
    <cellStyle name="Hipervínculo visitado" xfId="27358" builtinId="9" hidden="1"/>
    <cellStyle name="Hipervínculo visitado" xfId="26541" builtinId="9" hidden="1"/>
    <cellStyle name="Hipervínculo visitado" xfId="51248" builtinId="9" hidden="1"/>
    <cellStyle name="Hipervínculo visitado" xfId="48394" builtinId="9" hidden="1"/>
    <cellStyle name="Hipervínculo visitado" xfId="17583" builtinId="9" hidden="1"/>
    <cellStyle name="Hipervínculo visitado" xfId="7170" builtinId="9" hidden="1"/>
    <cellStyle name="Hipervínculo visitado" xfId="19666" builtinId="9" hidden="1"/>
    <cellStyle name="Hipervínculo visitado" xfId="17844" builtinId="9" hidden="1"/>
    <cellStyle name="Hipervínculo visitado" xfId="19386" builtinId="9" hidden="1"/>
    <cellStyle name="Hipervínculo visitado" xfId="41610" builtinId="9" hidden="1"/>
    <cellStyle name="Hipervínculo visitado" xfId="6296" builtinId="9" hidden="1"/>
    <cellStyle name="Hipervínculo visitado" xfId="52663" builtinId="9" hidden="1"/>
    <cellStyle name="Hipervínculo visitado" xfId="31783" builtinId="9" hidden="1"/>
    <cellStyle name="Hipervínculo visitado" xfId="6617" builtinId="9" hidden="1"/>
    <cellStyle name="Hipervínculo visitado" xfId="1014" builtinId="9" hidden="1"/>
    <cellStyle name="Hipervínculo visitado" xfId="40016" builtinId="9" hidden="1"/>
    <cellStyle name="Hipervínculo visitado" xfId="12006" builtinId="9" hidden="1"/>
    <cellStyle name="Hipervínculo visitado" xfId="37235" builtinId="9" hidden="1"/>
    <cellStyle name="Hipervínculo visitado" xfId="26071" builtinId="9" hidden="1"/>
    <cellStyle name="Hipervínculo visitado" xfId="45685" builtinId="9" hidden="1"/>
    <cellStyle name="Hipervínculo visitado" xfId="7379" builtinId="9" hidden="1"/>
    <cellStyle name="Hipervínculo visitado" xfId="32196" builtinId="9" hidden="1"/>
    <cellStyle name="Hipervínculo visitado" xfId="27665" builtinId="9" hidden="1"/>
    <cellStyle name="Hipervínculo visitado" xfId="33934" builtinId="9" hidden="1"/>
    <cellStyle name="Hipervínculo visitado" xfId="18325" builtinId="9" hidden="1"/>
    <cellStyle name="Hipervínculo visitado" xfId="30056" builtinId="9" hidden="1"/>
    <cellStyle name="Hipervínculo visitado" xfId="21885" builtinId="9" hidden="1"/>
    <cellStyle name="Hipervínculo visitado" xfId="18355" builtinId="9" hidden="1"/>
    <cellStyle name="Hipervínculo visitado" xfId="5609" builtinId="9" hidden="1"/>
    <cellStyle name="Hipervínculo visitado" xfId="19018" builtinId="9" hidden="1"/>
    <cellStyle name="Hipervínculo visitado" xfId="23991" builtinId="9" hidden="1"/>
    <cellStyle name="Hipervínculo visitado" xfId="23551" builtinId="9" hidden="1"/>
    <cellStyle name="Hipervínculo visitado" xfId="12643" builtinId="9" hidden="1"/>
    <cellStyle name="Hipervínculo visitado" xfId="30229" builtinId="9" hidden="1"/>
    <cellStyle name="Hipervínculo visitado" xfId="52120" builtinId="9" hidden="1"/>
    <cellStyle name="Hipervínculo visitado" xfId="40983" builtinId="9" hidden="1"/>
    <cellStyle name="Hipervínculo visitado" xfId="24085" builtinId="9" hidden="1"/>
    <cellStyle name="Hipervínculo visitado" xfId="45541" builtinId="9" hidden="1"/>
    <cellStyle name="Hipervínculo visitado" xfId="18002" builtinId="9" hidden="1"/>
    <cellStyle name="Hipervínculo visitado" xfId="48054" builtinId="9" hidden="1"/>
    <cellStyle name="Hipervínculo visitado" xfId="5324" builtinId="9" hidden="1"/>
    <cellStyle name="Hipervínculo visitado" xfId="35525" builtinId="9" hidden="1"/>
    <cellStyle name="Hipervínculo visitado" xfId="11660" builtinId="9" hidden="1"/>
    <cellStyle name="Hipervínculo visitado" xfId="15618" builtinId="9" hidden="1"/>
    <cellStyle name="Hipervínculo visitado" xfId="31893" builtinId="9" hidden="1"/>
    <cellStyle name="Hipervínculo visitado" xfId="32740" builtinId="9" hidden="1"/>
    <cellStyle name="Hipervínculo visitado" xfId="39137" builtinId="9" hidden="1"/>
    <cellStyle name="Hipervínculo visitado" xfId="36117" builtinId="9" hidden="1"/>
    <cellStyle name="Hipervínculo visitado" xfId="3929" builtinId="9" hidden="1"/>
    <cellStyle name="Hipervínculo visitado" xfId="50237" builtinId="9" hidden="1"/>
    <cellStyle name="Hipervínculo visitado" xfId="31658" builtinId="9" hidden="1"/>
    <cellStyle name="Hipervínculo visitado" xfId="11443" builtinId="9" hidden="1"/>
    <cellStyle name="Hipervínculo visitado" xfId="17334" builtinId="9" hidden="1"/>
    <cellStyle name="Hipervínculo visitado" xfId="6663" builtinId="9" hidden="1"/>
    <cellStyle name="Hipervínculo visitado" xfId="4562" builtinId="9" hidden="1"/>
    <cellStyle name="Hipervínculo visitado" xfId="37071" builtinId="9" hidden="1"/>
    <cellStyle name="Hipervínculo visitado" xfId="15162" builtinId="9" hidden="1"/>
    <cellStyle name="Hipervínculo visitado" xfId="55779" builtinId="9" hidden="1"/>
    <cellStyle name="Hipervínculo visitado" xfId="50297" builtinId="9" hidden="1"/>
    <cellStyle name="Hipervínculo visitado" xfId="26061" builtinId="9" hidden="1"/>
    <cellStyle name="Hipervínculo visitado" xfId="17768" builtinId="9" hidden="1"/>
    <cellStyle name="Hipervínculo visitado" xfId="36432" builtinId="9" hidden="1"/>
    <cellStyle name="Hipervínculo visitado" xfId="47934" builtinId="9" hidden="1"/>
    <cellStyle name="Hipervínculo visitado" xfId="49457" builtinId="9" hidden="1"/>
    <cellStyle name="Hipervínculo visitado" xfId="19166" builtinId="9" hidden="1"/>
    <cellStyle name="Hipervínculo visitado" xfId="36836" builtinId="9" hidden="1"/>
    <cellStyle name="Hipervínculo visitado" xfId="10407" builtinId="9" hidden="1"/>
    <cellStyle name="Hipervínculo visitado" xfId="40172" builtinId="9" hidden="1"/>
    <cellStyle name="Hipervínculo visitado" xfId="12647" builtinId="9" hidden="1"/>
    <cellStyle name="Hipervínculo visitado" xfId="42264" builtinId="9" hidden="1"/>
    <cellStyle name="Hipervínculo visitado" xfId="29887" builtinId="9" hidden="1"/>
    <cellStyle name="Hipervínculo visitado" xfId="12601" builtinId="9" hidden="1"/>
    <cellStyle name="Hipervínculo visitado" xfId="687" builtinId="9" hidden="1"/>
    <cellStyle name="Hipervínculo visitado" xfId="230" builtinId="9" hidden="1"/>
    <cellStyle name="Hipervínculo visitado" xfId="20304" builtinId="9" hidden="1"/>
    <cellStyle name="Hipervínculo visitado" xfId="17568" builtinId="9" hidden="1"/>
    <cellStyle name="Hipervínculo visitado" xfId="34416" builtinId="9" hidden="1"/>
    <cellStyle name="Hipervínculo visitado" xfId="43253" builtinId="9" hidden="1"/>
    <cellStyle name="Hipervínculo visitado" xfId="44481" builtinId="9" hidden="1"/>
    <cellStyle name="Hipervínculo visitado" xfId="32680" builtinId="9" hidden="1"/>
    <cellStyle name="Hipervínculo visitado" xfId="44972" builtinId="9" hidden="1"/>
    <cellStyle name="Hipervínculo visitado" xfId="2723" builtinId="9" hidden="1"/>
    <cellStyle name="Hipervínculo visitado" xfId="2663" builtinId="9" hidden="1"/>
    <cellStyle name="Hipervínculo visitado" xfId="8454" builtinId="9" hidden="1"/>
    <cellStyle name="Hipervínculo visitado" xfId="49518" builtinId="9" hidden="1"/>
    <cellStyle name="Hipervínculo visitado" xfId="15919" builtinId="9" hidden="1"/>
    <cellStyle name="Hipervínculo visitado" xfId="8909" builtinId="9" hidden="1"/>
    <cellStyle name="Hipervínculo visitado" xfId="6673" builtinId="9" hidden="1"/>
    <cellStyle name="Hipervínculo visitado" xfId="7946" builtinId="9" hidden="1"/>
    <cellStyle name="Hipervínculo visitado" xfId="1751" builtinId="9" hidden="1"/>
    <cellStyle name="Hipervínculo visitado" xfId="161" builtinId="9" hidden="1"/>
    <cellStyle name="Hipervínculo visitado" xfId="747" builtinId="9" hidden="1"/>
    <cellStyle name="Hipervínculo visitado" xfId="14452" builtinId="9" hidden="1"/>
    <cellStyle name="Hipervínculo visitado" xfId="56511" builtinId="9" hidden="1"/>
    <cellStyle name="Hipervínculo visitado" xfId="31630" builtinId="9" hidden="1"/>
    <cellStyle name="Hipervínculo visitado" xfId="52366" builtinId="9" hidden="1"/>
    <cellStyle name="Hipervínculo visitado" xfId="51281" builtinId="9" hidden="1"/>
    <cellStyle name="Hipervínculo visitado" xfId="27312" builtinId="9" hidden="1"/>
    <cellStyle name="Hipervínculo visitado" xfId="7690" builtinId="9" hidden="1"/>
    <cellStyle name="Hipervínculo visitado" xfId="3835" builtinId="9" hidden="1"/>
    <cellStyle name="Hipervínculo visitado" xfId="42420" builtinId="9" hidden="1"/>
    <cellStyle name="Hipervínculo visitado" xfId="44027" builtinId="9" hidden="1"/>
    <cellStyle name="Hipervínculo visitado" xfId="14010" builtinId="9" hidden="1"/>
    <cellStyle name="Hipervínculo visitado" xfId="29908" builtinId="9" hidden="1"/>
    <cellStyle name="Hipervínculo visitado" xfId="30392" builtinId="9" hidden="1"/>
    <cellStyle name="Hipervínculo visitado" xfId="45902" builtinId="9" hidden="1"/>
    <cellStyle name="Hipervínculo visitado" xfId="52090" builtinId="9" hidden="1"/>
    <cellStyle name="Hipervínculo visitado" xfId="58999" builtinId="9" hidden="1"/>
    <cellStyle name="Hipervínculo visitado" xfId="59185" builtinId="9" hidden="1"/>
    <cellStyle name="Hipervínculo visitado" xfId="58097" builtinId="9" hidden="1"/>
    <cellStyle name="Hipervínculo visitado" xfId="30074" builtinId="9" hidden="1"/>
    <cellStyle name="Hipervínculo visitado" xfId="32758" builtinId="9" hidden="1"/>
    <cellStyle name="Hipervínculo visitado" xfId="37933" builtinId="9" hidden="1"/>
    <cellStyle name="Hipervínculo visitado" xfId="13955" builtinId="9" hidden="1"/>
    <cellStyle name="Hipervínculo visitado" xfId="54890" builtinId="9" hidden="1"/>
    <cellStyle name="Hipervínculo visitado" xfId="53349" builtinId="9" hidden="1"/>
    <cellStyle name="Hipervínculo visitado" xfId="50895" builtinId="9" hidden="1"/>
    <cellStyle name="Hipervínculo visitado" xfId="48764" builtinId="9" hidden="1"/>
    <cellStyle name="Hipervínculo visitado" xfId="54375" builtinId="9" hidden="1"/>
    <cellStyle name="Hipervínculo visitado" xfId="50738" builtinId="9" hidden="1"/>
    <cellStyle name="Hipervínculo visitado" xfId="50367" builtinId="9" hidden="1"/>
    <cellStyle name="Hipervínculo visitado" xfId="15612" builtinId="9" hidden="1"/>
    <cellStyle name="Hipervínculo visitado" xfId="30478" builtinId="9" hidden="1"/>
    <cellStyle name="Hipervínculo visitado" xfId="34030" builtinId="9" hidden="1"/>
    <cellStyle name="Hipervínculo visitado" xfId="32045" builtinId="9" hidden="1"/>
    <cellStyle name="Hipervínculo visitado" xfId="43993" builtinId="9" hidden="1"/>
    <cellStyle name="Hipervínculo visitado" xfId="15927" builtinId="9" hidden="1"/>
    <cellStyle name="Hipervínculo visitado" xfId="12909" builtinId="9" hidden="1"/>
    <cellStyle name="Hipervínculo visitado" xfId="56149" builtinId="9" hidden="1"/>
    <cellStyle name="Hipervínculo visitado" xfId="52146" builtinId="9" hidden="1"/>
    <cellStyle name="Hipervínculo visitado" xfId="32334" builtinId="9" hidden="1"/>
    <cellStyle name="Hipervínculo visitado" xfId="15632" builtinId="9" hidden="1"/>
    <cellStyle name="Hipervínculo visitado" xfId="33620" builtinId="9" hidden="1"/>
    <cellStyle name="Hipervínculo visitado" xfId="50726" builtinId="9" hidden="1"/>
    <cellStyle name="Hipervínculo visitado" xfId="18470" builtinId="9" hidden="1"/>
    <cellStyle name="Hipervínculo visitado" xfId="24237" builtinId="9" hidden="1"/>
    <cellStyle name="Hipervínculo visitado" xfId="25969" builtinId="9" hidden="1"/>
    <cellStyle name="Hipervínculo visitado" xfId="29638" builtinId="9" hidden="1"/>
    <cellStyle name="Hipervínculo visitado" xfId="31628" builtinId="9" hidden="1"/>
    <cellStyle name="Hipervínculo visitado" xfId="26573" builtinId="9" hidden="1"/>
    <cellStyle name="Hipervínculo visitado" xfId="26641" builtinId="9" hidden="1"/>
    <cellStyle name="Hipervínculo visitado" xfId="21381" builtinId="9" hidden="1"/>
    <cellStyle name="Hipervínculo visitado" xfId="22419" builtinId="9" hidden="1"/>
    <cellStyle name="Hipervínculo visitado" xfId="34020" builtinId="9" hidden="1"/>
    <cellStyle name="Hipervínculo visitado" xfId="39766" builtinId="9" hidden="1"/>
    <cellStyle name="Hipervínculo visitado" xfId="38011" builtinId="9" hidden="1"/>
    <cellStyle name="Hipervínculo visitado" xfId="59314" builtinId="9" hidden="1"/>
    <cellStyle name="Hipervínculo visitado" xfId="35407" builtinId="9" hidden="1"/>
    <cellStyle name="Hipervínculo visitado" xfId="20098" builtinId="9" hidden="1"/>
    <cellStyle name="Hipervínculo visitado" xfId="1523" builtinId="9" hidden="1"/>
    <cellStyle name="Hipervínculo visitado" xfId="9606" builtinId="9" hidden="1"/>
    <cellStyle name="Hipervínculo visitado" xfId="22201" builtinId="9" hidden="1"/>
    <cellStyle name="Hipervínculo visitado" xfId="43140" builtinId="9" hidden="1"/>
    <cellStyle name="Hipervínculo visitado" xfId="21875" builtinId="9" hidden="1"/>
    <cellStyle name="Hipervínculo visitado" xfId="28281" builtinId="9" hidden="1"/>
    <cellStyle name="Hipervínculo visitado" xfId="10448" builtinId="9" hidden="1"/>
    <cellStyle name="Hipervínculo visitado" xfId="7375" builtinId="9" hidden="1"/>
    <cellStyle name="Hipervínculo visitado" xfId="55168" builtinId="9" hidden="1"/>
    <cellStyle name="Hipervínculo visitado" xfId="11413" builtinId="9" hidden="1"/>
    <cellStyle name="Hipervínculo visitado" xfId="12452" builtinId="9" hidden="1"/>
    <cellStyle name="Hipervínculo visitado" xfId="4683" builtinId="9" hidden="1"/>
    <cellStyle name="Hipervínculo visitado" xfId="5048" builtinId="9" hidden="1"/>
    <cellStyle name="Hipervínculo visitado" xfId="20505" builtinId="9" hidden="1"/>
    <cellStyle name="Hipervínculo visitado" xfId="14705" builtinId="9" hidden="1"/>
    <cellStyle name="Hipervínculo visitado" xfId="11253" builtinId="9" hidden="1"/>
    <cellStyle name="Hipervínculo visitado" xfId="6891" builtinId="9" hidden="1"/>
    <cellStyle name="Hipervínculo visitado" xfId="11327" builtinId="9" hidden="1"/>
    <cellStyle name="Hipervínculo visitado" xfId="13051" builtinId="9" hidden="1"/>
    <cellStyle name="Hipervínculo visitado" xfId="9610" builtinId="9" hidden="1"/>
    <cellStyle name="Hipervínculo visitado" xfId="7865" builtinId="9" hidden="1"/>
    <cellStyle name="Hipervínculo visitado" xfId="7462" builtinId="9" hidden="1"/>
    <cellStyle name="Hipervínculo visitado" xfId="9474" builtinId="9" hidden="1"/>
    <cellStyle name="Hipervínculo visitado" xfId="12843" builtinId="9" hidden="1"/>
    <cellStyle name="Hipervínculo visitado" xfId="8378" builtinId="9" hidden="1"/>
    <cellStyle name="Hipervínculo visitado" xfId="5042" builtinId="9" hidden="1"/>
    <cellStyle name="Hipervínculo visitado" xfId="6857" builtinId="9" hidden="1"/>
    <cellStyle name="Hipervínculo visitado" xfId="5623" builtinId="9" hidden="1"/>
    <cellStyle name="Hipervínculo visitado" xfId="10780" builtinId="9" hidden="1"/>
    <cellStyle name="Hipervínculo visitado" xfId="56533" builtinId="9" hidden="1"/>
    <cellStyle name="Hipervínculo visitado" xfId="3615" builtinId="9" hidden="1"/>
    <cellStyle name="Hipervínculo visitado" xfId="3497" builtinId="9" hidden="1"/>
    <cellStyle name="Hipervínculo visitado" xfId="19277" builtinId="9" hidden="1"/>
    <cellStyle name="Hipervínculo visitado" xfId="41145" builtinId="9" hidden="1"/>
    <cellStyle name="Hipervínculo visitado" xfId="42302" builtinId="9" hidden="1"/>
    <cellStyle name="Hipervínculo visitado" xfId="49680" builtinId="9" hidden="1"/>
    <cellStyle name="Hipervínculo visitado" xfId="38309" builtinId="9" hidden="1"/>
    <cellStyle name="Hipervínculo visitado" xfId="14" builtinId="9" hidden="1"/>
    <cellStyle name="Hipervínculo visitado" xfId="1067" builtinId="9" hidden="1"/>
    <cellStyle name="Hipervínculo visitado" xfId="6508" builtinId="9" hidden="1"/>
    <cellStyle name="Hipervínculo visitado" xfId="8392" builtinId="9" hidden="1"/>
    <cellStyle name="Hipervínculo visitado" xfId="20030" builtinId="9" hidden="1"/>
    <cellStyle name="Hipervínculo visitado" xfId="16228" builtinId="9" hidden="1"/>
    <cellStyle name="Hipervínculo visitado" xfId="16750" builtinId="9" hidden="1"/>
    <cellStyle name="Hipervínculo visitado" xfId="11114" builtinId="9" hidden="1"/>
    <cellStyle name="Hipervínculo visitado" xfId="19498" builtinId="9" hidden="1"/>
    <cellStyle name="Hipervínculo visitado" xfId="19746" builtinId="9" hidden="1"/>
    <cellStyle name="Hipervínculo visitado" xfId="29865" builtinId="9" hidden="1"/>
    <cellStyle name="Hipervínculo visitado" xfId="40826" builtinId="9" hidden="1"/>
    <cellStyle name="Hipervínculo visitado" xfId="32618" builtinId="9" hidden="1"/>
    <cellStyle name="Hipervínculo visitado" xfId="29441" builtinId="9" hidden="1"/>
    <cellStyle name="Hipervínculo visitado" xfId="9982" builtinId="9" hidden="1"/>
    <cellStyle name="Hipervínculo visitado" xfId="7089" builtinId="9" hidden="1"/>
    <cellStyle name="Hipervínculo visitado" xfId="36077" builtinId="9" hidden="1"/>
    <cellStyle name="Hipervínculo visitado" xfId="6284" builtinId="9" hidden="1"/>
    <cellStyle name="Hipervínculo visitado" xfId="16001" builtinId="9" hidden="1"/>
    <cellStyle name="Hipervínculo visitado" xfId="19176" builtinId="9" hidden="1"/>
    <cellStyle name="Hipervínculo visitado" xfId="2236" builtinId="9" hidden="1"/>
    <cellStyle name="Hipervínculo visitado" xfId="177" builtinId="9" hidden="1"/>
    <cellStyle name="Hipervínculo visitado" xfId="48008" builtinId="9" hidden="1"/>
    <cellStyle name="Hipervínculo visitado" xfId="1117" builtinId="9" hidden="1"/>
    <cellStyle name="Hipervínculo visitado" xfId="17766" builtinId="9" hidden="1"/>
    <cellStyle name="Hipervínculo visitado" xfId="26319" builtinId="9" hidden="1"/>
    <cellStyle name="Hipervínculo visitado" xfId="8947" builtinId="9" hidden="1"/>
    <cellStyle name="Hipervínculo visitado" xfId="6050" builtinId="9" hidden="1"/>
    <cellStyle name="Hipervínculo visitado" xfId="59380" builtinId="9" hidden="1"/>
    <cellStyle name="Hipervínculo visitado" xfId="38515" builtinId="9" hidden="1"/>
    <cellStyle name="Hipervínculo visitado" xfId="44664" builtinId="9" hidden="1"/>
    <cellStyle name="Hipervínculo visitado" xfId="4067" builtinId="9" hidden="1"/>
    <cellStyle name="Hipervínculo visitado" xfId="16414" builtinId="9" hidden="1"/>
    <cellStyle name="Hipervínculo visitado" xfId="20192" builtinId="9" hidden="1"/>
    <cellStyle name="Hipervínculo visitado" xfId="16698" builtinId="9" hidden="1"/>
    <cellStyle name="Hipervínculo visitado" xfId="22764" builtinId="9" hidden="1"/>
    <cellStyle name="Hipervínculo visitado" xfId="43409" builtinId="9" hidden="1"/>
    <cellStyle name="Hipervínculo visitado" xfId="16312" builtinId="9" hidden="1"/>
    <cellStyle name="Hipervínculo visitado" xfId="19664" builtinId="9" hidden="1"/>
    <cellStyle name="Hipervínculo visitado" xfId="7365" builtinId="9" hidden="1"/>
    <cellStyle name="Hipervínculo visitado" xfId="1397" builtinId="9" hidden="1"/>
    <cellStyle name="Hipervínculo visitado" xfId="6002" builtinId="9" hidden="1"/>
    <cellStyle name="Hipervínculo visitado" xfId="53355" builtinId="9" hidden="1"/>
    <cellStyle name="Hipervínculo visitado" xfId="11637" builtinId="9" hidden="1"/>
    <cellStyle name="Hipervínculo visitado" xfId="9255" builtinId="9" hidden="1"/>
    <cellStyle name="Hipervínculo visitado" xfId="10696" builtinId="9" hidden="1"/>
    <cellStyle name="Hipervínculo visitado" xfId="8973" builtinId="9" hidden="1"/>
    <cellStyle name="Hipervínculo visitado" xfId="41345" builtinId="9" hidden="1"/>
    <cellStyle name="Hipervínculo visitado" xfId="47359" builtinId="9" hidden="1"/>
    <cellStyle name="Hipervínculo visitado" xfId="3579" builtinId="9" hidden="1"/>
    <cellStyle name="Hipervínculo visitado" xfId="22682" builtinId="9" hidden="1"/>
    <cellStyle name="Hipervínculo visitado" xfId="16306" builtinId="9" hidden="1"/>
    <cellStyle name="Hipervínculo visitado" xfId="17614" builtinId="9" hidden="1"/>
    <cellStyle name="Hipervínculo visitado" xfId="42378" builtinId="9" hidden="1"/>
    <cellStyle name="Hipervínculo visitado" xfId="56231" builtinId="9" hidden="1"/>
    <cellStyle name="Hipervínculo visitado" xfId="29759" builtinId="9" hidden="1"/>
    <cellStyle name="Hipervínculo visitado" xfId="28535" builtinId="9" hidden="1"/>
    <cellStyle name="Hipervínculo visitado" xfId="29431" builtinId="9" hidden="1"/>
    <cellStyle name="Hipervínculo visitado" xfId="40937" builtinId="9" hidden="1"/>
    <cellStyle name="Hipervínculo visitado" xfId="8756" builtinId="9" hidden="1"/>
    <cellStyle name="Hipervínculo visitado" xfId="54473" builtinId="9" hidden="1"/>
    <cellStyle name="Hipervínculo visitado" xfId="17620" builtinId="9" hidden="1"/>
    <cellStyle name="Hipervínculo visitado" xfId="16308" builtinId="9" hidden="1"/>
    <cellStyle name="Hipervínculo visitado" xfId="13973" builtinId="9" hidden="1"/>
    <cellStyle name="Hipervínculo visitado" xfId="52937" builtinId="9" hidden="1"/>
    <cellStyle name="Hipervínculo visitado" xfId="53839" builtinId="9" hidden="1"/>
    <cellStyle name="Hipervínculo visitado" xfId="55052" builtinId="9" hidden="1"/>
    <cellStyle name="Hipervínculo visitado" xfId="40690" builtinId="9" hidden="1"/>
    <cellStyle name="Hipervínculo visitado" xfId="41574" builtinId="9" hidden="1"/>
    <cellStyle name="Hipervínculo visitado" xfId="59236" builtinId="9" hidden="1"/>
    <cellStyle name="Hipervínculo visitado" xfId="41910" builtinId="9" hidden="1"/>
    <cellStyle name="Hipervínculo visitado" xfId="693" builtinId="9" hidden="1"/>
    <cellStyle name="Hipervínculo visitado" xfId="34050" builtinId="9" hidden="1"/>
    <cellStyle name="Hipervínculo visitado" xfId="33798" builtinId="9" hidden="1"/>
    <cellStyle name="Hipervínculo visitado" xfId="37166" builtinId="9" hidden="1"/>
    <cellStyle name="Hipervínculo visitado" xfId="2204" builtinId="9" hidden="1"/>
    <cellStyle name="Hipervínculo visitado" xfId="6180" builtinId="9" hidden="1"/>
    <cellStyle name="Hipervínculo visitado" xfId="48428" builtinId="9" hidden="1"/>
    <cellStyle name="Hipervínculo visitado" xfId="19482" builtinId="9" hidden="1"/>
    <cellStyle name="Hipervínculo visitado" xfId="26669" builtinId="9" hidden="1"/>
    <cellStyle name="Hipervínculo visitado" xfId="4127" builtinId="9" hidden="1"/>
    <cellStyle name="Hipervínculo visitado" xfId="23771" builtinId="9" hidden="1"/>
    <cellStyle name="Hipervínculo visitado" xfId="522" builtinId="9" hidden="1"/>
    <cellStyle name="Hipervínculo visitado" xfId="1169" builtinId="9" hidden="1"/>
    <cellStyle name="Hipervínculo visitado" xfId="16273" builtinId="9" hidden="1"/>
    <cellStyle name="Hipervínculo visitado" xfId="43668" builtinId="9" hidden="1"/>
    <cellStyle name="Hipervínculo visitado" xfId="7182" builtinId="9" hidden="1"/>
    <cellStyle name="Hipervínculo visitado" xfId="4049" builtinId="9" hidden="1"/>
    <cellStyle name="Hipervínculo visitado" xfId="9653" builtinId="9" hidden="1"/>
    <cellStyle name="Hipervínculo visitado" xfId="17053" builtinId="9" hidden="1"/>
    <cellStyle name="Hipervínculo visitado" xfId="5808" builtinId="9" hidden="1"/>
    <cellStyle name="Hipervínculo visitado" xfId="50546" builtinId="9" hidden="1"/>
    <cellStyle name="Hipervínculo visitado" xfId="38585" builtinId="9" hidden="1"/>
    <cellStyle name="Hipervínculo visitado" xfId="49546" builtinId="9" hidden="1"/>
    <cellStyle name="Hipervínculo visitado" xfId="5712" builtinId="9" hidden="1"/>
    <cellStyle name="Hipervínculo visitado" xfId="8742" builtinId="9" hidden="1"/>
    <cellStyle name="Hipervínculo visitado" xfId="6641" builtinId="9" hidden="1"/>
    <cellStyle name="Hipervínculo visitado" xfId="10920" builtinId="9" hidden="1"/>
    <cellStyle name="Hipervínculo visitado" xfId="13047" builtinId="9" hidden="1"/>
    <cellStyle name="Hipervínculo visitado" xfId="26727" builtinId="9" hidden="1"/>
    <cellStyle name="Hipervínculo visitado" xfId="46205" builtinId="9" hidden="1"/>
    <cellStyle name="Hipervínculo visitado" xfId="15831" builtinId="9" hidden="1"/>
    <cellStyle name="Hipervínculo visitado" xfId="6122" builtinId="9" hidden="1"/>
    <cellStyle name="Hipervínculo visitado" xfId="6446" builtinId="9" hidden="1"/>
    <cellStyle name="Hipervínculo visitado" xfId="48664" builtinId="9" hidden="1"/>
    <cellStyle name="Hipervínculo visitado" xfId="20783" builtinId="9" hidden="1"/>
    <cellStyle name="Hipervínculo visitado" xfId="43848" builtinId="9" hidden="1"/>
    <cellStyle name="Hipervínculo visitado" xfId="28973" builtinId="9" hidden="1"/>
    <cellStyle name="Hipervínculo visitado" xfId="23503" builtinId="9" hidden="1"/>
    <cellStyle name="Hipervínculo visitado" xfId="35831" builtinId="9" hidden="1"/>
    <cellStyle name="Hipervínculo visitado" xfId="58381" builtinId="9" hidden="1"/>
    <cellStyle name="Hipervínculo visitado" xfId="21835" builtinId="9" hidden="1"/>
    <cellStyle name="Hipervínculo visitado" xfId="12913" builtinId="9" hidden="1"/>
    <cellStyle name="Hipervínculo visitado" xfId="49704" builtinId="9" hidden="1"/>
    <cellStyle name="Hipervínculo visitado" xfId="52700" builtinId="9" hidden="1"/>
    <cellStyle name="Hipervínculo visitado" xfId="36777" builtinId="9" hidden="1"/>
    <cellStyle name="Hipervínculo visitado" xfId="41323" builtinId="9" hidden="1"/>
    <cellStyle name="Hipervínculo visitado" xfId="51998" builtinId="9" hidden="1"/>
    <cellStyle name="Hipervínculo visitado" xfId="34002" builtinId="9" hidden="1"/>
    <cellStyle name="Hipervínculo visitado" xfId="47075" builtinId="9" hidden="1"/>
    <cellStyle name="Hipervínculo visitado" xfId="867" builtinId="9" hidden="1"/>
    <cellStyle name="Hipervínculo visitado" xfId="18360" builtinId="9" hidden="1"/>
    <cellStyle name="Hipervínculo visitado" xfId="1485" builtinId="9" hidden="1"/>
    <cellStyle name="Hipervínculo visitado" xfId="8596" builtinId="9" hidden="1"/>
    <cellStyle name="Hipervínculo visitado" xfId="1101" builtinId="9" hidden="1"/>
    <cellStyle name="Hipervínculo visitado" xfId="8198" builtinId="9" hidden="1"/>
    <cellStyle name="Hipervínculo visitado" xfId="35891" builtinId="9" hidden="1"/>
    <cellStyle name="Hipervínculo visitado" xfId="33840" builtinId="9" hidden="1"/>
    <cellStyle name="Hipervínculo visitado" xfId="20004" builtinId="9" hidden="1"/>
    <cellStyle name="Hipervínculo visitado" xfId="7628" builtinId="9" hidden="1"/>
    <cellStyle name="Hipervínculo visitado" xfId="267" builtinId="9" hidden="1"/>
    <cellStyle name="Hipervínculo visitado" xfId="8158" builtinId="9" hidden="1"/>
    <cellStyle name="Hipervínculo visitado" xfId="24559" builtinId="9" hidden="1"/>
    <cellStyle name="Hipervínculo visitado" xfId="58491" builtinId="9" hidden="1"/>
    <cellStyle name="Hipervínculo visitado" xfId="23900" builtinId="9" hidden="1"/>
    <cellStyle name="Hipervínculo visitado" xfId="19496" builtinId="9" hidden="1"/>
    <cellStyle name="Hipervínculo visitado" xfId="17960" builtinId="9" hidden="1"/>
    <cellStyle name="Hipervínculo visitado" xfId="26749" builtinId="9" hidden="1"/>
    <cellStyle name="Hipervínculo visitado" xfId="18175" builtinId="9" hidden="1"/>
    <cellStyle name="Hipervínculo visitado" xfId="24629" builtinId="9" hidden="1"/>
    <cellStyle name="Hipervínculo visitado" xfId="27970" builtinId="9" hidden="1"/>
    <cellStyle name="Hipervínculo visitado" xfId="35155" builtinId="9" hidden="1"/>
    <cellStyle name="Hipervínculo visitado" xfId="29403" builtinId="9" hidden="1"/>
    <cellStyle name="Hipervínculo visitado" xfId="25779" builtinId="9" hidden="1"/>
    <cellStyle name="Hipervínculo visitado" xfId="38071" builtinId="9" hidden="1"/>
    <cellStyle name="Hipervínculo visitado" xfId="37759" builtinId="9" hidden="1"/>
    <cellStyle name="Hipervínculo visitado" xfId="43237" builtinId="9" hidden="1"/>
    <cellStyle name="Hipervínculo visitado" xfId="35366" builtinId="9" hidden="1"/>
    <cellStyle name="Hipervínculo visitado" xfId="33490" builtinId="9" hidden="1"/>
    <cellStyle name="Hipervínculo visitado" xfId="28573" builtinId="9" hidden="1"/>
    <cellStyle name="Hipervínculo visitado" xfId="54273" builtinId="9" hidden="1"/>
    <cellStyle name="Hipervínculo visitado" xfId="54940" builtinId="9" hidden="1"/>
    <cellStyle name="Hipervínculo visitado" xfId="55066" builtinId="9" hidden="1"/>
    <cellStyle name="Hipervínculo visitado" xfId="5474" builtinId="9" hidden="1"/>
    <cellStyle name="Hipervínculo visitado" xfId="24825" builtinId="9" hidden="1"/>
    <cellStyle name="Hipervínculo visitado" xfId="21913" builtinId="9" hidden="1"/>
    <cellStyle name="Hipervínculo visitado" xfId="53465" builtinId="9" hidden="1"/>
    <cellStyle name="Hipervínculo visitado" xfId="13307" builtinId="9" hidden="1"/>
    <cellStyle name="Hipervínculo visitado" xfId="50271" builtinId="9" hidden="1"/>
    <cellStyle name="Hipervínculo visitado" xfId="9247" builtinId="9" hidden="1"/>
    <cellStyle name="Hipervínculo visitado" xfId="49996" builtinId="9" hidden="1"/>
    <cellStyle name="Hipervínculo visitado" xfId="53652" builtinId="9" hidden="1"/>
    <cellStyle name="Hipervínculo visitado" xfId="54643" builtinId="9" hidden="1"/>
    <cellStyle name="Hipervínculo visitado" xfId="26445" builtinId="9" hidden="1"/>
    <cellStyle name="Hipervínculo visitado" xfId="40166" builtinId="9" hidden="1"/>
    <cellStyle name="Hipervínculo visitado" xfId="49736" builtinId="9" hidden="1"/>
    <cellStyle name="Hipervínculo visitado" xfId="7437" builtinId="9" hidden="1"/>
    <cellStyle name="Hipervínculo visitado" xfId="43575" builtinId="9" hidden="1"/>
    <cellStyle name="Hipervínculo visitado" xfId="4502" builtinId="9" hidden="1"/>
    <cellStyle name="Hipervínculo visitado" xfId="45785" builtinId="9" hidden="1"/>
    <cellStyle name="Hipervínculo visitado" xfId="55091" builtinId="9" hidden="1"/>
    <cellStyle name="Hipervínculo visitado" xfId="52623" builtinId="9" hidden="1"/>
    <cellStyle name="Hipervínculo visitado" xfId="19259" builtinId="9" hidden="1"/>
    <cellStyle name="Hipervínculo visitado" xfId="59009" builtinId="9" hidden="1"/>
    <cellStyle name="Hipervínculo visitado" xfId="19788" builtinId="9" hidden="1"/>
    <cellStyle name="Hipervínculo visitado" xfId="37543" builtinId="9" hidden="1"/>
    <cellStyle name="Hipervínculo visitado" xfId="10680" builtinId="9" hidden="1"/>
    <cellStyle name="Hipervínculo visitado" xfId="10105" builtinId="9" hidden="1"/>
    <cellStyle name="Hipervínculo visitado" xfId="20856" builtinId="9" hidden="1"/>
    <cellStyle name="Hipervínculo visitado" xfId="24229" builtinId="9" hidden="1"/>
    <cellStyle name="Hipervínculo visitado" xfId="56567" builtinId="9" hidden="1"/>
    <cellStyle name="Hipervínculo visitado" xfId="685" builtinId="9" hidden="1"/>
    <cellStyle name="Hipervínculo visitado" xfId="52577" builtinId="9" hidden="1"/>
    <cellStyle name="Hipervínculo visitado" xfId="40890" builtinId="9" hidden="1"/>
    <cellStyle name="Hipervínculo visitado" xfId="50401" builtinId="9" hidden="1"/>
    <cellStyle name="Hipervínculo visitado" xfId="29674" builtinId="9" hidden="1"/>
    <cellStyle name="Hipervínculo visitado" xfId="30388" builtinId="9" hidden="1"/>
    <cellStyle name="Hipervínculo visitado" xfId="3979" builtinId="9" hidden="1"/>
    <cellStyle name="Hipervínculo visitado" xfId="35807" builtinId="9" hidden="1"/>
    <cellStyle name="Hipervínculo visitado" xfId="6082" builtinId="9" hidden="1"/>
    <cellStyle name="Hipervínculo visitado" xfId="3495" builtinId="9" hidden="1"/>
    <cellStyle name="Hipervínculo visitado" xfId="52965" builtinId="9" hidden="1"/>
    <cellStyle name="Hipervínculo visitado" xfId="10494" builtinId="9" hidden="1"/>
    <cellStyle name="Hipervínculo visitado" xfId="942" builtinId="9" hidden="1"/>
    <cellStyle name="Hipervínculo visitado" xfId="50624" builtinId="9" hidden="1"/>
    <cellStyle name="Hipervínculo visitado" xfId="15282" builtinId="9" hidden="1"/>
    <cellStyle name="Hipervínculo visitado" xfId="22383" builtinId="9" hidden="1"/>
    <cellStyle name="Hipervínculo visitado" xfId="10996" builtinId="9" hidden="1"/>
    <cellStyle name="Hipervínculo visitado" xfId="27214" builtinId="9" hidden="1"/>
    <cellStyle name="Hipervínculo visitado" xfId="23916" builtinId="9" hidden="1"/>
    <cellStyle name="Hipervínculo visitado" xfId="39788" builtinId="9" hidden="1"/>
    <cellStyle name="Hipervínculo visitado" xfId="1863" builtinId="9" hidden="1"/>
    <cellStyle name="Hipervínculo visitado" xfId="43577" builtinId="9" hidden="1"/>
    <cellStyle name="Hipervínculo visitado" xfId="25763" builtinId="9" hidden="1"/>
    <cellStyle name="Hipervínculo visitado" xfId="36165" builtinId="9" hidden="1"/>
    <cellStyle name="Hipervínculo visitado" xfId="27248" builtinId="9" hidden="1"/>
    <cellStyle name="Hipervínculo visitado" xfId="21407" builtinId="9" hidden="1"/>
    <cellStyle name="Hipervínculo visitado" xfId="40945" builtinId="9" hidden="1"/>
    <cellStyle name="Hipervínculo visitado" xfId="31644" builtinId="9" hidden="1"/>
    <cellStyle name="Hipervínculo visitado" xfId="22389" builtinId="9" hidden="1"/>
    <cellStyle name="Hipervínculo visitado" xfId="45959" builtinId="9" hidden="1"/>
    <cellStyle name="Hipervínculo visitado" xfId="52791" builtinId="9" hidden="1"/>
    <cellStyle name="Hipervínculo visitado" xfId="17262" builtinId="9" hidden="1"/>
    <cellStyle name="Hipervínculo visitado" xfId="33806" builtinId="9" hidden="1"/>
    <cellStyle name="Hipervínculo visitado" xfId="22191" builtinId="9" hidden="1"/>
    <cellStyle name="Hipervínculo visitado" xfId="1543" builtinId="9" hidden="1"/>
    <cellStyle name="Hipervínculo visitado" xfId="20591" builtinId="9" hidden="1"/>
    <cellStyle name="Hipervínculo visitado" xfId="47219" builtinId="9" hidden="1"/>
    <cellStyle name="Hipervínculo visitado" xfId="38862" builtinId="9" hidden="1"/>
    <cellStyle name="Hipervínculo visitado" xfId="30703" builtinId="9" hidden="1"/>
    <cellStyle name="Hipervínculo visitado" xfId="47205" builtinId="9" hidden="1"/>
    <cellStyle name="Hipervínculo visitado" xfId="1861" builtinId="9" hidden="1"/>
    <cellStyle name="Hipervínculo visitado" xfId="9403" builtinId="9" hidden="1"/>
    <cellStyle name="Hipervínculo visitado" xfId="21689" builtinId="9" hidden="1"/>
    <cellStyle name="Hipervínculo visitado" xfId="21295" builtinId="9" hidden="1"/>
    <cellStyle name="Hipervínculo visitado" xfId="34597" builtinId="9" hidden="1"/>
    <cellStyle name="Hipervínculo visitado" xfId="26459" builtinId="9" hidden="1"/>
    <cellStyle name="Hipervínculo visitado" xfId="30102" builtinId="9" hidden="1"/>
    <cellStyle name="Hipervínculo visitado" xfId="24273" builtinId="9" hidden="1"/>
    <cellStyle name="Hipervínculo visitado" xfId="38019" builtinId="9" hidden="1"/>
    <cellStyle name="Hipervínculo visitado" xfId="11895" builtinId="9" hidden="1"/>
    <cellStyle name="Hipervínculo visitado" xfId="24793" builtinId="9" hidden="1"/>
    <cellStyle name="Hipervínculo visitado" xfId="28131" builtinId="9" hidden="1"/>
    <cellStyle name="Hipervínculo visitado" xfId="15726" builtinId="9" hidden="1"/>
    <cellStyle name="Hipervínculo visitado" xfId="46657" builtinId="9" hidden="1"/>
    <cellStyle name="Hipervínculo visitado" xfId="27604" builtinId="9" hidden="1"/>
    <cellStyle name="Hipervínculo visitado" xfId="20601" builtinId="9" hidden="1"/>
    <cellStyle name="Hipervínculo visitado" xfId="29885" builtinId="9" hidden="1"/>
    <cellStyle name="Hipervínculo visitado" xfId="25539" builtinId="9" hidden="1"/>
    <cellStyle name="Hipervínculo visitado" xfId="43299" builtinId="9" hidden="1"/>
    <cellStyle name="Hipervínculo visitado" xfId="27173" builtinId="9" hidden="1"/>
    <cellStyle name="Hipervínculo visitado" xfId="45320" builtinId="9" hidden="1"/>
    <cellStyle name="Hipervínculo visitado" xfId="38965" builtinId="9" hidden="1"/>
    <cellStyle name="Hipervínculo visitado" xfId="28953" builtinId="9" hidden="1"/>
    <cellStyle name="Hipervínculo visitado" xfId="23787" builtinId="9" hidden="1"/>
    <cellStyle name="Hipervínculo visitado" xfId="12597" builtinId="9" hidden="1"/>
    <cellStyle name="Hipervínculo visitado" xfId="31538" builtinId="9" hidden="1"/>
    <cellStyle name="Hipervínculo visitado" xfId="3503" builtinId="9" hidden="1"/>
    <cellStyle name="Hipervínculo visitado" xfId="2862" builtinId="9" hidden="1"/>
    <cellStyle name="Hipervínculo visitado" xfId="27905" builtinId="9" hidden="1"/>
    <cellStyle name="Hipervínculo visitado" xfId="29357" builtinId="9" hidden="1"/>
    <cellStyle name="Hipervínculo visitado" xfId="33864" builtinId="9" hidden="1"/>
    <cellStyle name="Hipervínculo visitado" xfId="34828" builtinId="9" hidden="1"/>
    <cellStyle name="Hipervínculo visitado" xfId="35483" builtinId="9" hidden="1"/>
    <cellStyle name="Hipervínculo visitado" xfId="32910" builtinId="9" hidden="1"/>
    <cellStyle name="Hipervínculo visitado" xfId="36464" builtinId="9" hidden="1"/>
    <cellStyle name="Hipervínculo visitado" xfId="32065" builtinId="9" hidden="1"/>
    <cellStyle name="Hipervínculo visitado" xfId="37845" builtinId="9" hidden="1"/>
    <cellStyle name="Hipervínculo visitado" xfId="34945" builtinId="9" hidden="1"/>
    <cellStyle name="Hipervínculo visitado" xfId="3355" builtinId="9" hidden="1"/>
    <cellStyle name="Hipervínculo visitado" xfId="29680" builtinId="9" hidden="1"/>
    <cellStyle name="Hipervínculo visitado" xfId="24771" builtinId="9" hidden="1"/>
    <cellStyle name="Hipervínculo visitado" xfId="51576" builtinId="9" hidden="1"/>
    <cellStyle name="Hipervínculo visitado" xfId="34587" builtinId="9" hidden="1"/>
    <cellStyle name="Hipervínculo visitado" xfId="38896" builtinId="9" hidden="1"/>
    <cellStyle name="Hipervínculo visitado" xfId="31006" builtinId="9" hidden="1"/>
    <cellStyle name="Hipervínculo visitado" xfId="31192" builtinId="9" hidden="1"/>
    <cellStyle name="Hipervínculo visitado" xfId="27721" builtinId="9" hidden="1"/>
    <cellStyle name="Hipervínculo visitado" xfId="56343" builtinId="9" hidden="1"/>
    <cellStyle name="Hipervínculo visitado" xfId="35479" builtinId="9" hidden="1"/>
    <cellStyle name="Hipervínculo visitado" xfId="28835" builtinId="9" hidden="1"/>
    <cellStyle name="Hipervínculo visitado" xfId="48644" builtinId="9" hidden="1"/>
    <cellStyle name="Hipervínculo visitado" xfId="21287" builtinId="9" hidden="1"/>
    <cellStyle name="Hipervínculo visitado" xfId="50095" builtinId="9" hidden="1"/>
    <cellStyle name="Hipervínculo visitado" xfId="35989" builtinId="9" hidden="1"/>
    <cellStyle name="Hipervínculo visitado" xfId="8898" builtinId="9" hidden="1"/>
    <cellStyle name="Hipervínculo visitado" xfId="39274" builtinId="9" hidden="1"/>
    <cellStyle name="Hipervínculo visitado" xfId="50097" builtinId="9" hidden="1"/>
    <cellStyle name="Hipervínculo visitado" xfId="45976" builtinId="9" hidden="1"/>
    <cellStyle name="Hipervínculo visitado" xfId="41691" builtinId="9" hidden="1"/>
    <cellStyle name="Hipervínculo visitado" xfId="17628" builtinId="9" hidden="1"/>
    <cellStyle name="Hipervínculo visitado" xfId="24119" builtinId="9" hidden="1"/>
    <cellStyle name="Hipervínculo visitado" xfId="17700" builtinId="9" hidden="1"/>
    <cellStyle name="Hipervínculo visitado" xfId="29473" builtinId="9" hidden="1"/>
    <cellStyle name="Hipervínculo visitado" xfId="31682" builtinId="9" hidden="1"/>
    <cellStyle name="Hipervínculo visitado" xfId="38129" builtinId="9" hidden="1"/>
    <cellStyle name="Hipervínculo visitado" xfId="37327" builtinId="9" hidden="1"/>
    <cellStyle name="Hipervínculo visitado" xfId="36458" builtinId="9" hidden="1"/>
    <cellStyle name="Hipervínculo visitado" xfId="47017" builtinId="9" hidden="1"/>
    <cellStyle name="Hipervínculo visitado" xfId="16956" builtinId="9" hidden="1"/>
    <cellStyle name="Hipervínculo visitado" xfId="16115" builtinId="9" hidden="1"/>
    <cellStyle name="Hipervínculo visitado" xfId="40032" builtinId="9" hidden="1"/>
    <cellStyle name="Hipervínculo visitado" xfId="38503" builtinId="9" hidden="1"/>
    <cellStyle name="Hipervínculo visitado" xfId="25491" builtinId="9" hidden="1"/>
    <cellStyle name="Hipervínculo visitado" xfId="7316" builtinId="9" hidden="1"/>
    <cellStyle name="Hipervínculo visitado" xfId="34806" builtinId="9" hidden="1"/>
    <cellStyle name="Hipervínculo visitado" xfId="36957" builtinId="9" hidden="1"/>
    <cellStyle name="Hipervínculo visitado" xfId="39905" builtinId="9" hidden="1"/>
    <cellStyle name="Hipervínculo visitado" xfId="16009" builtinId="9" hidden="1"/>
    <cellStyle name="Hipervínculo visitado" xfId="28963" builtinId="9" hidden="1"/>
    <cellStyle name="Hipervínculo visitado" xfId="5040" builtinId="9" hidden="1"/>
    <cellStyle name="Hipervínculo visitado" xfId="56903" builtinId="9" hidden="1"/>
    <cellStyle name="Hipervínculo visitado" xfId="16634" builtinId="9" hidden="1"/>
    <cellStyle name="Hipervínculo visitado" xfId="56359" builtinId="9" hidden="1"/>
    <cellStyle name="Hipervínculo visitado" xfId="56573" builtinId="9" hidden="1"/>
    <cellStyle name="Hipervínculo visitado" xfId="12925" builtinId="9" hidden="1"/>
    <cellStyle name="Hipervínculo visitado" xfId="37184" builtinId="9" hidden="1"/>
    <cellStyle name="Hipervínculo visitado" xfId="38023" builtinId="9" hidden="1"/>
    <cellStyle name="Hipervínculo visitado" xfId="48263" builtinId="9" hidden="1"/>
    <cellStyle name="Hipervínculo visitado" xfId="53545" builtinId="9" hidden="1"/>
    <cellStyle name="Hipervínculo visitado" xfId="25128" builtinId="9" hidden="1"/>
    <cellStyle name="Hipervínculo visitado" xfId="33131" builtinId="9" hidden="1"/>
    <cellStyle name="Hipervínculo visitado" xfId="51808" builtinId="9" hidden="1"/>
    <cellStyle name="Hipervínculo visitado" xfId="49252" builtinId="9" hidden="1"/>
    <cellStyle name="Hipervínculo visitado" xfId="1839" builtinId="9" hidden="1"/>
    <cellStyle name="Hipervínculo visitado" xfId="45914" builtinId="9" hidden="1"/>
    <cellStyle name="Hipervínculo visitado" xfId="10086" builtinId="9" hidden="1"/>
    <cellStyle name="Hipervínculo visitado" xfId="46809" builtinId="9" hidden="1"/>
    <cellStyle name="Hipervínculo visitado" xfId="45466" builtinId="9" hidden="1"/>
    <cellStyle name="Hipervínculo visitado" xfId="38227" builtinId="9" hidden="1"/>
    <cellStyle name="Hipervínculo visitado" xfId="52758" builtinId="9" hidden="1"/>
    <cellStyle name="Hipervínculo visitado" xfId="27909" builtinId="9" hidden="1"/>
    <cellStyle name="Hipervínculo visitado" xfId="40814" builtinId="9" hidden="1"/>
    <cellStyle name="Hipervínculo visitado" xfId="21487" builtinId="9" hidden="1"/>
    <cellStyle name="Hipervínculo visitado" xfId="7290" builtinId="9" hidden="1"/>
    <cellStyle name="Hipervínculo visitado" xfId="8220" builtinId="9" hidden="1"/>
    <cellStyle name="Hipervínculo visitado" xfId="26825" builtinId="9" hidden="1"/>
    <cellStyle name="Hipervínculo visitado" xfId="23057" builtinId="9" hidden="1"/>
    <cellStyle name="Hipervínculo visitado" xfId="18482" builtinId="9" hidden="1"/>
    <cellStyle name="Hipervínculo visitado" xfId="21807" builtinId="9" hidden="1"/>
    <cellStyle name="Hipervínculo visitado" xfId="21628" builtinId="9" hidden="1"/>
    <cellStyle name="Hipervínculo visitado" xfId="44384" builtinId="9" hidden="1"/>
    <cellStyle name="Hipervínculo visitado" xfId="56075" builtinId="9" hidden="1"/>
    <cellStyle name="Hipervínculo visitado" xfId="50115" builtinId="9" hidden="1"/>
    <cellStyle name="Hipervínculo visitado" xfId="43742" builtinId="9" hidden="1"/>
    <cellStyle name="Hipervínculo visitado" xfId="9135" builtinId="9" hidden="1"/>
    <cellStyle name="Hipervínculo visitado" xfId="699" builtinId="9" hidden="1"/>
    <cellStyle name="Hipervínculo visitado" xfId="37624" builtinId="9" hidden="1"/>
    <cellStyle name="Hipervínculo visitado" xfId="15104" builtinId="9" hidden="1"/>
    <cellStyle name="Hipervínculo visitado" xfId="22978" builtinId="9" hidden="1"/>
    <cellStyle name="Hipervínculo visitado" xfId="49560" builtinId="9" hidden="1"/>
    <cellStyle name="Hipervínculo visitado" xfId="23727" builtinId="9" hidden="1"/>
    <cellStyle name="Hipervínculo visitado" xfId="16404" builtinId="9" hidden="1"/>
    <cellStyle name="Hipervínculo visitado" xfId="21503" builtinId="9" hidden="1"/>
    <cellStyle name="Hipervínculo visitado" xfId="11040" builtinId="9" hidden="1"/>
    <cellStyle name="Hipervínculo visitado" xfId="12279" builtinId="9" hidden="1"/>
    <cellStyle name="Hipervínculo visitado" xfId="14414" builtinId="9" hidden="1"/>
    <cellStyle name="Hipervínculo visitado" xfId="39399" builtinId="9" hidden="1"/>
    <cellStyle name="Hipervínculo visitado" xfId="25426" builtinId="9" hidden="1"/>
    <cellStyle name="Hipervínculo visitado" xfId="38846" builtinId="9" hidden="1"/>
    <cellStyle name="Hipervínculo visitado" xfId="58051" builtinId="9" hidden="1"/>
    <cellStyle name="Hipervínculo visitado" xfId="30735" builtinId="9" hidden="1"/>
    <cellStyle name="Hipervínculo visitado" xfId="40316" builtinId="9" hidden="1"/>
    <cellStyle name="Hipervínculo visitado" xfId="58359" builtinId="9" hidden="1"/>
    <cellStyle name="Hipervínculo visitado" xfId="16214" builtinId="9" hidden="1"/>
    <cellStyle name="Hipervínculo visitado" xfId="52619" builtinId="9" hidden="1"/>
    <cellStyle name="Hipervínculo visitado" xfId="56935" builtinId="9" hidden="1"/>
    <cellStyle name="Hipervínculo visitado" xfId="48928" builtinId="9" hidden="1"/>
    <cellStyle name="Hipervínculo visitado" xfId="27682" builtinId="9" hidden="1"/>
    <cellStyle name="Hipervínculo visitado" xfId="26837" builtinId="9" hidden="1"/>
    <cellStyle name="Hipervínculo visitado" xfId="19275" builtinId="9" hidden="1"/>
    <cellStyle name="Hipervínculo visitado" xfId="3363" builtinId="9" hidden="1"/>
    <cellStyle name="Hipervínculo visitado" xfId="25484" builtinId="9" hidden="1"/>
    <cellStyle name="Hipervínculo visitado" xfId="29117" builtinId="9" hidden="1"/>
    <cellStyle name="Hipervínculo visitado" xfId="58583" builtinId="9" hidden="1"/>
    <cellStyle name="Hipervínculo visitado" xfId="48571" builtinId="9" hidden="1"/>
    <cellStyle name="Hipervínculo visitado" xfId="10191" builtinId="9" hidden="1"/>
    <cellStyle name="Hipervínculo visitado" xfId="1619" builtinId="9" hidden="1"/>
    <cellStyle name="Hipervínculo visitado" xfId="46748" builtinId="9" hidden="1"/>
    <cellStyle name="Hipervínculo visitado" xfId="47679" builtinId="9" hidden="1"/>
    <cellStyle name="Hipervínculo visitado" xfId="17346" builtinId="9" hidden="1"/>
    <cellStyle name="Hipervínculo visitado" xfId="59436" builtinId="9" hidden="1"/>
    <cellStyle name="Hipervínculo visitado" xfId="13742" builtinId="9" hidden="1"/>
    <cellStyle name="Hipervínculo visitado" xfId="35203" builtinId="9" hidden="1"/>
    <cellStyle name="Hipervínculo visitado" xfId="36323" builtinId="9" hidden="1"/>
    <cellStyle name="Hipervínculo visitado" xfId="7228" builtinId="9" hidden="1"/>
    <cellStyle name="Hipervínculo visitado" xfId="58031" builtinId="9" hidden="1"/>
    <cellStyle name="Hipervínculo visitado" xfId="27127" builtinId="9" hidden="1"/>
    <cellStyle name="Hipervínculo visitado" xfId="39656" builtinId="9" hidden="1"/>
    <cellStyle name="Hipervínculo visitado" xfId="49860" builtinId="9" hidden="1"/>
    <cellStyle name="Hipervínculo visitado" xfId="48666" builtinId="9" hidden="1"/>
    <cellStyle name="Hipervínculo visitado" xfId="18636" builtinId="9" hidden="1"/>
    <cellStyle name="Hipervínculo visitado" xfId="1825" builtinId="9" hidden="1"/>
    <cellStyle name="Hipervínculo visitado" xfId="2362" builtinId="9" hidden="1"/>
    <cellStyle name="Hipervínculo visitado" xfId="6803" builtinId="9" hidden="1"/>
    <cellStyle name="Hipervínculo visitado" xfId="4617" builtinId="9" hidden="1"/>
    <cellStyle name="Hipervínculo visitado" xfId="6102" builtinId="9" hidden="1"/>
    <cellStyle name="Hipervínculo visitado" xfId="9570" builtinId="9" hidden="1"/>
    <cellStyle name="Hipervínculo visitado" xfId="11379" builtinId="9" hidden="1"/>
    <cellStyle name="Hipervínculo visitado" xfId="31212" builtinId="9" hidden="1"/>
    <cellStyle name="Hipervínculo visitado" xfId="6661" builtinId="9" hidden="1"/>
    <cellStyle name="Hipervínculo visitado" xfId="47009" builtinId="9" hidden="1"/>
    <cellStyle name="Hipervínculo visitado" xfId="56990" builtinId="9" hidden="1"/>
    <cellStyle name="Hipervínculo visitado" xfId="19178" builtinId="9" hidden="1"/>
    <cellStyle name="Hipervínculo visitado" xfId="43221" builtinId="9" hidden="1"/>
    <cellStyle name="Hipervínculo visitado" xfId="46933" builtinId="9" hidden="1"/>
    <cellStyle name="Hipervínculo visitado" xfId="27930" builtinId="9" hidden="1"/>
    <cellStyle name="Hipervínculo visitado" xfId="55468" builtinId="9" hidden="1"/>
    <cellStyle name="Hipervínculo visitado" xfId="21387" builtinId="9" hidden="1"/>
    <cellStyle name="Hipervínculo visitado" xfId="25270" builtinId="9" hidden="1"/>
    <cellStyle name="Hipervínculo visitado" xfId="48228" builtinId="9" hidden="1"/>
    <cellStyle name="Hipervínculo visitado" xfId="279" builtinId="9" hidden="1"/>
    <cellStyle name="Hipervínculo visitado" xfId="58265" builtinId="9" hidden="1"/>
    <cellStyle name="Hipervínculo visitado" xfId="10380" builtinId="9" hidden="1"/>
    <cellStyle name="Hipervínculo visitado" xfId="4249" builtinId="9" hidden="1"/>
    <cellStyle name="Hipervínculo visitado" xfId="2645" builtinId="9" hidden="1"/>
    <cellStyle name="Hipervínculo visitado" xfId="5476" builtinId="9" hidden="1"/>
    <cellStyle name="Hipervínculo visitado" xfId="47495" builtinId="9" hidden="1"/>
    <cellStyle name="Hipervínculo visitado" xfId="13480" builtinId="9" hidden="1"/>
    <cellStyle name="Hipervínculo visitado" xfId="42424" builtinId="9" hidden="1"/>
    <cellStyle name="Hipervínculo visitado" xfId="23205" builtinId="9" hidden="1"/>
    <cellStyle name="Hipervínculo visitado" xfId="15446" builtinId="9" hidden="1"/>
    <cellStyle name="Hipervínculo visitado" xfId="14864" builtinId="9" hidden="1"/>
    <cellStyle name="Hipervínculo visitado" xfId="6653" builtinId="9" hidden="1"/>
    <cellStyle name="Hipervínculo visitado" xfId="18986" builtinId="9" hidden="1"/>
    <cellStyle name="Hipervínculo visitado" xfId="18879" builtinId="9" hidden="1"/>
    <cellStyle name="Hipervínculo visitado" xfId="43772" builtinId="9" hidden="1"/>
    <cellStyle name="Hipervínculo visitado" xfId="25412" builtinId="9" hidden="1"/>
    <cellStyle name="Hipervínculo visitado" xfId="50819" builtinId="9" hidden="1"/>
    <cellStyle name="Hipervínculo visitado" xfId="53574" builtinId="9" hidden="1"/>
    <cellStyle name="Hipervínculo visitado" xfId="38702" builtinId="9" hidden="1"/>
    <cellStyle name="Hipervínculo visitado" xfId="39944" builtinId="9" hidden="1"/>
    <cellStyle name="Hipervínculo visitado" xfId="56719" builtinId="9" hidden="1"/>
    <cellStyle name="Hipervínculo visitado" xfId="8154" builtinId="9" hidden="1"/>
    <cellStyle name="Hipervínculo visitado" xfId="22135" builtinId="9" hidden="1"/>
    <cellStyle name="Hipervínculo visitado" xfId="22043" builtinId="9" hidden="1"/>
    <cellStyle name="Hipervínculo visitado" xfId="27727" builtinId="9" hidden="1"/>
    <cellStyle name="Hipervínculo visitado" xfId="41405" builtinId="9" hidden="1"/>
    <cellStyle name="Hipervínculo visitado" xfId="22173" builtinId="9" hidden="1"/>
    <cellStyle name="Hipervínculo visitado" xfId="7718" builtinId="9" hidden="1"/>
    <cellStyle name="Hipervínculo visitado" xfId="14660" builtinId="9" hidden="1"/>
    <cellStyle name="Hipervínculo visitado" xfId="9568" builtinId="9" hidden="1"/>
    <cellStyle name="Hipervínculo visitado" xfId="51540" builtinId="9" hidden="1"/>
    <cellStyle name="Hipervínculo visitado" xfId="2939" builtinId="9" hidden="1"/>
    <cellStyle name="Hipervínculo visitado" xfId="913" builtinId="9" hidden="1"/>
    <cellStyle name="Hipervínculo visitado" xfId="49057" builtinId="9" hidden="1"/>
    <cellStyle name="Hipervínculo visitado" xfId="57180" builtinId="9" hidden="1"/>
    <cellStyle name="Hipervínculo visitado" xfId="40882" builtinId="9" hidden="1"/>
    <cellStyle name="Hipervínculo visitado" xfId="21057" builtinId="9" hidden="1"/>
    <cellStyle name="Hipervínculo visitado" xfId="24095" builtinId="9" hidden="1"/>
    <cellStyle name="Hipervínculo visitado" xfId="28611" builtinId="9" hidden="1"/>
    <cellStyle name="Hipervínculo visitado" xfId="10147" builtinId="9" hidden="1"/>
    <cellStyle name="Hipervínculo visitado" xfId="12055" builtinId="9" hidden="1"/>
    <cellStyle name="Hipervínculo visitado" xfId="41285" builtinId="9" hidden="1"/>
    <cellStyle name="Hipervínculo visitado" xfId="49702" builtinId="9" hidden="1"/>
    <cellStyle name="Hipervínculo visitado" xfId="41707" builtinId="9" hidden="1"/>
    <cellStyle name="Hipervínculo visitado" xfId="23617" builtinId="9" hidden="1"/>
    <cellStyle name="Hipervínculo visitado" xfId="38607" builtinId="9" hidden="1"/>
    <cellStyle name="Hipervínculo visitado" xfId="29401" builtinId="9" hidden="1"/>
    <cellStyle name="Hipervínculo visitado" xfId="37929" builtinId="9" hidden="1"/>
    <cellStyle name="Hipervínculo visitado" xfId="27769" builtinId="9" hidden="1"/>
    <cellStyle name="Hipervínculo visitado" xfId="22367" builtinId="9" hidden="1"/>
    <cellStyle name="Hipervínculo visitado" xfId="24321" builtinId="9" hidden="1"/>
    <cellStyle name="Hipervínculo visitado" xfId="20561" builtinId="9" hidden="1"/>
    <cellStyle name="Hipervínculo visitado" xfId="41558" builtinId="9" hidden="1"/>
    <cellStyle name="Hipervínculo visitado" xfId="39232" builtinId="9" hidden="1"/>
    <cellStyle name="Hipervínculo visitado" xfId="50540" builtinId="9" hidden="1"/>
    <cellStyle name="Hipervínculo visitado" xfId="37112" builtinId="9" hidden="1"/>
    <cellStyle name="Hipervínculo visitado" xfId="19750" builtinId="9" hidden="1"/>
    <cellStyle name="Hipervínculo visitado" xfId="16063" builtinId="9" hidden="1"/>
    <cellStyle name="Hipervínculo visitado" xfId="50579" builtinId="9" hidden="1"/>
    <cellStyle name="Hipervínculo visitado" xfId="32318" builtinId="9" hidden="1"/>
    <cellStyle name="Hipervínculo visitado" xfId="12470" builtinId="9" hidden="1"/>
    <cellStyle name="Hipervínculo visitado" xfId="26158" builtinId="9" hidden="1"/>
    <cellStyle name="Hipervínculo visitado" xfId="2725" builtinId="9" hidden="1"/>
    <cellStyle name="Hipervínculo visitado" xfId="7407" builtinId="9" hidden="1"/>
    <cellStyle name="Hipervínculo visitado" xfId="411" builtinId="9" hidden="1"/>
    <cellStyle name="Hipervínculo visitado" xfId="25627" builtinId="9" hidden="1"/>
    <cellStyle name="Hipervínculo visitado" xfId="27795" builtinId="9" hidden="1"/>
    <cellStyle name="Hipervínculo visitado" xfId="36977" builtinId="9" hidden="1"/>
    <cellStyle name="Hipervínculo visitado" xfId="15500" builtinId="9" hidden="1"/>
    <cellStyle name="Hipervínculo visitado" xfId="35259" builtinId="9" hidden="1"/>
    <cellStyle name="Hipervínculo visitado" xfId="32688" builtinId="9" hidden="1"/>
    <cellStyle name="Hipervínculo visitado" xfId="19808" builtinId="9" hidden="1"/>
    <cellStyle name="Hipervínculo visitado" xfId="28817" builtinId="9" hidden="1"/>
    <cellStyle name="Hipervínculo visitado" xfId="24645" builtinId="9" hidden="1"/>
    <cellStyle name="Hipervínculo visitado" xfId="29043" builtinId="9" hidden="1"/>
    <cellStyle name="Hipervínculo visitado" xfId="19648" builtinId="9" hidden="1"/>
    <cellStyle name="Hipervínculo visitado" xfId="37189" builtinId="9" hidden="1"/>
    <cellStyle name="Hipervínculo visitado" xfId="43090" builtinId="9" hidden="1"/>
    <cellStyle name="Hipervínculo visitado" xfId="15763" builtinId="9" hidden="1"/>
    <cellStyle name="Hipervínculo visitado" xfId="23848" builtinId="9" hidden="1"/>
    <cellStyle name="Hipervínculo visitado" xfId="25357" builtinId="9" hidden="1"/>
    <cellStyle name="Hipervínculo visitado" xfId="3234" builtinId="9" hidden="1"/>
    <cellStyle name="Hipervínculo visitado" xfId="16" builtinId="9" hidden="1"/>
    <cellStyle name="Hipervínculo visitado" xfId="3919" builtinId="9" hidden="1"/>
    <cellStyle name="Hipervínculo visitado" xfId="12251" builtinId="9" hidden="1"/>
    <cellStyle name="Hipervínculo visitado" xfId="12538" builtinId="9" hidden="1"/>
    <cellStyle name="Hipervínculo visitado" xfId="30984" builtinId="9" hidden="1"/>
    <cellStyle name="Hipervínculo visitado" xfId="27637" builtinId="9" hidden="1"/>
    <cellStyle name="Hipervínculo visitado" xfId="36881" builtinId="9" hidden="1"/>
    <cellStyle name="Hipervínculo visitado" xfId="29494" builtinId="9" hidden="1"/>
    <cellStyle name="Hipervínculo visitado" xfId="54858" builtinId="9" hidden="1"/>
    <cellStyle name="Hipervínculo visitado" xfId="3399" builtinId="9" hidden="1"/>
    <cellStyle name="Hipervínculo visitado" xfId="19982" builtinId="9" hidden="1"/>
    <cellStyle name="Hipervínculo visitado" xfId="11881" builtinId="9" hidden="1"/>
    <cellStyle name="Hipervínculo visitado" xfId="37343" builtinId="9" hidden="1"/>
    <cellStyle name="Hipervínculo visitado" xfId="41584" builtinId="9" hidden="1"/>
    <cellStyle name="Hipervínculo visitado" xfId="26343" builtinId="9" hidden="1"/>
    <cellStyle name="Hipervínculo visitado" xfId="44812" builtinId="9" hidden="1"/>
    <cellStyle name="Hipervínculo visitado" xfId="22503" builtinId="9" hidden="1"/>
    <cellStyle name="Hipervínculo visitado" xfId="11590" builtinId="9" hidden="1"/>
    <cellStyle name="Hipervínculo visitado" xfId="12442" builtinId="9" hidden="1"/>
    <cellStyle name="Hipervínculo visitado" xfId="19602" builtinId="9" hidden="1"/>
    <cellStyle name="Hipervínculo visitado" xfId="7468" builtinId="9" hidden="1"/>
    <cellStyle name="Hipervínculo visitado" xfId="16539" builtinId="9" hidden="1"/>
    <cellStyle name="Hipervínculo visitado" xfId="35939" builtinId="9" hidden="1"/>
    <cellStyle name="Hipervínculo visitado" xfId="31853" builtinId="9" hidden="1"/>
    <cellStyle name="Hipervínculo visitado" xfId="44238" builtinId="9" hidden="1"/>
    <cellStyle name="Hipervínculo visitado" xfId="44692" builtinId="9" hidden="1"/>
    <cellStyle name="Hipervínculo visitado" xfId="2248" builtinId="9" hidden="1"/>
    <cellStyle name="Hipervínculo visitado" xfId="10090" builtinId="9" hidden="1"/>
    <cellStyle name="Hipervínculo visitado" xfId="50103" builtinId="9" hidden="1"/>
    <cellStyle name="Hipervínculo visitado" xfId="8468" builtinId="9" hidden="1"/>
    <cellStyle name="Hipervínculo visitado" xfId="3298" builtinId="9" hidden="1"/>
    <cellStyle name="Hipervínculo visitado" xfId="58763" builtinId="9" hidden="1"/>
    <cellStyle name="Hipervínculo visitado" xfId="33306" builtinId="9" hidden="1"/>
    <cellStyle name="Hipervínculo visitado" xfId="38511" builtinId="9" hidden="1"/>
    <cellStyle name="Hipervínculo visitado" xfId="6637" builtinId="9" hidden="1"/>
    <cellStyle name="Hipervínculo visitado" xfId="1383" builtinId="9" hidden="1"/>
    <cellStyle name="Hipervínculo visitado" xfId="8961" builtinId="9" hidden="1"/>
    <cellStyle name="Hipervínculo visitado" xfId="4055" builtinId="9" hidden="1"/>
    <cellStyle name="Hipervínculo visitado" xfId="4788" builtinId="9" hidden="1"/>
    <cellStyle name="Hipervínculo visitado" xfId="19432" builtinId="9" hidden="1"/>
    <cellStyle name="Hipervínculo visitado" xfId="10066" builtinId="9" hidden="1"/>
    <cellStyle name="Hipervínculo visitado" xfId="45719" builtinId="9" hidden="1"/>
    <cellStyle name="Hipervínculo visitado" xfId="34529" builtinId="9" hidden="1"/>
    <cellStyle name="Hipervínculo visitado" xfId="26003" builtinId="9" hidden="1"/>
    <cellStyle name="Hipervínculo visitado" xfId="10200" builtinId="9" hidden="1"/>
    <cellStyle name="Hipervínculo visitado" xfId="13301" builtinId="9" hidden="1"/>
    <cellStyle name="Hipervínculo visitado" xfId="39066" builtinId="9" hidden="1"/>
    <cellStyle name="Hipervínculo visitado" xfId="2436" builtinId="9" hidden="1"/>
    <cellStyle name="Hipervínculo visitado" xfId="1527" builtinId="9" hidden="1"/>
    <cellStyle name="Hipervínculo visitado" xfId="40006" builtinId="9" hidden="1"/>
    <cellStyle name="Hipervínculo visitado" xfId="48368" builtinId="9" hidden="1"/>
    <cellStyle name="Hipervínculo visitado" xfId="19980" builtinId="9" hidden="1"/>
    <cellStyle name="Hipervínculo visitado" xfId="24265" builtinId="9" hidden="1"/>
    <cellStyle name="Hipervínculo visitado" xfId="28201" builtinId="9" hidden="1"/>
    <cellStyle name="Hipervínculo visitado" xfId="26210" builtinId="9" hidden="1"/>
    <cellStyle name="Hipervínculo visitado" xfId="17427" builtinId="9" hidden="1"/>
    <cellStyle name="Hipervínculo visitado" xfId="22241" builtinId="9" hidden="1"/>
    <cellStyle name="Hipervínculo visitado" xfId="35567" builtinId="9" hidden="1"/>
    <cellStyle name="Hipervínculo visitado" xfId="44724" builtinId="9" hidden="1"/>
    <cellStyle name="Hipervínculo visitado" xfId="52204" builtinId="9" hidden="1"/>
    <cellStyle name="Hipervínculo visitado" xfId="50207" builtinId="9" hidden="1"/>
    <cellStyle name="Hipervínculo visitado" xfId="47101" builtinId="9" hidden="1"/>
    <cellStyle name="Hipervínculo visitado" xfId="6811" builtinId="9" hidden="1"/>
    <cellStyle name="Hipervínculo visitado" xfId="12408" builtinId="9" hidden="1"/>
    <cellStyle name="Hipervínculo visitado" xfId="30510" builtinId="9" hidden="1"/>
    <cellStyle name="Hipervínculo visitado" xfId="12731" builtinId="9" hidden="1"/>
    <cellStyle name="Hipervínculo visitado" xfId="2871" builtinId="9" hidden="1"/>
    <cellStyle name="Hipervínculo visitado" xfId="33474" builtinId="9" hidden="1"/>
    <cellStyle name="Hipervínculo visitado" xfId="51754" builtinId="9" hidden="1"/>
    <cellStyle name="Hipervínculo visitado" xfId="22619" builtinId="9" hidden="1"/>
    <cellStyle name="Hipervínculo visitado" xfId="43573" builtinId="9" hidden="1"/>
    <cellStyle name="Hipervínculo visitado" xfId="40116" builtinId="9" hidden="1"/>
    <cellStyle name="Hipervínculo visitado" xfId="10466" builtinId="9" hidden="1"/>
    <cellStyle name="Hipervínculo visitado" xfId="13327" builtinId="9" hidden="1"/>
    <cellStyle name="Hipervínculo visitado" xfId="15540" builtinId="9" hidden="1"/>
    <cellStyle name="Hipervínculo visitado" xfId="32267" builtinId="9" hidden="1"/>
    <cellStyle name="Hipervínculo visitado" xfId="24181" builtinId="9" hidden="1"/>
    <cellStyle name="Hipervínculo visitado" xfId="20927" builtinId="9" hidden="1"/>
    <cellStyle name="Hipervínculo visitado" xfId="23002" builtinId="9" hidden="1"/>
    <cellStyle name="Hipervínculo visitado" xfId="25819" builtinId="9" hidden="1"/>
    <cellStyle name="Hipervínculo visitado" xfId="41946" builtinId="9" hidden="1"/>
    <cellStyle name="Hipervínculo visitado" xfId="28601" builtinId="9" hidden="1"/>
    <cellStyle name="Hipervínculo visitado" xfId="31242" builtinId="9" hidden="1"/>
    <cellStyle name="Hipervínculo visitado" xfId="38776" builtinId="9" hidden="1"/>
    <cellStyle name="Hipervínculo visitado" xfId="44962" builtinId="9" hidden="1"/>
    <cellStyle name="Hipervínculo visitado" xfId="45591" builtinId="9" hidden="1"/>
    <cellStyle name="Hipervínculo visitado" xfId="43559" builtinId="9" hidden="1"/>
    <cellStyle name="Hipervínculo visitado" xfId="46821" builtinId="9" hidden="1"/>
    <cellStyle name="Hipervínculo visitado" xfId="26843" builtinId="9" hidden="1"/>
    <cellStyle name="Hipervínculo visitado" xfId="18831" builtinId="9" hidden="1"/>
    <cellStyle name="Hipervínculo visitado" xfId="34767" builtinId="9" hidden="1"/>
    <cellStyle name="Hipervínculo visitado" xfId="6346" builtinId="9" hidden="1"/>
    <cellStyle name="Hipervínculo visitado" xfId="1533" builtinId="9" hidden="1"/>
    <cellStyle name="Hipervínculo visitado" xfId="21685" builtinId="9" hidden="1"/>
    <cellStyle name="Hipervínculo visitado" xfId="27586" builtinId="9" hidden="1"/>
    <cellStyle name="Hipervínculo visitado" xfId="39115" builtinId="9" hidden="1"/>
    <cellStyle name="Hipervínculo visitado" xfId="711" builtinId="9" hidden="1"/>
    <cellStyle name="Hipervínculo visitado" xfId="5768" builtinId="9" hidden="1"/>
    <cellStyle name="Hipervínculo visitado" xfId="20120" builtinId="9" hidden="1"/>
    <cellStyle name="Hipervínculo visitado" xfId="7788" builtinId="9" hidden="1"/>
    <cellStyle name="Hipervínculo visitado" xfId="27946" builtinId="9" hidden="1"/>
    <cellStyle name="Hipervínculo visitado" xfId="4930" builtinId="9" hidden="1"/>
    <cellStyle name="Hipervínculo visitado" xfId="53275" builtinId="9" hidden="1"/>
    <cellStyle name="Hipervínculo visitado" xfId="23059" builtinId="9" hidden="1"/>
    <cellStyle name="Hipervínculo visitado" xfId="35411" builtinId="9" hidden="1"/>
    <cellStyle name="Hipervínculo visitado" xfId="28024" builtinId="9" hidden="1"/>
    <cellStyle name="Hipervínculo visitado" xfId="44882" builtinId="9" hidden="1"/>
    <cellStyle name="Hipervínculo visitado" xfId="24689" builtinId="9" hidden="1"/>
    <cellStyle name="Hipervínculo visitado" xfId="3405" builtinId="9" hidden="1"/>
    <cellStyle name="Hipervínculo visitado" xfId="28069" builtinId="9" hidden="1"/>
    <cellStyle name="Hipervínculo visitado" xfId="17642" builtinId="9" hidden="1"/>
    <cellStyle name="Hipervínculo visitado" xfId="14446" builtinId="9" hidden="1"/>
    <cellStyle name="Hipervínculo visitado" xfId="40724" builtinId="9" hidden="1"/>
    <cellStyle name="Hipervínculo visitado" xfId="9659" builtinId="9" hidden="1"/>
    <cellStyle name="Hipervínculo visitado" xfId="58186" builtinId="9" hidden="1"/>
    <cellStyle name="Hipervínculo visitado" xfId="51870" builtinId="9" hidden="1"/>
    <cellStyle name="Hipervínculo visitado" xfId="28617" builtinId="9" hidden="1"/>
    <cellStyle name="Hipervínculo visitado" xfId="823" builtinId="9" hidden="1"/>
    <cellStyle name="Hipervínculo visitado" xfId="38205" builtinId="9" hidden="1"/>
    <cellStyle name="Hipervínculo visitado" xfId="14890" builtinId="9" hidden="1"/>
    <cellStyle name="Hipervínculo visitado" xfId="33534" builtinId="9" hidden="1"/>
    <cellStyle name="Hipervínculo visitado" xfId="13849" builtinId="9" hidden="1"/>
    <cellStyle name="Hipervínculo visitado" xfId="58537" builtinId="9" hidden="1"/>
    <cellStyle name="Hipervínculo visitado" xfId="50913" builtinId="9" hidden="1"/>
    <cellStyle name="Hipervínculo visitado" xfId="27718" builtinId="9" hidden="1"/>
    <cellStyle name="Hipervínculo visitado" xfId="57363" builtinId="9" hidden="1"/>
    <cellStyle name="Hipervínculo visitado" xfId="25355" builtinId="9" hidden="1"/>
    <cellStyle name="Hipervínculo visitado" xfId="10236" builtinId="9" hidden="1"/>
    <cellStyle name="Hipervínculo visitado" xfId="14344" builtinId="9" hidden="1"/>
    <cellStyle name="Hipervínculo visitado" xfId="28458" builtinId="9" hidden="1"/>
    <cellStyle name="Hipervínculo visitado" xfId="30160" builtinId="9" hidden="1"/>
    <cellStyle name="Hipervínculo visitado" xfId="8882" builtinId="9" hidden="1"/>
    <cellStyle name="Hipervínculo visitado" xfId="49952" builtinId="9" hidden="1"/>
    <cellStyle name="Hipervínculo visitado" xfId="54085" builtinId="9" hidden="1"/>
    <cellStyle name="Hipervínculo visitado" xfId="1425" builtinId="9" hidden="1"/>
    <cellStyle name="Hipervínculo visitado" xfId="26787" builtinId="9" hidden="1"/>
    <cellStyle name="Hipervínculo visitado" xfId="3523" builtinId="9" hidden="1"/>
    <cellStyle name="Hipervínculo visitado" xfId="37907" builtinId="9" hidden="1"/>
    <cellStyle name="Hipervínculo visitado" xfId="26489" builtinId="9" hidden="1"/>
    <cellStyle name="Hipervínculo visitado" xfId="40616" builtinId="9" hidden="1"/>
    <cellStyle name="Hipervínculo visitado" xfId="39992" builtinId="9" hidden="1"/>
    <cellStyle name="Hipervínculo visitado" xfId="31022" builtinId="9" hidden="1"/>
    <cellStyle name="Hipervínculo visitado" xfId="17264" builtinId="9" hidden="1"/>
    <cellStyle name="Hipervínculo visitado" xfId="52304" builtinId="9" hidden="1"/>
    <cellStyle name="Hipervínculo visitado" xfId="14624" builtinId="9" hidden="1"/>
    <cellStyle name="Hipervínculo visitado" xfId="6775" builtinId="9" hidden="1"/>
    <cellStyle name="Hipervínculo visitado" xfId="14430" builtinId="9" hidden="1"/>
    <cellStyle name="Hipervínculo visitado" xfId="26241" builtinId="9" hidden="1"/>
    <cellStyle name="Hipervínculo visitado" xfId="46223" builtinId="9" hidden="1"/>
    <cellStyle name="Hipervínculo visitado" xfId="7938" builtinId="9" hidden="1"/>
    <cellStyle name="Hipervínculo visitado" xfId="52128" builtinId="9" hidden="1"/>
    <cellStyle name="Hipervínculo visitado" xfId="51190" builtinId="9" hidden="1"/>
    <cellStyle name="Hipervínculo visitado" xfId="34269" builtinId="9" hidden="1"/>
    <cellStyle name="Hipervínculo visitado" xfId="25811" builtinId="9" hidden="1"/>
    <cellStyle name="Hipervínculo visitado" xfId="32218" builtinId="9" hidden="1"/>
    <cellStyle name="Hipervínculo visitado" xfId="51086" builtinId="9" hidden="1"/>
    <cellStyle name="Hipervínculo visitado" xfId="26331" builtinId="9" hidden="1"/>
    <cellStyle name="Hipervínculo visitado" xfId="47904" builtinId="9" hidden="1"/>
    <cellStyle name="Hipervínculo visitado" xfId="17794" builtinId="9" hidden="1"/>
    <cellStyle name="Hipervínculo visitado" xfId="55601" builtinId="9" hidden="1"/>
    <cellStyle name="Hipervínculo visitado" xfId="54189" builtinId="9" hidden="1"/>
    <cellStyle name="Hipervínculo visitado" xfId="44866" builtinId="9" hidden="1"/>
    <cellStyle name="Hipervínculo visitado" xfId="35845" builtinId="9" hidden="1"/>
    <cellStyle name="Hipervínculo visitado" xfId="49202" builtinId="9" hidden="1"/>
    <cellStyle name="Hipervínculo visitado" xfId="47638" builtinId="9" hidden="1"/>
    <cellStyle name="Hipervínculo visitado" xfId="29604" builtinId="9" hidden="1"/>
    <cellStyle name="Hipervínculo visitado" xfId="9193" builtinId="9" hidden="1"/>
    <cellStyle name="Hipervínculo visitado" xfId="44856" builtinId="9" hidden="1"/>
    <cellStyle name="Hipervínculo visitado" xfId="27538" builtinId="9" hidden="1"/>
    <cellStyle name="Hipervínculo visitado" xfId="19337" builtinId="9" hidden="1"/>
    <cellStyle name="Hipervínculo visitado" xfId="40450" builtinId="9" hidden="1"/>
    <cellStyle name="Hipervínculo visitado" xfId="6747" builtinId="9" hidden="1"/>
    <cellStyle name="Hipervínculo visitado" xfId="27647" builtinId="9" hidden="1"/>
    <cellStyle name="Hipervínculo visitado" xfId="12031" builtinId="9" hidden="1"/>
    <cellStyle name="Hipervínculo visitado" xfId="51422" builtinId="9" hidden="1"/>
    <cellStyle name="Hipervínculo visitado" xfId="44188" builtinId="9" hidden="1"/>
    <cellStyle name="Hipervínculo visitado" xfId="17390" builtinId="9" hidden="1"/>
    <cellStyle name="Hipervínculo visitado" xfId="28699" builtinId="9" hidden="1"/>
    <cellStyle name="Hipervínculo visitado" xfId="9814" builtinId="9" hidden="1"/>
    <cellStyle name="Hipervínculo visitado" xfId="30719" builtinId="9" hidden="1"/>
    <cellStyle name="Hipervínculo visitado" xfId="17742" builtinId="9" hidden="1"/>
    <cellStyle name="Hipervínculo visitado" xfId="35933" builtinId="9" hidden="1"/>
    <cellStyle name="Hipervínculo visitado" xfId="28527" builtinId="9" hidden="1"/>
    <cellStyle name="Hipervínculo visitado" xfId="29893" builtinId="9" hidden="1"/>
    <cellStyle name="Hipervínculo visitado" xfId="8544" builtinId="9" hidden="1"/>
    <cellStyle name="Hipervínculo visitado" xfId="35523" builtinId="9" hidden="1"/>
    <cellStyle name="Hipervínculo visitado" xfId="3439" builtinId="9" hidden="1"/>
    <cellStyle name="Hipervínculo visitado" xfId="11771" builtinId="9" hidden="1"/>
    <cellStyle name="Hipervínculo visitado" xfId="10742" builtinId="9" hidden="1"/>
    <cellStyle name="Hipervínculo visitado" xfId="3947" builtinId="9" hidden="1"/>
    <cellStyle name="Hipervínculo visitado" xfId="42102" builtinId="9" hidden="1"/>
    <cellStyle name="Hipervínculo visitado" xfId="1355" builtinId="9" hidden="1"/>
    <cellStyle name="Hipervínculo visitado" xfId="52688" builtinId="9" hidden="1"/>
    <cellStyle name="Hipervínculo visitado" xfId="33007" builtinId="9" hidden="1"/>
    <cellStyle name="Hipervínculo visitado" xfId="47787" builtinId="9" hidden="1"/>
    <cellStyle name="Hipervínculo visitado" xfId="14719" builtinId="9" hidden="1"/>
    <cellStyle name="Hipervínculo visitado" xfId="46762" builtinId="9" hidden="1"/>
    <cellStyle name="Hipervínculo visitado" xfId="20413" builtinId="9" hidden="1"/>
    <cellStyle name="Hipervínculo visitado" xfId="10099" builtinId="9" hidden="1"/>
    <cellStyle name="Hipervínculo visitado" xfId="7318" builtinId="9" hidden="1"/>
    <cellStyle name="Hipervínculo visitado" xfId="7612" builtinId="9" hidden="1"/>
    <cellStyle name="Hipervínculo visitado" xfId="9322" builtinId="9" hidden="1"/>
    <cellStyle name="Hipervínculo visitado" xfId="54774" builtinId="9" hidden="1"/>
    <cellStyle name="Hipervínculo visitado" xfId="11817" builtinId="9" hidden="1"/>
    <cellStyle name="Hipervínculo visitado" xfId="2788" builtinId="9" hidden="1"/>
    <cellStyle name="Hipervínculo visitado" xfId="54573" builtinId="9" hidden="1"/>
    <cellStyle name="Hipervínculo visitado" xfId="21927" builtinId="9" hidden="1"/>
    <cellStyle name="Hipervínculo visitado" xfId="58531" builtinId="9" hidden="1"/>
    <cellStyle name="Hipervínculo visitado" xfId="25678" builtinId="9" hidden="1"/>
    <cellStyle name="Hipervínculo visitado" xfId="57999" builtinId="9" hidden="1"/>
    <cellStyle name="Hipervínculo visitado" xfId="21957" builtinId="9" hidden="1"/>
    <cellStyle name="Hipervínculo visitado" xfId="45771" builtinId="9" hidden="1"/>
    <cellStyle name="Hipervínculo visitado" xfId="34149" builtinId="9" hidden="1"/>
    <cellStyle name="Hipervínculo visitado" xfId="39238" builtinId="9" hidden="1"/>
    <cellStyle name="Hipervínculo visitado" xfId="25084" builtinId="9" hidden="1"/>
    <cellStyle name="Hipervínculo visitado" xfId="14668" builtinId="9" hidden="1"/>
    <cellStyle name="Hipervínculo visitado" xfId="43798" builtinId="9" hidden="1"/>
    <cellStyle name="Hipervínculo visitado" xfId="1553" builtinId="9" hidden="1"/>
    <cellStyle name="Hipervínculo visitado" xfId="48740" builtinId="9" hidden="1"/>
    <cellStyle name="Hipervínculo visitado" xfId="25118" builtinId="9" hidden="1"/>
    <cellStyle name="Hipervínculo visitado" xfId="38848" builtinId="9" hidden="1"/>
    <cellStyle name="Hipervínculo visitado" xfId="27948" builtinId="9" hidden="1"/>
    <cellStyle name="Hipervínculo visitado" xfId="4466" builtinId="9" hidden="1"/>
    <cellStyle name="Hipervínculo visitado" xfId="20170" builtinId="9" hidden="1"/>
    <cellStyle name="Hipervínculo visitado" xfId="8496" builtinId="9" hidden="1"/>
    <cellStyle name="Hipervínculo visitado" xfId="20220" builtinId="9" hidden="1"/>
    <cellStyle name="Hipervínculo visitado" xfId="32804" builtinId="9" hidden="1"/>
    <cellStyle name="Hipervínculo visitado" xfId="22714" builtinId="9" hidden="1"/>
    <cellStyle name="Hipervínculo visitado" xfId="28237" builtinId="9" hidden="1"/>
    <cellStyle name="Hipervínculo visitado" xfId="49928" builtinId="9" hidden="1"/>
    <cellStyle name="Hipervínculo visitado" xfId="41261" builtinId="9" hidden="1"/>
    <cellStyle name="Hipervínculo visitado" xfId="18768" builtinId="9" hidden="1"/>
    <cellStyle name="Hipervínculo visitado" xfId="47069" builtinId="9" hidden="1"/>
    <cellStyle name="Hipervínculo visitado" xfId="45470" builtinId="9" hidden="1"/>
    <cellStyle name="Hipervínculo visitado" xfId="27542" builtinId="9" hidden="1"/>
    <cellStyle name="Hipervínculo visitado" xfId="42540" builtinId="9" hidden="1"/>
    <cellStyle name="Hipervínculo visitado" xfId="45086" builtinId="9" hidden="1"/>
    <cellStyle name="Hipervínculo visitado" xfId="34430" builtinId="9" hidden="1"/>
    <cellStyle name="Hipervínculo visitado" xfId="33374" builtinId="9" hidden="1"/>
    <cellStyle name="Hipervínculo visitado" xfId="25212" builtinId="9" hidden="1"/>
    <cellStyle name="Hipervínculo visitado" xfId="46113" builtinId="9" hidden="1"/>
    <cellStyle name="Hipervínculo visitado" xfId="11897" builtinId="9" hidden="1"/>
    <cellStyle name="Hipervínculo visitado" xfId="31410" builtinId="9" hidden="1"/>
    <cellStyle name="Hipervínculo visitado" xfId="12474" builtinId="9" hidden="1"/>
    <cellStyle name="Hipervínculo visitado" xfId="25300" builtinId="9" hidden="1"/>
    <cellStyle name="Hipervínculo visitado" xfId="24501" builtinId="9" hidden="1"/>
    <cellStyle name="Hipervínculo visitado" xfId="15464" builtinId="9" hidden="1"/>
    <cellStyle name="Hipervínculo visitado" xfId="45400" builtinId="9" hidden="1"/>
    <cellStyle name="Hipervínculo visitado" xfId="16706" builtinId="9" hidden="1"/>
    <cellStyle name="Hipervínculo visitado" xfId="6697" builtinId="9" hidden="1"/>
    <cellStyle name="Hipervínculo visitado" xfId="50321" builtinId="9" hidden="1"/>
    <cellStyle name="Hipervínculo visitado" xfId="49692" builtinId="9" hidden="1"/>
    <cellStyle name="Hipervínculo visitado" xfId="48466" builtinId="9" hidden="1"/>
    <cellStyle name="Hipervínculo visitado" xfId="53777" builtinId="9" hidden="1"/>
    <cellStyle name="Hipervínculo visitado" xfId="56956" builtinId="9" hidden="1"/>
    <cellStyle name="Hipervínculo visitado" xfId="9774" builtinId="9" hidden="1"/>
    <cellStyle name="Hipervínculo visitado" xfId="42826" builtinId="9" hidden="1"/>
    <cellStyle name="Hipervínculo visitado" xfId="52993" builtinId="9" hidden="1"/>
    <cellStyle name="Hipervínculo visitado" xfId="27137" builtinId="9" hidden="1"/>
    <cellStyle name="Hipervínculo visitado" xfId="15380" builtinId="9" hidden="1"/>
    <cellStyle name="Hipervínculo visitado" xfId="1155" builtinId="9" hidden="1"/>
    <cellStyle name="Hipervínculo visitado" xfId="23914" builtinId="9" hidden="1"/>
    <cellStyle name="Hipervínculo visitado" xfId="44074" builtinId="9" hidden="1"/>
    <cellStyle name="Hipervínculo visitado" xfId="37719" builtinId="9" hidden="1"/>
    <cellStyle name="Hipervínculo visitado" xfId="45737" builtinId="9" hidden="1"/>
    <cellStyle name="Hipervínculo visitado" xfId="22441" builtinId="9" hidden="1"/>
    <cellStyle name="Hipervínculo visitado" xfId="13686" builtinId="9" hidden="1"/>
    <cellStyle name="Hipervínculo visitado" xfId="45132" builtinId="9" hidden="1"/>
    <cellStyle name="Hipervínculo visitado" xfId="29732" builtinId="9" hidden="1"/>
    <cellStyle name="Hipervínculo visitado" xfId="56805" builtinId="9" hidden="1"/>
    <cellStyle name="Hipervínculo visitado" xfId="44178" builtinId="9" hidden="1"/>
    <cellStyle name="Hipervínculo visitado" xfId="9904" builtinId="9" hidden="1"/>
    <cellStyle name="Hipervínculo visitado" xfId="54451" builtinId="9" hidden="1"/>
    <cellStyle name="Hipervínculo visitado" xfId="31144" builtinId="9" hidden="1"/>
    <cellStyle name="Hipervínculo visitado" xfId="1889" builtinId="9" hidden="1"/>
    <cellStyle name="Hipervínculo visitado" xfId="39352" builtinId="9" hidden="1"/>
    <cellStyle name="Hipervínculo visitado" xfId="30978" builtinId="9" hidden="1"/>
    <cellStyle name="Hipervínculo visitado" xfId="20182" builtinId="9" hidden="1"/>
    <cellStyle name="Hipervínculo visitado" xfId="4839" builtinId="9" hidden="1"/>
    <cellStyle name="Hipervínculo visitado" xfId="19510" builtinId="9" hidden="1"/>
    <cellStyle name="Hipervínculo visitado" xfId="42936" builtinId="9" hidden="1"/>
    <cellStyle name="Hipervínculo visitado" xfId="11243" builtinId="9" hidden="1"/>
    <cellStyle name="Hipervínculo visitado" xfId="6943" builtinId="9" hidden="1"/>
    <cellStyle name="Hipervínculo visitado" xfId="10852" builtinId="9" hidden="1"/>
    <cellStyle name="Hipervínculo visitado" xfId="28823" builtinId="9" hidden="1"/>
    <cellStyle name="Hipervínculo visitado" xfId="30602" builtinId="9" hidden="1"/>
    <cellStyle name="Hipervínculo visitado" xfId="45046" builtinId="9" hidden="1"/>
    <cellStyle name="Hipervínculo visitado" xfId="41774" builtinId="9" hidden="1"/>
    <cellStyle name="Hipervínculo visitado" xfId="22846" builtinId="9" hidden="1"/>
    <cellStyle name="Hipervínculo visitado" xfId="56327" builtinId="9" hidden="1"/>
    <cellStyle name="Hipervínculo visitado" xfId="1135" builtinId="9" hidden="1"/>
    <cellStyle name="Hipervínculo visitado" xfId="15849" builtinId="9" hidden="1"/>
    <cellStyle name="Hipervínculo visitado" xfId="45515" builtinId="9" hidden="1"/>
    <cellStyle name="Hipervínculo visitado" xfId="27763" builtinId="9" hidden="1"/>
    <cellStyle name="Hipervínculo visitado" xfId="34593" builtinId="9" hidden="1"/>
    <cellStyle name="Hipervínculo visitado" xfId="27851" builtinId="9" hidden="1"/>
    <cellStyle name="Hipervínculo visitado" xfId="19458" builtinId="9" hidden="1"/>
    <cellStyle name="Hipervínculo visitado" xfId="43959" builtinId="9" hidden="1"/>
    <cellStyle name="Hipervínculo visitado" xfId="53483" builtinId="9" hidden="1"/>
    <cellStyle name="Hipervínculo visitado" xfId="950" builtinId="9" hidden="1"/>
    <cellStyle name="Hipervínculo visitado" xfId="34077" builtinId="9" hidden="1"/>
    <cellStyle name="Hipervínculo visitado" xfId="14673" builtinId="9" hidden="1"/>
    <cellStyle name="Hipervínculo visitado" xfId="24349" builtinId="9" hidden="1"/>
    <cellStyle name="Hipervínculo visitado" xfId="24725" builtinId="9" hidden="1"/>
    <cellStyle name="Hipervínculo visitado" xfId="55555" builtinId="9" hidden="1"/>
    <cellStyle name="Hipervínculo visitado" xfId="23939" builtinId="9" hidden="1"/>
    <cellStyle name="Hipervínculo visitado" xfId="907" builtinId="9" hidden="1"/>
    <cellStyle name="Hipervínculo visitado" xfId="58931" builtinId="9" hidden="1"/>
    <cellStyle name="Hipervínculo visitado" xfId="21883" builtinId="9" hidden="1"/>
    <cellStyle name="Hipervínculo visitado" xfId="26671" builtinId="9" hidden="1"/>
    <cellStyle name="Hipervínculo visitado" xfId="37787" builtinId="9" hidden="1"/>
    <cellStyle name="Hipervínculo visitado" xfId="32525" builtinId="9" hidden="1"/>
    <cellStyle name="Hipervínculo visitado" xfId="20752" builtinId="9" hidden="1"/>
    <cellStyle name="Hipervínculo visitado" xfId="27723" builtinId="9" hidden="1"/>
    <cellStyle name="Hipervínculo visitado" xfId="18785" builtinId="9" hidden="1"/>
    <cellStyle name="Hipervínculo visitado" xfId="26795" builtinId="9" hidden="1"/>
    <cellStyle name="Hipervínculo visitado" xfId="40878" builtinId="9" hidden="1"/>
    <cellStyle name="Hipervínculo visitado" xfId="21747" builtinId="9" hidden="1"/>
    <cellStyle name="Hipervínculo visitado" xfId="59059" builtinId="9" hidden="1"/>
    <cellStyle name="Hipervínculo visitado" xfId="9566" builtinId="9" hidden="1"/>
    <cellStyle name="Hipervínculo visitado" xfId="5105" builtinId="9" hidden="1"/>
    <cellStyle name="Hipervínculo visitado" xfId="30336" builtinId="9" hidden="1"/>
    <cellStyle name="Hipervínculo visitado" xfId="238" builtinId="9" hidden="1"/>
    <cellStyle name="Hipervínculo visitado" xfId="39748" builtinId="9" hidden="1"/>
    <cellStyle name="Hipervínculo visitado" xfId="52762" builtinId="9" hidden="1"/>
    <cellStyle name="Hipervínculo visitado" xfId="3195" builtinId="9" hidden="1"/>
    <cellStyle name="Hipervínculo visitado" xfId="57458" builtinId="9" hidden="1"/>
    <cellStyle name="Hipervínculo visitado" xfId="32938" builtinId="9" hidden="1"/>
    <cellStyle name="Hipervínculo visitado" xfId="28239" builtinId="9" hidden="1"/>
    <cellStyle name="Hipervínculo visitado" xfId="55637" builtinId="9" hidden="1"/>
    <cellStyle name="Hipervínculo visitado" xfId="23555" builtinId="9" hidden="1"/>
    <cellStyle name="Hipervínculo visitado" xfId="4081" builtinId="9" hidden="1"/>
    <cellStyle name="Hipervínculo visitado" xfId="41962" builtinId="9" hidden="1"/>
    <cellStyle name="Hipervínculo visitado" xfId="25074" builtinId="9" hidden="1"/>
    <cellStyle name="Hipervínculo visitado" xfId="45054" builtinId="9" hidden="1"/>
    <cellStyle name="Hipervínculo visitado" xfId="41810" builtinId="9" hidden="1"/>
    <cellStyle name="Hipervínculo visitado" xfId="8776" builtinId="9" hidden="1"/>
    <cellStyle name="Hipervínculo visitado" xfId="36454" builtinId="9" hidden="1"/>
    <cellStyle name="Hipervínculo visitado" xfId="5984" builtinId="9" hidden="1"/>
    <cellStyle name="Hipervínculo visitado" xfId="15688" builtinId="9" hidden="1"/>
    <cellStyle name="Hipervínculo visitado" xfId="18833" builtinId="9" hidden="1"/>
    <cellStyle name="Hipervínculo visitado" xfId="27653" builtinId="9" hidden="1"/>
    <cellStyle name="Hipervínculo visitado" xfId="44668" builtinId="9" hidden="1"/>
    <cellStyle name="Hipervínculo visitado" xfId="45741" builtinId="9" hidden="1"/>
    <cellStyle name="Hipervínculo visitado" xfId="52573" builtinId="9" hidden="1"/>
    <cellStyle name="Hipervínculo visitado" xfId="27418" builtinId="9" hidden="1"/>
    <cellStyle name="Hipervínculo visitado" xfId="8292" builtinId="9" hidden="1"/>
    <cellStyle name="Hipervínculo visitado" xfId="51268" builtinId="9" hidden="1"/>
    <cellStyle name="Hipervínculo visitado" xfId="1197" builtinId="9" hidden="1"/>
    <cellStyle name="Hipervínculo visitado" xfId="19760" builtinId="9" hidden="1"/>
    <cellStyle name="Hipervínculo visitado" xfId="44630" builtinId="9" hidden="1"/>
    <cellStyle name="Hipervínculo visitado" xfId="23561" builtinId="9" hidden="1"/>
    <cellStyle name="Hipervínculo visitado" xfId="27161" builtinId="9" hidden="1"/>
    <cellStyle name="Hipervínculo visitado" xfId="23719" builtinId="9" hidden="1"/>
    <cellStyle name="Hipervínculo visitado" xfId="25016" builtinId="9" hidden="1"/>
    <cellStyle name="Hipervínculo visitado" xfId="32324" builtinId="9" hidden="1"/>
    <cellStyle name="Hipervínculo visitado" xfId="39668" builtinId="9" hidden="1"/>
    <cellStyle name="Hipervínculo visitado" xfId="11988" builtinId="9" hidden="1"/>
    <cellStyle name="Hipervínculo visitado" xfId="21317" builtinId="9" hidden="1"/>
    <cellStyle name="Hipervínculo visitado" xfId="11729" builtinId="9" hidden="1"/>
    <cellStyle name="Hipervínculo visitado" xfId="21337" builtinId="9" hidden="1"/>
    <cellStyle name="Hipervínculo visitado" xfId="15668" builtinId="9" hidden="1"/>
    <cellStyle name="Hipervínculo visitado" xfId="51570" builtinId="9" hidden="1"/>
    <cellStyle name="Hipervínculo visitado" xfId="30826" builtinId="9" hidden="1"/>
    <cellStyle name="Hipervínculo visitado" xfId="34394" builtinId="9" hidden="1"/>
    <cellStyle name="Hipervínculo visitado" xfId="31720" builtinId="9" hidden="1"/>
    <cellStyle name="Hipervínculo visitado" xfId="22249" builtinId="9" hidden="1"/>
    <cellStyle name="Hipervínculo visitado" xfId="28257" builtinId="9" hidden="1"/>
    <cellStyle name="Hipervínculo visitado" xfId="24687" builtinId="9" hidden="1"/>
    <cellStyle name="Hipervínculo visitado" xfId="9127" builtinId="9" hidden="1"/>
    <cellStyle name="Hipervínculo visitado" xfId="20732" builtinId="9" hidden="1"/>
    <cellStyle name="Hipervínculo visitado" xfId="9590" builtinId="9" hidden="1"/>
    <cellStyle name="Hipervínculo visitado" xfId="41763" builtinId="9" hidden="1"/>
    <cellStyle name="Hipervínculo visitado" xfId="42434" builtinId="9" hidden="1"/>
    <cellStyle name="Hipervínculo visitado" xfId="46569" builtinId="9" hidden="1"/>
    <cellStyle name="Hipervínculo visitado" xfId="10576" builtinId="9" hidden="1"/>
    <cellStyle name="Hipervínculo visitado" xfId="52511" builtinId="9" hidden="1"/>
    <cellStyle name="Hipervínculo visitado" xfId="27588" builtinId="9" hidden="1"/>
    <cellStyle name="Hipervínculo visitado" xfId="30814" builtinId="9" hidden="1"/>
    <cellStyle name="Hipervínculo visitado" xfId="22111" builtinId="9" hidden="1"/>
    <cellStyle name="Hipervínculo visitado" xfId="33754" builtinId="9" hidden="1"/>
    <cellStyle name="Hipervínculo visitado" xfId="7280" builtinId="9" hidden="1"/>
    <cellStyle name="Hipervínculo visitado" xfId="25382" builtinId="9" hidden="1"/>
    <cellStyle name="Hipervínculo visitado" xfId="13902" builtinId="9" hidden="1"/>
    <cellStyle name="Hipervínculo visitado" xfId="14245" builtinId="9" hidden="1"/>
    <cellStyle name="Hipervínculo visitado" xfId="29936" builtinId="9" hidden="1"/>
    <cellStyle name="Hipervínculo visitado" xfId="36742" builtinId="9" hidden="1"/>
    <cellStyle name="Hipervínculo visitado" xfId="9594" builtinId="9" hidden="1"/>
    <cellStyle name="Hipervínculo visitado" xfId="49792" builtinId="9" hidden="1"/>
    <cellStyle name="Hipervínculo visitado" xfId="10924" builtinId="9" hidden="1"/>
    <cellStyle name="Hipervínculo visitado" xfId="30709" builtinId="9" hidden="1"/>
    <cellStyle name="Hipervínculo visitado" xfId="7516" builtinId="9" hidden="1"/>
    <cellStyle name="Hipervínculo visitado" xfId="56795" builtinId="9" hidden="1"/>
    <cellStyle name="Hipervínculo visitado" xfId="25076" builtinId="9" hidden="1"/>
    <cellStyle name="Hipervínculo visitado" xfId="7439" builtinId="9" hidden="1"/>
    <cellStyle name="Hipervínculo visitado" xfId="11554" builtinId="9" hidden="1"/>
    <cellStyle name="Hipervínculo visitado" xfId="7202" builtinId="9" hidden="1"/>
    <cellStyle name="Hipervínculo visitado" xfId="33500" builtinId="9" hidden="1"/>
    <cellStyle name="Hipervínculo visitado" xfId="31935" builtinId="9" hidden="1"/>
    <cellStyle name="Hipervínculo visitado" xfId="44001" builtinId="9" hidden="1"/>
    <cellStyle name="Hipervínculo visitado" xfId="26601" builtinId="9" hidden="1"/>
    <cellStyle name="Hipervínculo visitado" xfId="5752" builtinId="9" hidden="1"/>
    <cellStyle name="Hipervínculo visitado" xfId="34903" builtinId="9" hidden="1"/>
    <cellStyle name="Hipervínculo visitado" xfId="55181" builtinId="9" hidden="1"/>
    <cellStyle name="Hipervínculo visitado" xfId="21191" builtinId="9" hidden="1"/>
    <cellStyle name="Hipervínculo visitado" xfId="32987" builtinId="9" hidden="1"/>
    <cellStyle name="Hipervínculo visitado" xfId="6156" builtinId="9" hidden="1"/>
    <cellStyle name="Hipervínculo visitado" xfId="20216" builtinId="9" hidden="1"/>
    <cellStyle name="Hipervínculo visitado" xfId="7272" builtinId="9" hidden="1"/>
    <cellStyle name="Hipervínculo visitado" xfId="43471" builtinId="9" hidden="1"/>
    <cellStyle name="Hipervínculo visitado" xfId="53241" builtinId="9" hidden="1"/>
    <cellStyle name="Hipervínculo visitado" xfId="58180" builtinId="9" hidden="1"/>
    <cellStyle name="Hipervínculo visitado" xfId="52360" builtinId="9" hidden="1"/>
    <cellStyle name="Hipervínculo visitado" xfId="8350" builtinId="9" hidden="1"/>
    <cellStyle name="Hipervínculo visitado" xfId="20431" builtinId="9" hidden="1"/>
    <cellStyle name="Hipervínculo visitado" xfId="35379" builtinId="9" hidden="1"/>
    <cellStyle name="Hipervínculo visitado" xfId="47475" builtinId="9" hidden="1"/>
    <cellStyle name="Hipervínculo visitado" xfId="8576" builtinId="9" hidden="1"/>
    <cellStyle name="Hipervínculo visitado" xfId="17488" builtinId="9" hidden="1"/>
    <cellStyle name="Hipervínculo visitado" xfId="32143" builtinId="9" hidden="1"/>
    <cellStyle name="Hipervínculo visitado" xfId="57264" builtinId="9" hidden="1"/>
    <cellStyle name="Hipervínculo visitado" xfId="26895" builtinId="9" hidden="1"/>
    <cellStyle name="Hipervínculo visitado" xfId="4735" builtinId="9" hidden="1"/>
    <cellStyle name="Hipervínculo visitado" xfId="36584" builtinId="9" hidden="1"/>
    <cellStyle name="Hipervínculo visitado" xfId="6779" builtinId="9" hidden="1"/>
    <cellStyle name="Hipervínculo visitado" xfId="11275" builtinId="9" hidden="1"/>
    <cellStyle name="Hipervínculo visitado" xfId="9041" builtinId="9" hidden="1"/>
    <cellStyle name="Hipervínculo visitado" xfId="6951" builtinId="9" hidden="1"/>
    <cellStyle name="Hipervínculo visitado" xfId="5468" builtinId="9" hidden="1"/>
    <cellStyle name="Hipervínculo visitado" xfId="47393" builtinId="9" hidden="1"/>
    <cellStyle name="Hipervínculo visitado" xfId="30896" builtinId="9" hidden="1"/>
    <cellStyle name="Hipervínculo visitado" xfId="26829" builtinId="9" hidden="1"/>
    <cellStyle name="Hipervínculo visitado" xfId="43451" builtinId="9" hidden="1"/>
    <cellStyle name="Hipervínculo visitado" xfId="9107" builtinId="9" hidden="1"/>
    <cellStyle name="Hipervínculo visitado" xfId="42167" builtinId="9" hidden="1"/>
    <cellStyle name="Hipervínculo visitado" xfId="19676" builtinId="9" hidden="1"/>
    <cellStyle name="Hipervínculo visitado" xfId="32210" builtinId="9" hidden="1"/>
    <cellStyle name="Hipervínculo visitado" xfId="1963" builtinId="9" hidden="1"/>
    <cellStyle name="Hipervínculo visitado" xfId="37225" builtinId="9" hidden="1"/>
    <cellStyle name="Hipervínculo visitado" xfId="1747" builtinId="9" hidden="1"/>
    <cellStyle name="Hipervínculo visitado" xfId="1949" builtinId="9" hidden="1"/>
    <cellStyle name="Hipervínculo visitado" xfId="3341" builtinId="9" hidden="1"/>
    <cellStyle name="Hipervínculo visitado" xfId="2138" builtinId="9" hidden="1"/>
    <cellStyle name="Hipervínculo visitado" xfId="36241" builtinId="9" hidden="1"/>
    <cellStyle name="Hipervínculo visitado" xfId="3817" builtinId="9" hidden="1"/>
    <cellStyle name="Hipervínculo visitado" xfId="42236" builtinId="9" hidden="1"/>
    <cellStyle name="Hipervínculo visitado" xfId="49298" builtinId="9" hidden="1"/>
    <cellStyle name="Hipervínculo visitado" xfId="14697" builtinId="9" hidden="1"/>
    <cellStyle name="Hipervínculo visitado" xfId="29624" builtinId="9" hidden="1"/>
    <cellStyle name="Hipervínculo visitado" xfId="29588" builtinId="9" hidden="1"/>
    <cellStyle name="Hipervínculo visitado" xfId="15137" builtinId="9" hidden="1"/>
    <cellStyle name="Hipervínculo visitado" xfId="26097" builtinId="9" hidden="1"/>
    <cellStyle name="Hipervínculo visitado" xfId="58920" builtinId="9" hidden="1"/>
    <cellStyle name="Hipervínculo visitado" xfId="47355" builtinId="9" hidden="1"/>
    <cellStyle name="Hipervínculo visitado" xfId="9185" builtinId="9" hidden="1"/>
    <cellStyle name="Hipervínculo visitado" xfId="25533" builtinId="9" hidden="1"/>
    <cellStyle name="Hipervínculo visitado" xfId="53120" builtinId="9" hidden="1"/>
    <cellStyle name="Hipervínculo visitado" xfId="6793" builtinId="9" hidden="1"/>
    <cellStyle name="Hipervínculo visitado" xfId="17828" builtinId="9" hidden="1"/>
    <cellStyle name="Hipervínculo visitado" xfId="16153" builtinId="9" hidden="1"/>
    <cellStyle name="Hipervínculo visitado" xfId="6424" builtinId="9" hidden="1"/>
    <cellStyle name="Hipervínculo visitado" xfId="43375" builtinId="9" hidden="1"/>
    <cellStyle name="Hipervínculo visitado" xfId="15024" builtinId="9" hidden="1"/>
    <cellStyle name="Hipervínculo visitado" xfId="33550" builtinId="9" hidden="1"/>
    <cellStyle name="Hipervínculo visitado" xfId="23358" builtinId="9" hidden="1"/>
    <cellStyle name="Hipervínculo visitado" xfId="46603" builtinId="9" hidden="1"/>
    <cellStyle name="Hipervínculo visitado" xfId="52417" builtinId="9" hidden="1"/>
    <cellStyle name="Hipervínculo visitado" xfId="13409" builtinId="9" hidden="1"/>
    <cellStyle name="Hipervínculo visitado" xfId="25963" builtinId="9" hidden="1"/>
    <cellStyle name="Hipervínculo visitado" xfId="47399" builtinId="9" hidden="1"/>
    <cellStyle name="Hipervínculo visitado" xfId="57050" builtinId="9" hidden="1"/>
    <cellStyle name="Hipervínculo visitado" xfId="4629" builtinId="9" hidden="1"/>
    <cellStyle name="Hipervínculo visitado" xfId="55301" builtinId="9" hidden="1"/>
    <cellStyle name="Hipervínculo visitado" xfId="54502" builtinId="9" hidden="1"/>
    <cellStyle name="Hipervínculo visitado" xfId="22213" builtinId="9" hidden="1"/>
    <cellStyle name="Hipervínculo visitado" xfId="11966" builtinId="9" hidden="1"/>
    <cellStyle name="Hipervínculo visitado" xfId="56829" builtinId="9" hidden="1"/>
    <cellStyle name="Hipervínculo visitado" xfId="54349" builtinId="9" hidden="1"/>
    <cellStyle name="Hipervínculo visitado" xfId="49566" builtinId="9" hidden="1"/>
    <cellStyle name="Hipervínculo visitado" xfId="17510" builtinId="9" hidden="1"/>
    <cellStyle name="Hipervínculo visitado" xfId="15807" builtinId="9" hidden="1"/>
    <cellStyle name="Hipervínculo visitado" xfId="156" builtinId="9" hidden="1"/>
    <cellStyle name="Hipervínculo visitado" xfId="50756" builtinId="9" hidden="1"/>
    <cellStyle name="Hipervínculo visitado" xfId="55062" builtinId="9" hidden="1"/>
    <cellStyle name="Hipervínculo visitado" xfId="2060" builtinId="9" hidden="1"/>
    <cellStyle name="Hipervínculo visitado" xfId="548" builtinId="9" hidden="1"/>
    <cellStyle name="Hipervínculo visitado" xfId="48730" builtinId="9" hidden="1"/>
    <cellStyle name="Hipervínculo visitado" xfId="41536" builtinId="9" hidden="1"/>
    <cellStyle name="Hipervínculo visitado" xfId="48896" builtinId="9" hidden="1"/>
    <cellStyle name="Hipervínculo visitado" xfId="58801" builtinId="9" hidden="1"/>
    <cellStyle name="Hipervínculo visitado" xfId="31803" builtinId="9" hidden="1"/>
    <cellStyle name="Hipervínculo visitado" xfId="6861" builtinId="9" hidden="1"/>
    <cellStyle name="Hipervínculo visitado" xfId="5585" builtinId="9" hidden="1"/>
    <cellStyle name="Hipervínculo visitado" xfId="49162" builtinId="9" hidden="1"/>
    <cellStyle name="Hipervínculo visitado" xfId="4007" builtinId="9" hidden="1"/>
    <cellStyle name="Hipervínculo visitado" xfId="26551" builtinId="9" hidden="1"/>
    <cellStyle name="Hipervínculo visitado" xfId="24695" builtinId="9" hidden="1"/>
    <cellStyle name="Hipervínculo visitado" xfId="25999" builtinId="9" hidden="1"/>
    <cellStyle name="Hipervínculo visitado" xfId="38009" builtinId="9" hidden="1"/>
    <cellStyle name="Hipervínculo visitado" xfId="41932" builtinId="9" hidden="1"/>
    <cellStyle name="Hipervínculo visitado" xfId="32131" builtinId="9" hidden="1"/>
    <cellStyle name="Hipervínculo visitado" xfId="25909" builtinId="9" hidden="1"/>
    <cellStyle name="Hipervínculo visitado" xfId="25971" builtinId="9" hidden="1"/>
    <cellStyle name="Hipervínculo visitado" xfId="52714" builtinId="9" hidden="1"/>
    <cellStyle name="Hipervínculo visitado" xfId="50518" builtinId="9" hidden="1"/>
    <cellStyle name="Hipervínculo visitado" xfId="32922" builtinId="9" hidden="1"/>
    <cellStyle name="Hipervínculo visitado" xfId="35629" builtinId="9" hidden="1"/>
    <cellStyle name="Hipervínculo visitado" xfId="37241" builtinId="9" hidden="1"/>
    <cellStyle name="Hipervínculo visitado" xfId="31230" builtinId="9" hidden="1"/>
    <cellStyle name="Hipervínculo visitado" xfId="15280" builtinId="9" hidden="1"/>
    <cellStyle name="Hipervínculo visitado" xfId="28472" builtinId="9" hidden="1"/>
    <cellStyle name="Hipervínculo visitado" xfId="31306" builtinId="9" hidden="1"/>
    <cellStyle name="Hipervínculo visitado" xfId="37973" builtinId="9" hidden="1"/>
    <cellStyle name="Hipervínculo visitado" xfId="43828" builtinId="9" hidden="1"/>
    <cellStyle name="Hipervínculo visitado" xfId="27163" builtinId="9" hidden="1"/>
    <cellStyle name="Hipervínculo visitado" xfId="43184" builtinId="9" hidden="1"/>
    <cellStyle name="Hipervínculo visitado" xfId="22724" builtinId="9" hidden="1"/>
    <cellStyle name="Hipervínculo visitado" xfId="11483" builtinId="9" hidden="1"/>
    <cellStyle name="Hipervínculo visitado" xfId="31634" builtinId="9" hidden="1"/>
    <cellStyle name="Hipervínculo visitado" xfId="18465" builtinId="9" hidden="1"/>
    <cellStyle name="Hipervínculo visitado" xfId="23852" builtinId="9" hidden="1"/>
    <cellStyle name="Hipervínculo visitado" xfId="33740" builtinId="9" hidden="1"/>
    <cellStyle name="Hipervínculo visitado" xfId="20641" builtinId="9" hidden="1"/>
    <cellStyle name="Hipervínculo visitado" xfId="53453" builtinId="9" hidden="1"/>
    <cellStyle name="Hipervínculo visitado" xfId="23374" builtinId="9" hidden="1"/>
    <cellStyle name="Hipervínculo visitado" xfId="18472" builtinId="9" hidden="1"/>
    <cellStyle name="Hipervínculo visitado" xfId="12025" builtinId="9" hidden="1"/>
    <cellStyle name="Hipervínculo visitado" xfId="14630" builtinId="9" hidden="1"/>
    <cellStyle name="Hipervínculo visitado" xfId="15875" builtinId="9" hidden="1"/>
    <cellStyle name="Hipervínculo visitado" xfId="36466" builtinId="9" hidden="1"/>
    <cellStyle name="Hipervínculo visitado" xfId="7397" builtinId="9" hidden="1"/>
    <cellStyle name="Hipervínculo visitado" xfId="14974" builtinId="9" hidden="1"/>
    <cellStyle name="Hipervínculo visitado" xfId="23517" builtinId="9" hidden="1"/>
    <cellStyle name="Hipervínculo visitado" xfId="24978" builtinId="9" hidden="1"/>
    <cellStyle name="Hipervínculo visitado" xfId="32537" builtinId="9" hidden="1"/>
    <cellStyle name="Hipervínculo visitado" xfId="31208" builtinId="9" hidden="1"/>
    <cellStyle name="Hipervínculo visitado" xfId="41468" builtinId="9" hidden="1"/>
    <cellStyle name="Hipervínculo visitado" xfId="9608" builtinId="9" hidden="1"/>
    <cellStyle name="Hipervínculo visitado" xfId="45410" builtinId="9" hidden="1"/>
    <cellStyle name="Hipervínculo visitado" xfId="44818" builtinId="9" hidden="1"/>
    <cellStyle name="Hipervínculo visitado" xfId="19313" builtinId="9" hidden="1"/>
    <cellStyle name="Hipervínculo visitado" xfId="18087" builtinId="9" hidden="1"/>
    <cellStyle name="Hipervínculo visitado" xfId="53160" builtinId="9" hidden="1"/>
    <cellStyle name="Hipervínculo visitado" xfId="52215" builtinId="9" hidden="1"/>
    <cellStyle name="Hipervínculo visitado" xfId="36042" builtinId="9" hidden="1"/>
    <cellStyle name="Hipervínculo visitado" xfId="38131" builtinId="9" hidden="1"/>
    <cellStyle name="Hipervínculo visitado" xfId="36305" builtinId="9" hidden="1"/>
    <cellStyle name="Hipervínculo visitado" xfId="7752" builtinId="9" hidden="1"/>
    <cellStyle name="Hipervínculo visitado" xfId="20122" builtinId="9" hidden="1"/>
    <cellStyle name="Hipervínculo visitado" xfId="4675" builtinId="9" hidden="1"/>
    <cellStyle name="Hipervínculo visitado" xfId="10042" builtinId="9" hidden="1"/>
    <cellStyle name="Hipervínculo visitado" xfId="19343" builtinId="9" hidden="1"/>
    <cellStyle name="Hipervínculo visitado" xfId="20587" builtinId="9" hidden="1"/>
    <cellStyle name="Hipervínculo visitado" xfId="4725" builtinId="9" hidden="1"/>
    <cellStyle name="Hipervínculo visitado" xfId="16760" builtinId="9" hidden="1"/>
    <cellStyle name="Hipervínculo visitado" xfId="39017" builtinId="9" hidden="1"/>
    <cellStyle name="Hipervínculo visitado" xfId="51678" builtinId="9" hidden="1"/>
    <cellStyle name="Hipervínculo visitado" xfId="56865" builtinId="9" hidden="1"/>
    <cellStyle name="Hipervínculo visitado" xfId="43593" builtinId="9" hidden="1"/>
    <cellStyle name="Hipervínculo visitado" xfId="37773" builtinId="9" hidden="1"/>
    <cellStyle name="Hipervínculo visitado" xfId="25841" builtinId="9" hidden="1"/>
    <cellStyle name="Hipervínculo visitado" xfId="13900" builtinId="9" hidden="1"/>
    <cellStyle name="Hipervínculo visitado" xfId="28725" builtinId="9" hidden="1"/>
    <cellStyle name="Hipervínculo visitado" xfId="8530" builtinId="9" hidden="1"/>
    <cellStyle name="Hipervínculo visitado" xfId="23497" builtinId="9" hidden="1"/>
    <cellStyle name="Hipervínculo visitado" xfId="28887" builtinId="9" hidden="1"/>
    <cellStyle name="Hipervínculo visitado" xfId="25773" builtinId="9" hidden="1"/>
    <cellStyle name="Hipervínculo visitado" xfId="2112" builtinId="9" hidden="1"/>
    <cellStyle name="Hipervínculo visitado" xfId="14126" builtinId="9" hidden="1"/>
    <cellStyle name="Hipervínculo visitado" xfId="16097" builtinId="9" hidden="1"/>
    <cellStyle name="Hipervínculo visitado" xfId="14956" builtinId="9" hidden="1"/>
    <cellStyle name="Hipervínculo visitado" xfId="25523" builtinId="9" hidden="1"/>
    <cellStyle name="Hipervínculo visitado" xfId="20637" builtinId="9" hidden="1"/>
    <cellStyle name="Hipervínculo visitado" xfId="30882" builtinId="9" hidden="1"/>
    <cellStyle name="Hipervínculo visitado" xfId="14040" builtinId="9" hidden="1"/>
    <cellStyle name="Hipervínculo visitado" xfId="48868" builtinId="9" hidden="1"/>
    <cellStyle name="Hipervínculo visitado" xfId="30634" builtinId="9" hidden="1"/>
    <cellStyle name="Hipervínculo visitado" xfId="15572" builtinId="9" hidden="1"/>
    <cellStyle name="Hipervínculo visitado" xfId="14886" builtinId="9" hidden="1"/>
    <cellStyle name="Hipervínculo visitado" xfId="51365" builtinId="9" hidden="1"/>
    <cellStyle name="Hipervínculo visitado" xfId="54702" builtinId="9" hidden="1"/>
    <cellStyle name="Hipervínculo visitado" xfId="22822" builtinId="9" hidden="1"/>
    <cellStyle name="Hipervínculo visitado" xfId="24299" builtinId="9" hidden="1"/>
    <cellStyle name="Hipervínculo visitado" xfId="6490" builtinId="9" hidden="1"/>
    <cellStyle name="Hipervínculo visitado" xfId="39540" builtinId="9" hidden="1"/>
    <cellStyle name="Hipervínculo visitado" xfId="56141" builtinId="9" hidden="1"/>
    <cellStyle name="Hipervínculo visitado" xfId="56029" builtinId="9" hidden="1"/>
    <cellStyle name="Hipervínculo visitado" xfId="55667" builtinId="9" hidden="1"/>
    <cellStyle name="Hipervínculo visitado" xfId="30036" builtinId="9" hidden="1"/>
    <cellStyle name="Hipervínculo visitado" xfId="27007" builtinId="9" hidden="1"/>
    <cellStyle name="Hipervínculo visitado" xfId="52389" builtinId="9" hidden="1"/>
    <cellStyle name="Hipervínculo visitado" xfId="39984" builtinId="9" hidden="1"/>
    <cellStyle name="Hipervínculo visitado" xfId="10334" builtinId="9" hidden="1"/>
    <cellStyle name="Hipervínculo visitado" xfId="40922" builtinId="9" hidden="1"/>
    <cellStyle name="Hipervínculo visitado" xfId="20296" builtinId="9" hidden="1"/>
    <cellStyle name="Hipervínculo visitado" xfId="20076" builtinId="9" hidden="1"/>
    <cellStyle name="Hipervínculo visitado" xfId="35977" builtinId="9" hidden="1"/>
    <cellStyle name="Hipervínculo visitado" xfId="20722" builtinId="9" hidden="1"/>
    <cellStyle name="Hipervínculo visitado" xfId="4942" builtinId="9" hidden="1"/>
    <cellStyle name="Hipervínculo visitado" xfId="4776" builtinId="9" hidden="1"/>
    <cellStyle name="Hipervínculo visitado" xfId="30018" builtinId="9" hidden="1"/>
    <cellStyle name="Hipervínculo visitado" xfId="38575" builtinId="9" hidden="1"/>
    <cellStyle name="Hipervínculo visitado" xfId="4317" builtinId="9" hidden="1"/>
    <cellStyle name="Hipervínculo visitado" xfId="54822" builtinId="9" hidden="1"/>
    <cellStyle name="Hipervínculo visitado" xfId="38265" builtinId="9" hidden="1"/>
    <cellStyle name="Hipervínculo visitado" xfId="11154" builtinId="9" hidden="1"/>
    <cellStyle name="Hipervínculo visitado" xfId="57226" builtinId="9" hidden="1"/>
    <cellStyle name="Hipervínculo visitado" xfId="37325" builtinId="9" hidden="1"/>
    <cellStyle name="Hipervínculo visitado" xfId="36586" builtinId="9" hidden="1"/>
    <cellStyle name="Hipervínculo visitado" xfId="45302" builtinId="9" hidden="1"/>
    <cellStyle name="Hipervínculo visitado" xfId="30126" builtinId="9" hidden="1"/>
    <cellStyle name="Hipervínculo visitado" xfId="41729" builtinId="9" hidden="1"/>
    <cellStyle name="Hipervínculo visitado" xfId="24653" builtinId="9" hidden="1"/>
    <cellStyle name="Hipervínculo visitado" xfId="12089" builtinId="9" hidden="1"/>
    <cellStyle name="Hipervínculo visitado" xfId="25276" builtinId="9" hidden="1"/>
    <cellStyle name="Hipervínculo visitado" xfId="13650" builtinId="9" hidden="1"/>
    <cellStyle name="Hipervínculo visitado" xfId="25537" builtinId="9" hidden="1"/>
    <cellStyle name="Hipervínculo visitado" xfId="28002" builtinId="9" hidden="1"/>
    <cellStyle name="Hipervínculo visitado" xfId="7622" builtinId="9" hidden="1"/>
    <cellStyle name="Hipervínculo visitado" xfId="16989" builtinId="9" hidden="1"/>
    <cellStyle name="Hipervínculo visitado" xfId="34844" builtinId="9" hidden="1"/>
    <cellStyle name="Hipervínculo visitado" xfId="32515" builtinId="9" hidden="1"/>
    <cellStyle name="Hipervínculo visitado" xfId="9311" builtinId="9" hidden="1"/>
    <cellStyle name="Hipervínculo visitado" xfId="28249" builtinId="9" hidden="1"/>
    <cellStyle name="Hipervínculo visitado" xfId="12119" builtinId="9" hidden="1"/>
    <cellStyle name="Hipervínculo visitado" xfId="29339" builtinId="9" hidden="1"/>
    <cellStyle name="Hipervínculo visitado" xfId="7011" builtinId="9" hidden="1"/>
    <cellStyle name="Hipervínculo visitado" xfId="28691" builtinId="9" hidden="1"/>
    <cellStyle name="Hipervínculo visitado" xfId="12004" builtinId="9" hidden="1"/>
    <cellStyle name="Hipervínculo visitado" xfId="11592" builtinId="9" hidden="1"/>
    <cellStyle name="Hipervínculo visitado" xfId="17304" builtinId="9" hidden="1"/>
    <cellStyle name="Hipervínculo visitado" xfId="18500" builtinId="9" hidden="1"/>
    <cellStyle name="Hipervínculo visitado" xfId="1505" builtinId="9" hidden="1"/>
    <cellStyle name="Hipervínculo visitado" xfId="49538" builtinId="9" hidden="1"/>
    <cellStyle name="Hipervínculo visitado" xfId="46738" builtinId="9" hidden="1"/>
    <cellStyle name="Hipervínculo visitado" xfId="55241" builtinId="9" hidden="1"/>
    <cellStyle name="Hipervínculo visitado" xfId="9754" builtinId="9" hidden="1"/>
    <cellStyle name="Hipervínculo visitado" xfId="37911" builtinId="9" hidden="1"/>
    <cellStyle name="Hipervínculo visitado" xfId="19660" builtinId="9" hidden="1"/>
    <cellStyle name="Hipervínculo visitado" xfId="24575" builtinId="9" hidden="1"/>
    <cellStyle name="Hipervínculo visitado" xfId="12767" builtinId="9" hidden="1"/>
    <cellStyle name="Hipervínculo visitado" xfId="14830" builtinId="9" hidden="1"/>
    <cellStyle name="Hipervínculo visitado" xfId="14392" builtinId="9" hidden="1"/>
    <cellStyle name="Hipervínculo visitado" xfId="45755" builtinId="9" hidden="1"/>
    <cellStyle name="Hipervínculo visitado" xfId="45553" builtinId="9" hidden="1"/>
    <cellStyle name="Hipervínculo visitado" xfId="29017" builtinId="9" hidden="1"/>
    <cellStyle name="Hipervínculo visitado" xfId="36133" builtinId="9" hidden="1"/>
    <cellStyle name="Hipervínculo visitado" xfId="1177" builtinId="9" hidden="1"/>
    <cellStyle name="Hipervínculo visitado" xfId="34309" builtinId="9" hidden="1"/>
    <cellStyle name="Hipervínculo visitado" xfId="49346" builtinId="9" hidden="1"/>
    <cellStyle name="Hipervínculo visitado" xfId="15865" builtinId="9" hidden="1"/>
    <cellStyle name="Hipervínculo visitado" xfId="30368" builtinId="9" hidden="1"/>
    <cellStyle name="Hipervínculo visitado" xfId="7458" builtinId="9" hidden="1"/>
    <cellStyle name="Hipervínculo visitado" xfId="17708" builtinId="9" hidden="1"/>
    <cellStyle name="Hipervínculo visitado" xfId="21084" builtinId="9" hidden="1"/>
    <cellStyle name="Hipervínculo visitado" xfId="23295" builtinId="9" hidden="1"/>
    <cellStyle name="Hipervínculo visitado" xfId="32603" builtinId="9" hidden="1"/>
    <cellStyle name="Hipervínculo visitado" xfId="22704" builtinId="9" hidden="1"/>
    <cellStyle name="Hipervínculo visitado" xfId="41642" builtinId="9" hidden="1"/>
    <cellStyle name="Hipervínculo visitado" xfId="34305" builtinId="9" hidden="1"/>
    <cellStyle name="Hipervínculo visitado" xfId="18561" builtinId="9" hidden="1"/>
    <cellStyle name="Hipervínculo visitado" xfId="6522" builtinId="9" hidden="1"/>
    <cellStyle name="Hipervínculo visitado" xfId="46537" builtinId="9" hidden="1"/>
    <cellStyle name="Hipervínculo visitado" xfId="8658" builtinId="9" hidden="1"/>
    <cellStyle name="Hipervínculo visitado" xfId="14745" builtinId="9" hidden="1"/>
    <cellStyle name="Hipervínculo visitado" xfId="16167" builtinId="9" hidden="1"/>
    <cellStyle name="Hipervínculo visitado" xfId="5318" builtinId="9" hidden="1"/>
    <cellStyle name="Hipervínculo visitado" xfId="8949" builtinId="9" hidden="1"/>
    <cellStyle name="Hipervínculo visitado" xfId="1955" builtinId="9" hidden="1"/>
    <cellStyle name="Hipervínculo visitado" xfId="43938" builtinId="9" hidden="1"/>
    <cellStyle name="Hipervínculo visitado" xfId="46509" builtinId="9" hidden="1"/>
    <cellStyle name="Hipervínculo visitado" xfId="52234" builtinId="9" hidden="1"/>
    <cellStyle name="Hipervínculo visitado" xfId="20435" builtinId="9" hidden="1"/>
    <cellStyle name="Hipervínculo visitado" xfId="6324" builtinId="9" hidden="1"/>
    <cellStyle name="Hipervínculo visitado" xfId="56992" builtinId="9" hidden="1"/>
    <cellStyle name="Hipervínculo visitado" xfId="38431" builtinId="9" hidden="1"/>
    <cellStyle name="Hipervínculo visitado" xfId="14872" builtinId="9" hidden="1"/>
    <cellStyle name="Hipervínculo visitado" xfId="14074" builtinId="9" hidden="1"/>
    <cellStyle name="Hipervínculo visitado" xfId="48904" builtinId="9" hidden="1"/>
    <cellStyle name="Hipervínculo visitado" xfId="39360" builtinId="9" hidden="1"/>
    <cellStyle name="Hipervínculo visitado" xfId="6286" builtinId="9" hidden="1"/>
    <cellStyle name="Hipervínculo visitado" xfId="45016" builtinId="9" hidden="1"/>
    <cellStyle name="Hipervínculo visitado" xfId="42656" builtinId="9" hidden="1"/>
    <cellStyle name="Hipervínculo visitado" xfId="48946" builtinId="9" hidden="1"/>
    <cellStyle name="Hipervínculo visitado" xfId="26907" builtinId="9" hidden="1"/>
    <cellStyle name="Hipervínculo visitado" xfId="29490" builtinId="9" hidden="1"/>
    <cellStyle name="Hipervínculo visitado" xfId="45318" builtinId="9" hidden="1"/>
    <cellStyle name="Hipervínculo visitado" xfId="47255" builtinId="9" hidden="1"/>
    <cellStyle name="Hipervínculo visitado" xfId="27183" builtinId="9" hidden="1"/>
    <cellStyle name="Hipervínculo visitado" xfId="29620" builtinId="9" hidden="1"/>
    <cellStyle name="Hipervínculo visitado" xfId="38415" builtinId="9" hidden="1"/>
    <cellStyle name="Hipervínculo visitado" xfId="20521" builtinId="9" hidden="1"/>
    <cellStyle name="Hipervínculo visitado" xfId="9978" builtinId="9" hidden="1"/>
    <cellStyle name="Hipervínculo visitado" xfId="12201" builtinId="9" hidden="1"/>
    <cellStyle name="Hipervínculo visitado" xfId="7829" builtinId="9" hidden="1"/>
    <cellStyle name="Hipervínculo visitado" xfId="18606" builtinId="9" hidden="1"/>
    <cellStyle name="Hipervínculo visitado" xfId="13179" builtinId="9" hidden="1"/>
    <cellStyle name="Hipervínculo visitado" xfId="5762" builtinId="9" hidden="1"/>
    <cellStyle name="Hipervínculo visitado" xfId="39350" builtinId="9" hidden="1"/>
    <cellStyle name="Hipervínculo visitado" xfId="18185" builtinId="9" hidden="1"/>
    <cellStyle name="Hipervínculo visitado" xfId="55946" builtinId="9" hidden="1"/>
    <cellStyle name="Hipervínculo visitado" xfId="57819" builtinId="9" hidden="1"/>
    <cellStyle name="Hipervínculo visitado" xfId="9293" builtinId="9" hidden="1"/>
    <cellStyle name="Hipervínculo visitado" xfId="48732" builtinId="9" hidden="1"/>
    <cellStyle name="Hipervínculo visitado" xfId="16271" builtinId="9" hidden="1"/>
    <cellStyle name="Hipervínculo visitado" xfId="45428" builtinId="9" hidden="1"/>
    <cellStyle name="Hipervínculo visitado" xfId="45460" builtinId="9" hidden="1"/>
    <cellStyle name="Hipervínculo visitado" xfId="19354" builtinId="9" hidden="1"/>
    <cellStyle name="Hipervínculo visitado" xfId="3649" builtinId="9" hidden="1"/>
    <cellStyle name="Hipervínculo visitado" xfId="48518" builtinId="9" hidden="1"/>
    <cellStyle name="Hipervínculo visitado" xfId="12070" builtinId="9" hidden="1"/>
    <cellStyle name="Hipervínculo visitado" xfId="12529" builtinId="9" hidden="1"/>
    <cellStyle name="Hipervínculo visitado" xfId="56249" builtinId="9" hidden="1"/>
    <cellStyle name="Hipervínculo visitado" xfId="39754" builtinId="9" hidden="1"/>
    <cellStyle name="Hipervínculo visitado" xfId="22413" builtinId="9" hidden="1"/>
    <cellStyle name="Hipervínculo visitado" xfId="14628" builtinId="9" hidden="1"/>
    <cellStyle name="Hipervínculo visitado" xfId="54668" builtinId="9" hidden="1"/>
    <cellStyle name="Hipervínculo visitado" xfId="58795" builtinId="9" hidden="1"/>
    <cellStyle name="Hipervínculo visitado" xfId="47309" builtinId="9" hidden="1"/>
    <cellStyle name="Hipervínculo visitado" xfId="31578" builtinId="9" hidden="1"/>
    <cellStyle name="Hipervínculo visitado" xfId="1335" builtinId="9" hidden="1"/>
    <cellStyle name="Hipervínculo visitado" xfId="28303" builtinId="9" hidden="1"/>
    <cellStyle name="Hipervínculo visitado" xfId="53186" builtinId="9" hidden="1"/>
    <cellStyle name="Hipervínculo visitado" xfId="56693" builtinId="9" hidden="1"/>
    <cellStyle name="Hipervínculo visitado" xfId="43752" builtinId="9" hidden="1"/>
    <cellStyle name="Hipervínculo visitado" xfId="2106" builtinId="9" hidden="1"/>
    <cellStyle name="Hipervínculo visitado" xfId="41892" builtinId="9" hidden="1"/>
    <cellStyle name="Hipervínculo visitado" xfId="3689" builtinId="9" hidden="1"/>
    <cellStyle name="Hipervínculo visitado" xfId="32338" builtinId="9" hidden="1"/>
    <cellStyle name="Hipervínculo visitado" xfId="58743" builtinId="9" hidden="1"/>
    <cellStyle name="Hipervínculo visitado" xfId="40804" builtinId="9" hidden="1"/>
    <cellStyle name="Hipervínculo visitado" xfId="26055" builtinId="9" hidden="1"/>
    <cellStyle name="Hipervínculo visitado" xfId="35081" builtinId="9" hidden="1"/>
    <cellStyle name="Hipervínculo visitado" xfId="3123" builtinId="9" hidden="1"/>
    <cellStyle name="Hipervínculo visitado" xfId="40840" builtinId="9" hidden="1"/>
    <cellStyle name="Hipervínculo visitado" xfId="51114" builtinId="9" hidden="1"/>
    <cellStyle name="Hipervínculo visitado" xfId="12127" builtinId="9" hidden="1"/>
    <cellStyle name="Hipervínculo visitado" xfId="5718" builtinId="9" hidden="1"/>
    <cellStyle name="Hipervínculo visitado" xfId="10666" builtinId="9" hidden="1"/>
    <cellStyle name="Hipervínculo visitado" xfId="36989" builtinId="9" hidden="1"/>
    <cellStyle name="Hipervínculo visitado" xfId="33968" builtinId="9" hidden="1"/>
    <cellStyle name="Hipervínculo visitado" xfId="49312" builtinId="9" hidden="1"/>
    <cellStyle name="Hipervínculo visitado" xfId="5158" builtinId="9" hidden="1"/>
    <cellStyle name="Hipervínculo visitado" xfId="3425" builtinId="9" hidden="1"/>
    <cellStyle name="Hipervínculo visitado" xfId="8782" builtinId="9" hidden="1"/>
    <cellStyle name="Hipervínculo visitado" xfId="3559" builtinId="9" hidden="1"/>
    <cellStyle name="Hipervínculo visitado" xfId="10875" builtinId="9" hidden="1"/>
    <cellStyle name="Hipervínculo visitado" xfId="11596" builtinId="9" hidden="1"/>
    <cellStyle name="Hipervínculo visitado" xfId="52746" builtinId="9" hidden="1"/>
    <cellStyle name="Hipervínculo visitado" xfId="50375" builtinId="9" hidden="1"/>
    <cellStyle name="Hipervínculo visitado" xfId="22778" builtinId="9" hidden="1"/>
    <cellStyle name="Hipervínculo visitado" xfId="37545" builtinId="9" hidden="1"/>
    <cellStyle name="Hipervínculo visitado" xfId="2699" builtinId="9" hidden="1"/>
    <cellStyle name="Hipervínculo visitado" xfId="31510" builtinId="9" hidden="1"/>
    <cellStyle name="Hipervínculo visitado" xfId="1030" builtinId="9" hidden="1"/>
    <cellStyle name="Hipervínculo visitado" xfId="53935" builtinId="9" hidden="1"/>
    <cellStyle name="Hipervínculo visitado" xfId="44898" builtinId="9" hidden="1"/>
    <cellStyle name="Hipervínculo visitado" xfId="36714" builtinId="9" hidden="1"/>
    <cellStyle name="Hipervínculo visitado" xfId="1287" builtinId="9" hidden="1"/>
    <cellStyle name="Hipervínculo visitado" xfId="10306" builtinId="9" hidden="1"/>
    <cellStyle name="Hipervínculo visitado" xfId="59352" builtinId="9" hidden="1"/>
    <cellStyle name="Hipervínculo visitado" xfId="26249" builtinId="9" hidden="1"/>
    <cellStyle name="Hipervínculo visitado" xfId="30739" builtinId="9" hidden="1"/>
    <cellStyle name="Hipervínculo visitado" xfId="42352" builtinId="9" hidden="1"/>
    <cellStyle name="Hipervínculo visitado" xfId="38307" builtinId="9" hidden="1"/>
    <cellStyle name="Hipervínculo visitado" xfId="33368" builtinId="9" hidden="1"/>
    <cellStyle name="Hipervínculo visitado" xfId="31430" builtinId="9" hidden="1"/>
    <cellStyle name="Hipervínculo visitado" xfId="47465" builtinId="9" hidden="1"/>
    <cellStyle name="Hipervínculo visitado" xfId="41808" builtinId="9" hidden="1"/>
    <cellStyle name="Hipervínculo visitado" xfId="31712" builtinId="9" hidden="1"/>
    <cellStyle name="Hipervínculo visitado" xfId="12002" builtinId="9" hidden="1"/>
    <cellStyle name="Hipervínculo visitado" xfId="33120" builtinId="9" hidden="1"/>
    <cellStyle name="Hipervínculo visitado" xfId="37463" builtinId="9" hidden="1"/>
    <cellStyle name="Hipervínculo visitado" xfId="27787" builtinId="9" hidden="1"/>
    <cellStyle name="Hipervínculo visitado" xfId="47035" builtinId="9" hidden="1"/>
    <cellStyle name="Hipervínculo visitado" xfId="2023" builtinId="9" hidden="1"/>
    <cellStyle name="Hipervínculo visitado" xfId="2826" builtinId="9" hidden="1"/>
    <cellStyle name="Hipervínculo visitado" xfId="28408" builtinId="9" hidden="1"/>
    <cellStyle name="Hipervínculo visitado" xfId="35583" builtinId="9" hidden="1"/>
    <cellStyle name="Hipervínculo visitado" xfId="6975" builtinId="9" hidden="1"/>
    <cellStyle name="Hipervínculo visitado" xfId="45034" builtinId="9" hidden="1"/>
    <cellStyle name="Hipervínculo visitado" xfId="4657" builtinId="9" hidden="1"/>
    <cellStyle name="Hipervínculo visitado" xfId="44451" builtinId="9" hidden="1"/>
    <cellStyle name="Hipervínculo visitado" xfId="29147" builtinId="9" hidden="1"/>
    <cellStyle name="Hipervínculo visitado" xfId="20387" builtinId="9" hidden="1"/>
    <cellStyle name="Hipervínculo visitado" xfId="49742" builtinId="9" hidden="1"/>
    <cellStyle name="Hipervínculo visitado" xfId="37769" builtinId="9" hidden="1"/>
    <cellStyle name="Hipervínculo visitado" xfId="55539" builtinId="9" hidden="1"/>
    <cellStyle name="Hipervínculo visitado" xfId="9133" builtinId="9" hidden="1"/>
    <cellStyle name="Hipervínculo visitado" xfId="56129" builtinId="9" hidden="1"/>
    <cellStyle name="Hipervínculo visitado" xfId="14450" builtinId="9" hidden="1"/>
    <cellStyle name="Hipervínculo visitado" xfId="26188" builtinId="9" hidden="1"/>
    <cellStyle name="Hipervínculo visitado" xfId="15730" builtinId="9" hidden="1"/>
    <cellStyle name="Hipervínculo visitado" xfId="14219" builtinId="9" hidden="1"/>
    <cellStyle name="Hipervínculo visitado" xfId="35143" builtinId="9" hidden="1"/>
    <cellStyle name="Hipervínculo visitado" xfId="33094" builtinId="9" hidden="1"/>
    <cellStyle name="Hipervínculo visitado" xfId="35701" builtinId="9" hidden="1"/>
    <cellStyle name="Hipervínculo visitado" xfId="43900" builtinId="9" hidden="1"/>
    <cellStyle name="Hipervínculo visitado" xfId="6753" builtinId="9" hidden="1"/>
    <cellStyle name="Hipervínculo visitado" xfId="1091" builtinId="9" hidden="1"/>
    <cellStyle name="Hipervínculo visitado" xfId="43499" builtinId="9" hidden="1"/>
    <cellStyle name="Hipervínculo visitado" xfId="27735" builtinId="9" hidden="1"/>
    <cellStyle name="Hipervínculo visitado" xfId="14255" builtinId="9" hidden="1"/>
    <cellStyle name="Hipervínculo visitado" xfId="38670" builtinId="9" hidden="1"/>
    <cellStyle name="Hipervínculo visitado" xfId="27322" builtinId="9" hidden="1"/>
    <cellStyle name="Hipervínculo visitado" xfId="18391" builtinId="9" hidden="1"/>
    <cellStyle name="Hipervínculo visitado" xfId="36319" builtinId="9" hidden="1"/>
    <cellStyle name="Hipervínculo visitado" xfId="24444" builtinId="9" hidden="1"/>
    <cellStyle name="Hipervínculo visitado" xfId="35663" builtinId="9" hidden="1"/>
    <cellStyle name="Hipervínculo visitado" xfId="11576" builtinId="9" hidden="1"/>
    <cellStyle name="Hipervínculo visitado" xfId="25726" builtinId="9" hidden="1"/>
    <cellStyle name="Hipervínculo visitado" xfId="54033" builtinId="9" hidden="1"/>
    <cellStyle name="Hipervínculo visitado" xfId="55671" builtinId="9" hidden="1"/>
    <cellStyle name="Hipervínculo visitado" xfId="22932" builtinId="9" hidden="1"/>
    <cellStyle name="Hipervínculo visitado" xfId="37178" builtinId="9" hidden="1"/>
    <cellStyle name="Hipervínculo visitado" xfId="2502" builtinId="9" hidden="1"/>
    <cellStyle name="Hipervínculo visitado" xfId="42576" builtinId="9" hidden="1"/>
    <cellStyle name="Hipervínculo visitado" xfId="50722" builtinId="9" hidden="1"/>
    <cellStyle name="Hipervínculo visitado" xfId="41918" builtinId="9" hidden="1"/>
    <cellStyle name="Hipervínculo visitado" xfId="18498" builtinId="9" hidden="1"/>
    <cellStyle name="Hipervínculo visitado" xfId="52437" builtinId="9" hidden="1"/>
    <cellStyle name="Hipervínculo visitado" xfId="38698" builtinId="9" hidden="1"/>
    <cellStyle name="Hipervínculo visitado" xfId="55172" builtinId="9" hidden="1"/>
    <cellStyle name="Hipervínculo visitado" xfId="25583" builtinId="9" hidden="1"/>
    <cellStyle name="Hipervínculo visitado" xfId="41225" builtinId="9" hidden="1"/>
    <cellStyle name="Hipervínculo visitado" xfId="39151" builtinId="9" hidden="1"/>
    <cellStyle name="Hipervínculo visitado" xfId="45124" builtinId="9" hidden="1"/>
    <cellStyle name="Hipervínculo visitado" xfId="39476" builtinId="9" hidden="1"/>
    <cellStyle name="Hipervínculo visitado" xfId="22746" builtinId="9" hidden="1"/>
    <cellStyle name="Hipervínculo visitado" xfId="54533" builtinId="9" hidden="1"/>
    <cellStyle name="Hipervínculo visitado" xfId="29861" builtinId="9" hidden="1"/>
    <cellStyle name="Hipervínculo visitado" xfId="48565" builtinId="9" hidden="1"/>
    <cellStyle name="Hipervínculo visitado" xfId="28075" builtinId="9" hidden="1"/>
    <cellStyle name="Hipervínculo visitado" xfId="56958" builtinId="9" hidden="1"/>
    <cellStyle name="Hipervínculo visitado" xfId="47377" builtinId="9" hidden="1"/>
    <cellStyle name="Hipervínculo visitado" xfId="51768" builtinId="9" hidden="1"/>
    <cellStyle name="Hipervínculo visitado" xfId="43830" builtinId="9" hidden="1"/>
    <cellStyle name="Hipervínculo visitado" xfId="49254" builtinId="9" hidden="1"/>
    <cellStyle name="Hipervínculo visitado" xfId="39354" builtinId="9" hidden="1"/>
    <cellStyle name="Hipervínculo visitado" xfId="42288" builtinId="9" hidden="1"/>
    <cellStyle name="Hipervínculo visitado" xfId="6084" builtinId="9" hidden="1"/>
    <cellStyle name="Hipervínculo visitado" xfId="58045" builtinId="9" hidden="1"/>
    <cellStyle name="Hipervínculo visitado" xfId="29989" builtinId="9" hidden="1"/>
    <cellStyle name="Hipervínculo visitado" xfId="14534" builtinId="9" hidden="1"/>
    <cellStyle name="Hipervínculo visitado" xfId="56063" builtinId="9" hidden="1"/>
    <cellStyle name="Hipervínculo visitado" xfId="29437" builtinId="9" hidden="1"/>
    <cellStyle name="Hipervínculo visitado" xfId="27388" builtinId="9" hidden="1"/>
    <cellStyle name="Hipervínculo visitado" xfId="44574" builtinId="9" hidden="1"/>
    <cellStyle name="Hipervínculo visitado" xfId="15478" builtinId="9" hidden="1"/>
    <cellStyle name="Hipervínculo visitado" xfId="51786" builtinId="9" hidden="1"/>
    <cellStyle name="Hipervínculo visitado" xfId="6496" builtinId="9" hidden="1"/>
    <cellStyle name="Hipervínculo visitado" xfId="9239" builtinId="9" hidden="1"/>
    <cellStyle name="Hipervínculo visitado" xfId="7712" builtinId="9" hidden="1"/>
    <cellStyle name="Hipervínculo visitado" xfId="51331" builtinId="9" hidden="1"/>
    <cellStyle name="Hipervínculo visitado" xfId="57617" builtinId="9" hidden="1"/>
    <cellStyle name="Hipervínculo visitado" xfId="14062" builtinId="9" hidden="1"/>
    <cellStyle name="Hipervínculo visitado" xfId="42796" builtinId="9" hidden="1"/>
    <cellStyle name="Hipervínculo visitado" xfId="24765" builtinId="9" hidden="1"/>
    <cellStyle name="Hipervínculo visitado" xfId="23195" builtinId="9" hidden="1"/>
    <cellStyle name="Hipervínculo visitado" xfId="8386" builtinId="9" hidden="1"/>
    <cellStyle name="Hipervínculo visitado" xfId="27526" builtinId="9" hidden="1"/>
    <cellStyle name="Hipervínculo visitado" xfId="46817" builtinId="9" hidden="1"/>
    <cellStyle name="Hipervínculo visitado" xfId="34999" builtinId="9" hidden="1"/>
    <cellStyle name="Hipervínculo visitado" xfId="8166" builtinId="9" hidden="1"/>
    <cellStyle name="Hipervínculo visitado" xfId="2234" builtinId="9" hidden="1"/>
    <cellStyle name="Hipervínculo visitado" xfId="13255" builtinId="9" hidden="1"/>
    <cellStyle name="Hipervínculo visitado" xfId="41538" builtinId="9" hidden="1"/>
    <cellStyle name="Hipervínculo visitado" xfId="55101" builtinId="9" hidden="1"/>
    <cellStyle name="Hipervínculo visitado" xfId="58224" builtinId="9" hidden="1"/>
    <cellStyle name="Hipervínculo visitado" xfId="47968" builtinId="9" hidden="1"/>
    <cellStyle name="Hipervínculo visitado" xfId="15690" builtinId="9" hidden="1"/>
    <cellStyle name="Hipervínculo visitado" xfId="29467" builtinId="9" hidden="1"/>
    <cellStyle name="Hipervínculo visitado" xfId="41329" builtinId="9" hidden="1"/>
    <cellStyle name="Hipervínculo visitado" xfId="1785" builtinId="9" hidden="1"/>
    <cellStyle name="Hipervínculo visitado" xfId="30275" builtinId="9" hidden="1"/>
    <cellStyle name="Hipervínculo visitado" xfId="5153" builtinId="9" hidden="1"/>
    <cellStyle name="Hipervínculo visitado" xfId="14882" builtinId="9" hidden="1"/>
    <cellStyle name="Hipervínculo visitado" xfId="49354" builtinId="9" hidden="1"/>
    <cellStyle name="Hipervínculo visitado" xfId="50461" builtinId="9" hidden="1"/>
    <cellStyle name="Hipervínculo visitado" xfId="55297" builtinId="9" hidden="1"/>
    <cellStyle name="Hipervínculo visitado" xfId="56377" builtinId="9" hidden="1"/>
    <cellStyle name="Hipervínculo visitado" xfId="25322" builtinId="9" hidden="1"/>
    <cellStyle name="Hipervínculo visitado" xfId="31238" builtinId="9" hidden="1"/>
    <cellStyle name="Hipervínculo visitado" xfId="8510" builtinId="9" hidden="1"/>
    <cellStyle name="Hipervínculo visitado" xfId="19188" builtinId="9" hidden="1"/>
    <cellStyle name="Hipervínculo visitado" xfId="11217" builtinId="9" hidden="1"/>
    <cellStyle name="Hipervínculo visitado" xfId="4918" builtinId="9" hidden="1"/>
    <cellStyle name="Hipervínculo visitado" xfId="761" builtinId="9" hidden="1"/>
    <cellStyle name="Hipervínculo visitado" xfId="6312" builtinId="9" hidden="1"/>
    <cellStyle name="Hipervínculo visitado" xfId="15449" builtinId="9" hidden="1"/>
    <cellStyle name="Hipervínculo visitado" xfId="45128" builtinId="9" hidden="1"/>
    <cellStyle name="Hipervínculo visitado" xfId="743" builtinId="9" hidden="1"/>
    <cellStyle name="Hipervínculo visitado" xfId="39770" builtinId="9" hidden="1"/>
    <cellStyle name="Hipervínculo visitado" xfId="33282" builtinId="9" hidden="1"/>
    <cellStyle name="Hipervínculo visitado" xfId="9576" builtinId="9" hidden="1"/>
    <cellStyle name="Hipervínculo visitado" xfId="30566" builtinId="9" hidden="1"/>
    <cellStyle name="Hipervínculo visitado" xfId="23438" builtinId="9" hidden="1"/>
    <cellStyle name="Hipervínculo visitado" xfId="7320" builtinId="9" hidden="1"/>
    <cellStyle name="Hipervínculo visitado" xfId="19368" builtinId="9" hidden="1"/>
    <cellStyle name="Hipervínculo visitado" xfId="48092" builtinId="9" hidden="1"/>
    <cellStyle name="Hipervínculo visitado" xfId="50620" builtinId="9" hidden="1"/>
    <cellStyle name="Hipervínculo visitado" xfId="1591" builtinId="9" hidden="1"/>
    <cellStyle name="Hipervínculo visitado" xfId="29753" builtinId="9" hidden="1"/>
    <cellStyle name="Hipervínculo visitado" xfId="14090" builtinId="9" hidden="1"/>
    <cellStyle name="Hipervínculo visitado" xfId="11964" builtinId="9" hidden="1"/>
    <cellStyle name="Hipervínculo visitado" xfId="42294" builtinId="9" hidden="1"/>
    <cellStyle name="Hipervínculo visitado" xfId="7916" builtinId="9" hidden="1"/>
    <cellStyle name="Hipervínculo visitado" xfId="45490" builtinId="9" hidden="1"/>
    <cellStyle name="Hipervínculo visitado" xfId="21142" builtinId="9" hidden="1"/>
    <cellStyle name="Hipervínculo visitado" xfId="35817" builtinId="9" hidden="1"/>
    <cellStyle name="Hipervínculo visitado" xfId="56407" builtinId="9" hidden="1"/>
    <cellStyle name="Hipervínculo visitado" xfId="25666" builtinId="9" hidden="1"/>
    <cellStyle name="Hipervínculo visitado" xfId="11924" builtinId="9" hidden="1"/>
    <cellStyle name="Hipervínculo visitado" xfId="6460" builtinId="9" hidden="1"/>
    <cellStyle name="Hipervínculo visitado" xfId="16071" builtinId="9" hidden="1"/>
    <cellStyle name="Hipervínculo visitado" xfId="51628" builtinId="9" hidden="1"/>
    <cellStyle name="Hipervínculo visitado" xfId="17772" builtinId="9" hidden="1"/>
    <cellStyle name="Hipervínculo visitado" xfId="55581" builtinId="9" hidden="1"/>
    <cellStyle name="Hipervínculo visitado" xfId="50305" builtinId="9" hidden="1"/>
    <cellStyle name="Hipervínculo visitado" xfId="56059" builtinId="9" hidden="1"/>
    <cellStyle name="Hipervínculo visitado" xfId="40388" builtinId="9" hidden="1"/>
    <cellStyle name="Hipervínculo visitado" xfId="57879" builtinId="9" hidden="1"/>
    <cellStyle name="Hipervínculo visitado" xfId="54239" builtinId="9" hidden="1"/>
    <cellStyle name="Hipervínculo visitado" xfId="59310" builtinId="9" hidden="1"/>
    <cellStyle name="Hipervínculo visitado" xfId="37205" builtinId="9" hidden="1"/>
    <cellStyle name="Hipervínculo visitado" xfId="40154" builtinId="9" hidden="1"/>
    <cellStyle name="Hipervínculo visitado" xfId="47531" builtinId="9" hidden="1"/>
    <cellStyle name="Hipervínculo visitado" xfId="46286" builtinId="9" hidden="1"/>
    <cellStyle name="Hipervínculo visitado" xfId="1269" builtinId="9" hidden="1"/>
    <cellStyle name="Hipervínculo visitado" xfId="41518" builtinId="9" hidden="1"/>
    <cellStyle name="Hipervínculo visitado" xfId="50990" builtinId="9" hidden="1"/>
    <cellStyle name="Hipervínculo visitado" xfId="10940" builtinId="9" hidden="1"/>
    <cellStyle name="Hipervínculo visitado" xfId="19848" builtinId="9" hidden="1"/>
    <cellStyle name="Hipervínculo visitado" xfId="19816" builtinId="9" hidden="1"/>
    <cellStyle name="Hipervínculo visitado" xfId="2999" builtinId="9" hidden="1"/>
    <cellStyle name="Hipervínculo visitado" xfId="40732" builtinId="9" hidden="1"/>
    <cellStyle name="Hipervínculo visitado" xfId="3347" builtinId="9" hidden="1"/>
    <cellStyle name="Hipervínculo visitado" xfId="30928" builtinId="9" hidden="1"/>
    <cellStyle name="Hipervínculo visitado" xfId="5262" builtinId="9" hidden="1"/>
    <cellStyle name="Hipervínculo visitado" xfId="22069" builtinId="9" hidden="1"/>
    <cellStyle name="Hipervínculo visitado" xfId="9496" builtinId="9" hidden="1"/>
    <cellStyle name="Hipervínculo visitado" xfId="10288" builtinId="9" hidden="1"/>
    <cellStyle name="Hipervínculo visitado" xfId="4782" builtinId="9" hidden="1"/>
    <cellStyle name="Hipervínculo visitado" xfId="33578" builtinId="9" hidden="1"/>
    <cellStyle name="Hipervínculo visitado" xfId="13039" builtinId="9" hidden="1"/>
    <cellStyle name="Hipervínculo visitado" xfId="6544" builtinId="9" hidden="1"/>
    <cellStyle name="Hipervínculo visitado" xfId="43190" builtinId="9" hidden="1"/>
    <cellStyle name="Hipervínculo visitado" xfId="301" builtinId="9" hidden="1"/>
    <cellStyle name="Hipervínculo visitado" xfId="40842" builtinId="9" hidden="1"/>
    <cellStyle name="Hipervínculo visitado" xfId="57869" builtinId="9" hidden="1"/>
    <cellStyle name="Hipervínculo visitado" xfId="43501" builtinId="9" hidden="1"/>
    <cellStyle name="Hipervínculo visitado" xfId="1795" builtinId="9" hidden="1"/>
    <cellStyle name="Hipervínculo visitado" xfId="4356" builtinId="9" hidden="1"/>
    <cellStyle name="Hipervínculo visitado" xfId="2322" builtinId="9" hidden="1"/>
    <cellStyle name="Hipervínculo visitado" xfId="32716" builtinId="9" hidden="1"/>
    <cellStyle name="Hipervínculo visitado" xfId="2094" builtinId="9" hidden="1"/>
    <cellStyle name="Hipervínculo visitado" xfId="4265" builtinId="9" hidden="1"/>
    <cellStyle name="Hipervínculo visitado" xfId="1057" builtinId="9" hidden="1"/>
    <cellStyle name="Hipervínculo visitado" xfId="9804" builtinId="9" hidden="1"/>
    <cellStyle name="Hipervínculo visitado" xfId="13371" builtinId="9" hidden="1"/>
    <cellStyle name="Hipervínculo visitado" xfId="38589" builtinId="9" hidden="1"/>
    <cellStyle name="Hipervínculo visitado" xfId="20266" builtinId="9" hidden="1"/>
    <cellStyle name="Hipervínculo visitado" xfId="46385" builtinId="9" hidden="1"/>
    <cellStyle name="Hipervínculo visitado" xfId="24359" builtinId="9" hidden="1"/>
    <cellStyle name="Hipervínculo visitado" xfId="835" builtinId="9" hidden="1"/>
    <cellStyle name="Hipervínculo visitado" xfId="5218" builtinId="9" hidden="1"/>
    <cellStyle name="Hipervínculo visitado" xfId="7074" builtinId="9" hidden="1"/>
    <cellStyle name="Hipervínculo visitado" xfId="18807" builtinId="9" hidden="1"/>
    <cellStyle name="Hipervínculo visitado" xfId="34293" builtinId="9" hidden="1"/>
    <cellStyle name="Hipervínculo visitado" xfId="30307" builtinId="9" hidden="1"/>
    <cellStyle name="Hipervínculo visitado" xfId="47890" builtinId="9" hidden="1"/>
    <cellStyle name="Hipervínculo visitado" xfId="17808" builtinId="9" hidden="1"/>
    <cellStyle name="Hipervínculo visitado" xfId="5101" builtinId="9" hidden="1"/>
    <cellStyle name="Hipervínculo visitado" xfId="27179" builtinId="9" hidden="1"/>
    <cellStyle name="Hipervínculo visitado" xfId="10175" builtinId="9" hidden="1"/>
    <cellStyle name="Hipervínculo visitado" xfId="363" builtinId="9" hidden="1"/>
    <cellStyle name="Hipervínculo visitado" xfId="8228" builtinId="9" hidden="1"/>
    <cellStyle name="Hipervínculo visitado" xfId="20738" builtinId="9" hidden="1"/>
    <cellStyle name="Hipervínculo visitado" xfId="873" builtinId="9" hidden="1"/>
    <cellStyle name="Hipervínculo visitado" xfId="29255" builtinId="9" hidden="1"/>
    <cellStyle name="Hipervínculo visitado" xfId="13273" builtinId="9" hidden="1"/>
    <cellStyle name="Hipervínculo visitado" xfId="7863" builtinId="9" hidden="1"/>
    <cellStyle name="Hipervínculo visitado" xfId="39129" builtinId="9" hidden="1"/>
    <cellStyle name="Hipervínculo visitado" xfId="19786" builtinId="9" hidden="1"/>
    <cellStyle name="Hipervínculo visitado" xfId="39496" builtinId="9" hidden="1"/>
    <cellStyle name="Hipervínculo visitado" xfId="14840" builtinId="9" hidden="1"/>
    <cellStyle name="Hipervínculo visitado" xfId="55961" builtinId="9" hidden="1"/>
    <cellStyle name="Hipervínculo visitado" xfId="23840" builtinId="9" hidden="1"/>
    <cellStyle name="Hipervínculo visitado" xfId="34907" builtinId="9" hidden="1"/>
    <cellStyle name="Hipervínculo visitado" xfId="4442" builtinId="9" hidden="1"/>
    <cellStyle name="Hipervínculo visitado" xfId="58455" builtinId="9" hidden="1"/>
    <cellStyle name="Hipervínculo visitado" xfId="52979" builtinId="9" hidden="1"/>
    <cellStyle name="Hipervínculo visitado" xfId="45506" builtinId="9" hidden="1"/>
    <cellStyle name="Hipervínculo visitado" xfId="28095" builtinId="9" hidden="1"/>
    <cellStyle name="Hipervínculo visitado" xfId="26299" builtinId="9" hidden="1"/>
    <cellStyle name="Hipervínculo visitado" xfId="42756" builtinId="9" hidden="1"/>
    <cellStyle name="Hipervínculo visitado" xfId="50415" builtinId="9" hidden="1"/>
    <cellStyle name="Hipervínculo visitado" xfId="35497" builtinId="9" hidden="1"/>
    <cellStyle name="Hipervínculo visitado" xfId="45262" builtinId="9" hidden="1"/>
    <cellStyle name="Hipervínculo visitado" xfId="11140" builtinId="9" hidden="1"/>
    <cellStyle name="Hipervínculo visitado" xfId="20044" builtinId="9" hidden="1"/>
    <cellStyle name="Hipervínculo visitado" xfId="34507" builtinId="9" hidden="1"/>
    <cellStyle name="Hipervínculo visitado" xfId="14550" builtinId="9" hidden="1"/>
    <cellStyle name="Hipervínculo visitado" xfId="43279" builtinId="9" hidden="1"/>
    <cellStyle name="Hipervínculo visitado" xfId="23055" builtinId="9" hidden="1"/>
    <cellStyle name="Hipervínculo visitado" xfId="36213" builtinId="9" hidden="1"/>
    <cellStyle name="Hipervínculo visitado" xfId="9289" builtinId="9" hidden="1"/>
    <cellStyle name="Hipervínculo visitado" xfId="15256" builtinId="9" hidden="1"/>
    <cellStyle name="Hipervínculo visitado" xfId="22077" builtinId="9" hidden="1"/>
    <cellStyle name="Hipervínculo visitado" xfId="14771" builtinId="9" hidden="1"/>
    <cellStyle name="Hipervínculo visitado" xfId="20052" builtinId="9" hidden="1"/>
    <cellStyle name="Hipervínculo visitado" xfId="33480" builtinId="9" hidden="1"/>
    <cellStyle name="Hipervínculo visitado" xfId="36760" builtinId="9" hidden="1"/>
    <cellStyle name="Hipervínculo visitado" xfId="7032" builtinId="9" hidden="1"/>
    <cellStyle name="Hipervínculo visitado" xfId="58361" builtinId="9" hidden="1"/>
    <cellStyle name="Hipervínculo visitado" xfId="17106" builtinId="9" hidden="1"/>
    <cellStyle name="Hipervínculo visitado" xfId="20391" builtinId="9" hidden="1"/>
    <cellStyle name="Hipervínculo visitado" xfId="40997" builtinId="9" hidden="1"/>
    <cellStyle name="Hipervínculo visitado" xfId="17448" builtinId="9" hidden="1"/>
    <cellStyle name="Hipervínculo visitado" xfId="52567" builtinId="9" hidden="1"/>
    <cellStyle name="Hipervínculo visitado" xfId="48212" builtinId="9" hidden="1"/>
    <cellStyle name="Hipervínculo visitado" xfId="52379" builtinId="9" hidden="1"/>
    <cellStyle name="Hipervínculo visitado" xfId="55965" builtinId="9" hidden="1"/>
    <cellStyle name="Hipervínculo visitado" xfId="17760" builtinId="9" hidden="1"/>
    <cellStyle name="Hipervínculo visitado" xfId="47487" builtinId="9" hidden="1"/>
    <cellStyle name="Hipervínculo visitado" xfId="31927" builtinId="9" hidden="1"/>
    <cellStyle name="Hipervínculo visitado" xfId="17318" builtinId="9" hidden="1"/>
    <cellStyle name="Hipervínculo visitado" xfId="37646" builtinId="9" hidden="1"/>
    <cellStyle name="Hipervínculo visitado" xfId="36209" builtinId="9" hidden="1"/>
    <cellStyle name="Hipervínculo visitado" xfId="11168" builtinId="9" hidden="1"/>
    <cellStyle name="Hipervínculo visitado" xfId="9958" builtinId="9" hidden="1"/>
    <cellStyle name="Hipervínculo visitado" xfId="41719" builtinId="9" hidden="1"/>
    <cellStyle name="Hipervínculo visitado" xfId="46282" builtinId="9" hidden="1"/>
    <cellStyle name="Hipervínculo visitado" xfId="41812" builtinId="9" hidden="1"/>
    <cellStyle name="Hipervínculo visitado" xfId="45717" builtinId="9" hidden="1"/>
    <cellStyle name="Hipervínculo visitado" xfId="33404" builtinId="9" hidden="1"/>
    <cellStyle name="Hipervínculo visitado" xfId="55928" builtinId="9" hidden="1"/>
    <cellStyle name="Hipervínculo visitado" xfId="8306" builtinId="9" hidden="1"/>
    <cellStyle name="Hipervínculo visitado" xfId="32109" builtinId="9" hidden="1"/>
    <cellStyle name="Hipervínculo visitado" xfId="46369" builtinId="9" hidden="1"/>
    <cellStyle name="Hipervínculo visitado" xfId="25467" builtinId="9" hidden="1"/>
    <cellStyle name="Hipervínculo visitado" xfId="42646" builtinId="9" hidden="1"/>
    <cellStyle name="Hipervínculo visitado" xfId="37999" builtinId="9" hidden="1"/>
    <cellStyle name="Hipervínculo visitado" xfId="12937" builtinId="9" hidden="1"/>
    <cellStyle name="Hipervínculo visitado" xfId="5802" builtinId="9" hidden="1"/>
    <cellStyle name="Hipervínculo visitado" xfId="1535" builtinId="9" hidden="1"/>
    <cellStyle name="Hipervínculo visitado" xfId="39518" builtinId="9" hidden="1"/>
    <cellStyle name="Hipervínculo visitado" xfId="51956" builtinId="9" hidden="1"/>
    <cellStyle name="Hipervínculo visitado" xfId="2378" builtinId="9" hidden="1"/>
    <cellStyle name="Hipervínculo visitado" xfId="653" builtinId="9" hidden="1"/>
    <cellStyle name="Hipervínculo visitado" xfId="55737" builtinId="9" hidden="1"/>
    <cellStyle name="Hipervínculo visitado" xfId="38297" builtinId="9" hidden="1"/>
    <cellStyle name="Hipervínculo visitado" xfId="11793" builtinId="9" hidden="1"/>
    <cellStyle name="Hipervínculo visitado" xfId="11611" builtinId="9" hidden="1"/>
    <cellStyle name="Hipervínculo visitado" xfId="27865" builtinId="9" hidden="1"/>
    <cellStyle name="Hipervínculo visitado" xfId="28695" builtinId="9" hidden="1"/>
    <cellStyle name="Hipervínculo visitado" xfId="9832" builtinId="9" hidden="1"/>
    <cellStyle name="Hipervínculo visitado" xfId="45234" builtinId="9" hidden="1"/>
    <cellStyle name="Hipervínculo visitado" xfId="57114" builtinId="9" hidden="1"/>
    <cellStyle name="Hipervínculo visitado" xfId="613" builtinId="9" hidden="1"/>
    <cellStyle name="Hipervínculo visitado" xfId="4860" builtinId="9" hidden="1"/>
    <cellStyle name="Hipervínculo visitado" xfId="22021" builtinId="9" hidden="1"/>
    <cellStyle name="Hipervínculo visitado" xfId="14289" builtinId="9" hidden="1"/>
    <cellStyle name="Hipervínculo visitado" xfId="27230" builtinId="9" hidden="1"/>
    <cellStyle name="Hipervínculo visitado" xfId="25072" builtinId="9" hidden="1"/>
    <cellStyle name="Hipervínculo visitado" xfId="46754" builtinId="9" hidden="1"/>
    <cellStyle name="Hipervínculo visitado" xfId="14058" builtinId="9" hidden="1"/>
    <cellStyle name="Hipervínculo visitado" xfId="52435" builtinId="9" hidden="1"/>
    <cellStyle name="Hipervínculo visitado" xfId="33174" builtinId="9" hidden="1"/>
    <cellStyle name="Hipervínculo visitado" xfId="53397" builtinId="9" hidden="1"/>
    <cellStyle name="Hipervínculo visitado" xfId="12729" builtinId="9" hidden="1"/>
    <cellStyle name="Hipervínculo visitado" xfId="43854" builtinId="9" hidden="1"/>
    <cellStyle name="Hipervínculo visitado" xfId="29694" builtinId="9" hidden="1"/>
    <cellStyle name="Hipervínculo visitado" xfId="24557" builtinId="9" hidden="1"/>
    <cellStyle name="Hipervínculo visitado" xfId="33031" builtinId="9" hidden="1"/>
    <cellStyle name="Hipervínculo visitado" xfId="13574" builtinId="9" hidden="1"/>
    <cellStyle name="Hipervínculo visitado" xfId="22948" builtinId="9" hidden="1"/>
    <cellStyle name="Hipervínculo visitado" xfId="50630" builtinId="9" hidden="1"/>
    <cellStyle name="Hipervínculo visitado" xfId="585" builtinId="9" hidden="1"/>
    <cellStyle name="Hipervínculo visitado" xfId="35841" builtinId="9" hidden="1"/>
    <cellStyle name="Hipervínculo visitado" xfId="26309" builtinId="9" hidden="1"/>
    <cellStyle name="Hipervínculo visitado" xfId="26717" builtinId="9" hidden="1"/>
    <cellStyle name="Hipervínculo visitado" xfId="48982" builtinId="9" hidden="1"/>
    <cellStyle name="Hipervínculo visitado" xfId="50231" builtinId="9" hidden="1"/>
    <cellStyle name="Hipervínculo visitado" xfId="23583" builtinId="9" hidden="1"/>
    <cellStyle name="Hipervínculo visitado" xfId="22726" builtinId="9" hidden="1"/>
    <cellStyle name="Hipervínculo visitado" xfId="56367" builtinId="9" hidden="1"/>
    <cellStyle name="Hipervínculo visitado" xfId="17074" builtinId="9" hidden="1"/>
    <cellStyle name="Hipervínculo visitado" xfId="53945" builtinId="9" hidden="1"/>
    <cellStyle name="Hipervínculo visitado" xfId="57054" builtinId="9" hidden="1"/>
    <cellStyle name="Hipervínculo visitado" xfId="50847" builtinId="9" hidden="1"/>
    <cellStyle name="Hipervínculo visitado" xfId="37307" builtinId="9" hidden="1"/>
    <cellStyle name="Hipervínculo visitado" xfId="32979" builtinId="9" hidden="1"/>
    <cellStyle name="Hipervínculo visitado" xfId="18375" builtinId="9" hidden="1"/>
    <cellStyle name="Hipervínculo visitado" xfId="39157" builtinId="9" hidden="1"/>
    <cellStyle name="Hipervínculo visitado" xfId="58459" builtinId="9" hidden="1"/>
    <cellStyle name="Hipervínculo visitado" xfId="56697" builtinId="9" hidden="1"/>
    <cellStyle name="Hipervínculo visitado" xfId="6600" builtinId="9" hidden="1"/>
    <cellStyle name="Hipervínculo visitado" xfId="38686" builtinId="9" hidden="1"/>
    <cellStyle name="Hipervínculo visitado" xfId="33874" builtinId="9" hidden="1"/>
    <cellStyle name="Hipervínculo visitado" xfId="27486" builtinId="9" hidden="1"/>
    <cellStyle name="Hipervínculo visitado" xfId="53317" builtinId="9" hidden="1"/>
    <cellStyle name="Hipervínculo visitado" xfId="49714" builtinId="9" hidden="1"/>
    <cellStyle name="Hipervínculo visitado" xfId="16890" builtinId="9" hidden="1"/>
    <cellStyle name="Hipervínculo visitado" xfId="15094" builtinId="9" hidden="1"/>
    <cellStyle name="Hipervínculo visitado" xfId="8899" builtinId="9" hidden="1"/>
    <cellStyle name="Hipervínculo visitado" xfId="11600" builtinId="9" hidden="1"/>
    <cellStyle name="Hipervínculo visitado" xfId="13642" builtinId="9" hidden="1"/>
    <cellStyle name="Hipervínculo visitado" xfId="39994" builtinId="9" hidden="1"/>
    <cellStyle name="Hipervínculo visitado" xfId="15767" builtinId="9" hidden="1"/>
    <cellStyle name="Hipervínculo visitado" xfId="29714" builtinId="9" hidden="1"/>
    <cellStyle name="Hipervínculo visitado" xfId="59213" builtinId="9" hidden="1"/>
    <cellStyle name="Hipervínculo visitado" xfId="9742" builtinId="9" hidden="1"/>
    <cellStyle name="Hipervínculo visitado" xfId="15284" builtinId="9" hidden="1"/>
    <cellStyle name="Hipervínculo visitado" xfId="8448" builtinId="9" hidden="1"/>
    <cellStyle name="Hipervínculo visitado" xfId="57134" builtinId="9" hidden="1"/>
    <cellStyle name="Hipervínculo visitado" xfId="35383" builtinId="9" hidden="1"/>
    <cellStyle name="Hipervínculo visitado" xfId="17090" builtinId="9" hidden="1"/>
    <cellStyle name="Hipervínculo visitado" xfId="52142" builtinId="9" hidden="1"/>
    <cellStyle name="Hipervínculo visitado" xfId="42508" builtinId="9" hidden="1"/>
    <cellStyle name="Hipervínculo visitado" xfId="39564" builtinId="9" hidden="1"/>
    <cellStyle name="Hipervínculo visitado" xfId="46351" builtinId="9" hidden="1"/>
    <cellStyle name="Hipervínculo visitado" xfId="45949" builtinId="9" hidden="1"/>
    <cellStyle name="Hipervínculo visitado" xfId="46539" builtinId="9" hidden="1"/>
    <cellStyle name="Hipervínculo visitado" xfId="23625" builtinId="9" hidden="1"/>
    <cellStyle name="Hipervínculo visitado" xfId="17368" builtinId="9" hidden="1"/>
    <cellStyle name="Hipervínculo visitado" xfId="55920" builtinId="9" hidden="1"/>
    <cellStyle name="Hipervínculo visitado" xfId="49936" builtinId="9" hidden="1"/>
    <cellStyle name="Hipervínculo visitado" xfId="41878" builtinId="9" hidden="1"/>
    <cellStyle name="Hipervínculo visitado" xfId="52358" builtinId="9" hidden="1"/>
    <cellStyle name="Hipervínculo visitado" xfId="59362" builtinId="9" hidden="1"/>
    <cellStyle name="Hipervínculo visitado" xfId="12396" builtinId="9" hidden="1"/>
    <cellStyle name="Hipervínculo visitado" xfId="22557" builtinId="9" hidden="1"/>
    <cellStyle name="Hipervínculo visitado" xfId="41888" builtinId="9" hidden="1"/>
    <cellStyle name="Hipervínculo visitado" xfId="48844" builtinId="9" hidden="1"/>
    <cellStyle name="Hipervínculo visitado" xfId="50353" builtinId="9" hidden="1"/>
    <cellStyle name="Hipervínculo visitado" xfId="55571" builtinId="9" hidden="1"/>
    <cellStyle name="Hipervínculo visitado" xfId="12301" builtinId="9" hidden="1"/>
    <cellStyle name="Hipervínculo visitado" xfId="10878" builtinId="9" hidden="1"/>
    <cellStyle name="Hipervínculo visitado" xfId="48094" builtinId="9" hidden="1"/>
    <cellStyle name="Hipervínculo visitado" xfId="5624" builtinId="9" hidden="1"/>
    <cellStyle name="Hipervínculo visitado" xfId="18541" builtinId="9" hidden="1"/>
    <cellStyle name="Hipervínculo visitado" xfId="15827" builtinId="9" hidden="1"/>
    <cellStyle name="Hipervínculo visitado" xfId="18425" builtinId="9" hidden="1"/>
    <cellStyle name="Hipervínculo visitado" xfId="42556" builtinId="9" hidden="1"/>
    <cellStyle name="Hipervínculo visitado" xfId="18598" builtinId="9" hidden="1"/>
    <cellStyle name="Hipervínculo visitado" xfId="4940" builtinId="9" hidden="1"/>
    <cellStyle name="Hipervínculo visitado" xfId="11586" builtinId="9" hidden="1"/>
    <cellStyle name="Hipervínculo visitado" xfId="21600" builtinId="9" hidden="1"/>
    <cellStyle name="Hipervínculo visitado" xfId="38159" builtinId="9" hidden="1"/>
    <cellStyle name="Hipervínculo visitado" xfId="36339" builtinId="9" hidden="1"/>
    <cellStyle name="Hipervínculo visitado" xfId="57583" builtinId="9" hidden="1"/>
    <cellStyle name="Hipervínculo visitado" xfId="52152" builtinId="9" hidden="1"/>
    <cellStyle name="Hipervínculo visitado" xfId="54443" builtinId="9" hidden="1"/>
    <cellStyle name="Hipervínculo visitado" xfId="37146" builtinId="9" hidden="1"/>
    <cellStyle name="Hipervínculo visitado" xfId="23177" builtinId="9" hidden="1"/>
    <cellStyle name="Hipervínculo visitado" xfId="17906" builtinId="9" hidden="1"/>
    <cellStyle name="Hipervínculo visitado" xfId="26007" builtinId="9" hidden="1"/>
    <cellStyle name="Hipervínculo visitado" xfId="57176" builtinId="9" hidden="1"/>
    <cellStyle name="Hipervínculo visitado" xfId="25314" builtinId="9" hidden="1"/>
    <cellStyle name="Hipervínculo visitado" xfId="14964" builtinId="9" hidden="1"/>
    <cellStyle name="Hipervínculo visitado" xfId="59067" builtinId="9" hidden="1"/>
    <cellStyle name="Hipervínculo visitado" xfId="33392" builtinId="9" hidden="1"/>
    <cellStyle name="Hipervínculo visitado" xfId="57448" builtinId="9" hidden="1"/>
    <cellStyle name="Hipervínculo visitado" xfId="57312" builtinId="9" hidden="1"/>
    <cellStyle name="Hipervínculo visitado" xfId="49274" builtinId="9" hidden="1"/>
    <cellStyle name="Hipervínculo visitado" xfId="40606" builtinId="9" hidden="1"/>
    <cellStyle name="Hipervínculo visitado" xfId="54563" builtinId="9" hidden="1"/>
    <cellStyle name="Hipervínculo visitado" xfId="36506" builtinId="9" hidden="1"/>
    <cellStyle name="Hipervínculo visitado" xfId="23347" builtinId="9" hidden="1"/>
    <cellStyle name="Hipervínculo visitado" xfId="51734" builtinId="9" hidden="1"/>
    <cellStyle name="Hipervínculo visitado" xfId="16644" builtinId="9" hidden="1"/>
    <cellStyle name="Hipervínculo visitado" xfId="11110" builtinId="9" hidden="1"/>
    <cellStyle name="Hipervínculo visitado" xfId="31760" builtinId="9" hidden="1"/>
    <cellStyle name="Hipervínculo visitado" xfId="4900" builtinId="9" hidden="1"/>
    <cellStyle name="Hipervínculo visitado" xfId="37134" builtinId="9" hidden="1"/>
    <cellStyle name="Hipervínculo visitado" xfId="49196" builtinId="9" hidden="1"/>
    <cellStyle name="Hipervínculo visitado" xfId="17552" builtinId="9" hidden="1"/>
    <cellStyle name="Hipervínculo visitado" xfId="18167" builtinId="9" hidden="1"/>
    <cellStyle name="Hipervínculo visitado" xfId="49444" builtinId="9" hidden="1"/>
    <cellStyle name="Hipervínculo visitado" xfId="12793" builtinId="9" hidden="1"/>
    <cellStyle name="Hipervínculo visitado" xfId="42751" builtinId="9" hidden="1"/>
    <cellStyle name="Hipervínculo visitado" xfId="14160" builtinId="9" hidden="1"/>
    <cellStyle name="Hipervínculo visitado" xfId="22405" builtinId="9" hidden="1"/>
    <cellStyle name="Hipervínculo visitado" xfId="26681" builtinId="9" hidden="1"/>
    <cellStyle name="Hipervínculo visitado" xfId="10250" builtinId="9" hidden="1"/>
    <cellStyle name="Hipervínculo visitado" xfId="37823" builtinId="9" hidden="1"/>
    <cellStyle name="Hipervínculo visitado" xfId="12199" builtinId="9" hidden="1"/>
    <cellStyle name="Hipervínculo visitado" xfId="37086" builtinId="9" hidden="1"/>
    <cellStyle name="Hipervínculo visitado" xfId="39838" builtinId="9" hidden="1"/>
    <cellStyle name="Hipervínculo visitado" xfId="11369" builtinId="9" hidden="1"/>
    <cellStyle name="Hipervínculo visitado" xfId="2310" builtinId="9" hidden="1"/>
    <cellStyle name="Hipervínculo visitado" xfId="41604" builtinId="9" hidden="1"/>
    <cellStyle name="Hipervínculo visitado" xfId="40280" builtinId="9" hidden="1"/>
    <cellStyle name="Hipervínculo visitado" xfId="1541" builtinId="9" hidden="1"/>
    <cellStyle name="Hipervínculo visitado" xfId="55079" builtinId="9" hidden="1"/>
    <cellStyle name="Hipervínculo visitado" xfId="54910" builtinId="9" hidden="1"/>
    <cellStyle name="Hipervínculo visitado" xfId="32125" builtinId="9" hidden="1"/>
    <cellStyle name="Hipervínculo visitado" xfId="28231" builtinId="9" hidden="1"/>
    <cellStyle name="Hipervínculo visitado" xfId="24893" builtinId="9" hidden="1"/>
    <cellStyle name="Hipervínculo visitado" xfId="58162" builtinId="9" hidden="1"/>
    <cellStyle name="Hipervínculo visitado" xfId="55912" builtinId="9" hidden="1"/>
    <cellStyle name="Hipervínculo visitado" xfId="9079" builtinId="9" hidden="1"/>
    <cellStyle name="Hipervínculo visitado" xfId="12659" builtinId="9" hidden="1"/>
    <cellStyle name="Hipervínculo visitado" xfId="11613" builtinId="9" hidden="1"/>
    <cellStyle name="Hipervínculo visitado" xfId="17804" builtinId="9" hidden="1"/>
    <cellStyle name="Hipervínculo visitado" xfId="53789" builtinId="9" hidden="1"/>
    <cellStyle name="Hipervínculo visitado" xfId="22858" builtinId="9" hidden="1"/>
    <cellStyle name="Hipervínculo visitado" xfId="36143" builtinId="9" hidden="1"/>
    <cellStyle name="Hipervínculo visitado" xfId="54696" builtinId="9" hidden="1"/>
    <cellStyle name="Hipervínculo visitado" xfId="50076" builtinId="9" hidden="1"/>
    <cellStyle name="Hipervínculo visitado" xfId="33424" builtinId="9" hidden="1"/>
    <cellStyle name="Hipervínculo visitado" xfId="47667" builtinId="9" hidden="1"/>
    <cellStyle name="Hipervínculo visitado" xfId="41437" builtinId="9" hidden="1"/>
    <cellStyle name="Hipervínculo visitado" xfId="21164" builtinId="9" hidden="1"/>
    <cellStyle name="Hipervínculo visitado" xfId="37419" builtinId="9" hidden="1"/>
    <cellStyle name="Hipervínculo visitado" xfId="31785" builtinId="9" hidden="1"/>
    <cellStyle name="Hipervínculo visitado" xfId="24155" builtinId="9" hidden="1"/>
    <cellStyle name="Hipervínculo visitado" xfId="24697" builtinId="9" hidden="1"/>
    <cellStyle name="Hipervínculo visitado" xfId="37815" builtinId="9" hidden="1"/>
    <cellStyle name="Hipervínculo visitado" xfId="47515" builtinId="9" hidden="1"/>
    <cellStyle name="Hipervínculo visitado" xfId="28905" builtinId="9" hidden="1"/>
    <cellStyle name="Hipervínculo visitado" xfId="24087" builtinId="9" hidden="1"/>
    <cellStyle name="Hipervínculo visitado" xfId="35413" builtinId="9" hidden="1"/>
    <cellStyle name="Hipervínculo visitado" xfId="28287" builtinId="9" hidden="1"/>
    <cellStyle name="Hipervínculo visitado" xfId="21065" builtinId="9" hidden="1"/>
    <cellStyle name="Hipervínculo visitado" xfId="20734" builtinId="9" hidden="1"/>
    <cellStyle name="Hipervínculo visitado" xfId="47944" builtinId="9" hidden="1"/>
    <cellStyle name="Hipervínculo visitado" xfId="33043" builtinId="9" hidden="1"/>
    <cellStyle name="Hipervínculo visitado" xfId="21359" builtinId="9" hidden="1"/>
    <cellStyle name="Hipervínculo visitado" xfId="44352" builtinId="9" hidden="1"/>
    <cellStyle name="Hipervínculo visitado" xfId="9679" builtinId="9" hidden="1"/>
    <cellStyle name="Hipervínculo visitado" xfId="43277" builtinId="9" hidden="1"/>
    <cellStyle name="Hipervínculo visitado" xfId="24889" builtinId="9" hidden="1"/>
    <cellStyle name="Hipervínculo visitado" xfId="956" builtinId="9" hidden="1"/>
    <cellStyle name="Hipervínculo visitado" xfId="9328" builtinId="9" hidden="1"/>
    <cellStyle name="Hipervínculo visitado" xfId="39342" builtinId="9" hidden="1"/>
    <cellStyle name="Hipervínculo visitado" xfId="14614" builtinId="9" hidden="1"/>
    <cellStyle name="Hipervínculo visitado" xfId="47826" builtinId="9" hidden="1"/>
    <cellStyle name="Hipervínculo visitado" xfId="30910" builtinId="9" hidden="1"/>
    <cellStyle name="Hipervínculo visitado" xfId="43082" builtinId="9" hidden="1"/>
    <cellStyle name="Hipervínculo visitado" xfId="17570" builtinId="9" hidden="1"/>
    <cellStyle name="Hipervínculo visitado" xfId="15188" builtinId="9" hidden="1"/>
    <cellStyle name="Hipervínculo visitado" xfId="33442" builtinId="9" hidden="1"/>
    <cellStyle name="Hipervínculo visitado" xfId="31508" builtinId="9" hidden="1"/>
    <cellStyle name="Hipervínculo visitado" xfId="43491" builtinId="9" hidden="1"/>
    <cellStyle name="Hipervínculo visitado" xfId="17736" builtinId="9" hidden="1"/>
    <cellStyle name="Hipervínculo visitado" xfId="41938" builtinId="9" hidden="1"/>
    <cellStyle name="Hipervínculo visitado" xfId="2346" builtinId="9" hidden="1"/>
    <cellStyle name="Hipervínculo visitado" xfId="31032" builtinId="9" hidden="1"/>
    <cellStyle name="Hipervínculo visitado" xfId="48332" builtinId="9" hidden="1"/>
    <cellStyle name="Hipervínculo visitado" xfId="46710" builtinId="9" hidden="1"/>
    <cellStyle name="Hipervínculo visitado" xfId="54764" builtinId="9" hidden="1"/>
    <cellStyle name="Hipervínculo visitado" xfId="19378" builtinId="9" hidden="1"/>
    <cellStyle name="Hipervínculo visitado" xfId="40318" builtinId="9" hidden="1"/>
    <cellStyle name="Hipervínculo visitado" xfId="37100" builtinId="9" hidden="1"/>
    <cellStyle name="Hipervínculo visitado" xfId="58279" builtinId="9" hidden="1"/>
    <cellStyle name="Hipervínculo visitado" xfId="32784" builtinId="9" hidden="1"/>
    <cellStyle name="Hipervínculo visitado" xfId="47561" builtinId="9" hidden="1"/>
    <cellStyle name="Hipervínculo visitado" xfId="17248" builtinId="9" hidden="1"/>
    <cellStyle name="Hipervínculo visitado" xfId="6334" builtinId="9" hidden="1"/>
    <cellStyle name="Hipervínculo visitado" xfId="18251" builtinId="9" hidden="1"/>
    <cellStyle name="Hipervínculo visitado" xfId="47828" builtinId="9" hidden="1"/>
    <cellStyle name="Hipervínculo visitado" xfId="51892" builtinId="9" hidden="1"/>
    <cellStyle name="Hipervínculo visitado" xfId="56895" builtinId="9" hidden="1"/>
    <cellStyle name="Hipervínculo visitado" xfId="19892" builtinId="9" hidden="1"/>
    <cellStyle name="Hipervínculo visitado" xfId="3891" builtinId="9" hidden="1"/>
    <cellStyle name="Hipervínculo visitado" xfId="21217" builtinId="9" hidden="1"/>
    <cellStyle name="Hipervínculo visitado" xfId="43633" builtinId="9" hidden="1"/>
    <cellStyle name="Hipervínculo visitado" xfId="14876" builtinId="9" hidden="1"/>
    <cellStyle name="Hipervínculo visitado" xfId="26719" builtinId="9" hidden="1"/>
    <cellStyle name="Hipervínculo visitado" xfId="7588" builtinId="9" hidden="1"/>
    <cellStyle name="Hipervínculo visitado" xfId="39988" builtinId="9" hidden="1"/>
    <cellStyle name="Hipervínculo visitado" xfId="55099" builtinId="9" hidden="1"/>
    <cellStyle name="Hipervínculo visitado" xfId="2524" builtinId="9" hidden="1"/>
    <cellStyle name="Hipervínculo visitado" xfId="13963" builtinId="9" hidden="1"/>
    <cellStyle name="Hipervínculo visitado" xfId="11405" builtinId="9" hidden="1"/>
    <cellStyle name="Hipervínculo visitado" xfId="7490" builtinId="9" hidden="1"/>
    <cellStyle name="Hipervínculo visitado" xfId="18843" builtinId="9" hidden="1"/>
    <cellStyle name="Hipervínculo visitado" xfId="55383" builtinId="9" hidden="1"/>
    <cellStyle name="Hipervínculo visitado" xfId="40222" builtinId="9" hidden="1"/>
    <cellStyle name="Hipervínculo visitado" xfId="50359" builtinId="9" hidden="1"/>
    <cellStyle name="Hipervínculo visitado" xfId="8768" builtinId="9" hidden="1"/>
    <cellStyle name="Hipervínculo visitado" xfId="2504" builtinId="9" hidden="1"/>
    <cellStyle name="Hipervínculo visitado" xfId="11403" builtinId="9" hidden="1"/>
    <cellStyle name="Hipervínculo visitado" xfId="5139" builtinId="9" hidden="1"/>
    <cellStyle name="Hipervínculo visitado" xfId="18295" builtinId="9" hidden="1"/>
    <cellStyle name="Hipervínculo visitado" xfId="10774" builtinId="9" hidden="1"/>
    <cellStyle name="Hipervínculo visitado" xfId="30408" builtinId="9" hidden="1"/>
    <cellStyle name="Hipervínculo visitado" xfId="3981" builtinId="9" hidden="1"/>
    <cellStyle name="Hipervínculo visitado" xfId="49270" builtinId="9" hidden="1"/>
    <cellStyle name="Hipervínculo visitado" xfId="47527" builtinId="9" hidden="1"/>
    <cellStyle name="Hipervínculo visitado" xfId="18050" builtinId="9" hidden="1"/>
    <cellStyle name="Hipervínculo visitado" xfId="7602" builtinId="9" hidden="1"/>
    <cellStyle name="Hipervínculo visitado" xfId="28789" builtinId="9" hidden="1"/>
    <cellStyle name="Hipervínculo visitado" xfId="54946" builtinId="9" hidden="1"/>
    <cellStyle name="Hipervínculo visitado" xfId="48726" builtinId="9" hidden="1"/>
    <cellStyle name="Hipervínculo visitado" xfId="8060" builtinId="9" hidden="1"/>
    <cellStyle name="Hipervínculo visitado" xfId="39700" builtinId="9" hidden="1"/>
    <cellStyle name="Hipervínculo visitado" xfId="313" builtinId="9" hidden="1"/>
    <cellStyle name="Hipervínculo visitado" xfId="9984" builtinId="9" hidden="1"/>
    <cellStyle name="Hipervínculo visitado" xfId="51144" builtinId="9" hidden="1"/>
    <cellStyle name="Hipervínculo visitado" xfId="56313" builtinId="9" hidden="1"/>
    <cellStyle name="Hipervínculo visitado" xfId="22331" builtinId="9" hidden="1"/>
    <cellStyle name="Hipervínculo visitado" xfId="10894" builtinId="9" hidden="1"/>
    <cellStyle name="Hipervínculo visitado" xfId="35151" builtinId="9" hidden="1"/>
    <cellStyle name="Hipervínculo visitado" xfId="30942" builtinId="9" hidden="1"/>
    <cellStyle name="Hipervínculo visitado" xfId="39072" builtinId="9" hidden="1"/>
    <cellStyle name="Hipervínculo visitado" xfId="29530" builtinId="9" hidden="1"/>
    <cellStyle name="Hipervínculo visitado" xfId="46957" builtinId="9" hidden="1"/>
    <cellStyle name="Hipervínculo visitado" xfId="23759" builtinId="9" hidden="1"/>
    <cellStyle name="Hipervínculo visitado" xfId="45246" builtinId="9" hidden="1"/>
    <cellStyle name="Hipervínculo visitado" xfId="29952" builtinId="9" hidden="1"/>
    <cellStyle name="Hipervínculo visitado" xfId="10324" builtinId="9" hidden="1"/>
    <cellStyle name="Hipervínculo visitado" xfId="31056" builtinId="9" hidden="1"/>
    <cellStyle name="Hipervínculo visitado" xfId="43261" builtinId="9" hidden="1"/>
    <cellStyle name="Hipervínculo visitado" xfId="723" builtinId="9" hidden="1"/>
    <cellStyle name="Hipervínculo visitado" xfId="11343" builtinId="9" hidden="1"/>
    <cellStyle name="Hipervínculo visitado" xfId="38545" builtinId="9" hidden="1"/>
    <cellStyle name="Hipervínculo visitado" xfId="34275" builtinId="9" hidden="1"/>
    <cellStyle name="Hipervínculo visitado" xfId="19341" builtinId="9" hidden="1"/>
    <cellStyle name="Hipervínculo visitado" xfId="24922" builtinId="9" hidden="1"/>
    <cellStyle name="Hipervínculo visitado" xfId="15476" builtinId="9" hidden="1"/>
    <cellStyle name="Hipervínculo visitado" xfId="508" builtinId="9" hidden="1"/>
    <cellStyle name="Hipervínculo visitado" xfId="24940" builtinId="9" hidden="1"/>
    <cellStyle name="Hipervínculo visitado" xfId="9534" builtinId="9" hidden="1"/>
    <cellStyle name="Hipervínculo visitado" xfId="45374" builtinId="9" hidden="1"/>
    <cellStyle name="Hipervínculo visitado" xfId="28645" builtinId="9" hidden="1"/>
    <cellStyle name="Hipervínculo visitado" xfId="36478" builtinId="9" hidden="1"/>
    <cellStyle name="Hipervínculo visitado" xfId="47653" builtinId="9" hidden="1"/>
    <cellStyle name="Hipervínculo visitado" xfId="38117" builtinId="9" hidden="1"/>
    <cellStyle name="Hipervínculo visitado" xfId="37967" builtinId="9" hidden="1"/>
    <cellStyle name="Hipervínculo visitado" xfId="37519" builtinId="9" hidden="1"/>
    <cellStyle name="Hipervínculo visitado" xfId="18459" builtinId="9" hidden="1"/>
    <cellStyle name="Hipervínculo visitado" xfId="24968" builtinId="9" hidden="1"/>
    <cellStyle name="Hipervínculo visitado" xfId="46975" builtinId="9" hidden="1"/>
    <cellStyle name="Hipervínculo visitado" xfId="26947" builtinId="9" hidden="1"/>
    <cellStyle name="Hipervínculo visitado" xfId="17540" builtinId="9" hidden="1"/>
    <cellStyle name="Hipervínculo visitado" xfId="32111" builtinId="9" hidden="1"/>
    <cellStyle name="Hipervínculo visitado" xfId="5868" builtinId="9" hidden="1"/>
    <cellStyle name="Hipervínculo visitado" xfId="44023" builtinId="9" hidden="1"/>
    <cellStyle name="Hipervínculo visitado" xfId="3883" builtinId="9" hidden="1"/>
    <cellStyle name="Hipervínculo visitado" xfId="47263" builtinId="9" hidden="1"/>
    <cellStyle name="Hipervínculo visitado" xfId="52680" builtinId="9" hidden="1"/>
    <cellStyle name="Hipervínculo visitado" xfId="21043" builtinId="9" hidden="1"/>
    <cellStyle name="Hipervínculo visitado" xfId="52328" builtinId="9" hidden="1"/>
    <cellStyle name="Hipervínculo visitado" xfId="30028" builtinId="9" hidden="1"/>
    <cellStyle name="Hipervínculo visitado" xfId="13125" builtinId="9" hidden="1"/>
    <cellStyle name="Hipervínculo visitado" xfId="15008" builtinId="9" hidden="1"/>
    <cellStyle name="Hipervínculo visitado" xfId="53630" builtinId="9" hidden="1"/>
    <cellStyle name="Hipervínculo visitado" xfId="11291" builtinId="9" hidden="1"/>
    <cellStyle name="Hipervínculo visitado" xfId="35923" builtinId="9" hidden="1"/>
    <cellStyle name="Hipervínculo visitado" xfId="19446" builtinId="9" hidden="1"/>
    <cellStyle name="Hipervínculo visitado" xfId="25517" builtinId="9" hidden="1"/>
    <cellStyle name="Hipervínculo visitado" xfId="27169" builtinId="9" hidden="1"/>
    <cellStyle name="Hipervínculo visitado" xfId="25424" builtinId="9" hidden="1"/>
    <cellStyle name="Hipervínculo visitado" xfId="24986" builtinId="9" hidden="1"/>
    <cellStyle name="Hipervínculo visitado" xfId="44646" builtinId="9" hidden="1"/>
    <cellStyle name="Hipervínculo visitado" xfId="55042" builtinId="9" hidden="1"/>
    <cellStyle name="Hipervínculo visitado" xfId="54307" builtinId="9" hidden="1"/>
    <cellStyle name="Hipervínculo visitado" xfId="1879" builtinId="9" hidden="1"/>
    <cellStyle name="Hipervínculo visitado" xfId="4285" builtinId="9" hidden="1"/>
    <cellStyle name="Hipervínculo visitado" xfId="32107" builtinId="9" hidden="1"/>
    <cellStyle name="Hipervínculo visitado" xfId="47705" builtinId="9" hidden="1"/>
    <cellStyle name="Hipervínculo visitado" xfId="39013" builtinId="9" hidden="1"/>
    <cellStyle name="Hipervínculo visitado" xfId="43758" builtinId="9" hidden="1"/>
    <cellStyle name="Hipervínculo visitado" xfId="24069" builtinId="9" hidden="1"/>
    <cellStyle name="Hipervínculo visitado" xfId="24157" builtinId="9" hidden="1"/>
    <cellStyle name="Hipervínculo visitado" xfId="1511" builtinId="9" hidden="1"/>
    <cellStyle name="Hipervínculo visitado" xfId="26146" builtinId="9" hidden="1"/>
    <cellStyle name="Hipervínculo visitado" xfId="30858" builtinId="9" hidden="1"/>
    <cellStyle name="Hipervínculo visitado" xfId="37130" builtinId="9" hidden="1"/>
    <cellStyle name="Hipervínculo visitado" xfId="32756" builtinId="9" hidden="1"/>
    <cellStyle name="Hipervínculo visitado" xfId="32547" builtinId="9" hidden="1"/>
    <cellStyle name="Hipervínculo visitado" xfId="37761" builtinId="9" hidden="1"/>
    <cellStyle name="Hipervínculo visitado" xfId="25767" builtinId="9" hidden="1"/>
    <cellStyle name="Hipervínculo visitado" xfId="12247" builtinId="9" hidden="1"/>
    <cellStyle name="Hipervínculo visitado" xfId="44174" builtinId="9" hidden="1"/>
    <cellStyle name="Hipervínculo visitado" xfId="57907" builtinId="9" hidden="1"/>
    <cellStyle name="Hipervínculo visitado" xfId="29684" builtinId="9" hidden="1"/>
    <cellStyle name="Hipervínculo visitado" xfId="12133" builtinId="9" hidden="1"/>
    <cellStyle name="Hipervínculo visitado" xfId="18722" builtinId="9" hidden="1"/>
    <cellStyle name="Hipervínculo visitado" xfId="18547" builtinId="9" hidden="1"/>
    <cellStyle name="Hipervínculo visitado" xfId="27390" builtinId="9" hidden="1"/>
    <cellStyle name="Hipervínculo visitado" xfId="12823" builtinId="9" hidden="1"/>
    <cellStyle name="Hipervínculo visitado" xfId="39851" builtinId="9" hidden="1"/>
    <cellStyle name="Hipervínculo visitado" xfId="37763" builtinId="9" hidden="1"/>
    <cellStyle name="Hipervínculo visitado" xfId="24221" builtinId="9" hidden="1"/>
    <cellStyle name="Hipervínculo visitado" xfId="10470" builtinId="9" hidden="1"/>
    <cellStyle name="Hipervínculo visitado" xfId="25363" builtinId="9" hidden="1"/>
    <cellStyle name="Hipervínculo visitado" xfId="25995" builtinId="9" hidden="1"/>
    <cellStyle name="Hipervínculo visitado" xfId="355" builtinId="9" hidden="1"/>
    <cellStyle name="Hipervínculo visitado" xfId="50916" builtinId="9" hidden="1"/>
    <cellStyle name="Hipervínculo visitado" xfId="6584" builtinId="9" hidden="1"/>
    <cellStyle name="Hipervínculo visitado" xfId="43680" builtinId="9" hidden="1"/>
    <cellStyle name="Hipervínculo visitado" xfId="27143" builtinId="9" hidden="1"/>
    <cellStyle name="Hipervínculo visitado" xfId="26093" builtinId="9" hidden="1"/>
    <cellStyle name="Hipervínculo visitado" xfId="23487" builtinId="9" hidden="1"/>
    <cellStyle name="Hipervínculo visitado" xfId="12677" builtinId="9" hidden="1"/>
    <cellStyle name="Hipervínculo visitado" xfId="29235" builtinId="9" hidden="1"/>
    <cellStyle name="Hipervínculo visitado" xfId="3585" builtinId="9" hidden="1"/>
    <cellStyle name="Hipervínculo visitado" xfId="5366" builtinId="9" hidden="1"/>
    <cellStyle name="Hipervínculo visitado" xfId="55333" builtinId="9" hidden="1"/>
    <cellStyle name="Hipervínculo visitado" xfId="16129" builtinId="9" hidden="1"/>
    <cellStyle name="Hipervínculo visitado" xfId="27982" builtinId="9" hidden="1"/>
    <cellStyle name="Hipervínculo visitado" xfId="839" builtinId="9" hidden="1"/>
    <cellStyle name="Hipervínculo visitado" xfId="10510" builtinId="9" hidden="1"/>
    <cellStyle name="Hipervínculo visitado" xfId="47816" builtinId="9" hidden="1"/>
    <cellStyle name="Hipervínculo visitado" xfId="1593" builtinId="9" hidden="1"/>
    <cellStyle name="Hipervínculo visitado" xfId="20156" builtinId="9" hidden="1"/>
    <cellStyle name="Hipervínculo visitado" xfId="7651" builtinId="9" hidden="1"/>
    <cellStyle name="Hipervínculo visitado" xfId="9938" builtinId="9" hidden="1"/>
    <cellStyle name="Hipervínculo visitado" xfId="29889" builtinId="9" hidden="1"/>
    <cellStyle name="Hipervínculo visitado" xfId="13859" builtinId="9" hidden="1"/>
    <cellStyle name="Hipervínculo visitado" xfId="22964" builtinId="9" hidden="1"/>
    <cellStyle name="Hipervínculo visitado" xfId="32848" builtinId="9" hidden="1"/>
    <cellStyle name="Hipervínculo visitado" xfId="5794" builtinId="9" hidden="1"/>
    <cellStyle name="Hipervínculo visitado" xfId="32117" builtinId="9" hidden="1"/>
    <cellStyle name="Hipervínculo visitado" xfId="57555" builtinId="9" hidden="1"/>
    <cellStyle name="Hipervínculo visitado" xfId="46961" builtinId="9" hidden="1"/>
    <cellStyle name="Hipervínculo visitado" xfId="21082" builtinId="9" hidden="1"/>
    <cellStyle name="Hipervínculo visitado" xfId="22409" builtinId="9" hidden="1"/>
    <cellStyle name="Hipervínculo visitado" xfId="38151" builtinId="9" hidden="1"/>
    <cellStyle name="Hipervínculo visitado" xfId="28107" builtinId="9" hidden="1"/>
    <cellStyle name="Hipervínculo visitado" xfId="19846" builtinId="9" hidden="1"/>
    <cellStyle name="Hipervínculo visitado" xfId="16882" builtinId="9" hidden="1"/>
    <cellStyle name="Hipervínculo visitado" xfId="1267" builtinId="9" hidden="1"/>
    <cellStyle name="Hipervínculo visitado" xfId="23360" builtinId="9" hidden="1"/>
    <cellStyle name="Hipervínculo visitado" xfId="25316" builtinId="9" hidden="1"/>
    <cellStyle name="Hipervínculo visitado" xfId="21719" builtinId="9" hidden="1"/>
    <cellStyle name="Hipervínculo visitado" xfId="30820" builtinId="9" hidden="1"/>
    <cellStyle name="Hipervínculo visitado" xfId="26555" builtinId="9" hidden="1"/>
    <cellStyle name="Hipervínculo visitado" xfId="47397" builtinId="9" hidden="1"/>
    <cellStyle name="Hipervínculo visitado" xfId="16251" builtinId="9" hidden="1"/>
    <cellStyle name="Hipervínculo visitado" xfId="19454" builtinId="9" hidden="1"/>
    <cellStyle name="Hipervínculo visitado" xfId="18738" builtinId="9" hidden="1"/>
    <cellStyle name="Hipervínculo visitado" xfId="19016" builtinId="9" hidden="1"/>
    <cellStyle name="Hipervínculo visitado" xfId="38800" builtinId="9" hidden="1"/>
    <cellStyle name="Hipervínculo visitado" xfId="22327" builtinId="9" hidden="1"/>
    <cellStyle name="Hipervínculo visitado" xfId="15562" builtinId="9" hidden="1"/>
    <cellStyle name="Hipervínculo visitado" xfId="40296" builtinId="9" hidden="1"/>
    <cellStyle name="Hipervínculo visitado" xfId="4372" builtinId="9" hidden="1"/>
    <cellStyle name="Hipervínculo visitado" xfId="16237" builtinId="9" hidden="1"/>
    <cellStyle name="Hipervínculo visitado" xfId="14096" builtinId="9" hidden="1"/>
    <cellStyle name="Hipervínculo visitado" xfId="30767" builtinId="9" hidden="1"/>
    <cellStyle name="Hipervínculo visitado" xfId="10050" builtinId="9" hidden="1"/>
    <cellStyle name="Hipervínculo visitado" xfId="4922" builtinId="9" hidden="1"/>
    <cellStyle name="Hipervínculo visitado" xfId="43423" builtinId="9" hidden="1"/>
    <cellStyle name="Hipervínculo visitado" xfId="20385" builtinId="9" hidden="1"/>
    <cellStyle name="Hipervínculo visitado" xfId="20258" builtinId="9" hidden="1"/>
    <cellStyle name="Hipervínculo visitado" xfId="55398" builtinId="9" hidden="1"/>
    <cellStyle name="Hipervínculo visitado" xfId="35603" builtinId="9" hidden="1"/>
    <cellStyle name="Hipervínculo visitado" xfId="58981" builtinId="9" hidden="1"/>
    <cellStyle name="Hipervínculo visitado" xfId="10032" builtinId="9" hidden="1"/>
    <cellStyle name="Hipervínculo visitado" xfId="32442" builtinId="9" hidden="1"/>
    <cellStyle name="Hipervínculo visitado" xfId="54417" builtinId="9" hidden="1"/>
    <cellStyle name="Hipervínculo visitado" xfId="45961" builtinId="9" hidden="1"/>
    <cellStyle name="Hipervínculo visitado" xfId="9486" builtinId="9" hidden="1"/>
    <cellStyle name="Hipervínculo visitado" xfId="20670" builtinId="9" hidden="1"/>
    <cellStyle name="Hipervínculo visitado" xfId="44264" builtinId="9" hidden="1"/>
    <cellStyle name="Hipervínculo visitado" xfId="54900" builtinId="9" hidden="1"/>
    <cellStyle name="Hipervínculo visitado" xfId="25292" builtinId="9" hidden="1"/>
    <cellStyle name="Hipervínculo visitado" xfId="6568" builtinId="9" hidden="1"/>
    <cellStyle name="Hipervínculo visitado" xfId="57603" builtinId="9" hidden="1"/>
    <cellStyle name="Hipervínculo visitado" xfId="26251" builtinId="9" hidden="1"/>
    <cellStyle name="Hipervínculo visitado" xfId="56373" builtinId="9" hidden="1"/>
    <cellStyle name="Hipervínculo visitado" xfId="12016" builtinId="9" hidden="1"/>
    <cellStyle name="Hipervínculo visitado" xfId="6933" builtinId="9" hidden="1"/>
    <cellStyle name="Hipervínculo visitado" xfId="5545" builtinId="9" hidden="1"/>
    <cellStyle name="Hipervínculo visitado" xfId="28123" builtinId="9" hidden="1"/>
    <cellStyle name="Hipervínculo visitado" xfId="3967" builtinId="9" hidden="1"/>
    <cellStyle name="Hipervínculo visitado" xfId="22854" builtinId="9" hidden="1"/>
    <cellStyle name="Hipervínculo visitado" xfId="14930" builtinId="9" hidden="1"/>
    <cellStyle name="Hipervínculo visitado" xfId="2869" builtinId="9" hidden="1"/>
    <cellStyle name="Hipervínculo visitado" xfId="48999" builtinId="9" hidden="1"/>
    <cellStyle name="Hipervínculo visitado" xfId="13492" builtinId="9" hidden="1"/>
    <cellStyle name="Hipervínculo visitado" xfId="40348" builtinId="9" hidden="1"/>
    <cellStyle name="Hipervínculo visitado" xfId="1731" builtinId="9" hidden="1"/>
    <cellStyle name="Hipervínculo visitado" xfId="55010" builtinId="9" hidden="1"/>
    <cellStyle name="Hipervínculo visitado" xfId="11136" builtinId="9" hidden="1"/>
    <cellStyle name="Hipervínculo visitado" xfId="54736" builtinId="9" hidden="1"/>
    <cellStyle name="Hipervínculo visitado" xfId="58365" builtinId="9" hidden="1"/>
    <cellStyle name="Hipervínculo visitado" xfId="55631" builtinId="9" hidden="1"/>
    <cellStyle name="Hipervínculo visitado" xfId="53505" builtinId="9" hidden="1"/>
    <cellStyle name="Hipervínculo visitado" xfId="37317" builtinId="9" hidden="1"/>
    <cellStyle name="Hipervínculo visitado" xfId="41019" builtinId="9" hidden="1"/>
    <cellStyle name="Hipervínculo visitado" xfId="14478" builtinId="9" hidden="1"/>
    <cellStyle name="Hipervínculo visitado" xfId="39899" builtinId="9" hidden="1"/>
    <cellStyle name="Hipervínculo visitado" xfId="52182" builtinId="9" hidden="1"/>
    <cellStyle name="Hipervínculo visitado" xfId="36105" builtinId="9" hidden="1"/>
    <cellStyle name="Hipervínculo visitado" xfId="29079" builtinId="9" hidden="1"/>
    <cellStyle name="Hipervínculo visitado" xfId="2565" builtinId="9" hidden="1"/>
    <cellStyle name="Hipervínculo visitado" xfId="58581" builtinId="9" hidden="1"/>
    <cellStyle name="Hipervínculo visitado" xfId="44400" builtinId="9" hidden="1"/>
    <cellStyle name="Hipervínculo visitado" xfId="43983" builtinId="9" hidden="1"/>
    <cellStyle name="Hipervínculo visitado" xfId="27777" builtinId="9" hidden="1"/>
    <cellStyle name="Hipervínculo visitado" xfId="21197" builtinId="9" hidden="1"/>
    <cellStyle name="Hipervínculo visitado" xfId="22732" builtinId="9" hidden="1"/>
    <cellStyle name="Hipervínculo visitado" xfId="18107" builtinId="9" hidden="1"/>
    <cellStyle name="Hipervínculo visitado" xfId="27761" builtinId="9" hidden="1"/>
    <cellStyle name="Hipervínculo visitado" xfId="11463" builtinId="9" hidden="1"/>
    <cellStyle name="Hipervínculo visitado" xfId="30188" builtinId="9" hidden="1"/>
    <cellStyle name="Hipervínculo visitado" xfId="50632" builtinId="9" hidden="1"/>
    <cellStyle name="Hipervínculo visitado" xfId="11670" builtinId="9" hidden="1"/>
    <cellStyle name="Hipervínculo visitado" xfId="51048" builtinId="9" hidden="1"/>
    <cellStyle name="Hipervínculo visitado" xfId="7889" builtinId="9" hidden="1"/>
    <cellStyle name="Hipervínculo visitado" xfId="48870" builtinId="9" hidden="1"/>
    <cellStyle name="Hipervínculo visitado" xfId="43158" builtinId="9" hidden="1"/>
    <cellStyle name="Hipervínculo visitado" xfId="32458" builtinId="9" hidden="1"/>
    <cellStyle name="Hipervínculo visitado" xfId="39710" builtinId="9" hidden="1"/>
    <cellStyle name="Hipervínculo visitado" xfId="33254" builtinId="9" hidden="1"/>
    <cellStyle name="Hipervínculo visitado" xfId="12975" builtinId="9" hidden="1"/>
    <cellStyle name="Hipervínculo visitado" xfId="52026" builtinId="9" hidden="1"/>
    <cellStyle name="Hipervínculo visitado" xfId="13500" builtinId="9" hidden="1"/>
    <cellStyle name="Hipervínculo visitado" xfId="50113" builtinId="9" hidden="1"/>
    <cellStyle name="Hipervínculo visitado" xfId="3651" builtinId="9" hidden="1"/>
    <cellStyle name="Hipervínculo visitado" xfId="7859" builtinId="9" hidden="1"/>
    <cellStyle name="Hipervínculo visitado" xfId="7932" builtinId="9" hidden="1"/>
    <cellStyle name="Hipervínculo visitado" xfId="30152" builtinId="9" hidden="1"/>
    <cellStyle name="Hipervínculo visitado" xfId="8997" builtinId="9" hidden="1"/>
    <cellStyle name="Hipervínculo visitado" xfId="55880" builtinId="9" hidden="1"/>
    <cellStyle name="Hipervínculo visitado" xfId="10197" builtinId="9" hidden="1"/>
    <cellStyle name="Hipervínculo visitado" xfId="29793" builtinId="9" hidden="1"/>
    <cellStyle name="Hipervínculo visitado" xfId="55725" builtinId="9" hidden="1"/>
    <cellStyle name="Hipervínculo visitado" xfId="41370" builtinId="9" hidden="1"/>
    <cellStyle name="Hipervínculo visitado" xfId="11684" builtinId="9" hidden="1"/>
    <cellStyle name="Hipervínculo visitado" xfId="7706" builtinId="9" hidden="1"/>
    <cellStyle name="Hipervínculo visitado" xfId="6004" builtinId="9" hidden="1"/>
    <cellStyle name="Hipervínculo visitado" xfId="46471" builtinId="9" hidden="1"/>
    <cellStyle name="Hipervínculo visitado" xfId="40196" builtinId="9" hidden="1"/>
    <cellStyle name="Hipervínculo visitado" xfId="57040" builtinId="9" hidden="1"/>
    <cellStyle name="Hipervínculo visitado" xfId="3852" builtinId="9" hidden="1"/>
    <cellStyle name="Hipervínculo visitado" xfId="45619" builtinId="9" hidden="1"/>
    <cellStyle name="Hipervínculo visitado" xfId="42858" builtinId="9" hidden="1"/>
    <cellStyle name="Hipervínculo visitado" xfId="2388" builtinId="9" hidden="1"/>
    <cellStyle name="Hipervínculo visitado" xfId="50285" builtinId="9" hidden="1"/>
    <cellStyle name="Hipervínculo visitado" xfId="26653" builtinId="9" hidden="1"/>
    <cellStyle name="Hipervínculo visitado" xfId="2108" builtinId="9" hidden="1"/>
    <cellStyle name="Hipervínculo visitado" xfId="13317" builtinId="9" hidden="1"/>
    <cellStyle name="Hipervínculo visitado" xfId="39841" builtinId="9" hidden="1"/>
    <cellStyle name="Hipervínculo visitado" xfId="47940" builtinId="9" hidden="1"/>
    <cellStyle name="Hipervínculo visitado" xfId="31378" builtinId="9" hidden="1"/>
    <cellStyle name="Hipervínculo visitado" xfId="56525" builtinId="9" hidden="1"/>
    <cellStyle name="Hipervínculo visitado" xfId="50742" builtinId="9" hidden="1"/>
    <cellStyle name="Hipervínculo visitado" xfId="1875" builtinId="9" hidden="1"/>
    <cellStyle name="Hipervínculo visitado" xfId="28424" builtinId="9" hidden="1"/>
    <cellStyle name="Hipervínculo visitado" xfId="33680" builtinId="9" hidden="1"/>
    <cellStyle name="Hipervínculo visitado" xfId="30204" builtinId="9" hidden="1"/>
    <cellStyle name="Hipervínculo visitado" xfId="8520" builtinId="9" hidden="1"/>
    <cellStyle name="Hipervínculo visitado" xfId="30838" builtinId="9" hidden="1"/>
    <cellStyle name="Hipervínculo visitado" xfId="43808" builtinId="9" hidden="1"/>
    <cellStyle name="Hipervínculo visitado" xfId="26065" builtinId="9" hidden="1"/>
    <cellStyle name="Hipervínculo visitado" xfId="18618" builtinId="9" hidden="1"/>
    <cellStyle name="Hipervínculo visitado" xfId="42838" builtinId="9" hidden="1"/>
    <cellStyle name="Hipervínculo visitado" xfId="16005" builtinId="9" hidden="1"/>
    <cellStyle name="Hipervínculo visitado" xfId="14233" builtinId="9" hidden="1"/>
    <cellStyle name="Hipervínculo visitado" xfId="34501" builtinId="9" hidden="1"/>
    <cellStyle name="Hipervínculo visitado" xfId="37377" builtinId="9" hidden="1"/>
    <cellStyle name="Hipervínculo visitado" xfId="37423" builtinId="9" hidden="1"/>
    <cellStyle name="Hipervínculo visitado" xfId="33069" builtinId="9" hidden="1"/>
    <cellStyle name="Hipervínculo visitado" xfId="40044" builtinId="9" hidden="1"/>
    <cellStyle name="Hipervínculo visitado" xfId="46031" builtinId="9" hidden="1"/>
    <cellStyle name="Hipervínculo visitado" xfId="13936" builtinId="9" hidden="1"/>
    <cellStyle name="Hipervínculo visitado" xfId="42748" builtinId="9" hidden="1"/>
    <cellStyle name="Hipervínculo visitado" xfId="52939" builtinId="9" hidden="1"/>
    <cellStyle name="Hipervínculo visitado" xfId="51428" builtinId="9" hidden="1"/>
    <cellStyle name="Hipervínculo visitado" xfId="50123" builtinId="9" hidden="1"/>
    <cellStyle name="Hipervínculo visitado" xfId="23475" builtinId="9" hidden="1"/>
    <cellStyle name="Hipervínculo visitado" xfId="21568" builtinId="9" hidden="1"/>
    <cellStyle name="Hipervínculo visitado" xfId="13011" builtinId="9" hidden="1"/>
    <cellStyle name="Hipervínculo visitado" xfId="25138" builtinId="9" hidden="1"/>
    <cellStyle name="Hipervínculo visitado" xfId="17594" builtinId="9" hidden="1"/>
    <cellStyle name="Hipervínculo visitado" xfId="4653" builtinId="9" hidden="1"/>
    <cellStyle name="Hipervínculo visitado" xfId="9369" builtinId="9" hidden="1"/>
    <cellStyle name="Hipervínculo visitado" xfId="30604" builtinId="9" hidden="1"/>
    <cellStyle name="Hipervínculo visitado" xfId="38652" builtinId="9" hidden="1"/>
    <cellStyle name="Hipervínculo visitado" xfId="15576" builtinId="9" hidden="1"/>
    <cellStyle name="Hipervínculo visitado" xfId="23675" builtinId="9" hidden="1"/>
    <cellStyle name="Hipervínculo visitado" xfId="3645" builtinId="9" hidden="1"/>
    <cellStyle name="Hipervínculo visitado" xfId="13013" builtinId="9" hidden="1"/>
    <cellStyle name="Hipervínculo visitado" xfId="45024" builtinId="9" hidden="1"/>
    <cellStyle name="Hipervínculo visitado" xfId="59366" builtinId="9" hidden="1"/>
    <cellStyle name="Hipervínculo visitado" xfId="57613" builtinId="9" hidden="1"/>
    <cellStyle name="Hipervínculo visitado" xfId="18518" builtinId="9" hidden="1"/>
    <cellStyle name="Hipervínculo visitado" xfId="12863" builtinId="9" hidden="1"/>
    <cellStyle name="Hipervínculo visitado" xfId="31813" builtinId="9" hidden="1"/>
    <cellStyle name="Hipervínculo visitado" xfId="53365" builtinId="9" hidden="1"/>
    <cellStyle name="Hipervínculo visitado" xfId="4307" builtinId="9" hidden="1"/>
    <cellStyle name="Hipervínculo visitado" xfId="36263" builtinId="9" hidden="1"/>
    <cellStyle name="Hipervínculo visitado" xfId="25497" builtinId="9" hidden="1"/>
    <cellStyle name="Hipervínculo visitado" xfId="35371" builtinId="9" hidden="1"/>
    <cellStyle name="Hipervínculo visitado" xfId="8248" builtinId="9" hidden="1"/>
    <cellStyle name="Hipervínculo visitado" xfId="38003" builtinId="9" hidden="1"/>
    <cellStyle name="Hipervínculo visitado" xfId="5374" builtinId="9" hidden="1"/>
    <cellStyle name="Hipervínculo visitado" xfId="1387" builtinId="9" hidden="1"/>
    <cellStyle name="Hipervínculo visitado" xfId="1531" builtinId="9" hidden="1"/>
    <cellStyle name="Hipervínculo visitado" xfId="9920" builtinId="9" hidden="1"/>
    <cellStyle name="Hipervínculo visitado" xfId="16559" builtinId="9" hidden="1"/>
    <cellStyle name="Hipervínculo visitado" xfId="6164" builtinId="9" hidden="1"/>
    <cellStyle name="Hipervínculo visitado" xfId="16216" builtinId="9" hidden="1"/>
    <cellStyle name="Hipervínculo visitado" xfId="33926" builtinId="9" hidden="1"/>
    <cellStyle name="Hipervínculo visitado" xfId="23906" builtinId="9" hidden="1"/>
    <cellStyle name="Hipervínculo visitado" xfId="45198" builtinId="9" hidden="1"/>
    <cellStyle name="Hipervínculo visitado" xfId="58379" builtinId="9" hidden="1"/>
    <cellStyle name="Hipervínculo visitado" xfId="36502" builtinId="9" hidden="1"/>
    <cellStyle name="Hipervínculo visitado" xfId="2916" builtinId="9" hidden="1"/>
    <cellStyle name="Hipervínculo visitado" xfId="27025" builtinId="9" hidden="1"/>
    <cellStyle name="Hipervínculo visitado" xfId="36893" builtinId="9" hidden="1"/>
    <cellStyle name="Hipervínculo visitado" xfId="55406" builtinId="9" hidden="1"/>
    <cellStyle name="Hipervínculo visitado" xfId="9117" builtinId="9" hidden="1"/>
    <cellStyle name="Hipervínculo visitado" xfId="22814" builtinId="9" hidden="1"/>
    <cellStyle name="Hipervínculo visitado" xfId="33438" builtinId="9" hidden="1"/>
    <cellStyle name="Hipervínculo visitado" xfId="49106" builtinId="9" hidden="1"/>
    <cellStyle name="Hipervínculo visitado" xfId="37128" builtinId="9" hidden="1"/>
    <cellStyle name="Hipervínculo visitado" xfId="2677" builtinId="9" hidden="1"/>
    <cellStyle name="Hipervínculo visitado" xfId="12967" builtinId="9" hidden="1"/>
    <cellStyle name="Hipervínculo visitado" xfId="5652" builtinId="9" hidden="1"/>
    <cellStyle name="Hipervínculo visitado" xfId="45344" builtinId="9" hidden="1"/>
    <cellStyle name="Hipervínculo visitado" xfId="46941" builtinId="9" hidden="1"/>
    <cellStyle name="Hipervínculo visitado" xfId="51856" builtinId="9" hidden="1"/>
    <cellStyle name="Hipervínculo visitado" xfId="39258" builtinId="9" hidden="1"/>
    <cellStyle name="Hipervínculo visitado" xfId="13756" builtinId="9" hidden="1"/>
    <cellStyle name="Hipervínculo visitado" xfId="22101" builtinId="9" hidden="1"/>
    <cellStyle name="Hipervínculo visitado" xfId="53353" builtinId="9" hidden="1"/>
    <cellStyle name="Hipervínculo visitado" xfId="49093" builtinId="9" hidden="1"/>
    <cellStyle name="Hipervínculo visitado" xfId="57306" builtinId="9" hidden="1"/>
    <cellStyle name="Hipervínculo visitado" xfId="54800" builtinId="9" hidden="1"/>
    <cellStyle name="Hipervínculo visitado" xfId="38838" builtinId="9" hidden="1"/>
    <cellStyle name="Hipervínculo visitado" xfId="50652" builtinId="9" hidden="1"/>
    <cellStyle name="Hipervínculo visitado" xfId="42122" builtinId="9" hidden="1"/>
    <cellStyle name="Hipervínculo visitado" xfId="51202" builtinId="9" hidden="1"/>
    <cellStyle name="Hipervínculo visitado" xfId="49276" builtinId="9" hidden="1"/>
    <cellStyle name="Hipervínculo visitado" xfId="25722" builtinId="9" hidden="1"/>
    <cellStyle name="Hipervínculo visitado" xfId="10462" builtinId="9" hidden="1"/>
    <cellStyle name="Hipervínculo visitado" xfId="32023" builtinId="9" hidden="1"/>
    <cellStyle name="Hipervínculo visitado" xfId="28331" builtinId="9" hidden="1"/>
    <cellStyle name="Hipervínculo visitado" xfId="16704" builtinId="9" hidden="1"/>
    <cellStyle name="Hipervínculo visitado" xfId="55299" builtinId="9" hidden="1"/>
    <cellStyle name="Hipervínculo visitado" xfId="667" builtinId="9" hidden="1"/>
    <cellStyle name="Hipervínculo visitado" xfId="23098" builtinId="9" hidden="1"/>
    <cellStyle name="Hipervínculo visitado" xfId="13630" builtinId="9" hidden="1"/>
    <cellStyle name="Hipervínculo visitado" xfId="6242" builtinId="9" hidden="1"/>
    <cellStyle name="Hipervínculo visitado" xfId="54922" builtinId="9" hidden="1"/>
    <cellStyle name="Hipervínculo visitado" xfId="51816" builtinId="9" hidden="1"/>
    <cellStyle name="Hipervínculo visitado" xfId="49001" builtinId="9" hidden="1"/>
    <cellStyle name="Hipervínculo visitado" xfId="58523" builtinId="9" hidden="1"/>
    <cellStyle name="Hipervínculo visitado" xfId="50946" builtinId="9" hidden="1"/>
    <cellStyle name="Hipervínculo visitado" xfId="16834" builtinId="9" hidden="1"/>
    <cellStyle name="Hipervínculo visitado" xfId="27757" builtinId="9" hidden="1"/>
    <cellStyle name="Hipervínculo visitado" xfId="20623" builtinId="9" hidden="1"/>
    <cellStyle name="Hipervínculo visitado" xfId="27093" builtinId="9" hidden="1"/>
    <cellStyle name="Hipervínculo visitado" xfId="44616" builtinId="9" hidden="1"/>
    <cellStyle name="Hipervínculo visitado" xfId="52838" builtinId="9" hidden="1"/>
    <cellStyle name="Hipervínculo visitado" xfId="52176" builtinId="9" hidden="1"/>
    <cellStyle name="Hipervínculo visitado" xfId="48619" builtinId="9" hidden="1"/>
    <cellStyle name="Hipervínculo visitado" xfId="53065" builtinId="9" hidden="1"/>
    <cellStyle name="Hipervínculo visitado" xfId="28147" builtinId="9" hidden="1"/>
    <cellStyle name="Hipervínculo visitado" xfId="55026" builtinId="9" hidden="1"/>
    <cellStyle name="Hipervínculo visitado" xfId="31584" builtinId="9" hidden="1"/>
    <cellStyle name="Hipervínculo visitado" xfId="41456" builtinId="9" hidden="1"/>
    <cellStyle name="Hipervínculo visitado" xfId="18608" builtinId="9" hidden="1"/>
    <cellStyle name="Hipervínculo visitado" xfId="4033" builtinId="9" hidden="1"/>
    <cellStyle name="Hipervínculo visitado" xfId="33676" builtinId="9" hidden="1"/>
    <cellStyle name="Hipervínculo visitado" xfId="17846" builtinId="9" hidden="1"/>
    <cellStyle name="Hipervínculo visitado" xfId="4924" builtinId="9" hidden="1"/>
    <cellStyle name="Hipervínculo visitado" xfId="3895" builtinId="9" hidden="1"/>
    <cellStyle name="Hipervínculo visitado" xfId="37626" builtinId="9" hidden="1"/>
    <cellStyle name="Hipervínculo visitado" xfId="13678" builtinId="9" hidden="1"/>
    <cellStyle name="Hipervínculo visitado" xfId="7347" builtinId="9" hidden="1"/>
    <cellStyle name="Hipervínculo visitado" xfId="10948" builtinId="9" hidden="1"/>
    <cellStyle name="Hipervínculo visitado" xfId="49328" builtinId="9" hidden="1"/>
    <cellStyle name="Hipervínculo visitado" xfId="2011" builtinId="9" hidden="1"/>
    <cellStyle name="Hipervínculo visitado" xfId="49540" builtinId="9" hidden="1"/>
    <cellStyle name="Hipervínculo visitado" xfId="29958" builtinId="9" hidden="1"/>
    <cellStyle name="Hipervínculo visitado" xfId="24827" builtinId="9" hidden="1"/>
    <cellStyle name="Hipervínculo visitado" xfId="39314" builtinId="9" hidden="1"/>
    <cellStyle name="Hipervínculo visitado" xfId="59438" builtinId="9" hidden="1"/>
    <cellStyle name="Hipervínculo visitado" xfId="42348" builtinId="9" hidden="1"/>
    <cellStyle name="Hipervínculo visitado" xfId="5155" builtinId="9" hidden="1"/>
    <cellStyle name="Hipervínculo visitado" xfId="9721" builtinId="9" hidden="1"/>
    <cellStyle name="Hipervínculo visitado" xfId="9810" builtinId="9" hidden="1"/>
    <cellStyle name="Hipervínculo visitado" xfId="10620" builtinId="9" hidden="1"/>
    <cellStyle name="Hipervínculo visitado" xfId="8068" builtinId="9" hidden="1"/>
    <cellStyle name="Hipervínculo visitado" xfId="30291" builtinId="9" hidden="1"/>
    <cellStyle name="Hipervínculo visitado" xfId="16774" builtinId="9" hidden="1"/>
    <cellStyle name="Hipervínculo visitado" xfId="24469" builtinId="9" hidden="1"/>
    <cellStyle name="Hipervínculo visitado" xfId="4894" builtinId="9" hidden="1"/>
    <cellStyle name="Hipervínculo visitado" xfId="51974" builtinId="9" hidden="1"/>
    <cellStyle name="Hipervínculo visitado" xfId="56984" builtinId="9" hidden="1"/>
    <cellStyle name="Hipervínculo visitado" xfId="52884" builtinId="9" hidden="1"/>
    <cellStyle name="Hipervínculo visitado" xfId="13873" builtinId="9" hidden="1"/>
    <cellStyle name="Hipervínculo visitado" xfId="37835" builtinId="9" hidden="1"/>
    <cellStyle name="Hipervínculo visitado" xfId="36728" builtinId="9" hidden="1"/>
    <cellStyle name="Hipervínculo visitado" xfId="13377" builtinId="9" hidden="1"/>
    <cellStyle name="Hipervínculo visitado" xfId="1221" builtinId="9" hidden="1"/>
    <cellStyle name="Hipervínculo visitado" xfId="14584" builtinId="9" hidden="1"/>
    <cellStyle name="Hipervínculo visitado" xfId="38523" builtinId="9" hidden="1"/>
    <cellStyle name="Hipervínculo visitado" xfId="26963" builtinId="9" hidden="1"/>
    <cellStyle name="Hipervínculo visitado" xfId="16418" builtinId="9" hidden="1"/>
    <cellStyle name="Hipervínculo visitado" xfId="4239" builtinId="9" hidden="1"/>
    <cellStyle name="Hipervínculo visitado" xfId="9115" builtinId="9" hidden="1"/>
    <cellStyle name="Hipervínculo visitado" xfId="38808" builtinId="9" hidden="1"/>
    <cellStyle name="Hipervínculo visitado" xfId="57142" builtinId="9" hidden="1"/>
    <cellStyle name="Hipervínculo visitado" xfId="56105" builtinId="9" hidden="1"/>
    <cellStyle name="Hipervínculo visitado" xfId="28523" builtinId="9" hidden="1"/>
    <cellStyle name="Hipervínculo visitado" xfId="16298" builtinId="9" hidden="1"/>
    <cellStyle name="Hipervínculo visitado" xfId="53783" builtinId="9" hidden="1"/>
    <cellStyle name="Hipervínculo visitado" xfId="17041" builtinId="9" hidden="1"/>
    <cellStyle name="Hipervínculo visitado" xfId="54666" builtinId="9" hidden="1"/>
    <cellStyle name="Hipervínculo visitado" xfId="55805" builtinId="9" hidden="1"/>
    <cellStyle name="Hipervínculo visitado" xfId="29411" builtinId="9" hidden="1"/>
    <cellStyle name="Hipervínculo visitado" xfId="17634" builtinId="9" hidden="1"/>
    <cellStyle name="Hipervínculo visitado" xfId="26853" builtinId="9" hidden="1"/>
    <cellStyle name="Hipervínculo visitado" xfId="37122" builtinId="9" hidden="1"/>
    <cellStyle name="Hipervínculo visitado" xfId="19240" builtinId="9" hidden="1"/>
    <cellStyle name="Hipervínculo visitado" xfId="45900" builtinId="9" hidden="1"/>
    <cellStyle name="Hipervínculo visitado" xfId="12361" builtinId="9" hidden="1"/>
    <cellStyle name="Hipervínculo visitado" xfId="33692" builtinId="9" hidden="1"/>
    <cellStyle name="Hipervínculo visitado" xfId="36640" builtinId="9" hidden="1"/>
    <cellStyle name="Hipervínculo visitado" xfId="48016" builtinId="9" hidden="1"/>
    <cellStyle name="Hipervínculo visitado" xfId="12563" builtinId="9" hidden="1"/>
    <cellStyle name="Hipervínculo visitado" xfId="36285" builtinId="9" hidden="1"/>
    <cellStyle name="Hipervínculo visitado" xfId="36113" builtinId="9" hidden="1"/>
    <cellStyle name="Hipervínculo visitado" xfId="52706" builtinId="9" hidden="1"/>
    <cellStyle name="Hipervínculo visitado" xfId="51838" builtinId="9" hidden="1"/>
    <cellStyle name="Hipervínculo visitado" xfId="10224" builtinId="9" hidden="1"/>
    <cellStyle name="Hipervínculo visitado" xfId="11373" builtinId="9" hidden="1"/>
    <cellStyle name="Hipervínculo visitado" xfId="12432" builtinId="9" hidden="1"/>
    <cellStyle name="Hipervínculo visitado" xfId="32985" builtinId="9" hidden="1"/>
    <cellStyle name="Hipervínculo visitado" xfId="53695" builtinId="9" hidden="1"/>
    <cellStyle name="Hipervínculo visitado" xfId="2318" builtinId="9" hidden="1"/>
    <cellStyle name="Hipervínculo visitado" xfId="49164" builtinId="9" hidden="1"/>
    <cellStyle name="Hipervínculo visitado" xfId="57754" builtinId="9" hidden="1"/>
    <cellStyle name="Hipervínculo visitado" xfId="996" builtinId="9" hidden="1"/>
    <cellStyle name="Hipervínculo visitado" xfId="32854" builtinId="9" hidden="1"/>
    <cellStyle name="Hipervínculo visitado" xfId="40810" builtinId="9" hidden="1"/>
    <cellStyle name="Hipervínculo visitado" xfId="55553" builtinId="9" hidden="1"/>
    <cellStyle name="Hipervínculo visitado" xfId="27825" builtinId="9" hidden="1"/>
    <cellStyle name="Hipervínculo visitado" xfId="48634" builtinId="9" hidden="1"/>
    <cellStyle name="Hipervínculo visitado" xfId="39676" builtinId="9" hidden="1"/>
    <cellStyle name="Hipervínculo visitado" xfId="18135" builtinId="9" hidden="1"/>
    <cellStyle name="Hipervínculo visitado" xfId="47193" builtinId="9" hidden="1"/>
    <cellStyle name="Hipervínculo visitado" xfId="6831" builtinId="9" hidden="1"/>
    <cellStyle name="Hipervínculo visitado" xfId="43365" builtinId="9" hidden="1"/>
    <cellStyle name="Hipervínculo visitado" xfId="27324" builtinId="9" hidden="1"/>
    <cellStyle name="Hipervínculo visitado" xfId="12613" builtinId="9" hidden="1"/>
    <cellStyle name="Hipervínculo visitado" xfId="23549" builtinId="9" hidden="1"/>
    <cellStyle name="Hipervínculo visitado" xfId="1209" builtinId="9" hidden="1"/>
    <cellStyle name="Hipervínculo visitado" xfId="2394" builtinId="9" hidden="1"/>
    <cellStyle name="Hipervínculo visitado" xfId="38688" builtinId="9" hidden="1"/>
    <cellStyle name="Hipervínculo visitado" xfId="20465" builtinId="9" hidden="1"/>
    <cellStyle name="Hipervínculo visitado" xfId="53497" builtinId="9" hidden="1"/>
    <cellStyle name="Hipervínculo visitado" xfId="1247" builtinId="9" hidden="1"/>
    <cellStyle name="Hipervínculo visitado" xfId="7232" builtinId="9" hidden="1"/>
    <cellStyle name="Hipervínculo visitado" xfId="10026" builtinId="9" hidden="1"/>
    <cellStyle name="Hipervínculo visitado" xfId="44644" builtinId="9" hidden="1"/>
    <cellStyle name="Hipervínculo visitado" xfId="32181" builtinId="9" hidden="1"/>
    <cellStyle name="Hipervínculo visitado" xfId="52172" builtinId="9" hidden="1"/>
    <cellStyle name="Hipervínculo visitado" xfId="58879" builtinId="9" hidden="1"/>
    <cellStyle name="Hipervínculo visitado" xfId="55977" builtinId="9" hidden="1"/>
    <cellStyle name="Hipervínculo visitado" xfId="15903" builtinId="9" hidden="1"/>
    <cellStyle name="Hipervínculo visitado" xfId="763" builtinId="9" hidden="1"/>
    <cellStyle name="Hipervínculo visitado" xfId="19606" builtinId="9" hidden="1"/>
    <cellStyle name="Hipervínculo visitado" xfId="8160" builtinId="9" hidden="1"/>
    <cellStyle name="Hipervínculo visitado" xfId="2599" builtinId="9" hidden="1"/>
    <cellStyle name="Hipervínculo visitado" xfId="12565" builtinId="9" hidden="1"/>
    <cellStyle name="Hipervínculo visitado" xfId="52298" builtinId="9" hidden="1"/>
    <cellStyle name="Hipervínculo visitado" xfId="41245" builtinId="9" hidden="1"/>
    <cellStyle name="Hipervínculo visitado" xfId="19922" builtinId="9" hidden="1"/>
    <cellStyle name="Hipervínculo visitado" xfId="13083" builtinId="9" hidden="1"/>
    <cellStyle name="Hipervínculo visitado" xfId="6859" builtinId="9" hidden="1"/>
    <cellStyle name="Hipervínculo visitado" xfId="3308" builtinId="9" hidden="1"/>
    <cellStyle name="Hipervínculo visitado" xfId="29997" builtinId="9" hidden="1"/>
    <cellStyle name="Hipervínculo visitado" xfId="55771" builtinId="9" hidden="1"/>
    <cellStyle name="Hipervínculo visitado" xfId="7512" builtinId="9" hidden="1"/>
    <cellStyle name="Hipervínculo visitado" xfId="56647" builtinId="9" hidden="1"/>
    <cellStyle name="Hipervínculo visitado" xfId="53359" builtinId="9" hidden="1"/>
    <cellStyle name="Hipervínculo visitado" xfId="18529" builtinId="9" hidden="1"/>
    <cellStyle name="Hipervínculo visitado" xfId="8945" builtinId="9" hidden="1"/>
    <cellStyle name="Hipervínculo visitado" xfId="3264" builtinId="9" hidden="1"/>
    <cellStyle name="Hipervínculo visitado" xfId="9746" builtinId="9" hidden="1"/>
    <cellStyle name="Hipervínculo visitado" xfId="54559" builtinId="9" hidden="1"/>
    <cellStyle name="Hipervínculo visitado" xfId="6416" builtinId="9" hidden="1"/>
    <cellStyle name="Hipervínculo visitado" xfId="50642" builtinId="9" hidden="1"/>
    <cellStyle name="Hipervínculo visitado" xfId="27934" builtinId="9" hidden="1"/>
    <cellStyle name="Hipervínculo visitado" xfId="49990" builtinId="9" hidden="1"/>
    <cellStyle name="Hipervínculo visitado" xfId="21239" builtinId="9" hidden="1"/>
    <cellStyle name="Hipervínculo visitado" xfId="33296" builtinId="9" hidden="1"/>
    <cellStyle name="Hipervínculo visitado" xfId="32073" builtinId="9" hidden="1"/>
    <cellStyle name="Hipervínculo visitado" xfId="48201" builtinId="9" hidden="1"/>
    <cellStyle name="Hipervínculo visitado" xfId="41041" builtinId="9" hidden="1"/>
    <cellStyle name="Hipervínculo visitado" xfId="41602" builtinId="9" hidden="1"/>
    <cellStyle name="Hipervínculo visitado" xfId="19868" builtinId="9" hidden="1"/>
    <cellStyle name="Hipervínculo visitado" xfId="41606" builtinId="9" hidden="1"/>
    <cellStyle name="Hipervínculo visitado" xfId="16591" builtinId="9" hidden="1"/>
    <cellStyle name="Hipervínculo visitado" xfId="18247" builtinId="9" hidden="1"/>
    <cellStyle name="Hipervínculo visitado" xfId="7443" builtinId="9" hidden="1"/>
    <cellStyle name="Hipervínculo visitado" xfId="49602" builtinId="9" hidden="1"/>
    <cellStyle name="Hipervínculo visitado" xfId="3589" builtinId="9" hidden="1"/>
    <cellStyle name="Hipervínculo visitado" xfId="49061" builtinId="9" hidden="1"/>
    <cellStyle name="Hipervínculo visitado" xfId="41151" builtinId="9" hidden="1"/>
    <cellStyle name="Hipervínculo visitado" xfId="12745" builtinId="9" hidden="1"/>
    <cellStyle name="Hipervínculo visitado" xfId="33017" builtinId="9" hidden="1"/>
    <cellStyle name="Hipervínculo visitado" xfId="13395" builtinId="9" hidden="1"/>
    <cellStyle name="Hipervínculo visitado" xfId="36175" builtinId="9" hidden="1"/>
    <cellStyle name="Hipervínculo visitado" xfId="6767" builtinId="9" hidden="1"/>
    <cellStyle name="Hipervínculo visitado" xfId="45332" builtinId="9" hidden="1"/>
    <cellStyle name="Hipervínculo visitado" xfId="50758" builtinId="9" hidden="1"/>
    <cellStyle name="Hipervínculo visitado" xfId="40442" builtinId="9" hidden="1"/>
    <cellStyle name="Hipervínculo visitado" xfId="4791" builtinId="9" hidden="1"/>
    <cellStyle name="Hipervínculo visitado" xfId="38449" builtinId="9" hidden="1"/>
    <cellStyle name="Hipervínculo visitado" xfId="56591" builtinId="9" hidden="1"/>
    <cellStyle name="Hipervínculo visitado" xfId="56499" builtinId="9" hidden="1"/>
    <cellStyle name="Hipervínculo visitado" xfId="55890" builtinId="9" hidden="1"/>
    <cellStyle name="Hipervínculo visitado" xfId="33748" builtinId="9" hidden="1"/>
    <cellStyle name="Hipervínculo visitado" xfId="54045" builtinId="9" hidden="1"/>
    <cellStyle name="Hipervínculo visitado" xfId="51426" builtinId="9" hidden="1"/>
    <cellStyle name="Hipervínculo visitado" xfId="4968" builtinId="9" hidden="1"/>
    <cellStyle name="Hipervínculo visitado" xfId="46055" builtinId="9" hidden="1"/>
    <cellStyle name="Hipervínculo visitado" xfId="57440" builtinId="9" hidden="1"/>
    <cellStyle name="Hipervínculo visitado" xfId="7520" builtinId="9" hidden="1"/>
    <cellStyle name="Hipervínculo visitado" xfId="199" builtinId="9" hidden="1"/>
    <cellStyle name="Hipervínculo visitado" xfId="2532" builtinId="9" hidden="1"/>
    <cellStyle name="Hipervínculo visitado" xfId="57744" builtinId="9" hidden="1"/>
    <cellStyle name="Hipervínculo visitado" xfId="56791" builtinId="9" hidden="1"/>
    <cellStyle name="Hipervínculo visitado" xfId="3997" builtinId="9" hidden="1"/>
    <cellStyle name="Hipervínculo visitado" xfId="1345" builtinId="9" hidden="1"/>
    <cellStyle name="Hipervínculo visitado" xfId="53445" builtinId="9" hidden="1"/>
    <cellStyle name="Hipervínculo visitado" xfId="5800" builtinId="9" hidden="1"/>
    <cellStyle name="Hipervínculo visitado" xfId="10748" builtinId="9" hidden="1"/>
    <cellStyle name="Hipervínculo visitado" xfId="19559" builtinId="9" hidden="1"/>
    <cellStyle name="Hipervínculo visitado" xfId="5192" builtinId="9" hidden="1"/>
    <cellStyle name="Hipervínculo visitado" xfId="54738" builtinId="9" hidden="1"/>
    <cellStyle name="Hipervínculo visitado" xfId="51446" builtinId="9" hidden="1"/>
    <cellStyle name="Hipervínculo visitado" xfId="4324" builtinId="9" hidden="1"/>
    <cellStyle name="Hipervínculo visitado" xfId="31350" builtinId="9" hidden="1"/>
    <cellStyle name="Hipervínculo visitado" xfId="30884" builtinId="9" hidden="1"/>
    <cellStyle name="Hipervínculo visitado" xfId="40008" builtinId="9" hidden="1"/>
    <cellStyle name="Hipervínculo visitado" xfId="36868" builtinId="9" hidden="1"/>
    <cellStyle name="Hipervínculo visitado" xfId="13957" builtinId="9" hidden="1"/>
    <cellStyle name="Hipervínculo visitado" xfId="14207" builtinId="9" hidden="1"/>
    <cellStyle name="Hipervínculo visitado" xfId="16184" builtinId="9" hidden="1"/>
    <cellStyle name="Hipervínculo visitado" xfId="32139" builtinId="9" hidden="1"/>
    <cellStyle name="Hipervínculo visitado" xfId="41279" builtinId="9" hidden="1"/>
    <cellStyle name="Hipervínculo visitado" xfId="35105" builtinId="9" hidden="1"/>
    <cellStyle name="Hipervínculo visitado" xfId="8056" builtinId="9" hidden="1"/>
    <cellStyle name="Hipervínculo visitado" xfId="7405" builtinId="9" hidden="1"/>
    <cellStyle name="Hipervínculo visitado" xfId="22171" builtinId="9" hidden="1"/>
    <cellStyle name="Hipervínculo visitado" xfId="9464" builtinId="9" hidden="1"/>
    <cellStyle name="Hipervínculo visitado" xfId="49796" builtinId="9" hidden="1"/>
    <cellStyle name="Hipervínculo visitado" xfId="31662" builtinId="9" hidden="1"/>
    <cellStyle name="Hipervínculo visitado" xfId="31426" builtinId="9" hidden="1"/>
    <cellStyle name="Hipervínculo visitado" xfId="7214" builtinId="9" hidden="1"/>
    <cellStyle name="Hipervínculo visitado" xfId="34576" builtinId="9" hidden="1"/>
    <cellStyle name="Hipervínculo visitado" xfId="1139" builtinId="9" hidden="1"/>
    <cellStyle name="Hipervínculo visitado" xfId="24179" builtinId="9" hidden="1"/>
    <cellStyle name="Hipervínculo visitado" xfId="2782" builtinId="9" hidden="1"/>
    <cellStyle name="Hipervínculo visitado" xfId="7411" builtinId="9" hidden="1"/>
    <cellStyle name="Hipervínculo visitado" xfId="12969" builtinId="9" hidden="1"/>
    <cellStyle name="Hipervínculo visitado" xfId="13101" builtinId="9" hidden="1"/>
    <cellStyle name="Hipervínculo visitado" xfId="38339" builtinId="9" hidden="1"/>
    <cellStyle name="Hipervínculo visitado" xfId="35077" builtinId="9" hidden="1"/>
    <cellStyle name="Hipervínculo visitado" xfId="51289" builtinId="9" hidden="1"/>
    <cellStyle name="Hipervínculo visitado" xfId="13636" builtinId="9" hidden="1"/>
    <cellStyle name="Hipervínculo visitado" xfId="3527" builtinId="9" hidden="1"/>
    <cellStyle name="Hipervínculo visitado" xfId="42272" builtinId="9" hidden="1"/>
    <cellStyle name="Hipervínculo visitado" xfId="23753" builtinId="9" hidden="1"/>
    <cellStyle name="Hipervínculo visitado" xfId="29381" builtinId="9" hidden="1"/>
    <cellStyle name="Hipervínculo visitado" xfId="42338" builtinId="9" hidden="1"/>
    <cellStyle name="Hipervínculo visitado" xfId="35651" builtinId="9" hidden="1"/>
    <cellStyle name="Hipervínculo visitado" xfId="45894" builtinId="9" hidden="1"/>
    <cellStyle name="Hipervínculo visitado" xfId="9880" builtinId="9" hidden="1"/>
    <cellStyle name="Hipervínculo visitado" xfId="16535" builtinId="9" hidden="1"/>
    <cellStyle name="Hipervínculo visitado" xfId="44684" builtinId="9" hidden="1"/>
    <cellStyle name="Hipervínculo visitado" xfId="50457" builtinId="9" hidden="1"/>
    <cellStyle name="Hipervínculo visitado" xfId="14285" builtinId="9" hidden="1"/>
    <cellStyle name="Hipervínculo visitado" xfId="42698" builtinId="9" hidden="1"/>
    <cellStyle name="Hipervínculo visitado" xfId="24147" builtinId="9" hidden="1"/>
    <cellStyle name="Hipervínculo visitado" xfId="58764" builtinId="9" hidden="1"/>
    <cellStyle name="Hipervínculo visitado" xfId="59169" builtinId="9" hidden="1"/>
    <cellStyle name="Hipervínculo visitado" xfId="51468" builtinId="9" hidden="1"/>
    <cellStyle name="Hipervínculo visitado" xfId="5332" builtinId="9" hidden="1"/>
    <cellStyle name="Hipervínculo visitado" xfId="16067" builtinId="9" hidden="1"/>
    <cellStyle name="Hipervínculo visitado" xfId="37467" builtinId="9" hidden="1"/>
    <cellStyle name="Hipervínculo visitado" xfId="5085" builtinId="9" hidden="1"/>
    <cellStyle name="Hipervínculo visitado" xfId="12131" builtinId="9" hidden="1"/>
    <cellStyle name="Hipervínculo visitado" xfId="13199" builtinId="9" hidden="1"/>
    <cellStyle name="Hipervínculo visitado" xfId="14086" builtinId="9" hidden="1"/>
    <cellStyle name="Hipervínculo visitado" xfId="9137" builtinId="9" hidden="1"/>
    <cellStyle name="Hipervínculo visitado" xfId="8130" builtinId="9" hidden="1"/>
    <cellStyle name="Hipervínculo visitado" xfId="3993" builtinId="9" hidden="1"/>
    <cellStyle name="Hipervínculo visitado" xfId="56027" builtinId="9" hidden="1"/>
    <cellStyle name="Hipervínculo visitado" xfId="37699" builtinId="9" hidden="1"/>
    <cellStyle name="Hipervínculo visitado" xfId="47237" builtinId="9" hidden="1"/>
    <cellStyle name="Hipervínculo visitado" xfId="49282" builtinId="9" hidden="1"/>
    <cellStyle name="Hipervínculo visitado" xfId="29905" builtinId="9" hidden="1"/>
    <cellStyle name="Hipervínculo visitado" xfId="40774" builtinId="9" hidden="1"/>
    <cellStyle name="Hipervínculo visitado" xfId="4145" builtinId="9" hidden="1"/>
    <cellStyle name="Hipervínculo visitado" xfId="51878" builtinId="9" hidden="1"/>
    <cellStyle name="Hipervínculo visitado" xfId="2653" builtinId="9" hidden="1"/>
    <cellStyle name="Hipervínculo visitado" xfId="50559" builtinId="9" hidden="1"/>
    <cellStyle name="Hipervínculo visitado" xfId="26773" builtinId="9" hidden="1"/>
    <cellStyle name="Hipervínculo visitado" xfId="43202" builtinId="9" hidden="1"/>
    <cellStyle name="Hipervínculo visitado" xfId="54225" builtinId="9" hidden="1"/>
    <cellStyle name="Hipervínculo visitado" xfId="53095" builtinId="9" hidden="1"/>
    <cellStyle name="Hipervínculo visitado" xfId="30416" builtinId="9" hidden="1"/>
    <cellStyle name="Hipervínculo visitado" xfId="29837" builtinId="9" hidden="1"/>
    <cellStyle name="Hipervínculo visitado" xfId="43920" builtinId="9" hidden="1"/>
    <cellStyle name="Hipervínculo visitado" xfId="40564" builtinId="9" hidden="1"/>
    <cellStyle name="Hipervínculo visitado" xfId="42398" builtinId="9" hidden="1"/>
    <cellStyle name="Hipervínculo visitado" xfId="38397" builtinId="9" hidden="1"/>
    <cellStyle name="Hipervínculo visitado" xfId="24137" builtinId="9" hidden="1"/>
    <cellStyle name="Hipervínculo visitado" xfId="22914" builtinId="9" hidden="1"/>
    <cellStyle name="Hipervínculo visitado" xfId="27598" builtinId="9" hidden="1"/>
    <cellStyle name="Hipervínculo visitado" xfId="53495" builtinId="9" hidden="1"/>
    <cellStyle name="Hipervínculo visitado" xfId="28757" builtinId="9" hidden="1"/>
    <cellStyle name="Hipervínculo visitado" xfId="59252" builtinId="9" hidden="1"/>
    <cellStyle name="Hipervínculo visitado" xfId="42070" builtinId="9" hidden="1"/>
    <cellStyle name="Hipervínculo visitado" xfId="58461" builtinId="9" hidden="1"/>
    <cellStyle name="Hipervínculo visitado" xfId="20126" builtinId="9" hidden="1"/>
    <cellStyle name="Hipervínculo visitado" xfId="41665" builtinId="9" hidden="1"/>
    <cellStyle name="Hipervínculo visitado" xfId="35727" builtinId="9" hidden="1"/>
    <cellStyle name="Hipervínculo visitado" xfId="48894" builtinId="9" hidden="1"/>
    <cellStyle name="Hipervínculo visitado" xfId="25977" builtinId="9" hidden="1"/>
    <cellStyle name="Hipervínculo visitado" xfId="10410" builtinId="9" hidden="1"/>
    <cellStyle name="Hipervínculo visitado" xfId="24609" builtinId="9" hidden="1"/>
    <cellStyle name="Hipervínculo visitado" xfId="33244" builtinId="9" hidden="1"/>
    <cellStyle name="Hipervínculo visitado" xfId="23376" builtinId="9" hidden="1"/>
    <cellStyle name="Hipervínculo visitado" xfId="48161" builtinId="9" hidden="1"/>
    <cellStyle name="Hipervínculo visitado" xfId="53122" builtinId="9" hidden="1"/>
    <cellStyle name="Hipervínculo visitado" xfId="42684" builtinId="9" hidden="1"/>
    <cellStyle name="Hipervínculo visitado" xfId="7431" builtinId="9" hidden="1"/>
    <cellStyle name="Hipervínculo visitado" xfId="5452" builtinId="9" hidden="1"/>
    <cellStyle name="Hipervínculo visitado" xfId="12943" builtinId="9" hidden="1"/>
    <cellStyle name="Hipervínculo visitado" xfId="34523" builtinId="9" hidden="1"/>
    <cellStyle name="Hipervínculo visitado" xfId="33184" builtinId="9" hidden="1"/>
    <cellStyle name="Hipervínculo visitado" xfId="20844" builtinId="9" hidden="1"/>
    <cellStyle name="Hipervínculo visitado" xfId="34564" builtinId="9" hidden="1"/>
    <cellStyle name="Hipervínculo visitado" xfId="17866" builtinId="9" hidden="1"/>
    <cellStyle name="Hipervínculo visitado" xfId="51864" builtinId="9" hidden="1"/>
    <cellStyle name="Hipervínculo visitado" xfId="29785" builtinId="9" hidden="1"/>
    <cellStyle name="Hipervínculo visitado" xfId="48125" builtinId="9" hidden="1"/>
    <cellStyle name="Hipervínculo visitado" xfId="2965" builtinId="9" hidden="1"/>
    <cellStyle name="Hipervínculo visitado" xfId="32850" builtinId="9" hidden="1"/>
    <cellStyle name="Hipervínculo visitado" xfId="28033" builtinId="9" hidden="1"/>
    <cellStyle name="Hipervínculo visitado" xfId="34" builtinId="9" hidden="1"/>
    <cellStyle name="Hipervínculo visitado" xfId="20106" builtinId="9" hidden="1"/>
    <cellStyle name="Hipervínculo visitado" xfId="18584" builtinId="9" hidden="1"/>
    <cellStyle name="Hipervínculo visitado" xfId="26783" builtinId="9" hidden="1"/>
    <cellStyle name="Hipervínculo visitado" xfId="38169" builtinId="9" hidden="1"/>
    <cellStyle name="Hipervínculo visitado" xfId="58345" builtinId="9" hidden="1"/>
    <cellStyle name="Hipervínculo visitado" xfId="55199" builtinId="9" hidden="1"/>
    <cellStyle name="Hipervínculo visitado" xfId="21608" builtinId="9" hidden="1"/>
    <cellStyle name="Hipervínculo visitado" xfId="22626" builtinId="9" hidden="1"/>
    <cellStyle name="Hipervínculo visitado" xfId="4665" builtinId="9" hidden="1"/>
    <cellStyle name="Hipervínculo visitado" xfId="32468" builtinId="9" hidden="1"/>
    <cellStyle name="Hipervínculo visitado" xfId="27099" builtinId="9" hidden="1"/>
    <cellStyle name="Hipervínculo visitado" xfId="50506" builtinId="9" hidden="1"/>
    <cellStyle name="Hipervínculo visitado" xfId="49524" builtinId="9" hidden="1"/>
    <cellStyle name="Hipervínculo visitado" xfId="50772" builtinId="9" hidden="1"/>
    <cellStyle name="Hipervínculo visitado" xfId="57981" builtinId="9" hidden="1"/>
    <cellStyle name="Hipervínculo visitado" xfId="17574" builtinId="9" hidden="1"/>
    <cellStyle name="Hipervínculo visitado" xfId="23935" builtinId="9" hidden="1"/>
    <cellStyle name="Hipervínculo visitado" xfId="51972" builtinId="9" hidden="1"/>
    <cellStyle name="Hipervínculo visitado" xfId="15196" builtinId="9" hidden="1"/>
    <cellStyle name="Hipervínculo visitado" xfId="54211" builtinId="9" hidden="1"/>
    <cellStyle name="Hipervínculo visitado" xfId="16684" builtinId="9" hidden="1"/>
    <cellStyle name="Hipervínculo visitado" xfId="10760" builtinId="9" hidden="1"/>
    <cellStyle name="Hipervínculo visitado" xfId="37116" builtinId="9" hidden="1"/>
    <cellStyle name="Hipervínculo visitado" xfId="14464" builtinId="9" hidden="1"/>
    <cellStyle name="Hipervínculo visitado" xfId="30898" builtinId="9" hidden="1"/>
    <cellStyle name="Hipervínculo visitado" xfId="37695" builtinId="9" hidden="1"/>
    <cellStyle name="Hipervínculo visitado" xfId="47363" builtinId="9" hidden="1"/>
    <cellStyle name="Hipervínculo visitado" xfId="48336" builtinId="9" hidden="1"/>
    <cellStyle name="Hipervínculo visitado" xfId="35901" builtinId="9" hidden="1"/>
    <cellStyle name="Hipervínculo visitado" xfId="54109" builtinId="9" hidden="1"/>
    <cellStyle name="Hipervínculo visitado" xfId="37037" builtinId="9" hidden="1"/>
    <cellStyle name="Hipervínculo visitado" xfId="44501" builtinId="9" hidden="1"/>
    <cellStyle name="Hipervínculo visitado" xfId="52481" builtinId="9" hidden="1"/>
    <cellStyle name="Hipervínculo visitado" xfId="46770" builtinId="9" hidden="1"/>
    <cellStyle name="Hipervínculo visitado" xfId="45288" builtinId="9" hidden="1"/>
    <cellStyle name="Hipervínculo visitado" xfId="55325" builtinId="9" hidden="1"/>
    <cellStyle name="Hipervínculo visitado" xfId="17610" builtinId="9" hidden="1"/>
    <cellStyle name="Hipervínculo visitado" xfId="20861" builtinId="9" hidden="1"/>
    <cellStyle name="Hipervínculo visitado" xfId="777" builtinId="9" hidden="1"/>
    <cellStyle name="Hipervínculo visitado" xfId="57720" builtinId="9" hidden="1"/>
    <cellStyle name="Hipervínculo visitado" xfId="58109" builtinId="9" hidden="1"/>
    <cellStyle name="Hipervínculo visitado" xfId="20042" builtinId="9" hidden="1"/>
    <cellStyle name="Hipervínculo visitado" xfId="35031" builtinId="9" hidden="1"/>
    <cellStyle name="Hipervínculo visitado" xfId="25795" builtinId="9" hidden="1"/>
    <cellStyle name="Hipervínculo visitado" xfId="42608" builtinId="9" hidden="1"/>
    <cellStyle name="Hipervínculo visitado" xfId="11570" builtinId="9" hidden="1"/>
    <cellStyle name="Hipervínculo visitado" xfId="48728" builtinId="9" hidden="1"/>
    <cellStyle name="Hipervínculo visitado" xfId="57082" builtinId="9" hidden="1"/>
    <cellStyle name="Hipervínculo visitado" xfId="41223" builtinId="9" hidden="1"/>
    <cellStyle name="Hipervínculo visitado" xfId="48324" builtinId="9" hidden="1"/>
    <cellStyle name="Hipervínculo visitado" xfId="13421" builtinId="9" hidden="1"/>
    <cellStyle name="Hipervínculo visitado" xfId="58170" builtinId="9" hidden="1"/>
    <cellStyle name="Hipervínculo visitado" xfId="56003" builtinId="9" hidden="1"/>
    <cellStyle name="Hipervínculo visitado" xfId="28631" builtinId="9" hidden="1"/>
    <cellStyle name="Hipervínculo visitado" xfId="42872" builtinId="9" hidden="1"/>
    <cellStyle name="Hipervínculo visitado" xfId="39708" builtinId="9" hidden="1"/>
    <cellStyle name="Hipervínculo visitado" xfId="49372" builtinId="9" hidden="1"/>
    <cellStyle name="Hipervínculo visitado" xfId="49238" builtinId="9" hidden="1"/>
    <cellStyle name="Hipervínculo visitado" xfId="35689" builtinId="9" hidden="1"/>
    <cellStyle name="Hipervínculo visitado" xfId="1599" builtinId="9" hidden="1"/>
    <cellStyle name="Hipervínculo visitado" xfId="2027" builtinId="9" hidden="1"/>
    <cellStyle name="Hipervínculo visitado" xfId="46501" builtinId="9" hidden="1"/>
    <cellStyle name="Hipervínculo visitado" xfId="8006" builtinId="9" hidden="1"/>
    <cellStyle name="Hipervínculo visitado" xfId="15020" builtinId="9" hidden="1"/>
    <cellStyle name="Hipervínculo visitado" xfId="44546" builtinId="9" hidden="1"/>
    <cellStyle name="Hipervínculo visitado" xfId="25471" builtinId="9" hidden="1"/>
    <cellStyle name="Hipervínculo visitado" xfId="24755" builtinId="9" hidden="1"/>
    <cellStyle name="Hipervínculo visitado" xfId="14140" builtinId="9" hidden="1"/>
    <cellStyle name="Hipervínculo visitado" xfId="57585" builtinId="9" hidden="1"/>
    <cellStyle name="Hipervínculo visitado" xfId="23499" builtinId="9" hidden="1"/>
    <cellStyle name="Hipervínculo visitado" xfId="19026" builtinId="9" hidden="1"/>
    <cellStyle name="Hipervínculo visitado" xfId="5055" builtinId="9" hidden="1"/>
    <cellStyle name="Hipervínculo visitado" xfId="25182" builtinId="9" hidden="1"/>
    <cellStyle name="Hipervínculo visitado" xfId="9223" builtinId="9" hidden="1"/>
    <cellStyle name="Hipervínculo visitado" xfId="17362" builtinId="9" hidden="1"/>
    <cellStyle name="Hipervínculo visitado" xfId="3841" builtinId="9" hidden="1"/>
    <cellStyle name="Hipervínculo visitado" xfId="40028" builtinId="9" hidden="1"/>
    <cellStyle name="Hipervínculo visitado" xfId="42914" builtinId="9" hidden="1"/>
    <cellStyle name="Hipervínculo visitado" xfId="54325" builtinId="9" hidden="1"/>
    <cellStyle name="Hipervínculo visitado" xfId="5567" builtinId="9" hidden="1"/>
    <cellStyle name="Hipervínculo visitado" xfId="5444" builtinId="9" hidden="1"/>
    <cellStyle name="Hipervínculo visitado" xfId="38073" builtinId="9" hidden="1"/>
    <cellStyle name="Hipervínculo visitado" xfId="33144" builtinId="9" hidden="1"/>
    <cellStyle name="Hipervínculo visitado" xfId="16416" builtinId="9" hidden="1"/>
    <cellStyle name="Hipervínculo visitado" xfId="8702" builtinId="9" hidden="1"/>
    <cellStyle name="Hipervínculo visitado" xfId="36488" builtinId="9" hidden="1"/>
    <cellStyle name="Hipervínculo visitado" xfId="5036" builtinId="9" hidden="1"/>
    <cellStyle name="Hipervínculo visitado" xfId="18103" builtinId="9" hidden="1"/>
    <cellStyle name="Hipervínculo visitado" xfId="49812" builtinId="9" hidden="1"/>
    <cellStyle name="Hipervínculo visitado" xfId="30689" builtinId="9" hidden="1"/>
    <cellStyle name="Hipervínculo visitado" xfId="1555" builtinId="9" hidden="1"/>
    <cellStyle name="Hipervínculo visitado" xfId="21843" builtinId="9" hidden="1"/>
    <cellStyle name="Hipervínculo visitado" xfId="26212" builtinId="9" hidden="1"/>
    <cellStyle name="Hipervínculo visitado" xfId="38007" builtinId="9" hidden="1"/>
    <cellStyle name="Hipervínculo visitado" xfId="17556" builtinId="9" hidden="1"/>
    <cellStyle name="Hipervínculo visitado" xfId="40953" builtinId="9" hidden="1"/>
    <cellStyle name="Hipervínculo visitado" xfId="22527" builtinId="9" hidden="1"/>
    <cellStyle name="Hipervínculo visitado" xfId="38933" builtinId="9" hidden="1"/>
    <cellStyle name="Hipervínculo visitado" xfId="36462" builtinId="9" hidden="1"/>
    <cellStyle name="Hipervínculo visitado" xfId="43619" builtinId="9" hidden="1"/>
    <cellStyle name="Hipervínculo visitado" xfId="46361" builtinId="9" hidden="1"/>
    <cellStyle name="Hipervínculo visitado" xfId="9462" builtinId="9" hidden="1"/>
    <cellStyle name="Hipervínculo visitado" xfId="32113" builtinId="9" hidden="1"/>
    <cellStyle name="Hipervínculo visitado" xfId="4001" builtinId="9" hidden="1"/>
    <cellStyle name="Hipervínculo visitado" xfId="13588" builtinId="9" hidden="1"/>
    <cellStyle name="Hipervínculo visitado" xfId="44447" builtinId="9" hidden="1"/>
    <cellStyle name="Hipervínculo visitado" xfId="33962" builtinId="9" hidden="1"/>
    <cellStyle name="Hipervínculo visitado" xfId="14677" builtinId="9" hidden="1"/>
    <cellStyle name="Hipervínculo visitado" xfId="23904" builtinId="9" hidden="1"/>
    <cellStyle name="Hipervínculo visitado" xfId="37562" builtinId="9" hidden="1"/>
    <cellStyle name="Hipervínculo visitado" xfId="56261" builtinId="9" hidden="1"/>
    <cellStyle name="Hipervínculo visitado" xfId="9055" builtinId="9" hidden="1"/>
    <cellStyle name="Hipervínculo visitado" xfId="48143" builtinId="9" hidden="1"/>
    <cellStyle name="Hipervínculo visitado" xfId="36422" builtinId="9" hidden="1"/>
    <cellStyle name="Hipervínculo visitado" xfId="14773" builtinId="9" hidden="1"/>
    <cellStyle name="Hipervínculo visitado" xfId="1883" builtinId="9" hidden="1"/>
    <cellStyle name="Hipervínculo visitado" xfId="28077" builtinId="9" hidden="1"/>
    <cellStyle name="Hipervínculo visitado" xfId="36879" builtinId="9" hidden="1"/>
    <cellStyle name="Hipervínculo visitado" xfId="33760" builtinId="9" hidden="1"/>
    <cellStyle name="Hipervínculo visitado" xfId="41407" builtinId="9" hidden="1"/>
    <cellStyle name="Hipervínculo visitado" xfId="1661" builtinId="9" hidden="1"/>
    <cellStyle name="Hipervínculo visitado" xfId="41095" builtinId="9" hidden="1"/>
    <cellStyle name="Hipervínculo visitado" xfId="43371" builtinId="9" hidden="1"/>
    <cellStyle name="Hipervínculo visitado" xfId="19974" builtinId="9" hidden="1"/>
    <cellStyle name="Hipervínculo visitado" xfId="809" builtinId="9" hidden="1"/>
    <cellStyle name="Hipervínculo visitado" xfId="57571" builtinId="9" hidden="1"/>
    <cellStyle name="Hipervínculo visitado" xfId="6258" builtinId="9" hidden="1"/>
    <cellStyle name="Hipervínculo visitado" xfId="58067" builtinId="9" hidden="1"/>
    <cellStyle name="Hipervínculo visitado" xfId="4093" builtinId="9" hidden="1"/>
    <cellStyle name="Hipervínculo visitado" xfId="13325" builtinId="9" hidden="1"/>
    <cellStyle name="Hipervínculo visitado" xfId="58803" builtinId="9" hidden="1"/>
    <cellStyle name="Hipervínculo visitado" xfId="55673" builtinId="9" hidden="1"/>
    <cellStyle name="Hipervínculo visitado" xfId="44528" builtinId="9" hidden="1"/>
    <cellStyle name="Hipervínculo visitado" xfId="2695" builtinId="9" hidden="1"/>
    <cellStyle name="Hipervínculo visitado" xfId="46145" builtinId="9" hidden="1"/>
    <cellStyle name="Hipervínculo visitado" xfId="33250" builtinId="9" hidden="1"/>
    <cellStyle name="Hipervínculo visitado" xfId="21229" builtinId="9" hidden="1"/>
    <cellStyle name="Hipervínculo visitado" xfId="17856" builtinId="9" hidden="1"/>
    <cellStyle name="Hipervínculo visitado" xfId="55723" builtinId="9" hidden="1"/>
    <cellStyle name="Hipervínculo visitado" xfId="41343" builtinId="9" hidden="1"/>
    <cellStyle name="Hipervínculo visitado" xfId="41219" builtinId="9" hidden="1"/>
    <cellStyle name="Hipervínculo visitado" xfId="20473" builtinId="9" hidden="1"/>
    <cellStyle name="Hipervínculo visitado" xfId="29795" builtinId="9" hidden="1"/>
    <cellStyle name="Hipervínculo visitado" xfId="19964" builtinId="9" hidden="1"/>
    <cellStyle name="Hipervínculo visitado" xfId="30769" builtinId="9" hidden="1"/>
    <cellStyle name="Hipervínculo visitado" xfId="11080" builtinId="9" hidden="1"/>
    <cellStyle name="Hipervínculo visitado" xfId="1617" builtinId="9" hidden="1"/>
    <cellStyle name="Hipervínculo visitado" xfId="18297" builtinId="9" hidden="1"/>
    <cellStyle name="Hipervínculo visitado" xfId="35795" builtinId="9" hidden="1"/>
    <cellStyle name="Hipervínculo visitado" xfId="4281" builtinId="9" hidden="1"/>
    <cellStyle name="Hipervínculo visitado" xfId="31708" builtinId="9" hidden="1"/>
    <cellStyle name="Hipervínculo visitado" xfId="53033" builtinId="9" hidden="1"/>
    <cellStyle name="Hipervínculo visitado" xfId="47605" builtinId="9" hidden="1"/>
    <cellStyle name="Hipervínculo visitado" xfId="32502" builtinId="9" hidden="1"/>
    <cellStyle name="Hipervínculo visitado" xfId="23028" builtinId="9" hidden="1"/>
    <cellStyle name="Hipervínculo visitado" xfId="52641" builtinId="9" hidden="1"/>
    <cellStyle name="Hipervínculo visitado" xfId="54547" builtinId="9" hidden="1"/>
    <cellStyle name="Hipervínculo visitado" xfId="31728" builtinId="9" hidden="1"/>
    <cellStyle name="Hipervínculo visitado" xfId="7188" builtinId="9" hidden="1"/>
    <cellStyle name="Hipervínculo visitado" xfId="39927" builtinId="9" hidden="1"/>
    <cellStyle name="Hipervínculo visitado" xfId="757" builtinId="9" hidden="1"/>
    <cellStyle name="Hipervínculo visitado" xfId="30743" builtinId="9" hidden="1"/>
    <cellStyle name="Hipervínculo visitado" xfId="23567" builtinId="9" hidden="1"/>
    <cellStyle name="Hipervínculo visitado" xfId="31530" builtinId="9" hidden="1"/>
    <cellStyle name="Hipervínculo visitado" xfId="52266" builtinId="9" hidden="1"/>
    <cellStyle name="Hipervínculo visitado" xfId="35885" builtinId="9" hidden="1"/>
    <cellStyle name="Hipervínculo visitado" xfId="12807" builtinId="9" hidden="1"/>
    <cellStyle name="Hipervínculo visitado" xfId="45929" builtinId="9" hidden="1"/>
    <cellStyle name="Hipervínculo visitado" xfId="24491" builtinId="9" hidden="1"/>
    <cellStyle name="Hipervínculo visitado" xfId="52766" builtinId="9" hidden="1"/>
    <cellStyle name="Hipervínculo visitado" xfId="11700" builtinId="9" hidden="1"/>
    <cellStyle name="Hipervínculo visitado" xfId="4315" builtinId="9" hidden="1"/>
    <cellStyle name="Hipervínculo visitado" xfId="3843" builtinId="9" hidden="1"/>
    <cellStyle name="Hipervínculo visitado" xfId="17654" builtinId="9" hidden="1"/>
    <cellStyle name="Hipervínculo visitado" xfId="44948" builtinId="9" hidden="1"/>
    <cellStyle name="Hipervínculo visitado" xfId="16444" builtinId="9" hidden="1"/>
    <cellStyle name="Hipervínculo visitado" xfId="8042" builtinId="9" hidden="1"/>
    <cellStyle name="Hipervínculo visitado" xfId="41163" builtinId="9" hidden="1"/>
    <cellStyle name="Hipervínculo visitado" xfId="53035" builtinId="9" hidden="1"/>
    <cellStyle name="Hipervínculo visitado" xfId="55872" builtinId="9" hidden="1"/>
    <cellStyle name="Hipervínculo visitado" xfId="16942" builtinId="9" hidden="1"/>
    <cellStyle name="Hipervínculo visitado" xfId="21721" builtinId="9" hidden="1"/>
    <cellStyle name="Hipervínculo visitado" xfId="13343" builtinId="9" hidden="1"/>
    <cellStyle name="Hipervínculo visitado" xfId="41415" builtinId="9" hidden="1"/>
    <cellStyle name="Hipervínculo visitado" xfId="52150" builtinId="9" hidden="1"/>
    <cellStyle name="Hipervínculo visitado" xfId="48291" builtinId="9" hidden="1"/>
    <cellStyle name="Hipervínculo visitado" xfId="16918" builtinId="9" hidden="1"/>
    <cellStyle name="Hipervínculo visitado" xfId="34741" builtinId="9" hidden="1"/>
    <cellStyle name="Hipervínculo visitado" xfId="20633" builtinId="9" hidden="1"/>
    <cellStyle name="Hipervínculo visitado" xfId="27200" builtinId="9" hidden="1"/>
    <cellStyle name="Hipervínculo visitado" xfId="22810" builtinId="9" hidden="1"/>
    <cellStyle name="Hipervínculo visitado" xfId="191" builtinId="9" hidden="1"/>
    <cellStyle name="Hipervínculo visitado" xfId="33390" builtinId="9" hidden="1"/>
    <cellStyle name="Hipervínculo visitado" xfId="26877" builtinId="9" hidden="1"/>
    <cellStyle name="Hipervínculo visitado" xfId="6643" builtinId="9" hidden="1"/>
    <cellStyle name="Hipervínculo visitado" xfId="49898" builtinId="9" hidden="1"/>
    <cellStyle name="Hipervínculo visitado" xfId="24395" builtinId="9" hidden="1"/>
    <cellStyle name="Hipervínculo visitado" xfId="39576" builtinId="9" hidden="1"/>
    <cellStyle name="Hipervínculo visitado" xfId="33862" builtinId="9" hidden="1"/>
    <cellStyle name="Hipervínculo visitado" xfId="43395" builtinId="9" hidden="1"/>
    <cellStyle name="Hipervínculo visitado" xfId="20676" builtinId="9" hidden="1"/>
    <cellStyle name="Hipervínculo visitado" xfId="44844" builtinId="9" hidden="1"/>
    <cellStyle name="Hipervínculo visitado" xfId="52639" builtinId="9" hidden="1"/>
    <cellStyle name="Hipervínculo visitado" xfId="25559" builtinId="9" hidden="1"/>
    <cellStyle name="Hipervínculo visitado" xfId="10600" builtinId="9" hidden="1"/>
    <cellStyle name="Hipervínculo visitado" xfId="29461" builtinId="9" hidden="1"/>
    <cellStyle name="Hipervínculo visitado" xfId="47079" builtinId="9" hidden="1"/>
    <cellStyle name="Hipervínculo visitado" xfId="13762" builtinId="9" hidden="1"/>
    <cellStyle name="Hipervínculo visitado" xfId="13237" builtinId="9" hidden="1"/>
    <cellStyle name="Hipervínculo visitado" xfId="246" builtinId="9" hidden="1"/>
    <cellStyle name="Hipervínculo visitado" xfId="12951" builtinId="9" hidden="1"/>
    <cellStyle name="Hipervínculo visitado" xfId="41582" builtinId="9" hidden="1"/>
    <cellStyle name="Hipervínculo visitado" xfId="10952" builtinId="9" hidden="1"/>
    <cellStyle name="Hipervínculo visitado" xfId="47387" builtinId="9" hidden="1"/>
    <cellStyle name="Hipervínculo visitado" xfId="34044" builtinId="9" hidden="1"/>
    <cellStyle name="Hipervínculo visitado" xfId="53254" builtinId="9" hidden="1"/>
    <cellStyle name="Hipervínculo visitado" xfId="18191" builtinId="9" hidden="1"/>
    <cellStyle name="Hipervínculo visitado" xfId="25933" builtinId="9" hidden="1"/>
    <cellStyle name="Hipervínculo visitado" xfId="23289" builtinId="9" hidden="1"/>
    <cellStyle name="Hipervínculo visitado" xfId="39113" builtinId="9" hidden="1"/>
    <cellStyle name="Hipervínculo visitado" xfId="31993" builtinId="9" hidden="1"/>
    <cellStyle name="Hipervínculo visitado" xfId="49920" builtinId="9" hidden="1"/>
    <cellStyle name="Hipervínculo visitado" xfId="15264" builtinId="9" hidden="1"/>
    <cellStyle name="Hipervínculo visitado" xfId="28603" builtinId="9" hidden="1"/>
    <cellStyle name="Hipervínculo visitado" xfId="36233" builtinId="9" hidden="1"/>
    <cellStyle name="Hipervínculo visitado" xfId="27897" builtinId="9" hidden="1"/>
    <cellStyle name="Hipervínculo visitado" xfId="15708" builtinId="9" hidden="1"/>
    <cellStyle name="Hipervínculo visitado" xfId="47247" builtinId="9" hidden="1"/>
    <cellStyle name="Hipervínculo visitado" xfId="49850" builtinId="9" hidden="1"/>
    <cellStyle name="Hipervínculo visitado" xfId="27488" builtinId="9" hidden="1"/>
    <cellStyle name="Hipervínculo visitado" xfId="24403" builtinId="9" hidden="1"/>
    <cellStyle name="Hipervínculo visitado" xfId="22007" builtinId="9" hidden="1"/>
    <cellStyle name="Hipervínculo visitado" xfId="28839" builtinId="9" hidden="1"/>
    <cellStyle name="Hipervínculo visitado" xfId="1051" builtinId="9" hidden="1"/>
    <cellStyle name="Hipervínculo visitado" xfId="18674" builtinId="9" hidden="1"/>
    <cellStyle name="Hipervínculo visitado" xfId="39123" builtinId="9" hidden="1"/>
    <cellStyle name="Hipervínculo visitado" xfId="16832" builtinId="9" hidden="1"/>
    <cellStyle name="Hipervínculo visitado" xfId="4283" builtinId="9" hidden="1"/>
    <cellStyle name="Hipervínculo visitado" xfId="58013" builtinId="9" hidden="1"/>
    <cellStyle name="Hipervínculo visitado" xfId="45511" builtinId="9" hidden="1"/>
    <cellStyle name="Hipervínculo visitado" xfId="3915" builtinId="9" hidden="1"/>
    <cellStyle name="Hipervínculo visitado" xfId="16593" builtinId="9" hidden="1"/>
    <cellStyle name="Hipervínculo visitado" xfId="41564" builtinId="9" hidden="1"/>
    <cellStyle name="Hipervínculo visitado" xfId="51608" builtinId="9" hidden="1"/>
    <cellStyle name="Hipervínculo visitado" xfId="32776" builtinId="9" hidden="1"/>
    <cellStyle name="Hipervínculo visitado" xfId="48640" builtinId="9" hidden="1"/>
    <cellStyle name="Hipervínculo visitado" xfId="50157" builtinId="9" hidden="1"/>
    <cellStyle name="Hipervínculo visitado" xfId="58447" builtinId="9" hidden="1"/>
    <cellStyle name="Hipervínculo visitado" xfId="28859" builtinId="9" hidden="1"/>
    <cellStyle name="Hipervínculo visitado" xfId="34008" builtinId="9" hidden="1"/>
    <cellStyle name="Hipervínculo visitado" xfId="5690" builtinId="9" hidden="1"/>
    <cellStyle name="Hipervínculo visitado" xfId="58987" builtinId="9" hidden="1"/>
    <cellStyle name="Hipervínculo visitado" xfId="25112" builtinId="9" hidden="1"/>
    <cellStyle name="Hipervínculo visitado" xfId="20710" builtinId="9" hidden="1"/>
    <cellStyle name="Hipervínculo visitado" xfId="51130" builtinId="9" hidden="1"/>
    <cellStyle name="Hipervínculo visitado" xfId="33216" builtinId="9" hidden="1"/>
    <cellStyle name="Hipervínculo visitado" xfId="56891" builtinId="9" hidden="1"/>
    <cellStyle name="Hipervínculo visitado" xfId="45933" builtinId="9" hidden="1"/>
    <cellStyle name="Hipervínculo visitado" xfId="7736" builtinId="9" hidden="1"/>
    <cellStyle name="Hipervínculo visitado" xfId="18203" builtinId="9" hidden="1"/>
    <cellStyle name="Hipervínculo visitado" xfId="50500" builtinId="9" hidden="1"/>
    <cellStyle name="Hipervínculo visitado" xfId="4886" builtinId="9" hidden="1"/>
    <cellStyle name="Hipervínculo visitado" xfId="5675" builtinId="9" hidden="1"/>
    <cellStyle name="Hipervínculo visitado" xfId="32061" builtinId="9" hidden="1"/>
    <cellStyle name="Hipervínculo visitado" xfId="22760" builtinId="9" hidden="1"/>
    <cellStyle name="Hipervínculo visitado" xfId="9866" builtinId="9" hidden="1"/>
    <cellStyle name="Hipervínculo visitado" xfId="50213" builtinId="9" hidden="1"/>
    <cellStyle name="Hipervínculo visitado" xfId="16734" builtinId="9" hidden="1"/>
    <cellStyle name="Hipervínculo visitado" xfId="21661" builtinId="9" hidden="1"/>
    <cellStyle name="Hipervínculo visitado" xfId="24275" builtinId="9" hidden="1"/>
    <cellStyle name="Hipervínculo visitado" xfId="58853" builtinId="9" hidden="1"/>
    <cellStyle name="Hipervínculo visitado" xfId="10896" builtinId="9" hidden="1"/>
    <cellStyle name="Hipervínculo visitado" xfId="30328" builtinId="9" hidden="1"/>
    <cellStyle name="Hipervínculo visitado" xfId="15234" builtinId="9" hidden="1"/>
    <cellStyle name="Hipervínculo visitado" xfId="2440" builtinId="9" hidden="1"/>
    <cellStyle name="Hipervínculo visitado" xfId="48042" builtinId="9" hidden="1"/>
    <cellStyle name="Hipervínculo visitado" xfId="33606" builtinId="9" hidden="1"/>
    <cellStyle name="Hipervínculo visitado" xfId="56835" builtinId="9" hidden="1"/>
    <cellStyle name="Hipervínculo visitado" xfId="7470" builtinId="9" hidden="1"/>
    <cellStyle name="Hipervínculo visitado" xfId="38435" builtinId="9" hidden="1"/>
    <cellStyle name="Hipervínculo visitado" xfId="26899" builtinId="9" hidden="1"/>
    <cellStyle name="Hipervínculo visitado" xfId="35053" builtinId="9" hidden="1"/>
    <cellStyle name="Hipervínculo visitado" xfId="21743" builtinId="9" hidden="1"/>
    <cellStyle name="Hipervínculo visitado" xfId="58649" builtinId="9" hidden="1"/>
    <cellStyle name="Hipervínculo visitado" xfId="57389" builtinId="9" hidden="1"/>
    <cellStyle name="Hipervínculo visitado" xfId="56495" builtinId="9" hidden="1"/>
    <cellStyle name="Hipervínculo visitado" xfId="52694" builtinId="9" hidden="1"/>
    <cellStyle name="Hipervínculo visitado" xfId="41185" builtinId="9" hidden="1"/>
    <cellStyle name="Hipervínculo visitado" xfId="56545" builtinId="9" hidden="1"/>
    <cellStyle name="Hipervínculo visitado" xfId="18537" builtinId="9" hidden="1"/>
    <cellStyle name="Hipervínculo visitado" xfId="54251" builtinId="9" hidden="1"/>
    <cellStyle name="Hipervínculo visitado" xfId="24600" builtinId="9" hidden="1"/>
    <cellStyle name="Hipervínculo visitado" xfId="16281" builtinId="9" hidden="1"/>
    <cellStyle name="Hipervínculo visitado" xfId="34572" builtinId="9" hidden="1"/>
    <cellStyle name="Hipervínculo visitado" xfId="16356" builtinId="9" hidden="1"/>
    <cellStyle name="Hipervínculo visitado" xfId="20058" builtinId="9" hidden="1"/>
    <cellStyle name="Hipervínculo visitado" xfId="15873" builtinId="9" hidden="1"/>
    <cellStyle name="Hipervínculo visitado" xfId="40082" builtinId="9" hidden="1"/>
    <cellStyle name="Hipervínculo visitado" xfId="7138" builtinId="9" hidden="1"/>
    <cellStyle name="Hipervínculo visitado" xfId="11668" builtinId="9" hidden="1"/>
    <cellStyle name="Hipervínculo visitado" xfId="52597" builtinId="9" hidden="1"/>
    <cellStyle name="Hipervínculo visitado" xfId="33202" builtinId="9" hidden="1"/>
    <cellStyle name="Hipervínculo visitado" xfId="22990" builtinId="9" hidden="1"/>
    <cellStyle name="Hipervínculo visitado" xfId="22027" builtinId="9" hidden="1"/>
    <cellStyle name="Hipervínculo visitado" xfId="51822" builtinId="9" hidden="1"/>
    <cellStyle name="Hipervínculo visitado" xfId="19088" builtinId="9" hidden="1"/>
    <cellStyle name="Hipervínculo visitado" xfId="55829" builtinId="9" hidden="1"/>
    <cellStyle name="Hipervínculo visitado" xfId="16969" builtinId="9" hidden="1"/>
    <cellStyle name="Hipervínculo visitado" xfId="51142" builtinId="9" hidden="1"/>
    <cellStyle name="Hipervínculo visitado" xfId="41984" builtinId="9" hidden="1"/>
    <cellStyle name="Hipervínculo visitado" xfId="53755" builtinId="9" hidden="1"/>
    <cellStyle name="Hipervínculo visitado" xfId="40614" builtinId="9" hidden="1"/>
    <cellStyle name="Hipervínculo visitado" xfId="56255" builtinId="9" hidden="1"/>
    <cellStyle name="Hipervínculo visitado" xfId="18809" builtinId="9" hidden="1"/>
    <cellStyle name="Hipervínculo visitado" xfId="17254" builtinId="9" hidden="1"/>
    <cellStyle name="Hipervínculo visitado" xfId="26645" builtinId="9" hidden="1"/>
    <cellStyle name="Hipervínculo visitado" xfId="427" builtinId="9" hidden="1"/>
    <cellStyle name="Hipervínculo visitado" xfId="57346" builtinId="9" hidden="1"/>
    <cellStyle name="Hipervínculo visitado" xfId="13904" builtinId="9" hidden="1"/>
    <cellStyle name="Hipervínculo visitado" xfId="32750" builtinId="9" hidden="1"/>
    <cellStyle name="Hipervínculo visitado" xfId="22998" builtinId="9" hidden="1"/>
    <cellStyle name="Hipervínculo visitado" xfId="34671" builtinId="9" hidden="1"/>
    <cellStyle name="Hipervínculo visitado" xfId="33412" builtinId="9" hidden="1"/>
    <cellStyle name="Hipervínculo visitado" xfId="26025" builtinId="9" hidden="1"/>
    <cellStyle name="Hipervínculo visitado" xfId="27907" builtinId="9" hidden="1"/>
    <cellStyle name="Hipervínculo visitado" xfId="19054" builtinId="9" hidden="1"/>
    <cellStyle name="Hipervínculo visitado" xfId="22421" builtinId="9" hidden="1"/>
    <cellStyle name="Hipervínculo visitado" xfId="33178" builtinId="9" hidden="1"/>
    <cellStyle name="Hipervínculo visitado" xfId="57144" builtinId="9" hidden="1"/>
    <cellStyle name="Hipervínculo visitado" xfId="39308" builtinId="9" hidden="1"/>
    <cellStyle name="Hipervínculo visitado" xfId="49306" builtinId="9" hidden="1"/>
    <cellStyle name="Hipervínculo visitado" xfId="50690" builtinId="9" hidden="1"/>
    <cellStyle name="Hipervínculo visitado" xfId="17712" builtinId="9" hidden="1"/>
    <cellStyle name="Hipervínculo visitado" xfId="10700" builtinId="9" hidden="1"/>
    <cellStyle name="Hipervínculo visitado" xfId="51287" builtinId="9" hidden="1"/>
    <cellStyle name="Hipervínculo visitado" xfId="6733" builtinId="9" hidden="1"/>
    <cellStyle name="Hipervínculo visitado" xfId="30880" builtinId="9" hidden="1"/>
    <cellStyle name="Hipervínculo visitado" xfId="49140" builtinId="9" hidden="1"/>
    <cellStyle name="Hipervínculo visitado" xfId="42450" builtinId="9" hidden="1"/>
    <cellStyle name="Hipervínculo visitado" xfId="58859" builtinId="9" hidden="1"/>
    <cellStyle name="Hipervínculo visitado" xfId="32964" builtinId="9" hidden="1"/>
    <cellStyle name="Hipervínculo visitado" xfId="49114" builtinId="9" hidden="1"/>
    <cellStyle name="Hipervínculo visitado" xfId="58815" builtinId="9" hidden="1"/>
    <cellStyle name="Hipervínculo visitado" xfId="38722" builtinId="9" hidden="1"/>
    <cellStyle name="Hipervínculo visitado" xfId="38732" builtinId="9" hidden="1"/>
    <cellStyle name="Hipervínculo visitado" xfId="8338" builtinId="9" hidden="1"/>
    <cellStyle name="Hipervínculo visitado" xfId="28911" builtinId="9" hidden="1"/>
    <cellStyle name="Hipervínculo visitado" xfId="56725" builtinId="9" hidden="1"/>
    <cellStyle name="Hipervínculo visitado" xfId="59238" builtinId="9" hidden="1"/>
    <cellStyle name="Hipervínculo visitado" xfId="52732" builtinId="9" hidden="1"/>
    <cellStyle name="Hipervínculo visitado" xfId="31310" builtinId="9" hidden="1"/>
    <cellStyle name="Hipervínculo visitado" xfId="13789" builtinId="9" hidden="1"/>
    <cellStyle name="Hipervínculo visitado" xfId="36840" builtinId="9" hidden="1"/>
    <cellStyle name="Hipervínculo visitado" xfId="29800" builtinId="9" hidden="1"/>
    <cellStyle name="Hipervínculo visitado" xfId="13403" builtinId="9" hidden="1"/>
    <cellStyle name="Hipervínculo visitado" xfId="34179" builtinId="9" hidden="1"/>
    <cellStyle name="Hipervínculo visitado" xfId="17518" builtinId="9" hidden="1"/>
    <cellStyle name="Hipervínculo visitado" xfId="41421" builtinId="9" hidden="1"/>
    <cellStyle name="Hipervínculo visitado" xfId="46475" builtinId="9" hidden="1"/>
    <cellStyle name="Hipervínculo visitado" xfId="7435" builtinId="9" hidden="1"/>
    <cellStyle name="Hipervínculo visitado" xfId="52696" builtinId="9" hidden="1"/>
    <cellStyle name="Hipervínculo visitado" xfId="54471" builtinId="9" hidden="1"/>
    <cellStyle name="Hipervínculo visitado" xfId="50815" builtinId="9" hidden="1"/>
    <cellStyle name="Hipervínculo visitado" xfId="10636" builtinId="9" hidden="1"/>
    <cellStyle name="Hipervínculo visitado" xfId="2" builtinId="9" hidden="1"/>
    <cellStyle name="Hipervínculo visitado" xfId="22607" builtinId="9" hidden="1"/>
    <cellStyle name="Hipervínculo visitado" xfId="35623" builtinId="9" hidden="1"/>
    <cellStyle name="Hipervínculo visitado" xfId="32874" builtinId="9" hidden="1"/>
    <cellStyle name="Hipervínculo visitado" xfId="9882" builtinId="9" hidden="1"/>
    <cellStyle name="Hipervínculo visitado" xfId="27655" builtinId="9" hidden="1"/>
    <cellStyle name="Hipervínculo visitado" xfId="50409" builtinId="9" hidden="1"/>
    <cellStyle name="Hipervínculo visitado" xfId="33950" builtinId="9" hidden="1"/>
    <cellStyle name="Hipervínculo visitado" xfId="42231" builtinId="9" hidden="1"/>
    <cellStyle name="Hipervínculo visitado" xfId="7825" builtinId="9" hidden="1"/>
    <cellStyle name="Hipervínculo visitado" xfId="51790" builtinId="9" hidden="1"/>
    <cellStyle name="Hipervínculo visitado" xfId="15907" builtinId="9" hidden="1"/>
    <cellStyle name="Hipervínculo visitado" xfId="7556" builtinId="9" hidden="1"/>
    <cellStyle name="Hipervínculo visitado" xfId="10159" builtinId="9" hidden="1"/>
    <cellStyle name="Hipervínculo visitado" xfId="37511" builtinId="9" hidden="1"/>
    <cellStyle name="Hipervínculo visitado" xfId="35015" builtinId="9" hidden="1"/>
    <cellStyle name="Hipervínculo visitado" xfId="4159" builtinId="9" hidden="1"/>
    <cellStyle name="Hipervínculo visitado" xfId="18502" builtinId="9" hidden="1"/>
    <cellStyle name="Hipervínculo visitado" xfId="24531" builtinId="9" hidden="1"/>
    <cellStyle name="Hipervínculo visitado" xfId="50221" builtinId="9" hidden="1"/>
    <cellStyle name="Hipervínculo visitado" xfId="37039" builtinId="9" hidden="1"/>
    <cellStyle name="Hipervínculo visitado" xfId="59356" builtinId="9" hidden="1"/>
    <cellStyle name="Hipervínculo visitado" xfId="34892" builtinId="9" hidden="1"/>
    <cellStyle name="Hipervínculo visitado" xfId="7413" builtinId="9" hidden="1"/>
    <cellStyle name="Hipervínculo visitado" xfId="23307" builtinId="9" hidden="1"/>
    <cellStyle name="Hipervínculo visitado" xfId="26126" builtinId="9" hidden="1"/>
    <cellStyle name="Hipervínculo visitado" xfId="46987" builtinId="9" hidden="1"/>
    <cellStyle name="Hipervínculo visitado" xfId="55233" builtinId="9" hidden="1"/>
    <cellStyle name="Hipervínculo visitado" xfId="17648" builtinId="9" hidden="1"/>
    <cellStyle name="Hipervínculo visitado" xfId="55315" builtinId="9" hidden="1"/>
    <cellStyle name="Hipervínculo visitado" xfId="15744" builtinId="9" hidden="1"/>
    <cellStyle name="Hipervínculo visitado" xfId="16780" builtinId="9" hidden="1"/>
    <cellStyle name="Hipervínculo visitado" xfId="54115" builtinId="9" hidden="1"/>
    <cellStyle name="Hipervínculo visitado" xfId="26975" builtinId="9" hidden="1"/>
    <cellStyle name="Hipervínculo visitado" xfId="12581" builtinId="9" hidden="1"/>
    <cellStyle name="Hipervínculo visitado" xfId="31114" builtinId="9" hidden="1"/>
    <cellStyle name="Hipervínculo visitado" xfId="32416" builtinId="9" hidden="1"/>
    <cellStyle name="Hipervínculo visitado" xfId="26993" builtinId="9" hidden="1"/>
    <cellStyle name="Hipervínculo visitado" xfId="13692" builtinId="9" hidden="1"/>
    <cellStyle name="Hipervínculo visitado" xfId="56303" builtinId="9" hidden="1"/>
    <cellStyle name="Hipervínculo visitado" xfId="2414" builtinId="9" hidden="1"/>
    <cellStyle name="Hipervínculo visitado" xfId="12637" builtinId="9" hidden="1"/>
    <cellStyle name="Hipervínculo visitado" xfId="19004" builtinId="9" hidden="1"/>
    <cellStyle name="Hipervínculo visitado" xfId="39248" builtinId="9" hidden="1"/>
    <cellStyle name="Hipervínculo visitado" xfId="37353" builtinId="9" hidden="1"/>
    <cellStyle name="Hipervínculo visitado" xfId="51270" builtinId="9" hidden="1"/>
    <cellStyle name="Hipervínculo visitado" xfId="55044" builtinId="9" hidden="1"/>
    <cellStyle name="Hipervínculo visitado" xfId="13157" builtinId="9" hidden="1"/>
    <cellStyle name="Hipervínculo visitado" xfId="11777" builtinId="9" hidden="1"/>
    <cellStyle name="Hipervínculo visitado" xfId="56357" builtinId="9" hidden="1"/>
    <cellStyle name="Hipervínculo visitado" xfId="48438" builtinId="9" hidden="1"/>
    <cellStyle name="Hipervínculo visitado" xfId="28400" builtinId="9" hidden="1"/>
    <cellStyle name="Hipervínculo visitado" xfId="9691" builtinId="9" hidden="1"/>
    <cellStyle name="Hipervínculo visitado" xfId="55351" builtinId="9" hidden="1"/>
    <cellStyle name="Hipervínculo visitado" xfId="36394" builtinId="9" hidden="1"/>
    <cellStyle name="Hipervínculo visitado" xfId="58873" builtinId="9" hidden="1"/>
    <cellStyle name="Hipervínculo visitado" xfId="32551" builtinId="9" hidden="1"/>
    <cellStyle name="Hipervínculo visitado" xfId="11916" builtinId="9" hidden="1"/>
    <cellStyle name="Hipervínculo visitado" xfId="35985" builtinId="9" hidden="1"/>
    <cellStyle name="Hipervínculo visitado" xfId="18363" builtinId="9" hidden="1"/>
    <cellStyle name="Hipervínculo visitado" xfId="37497" builtinId="9" hidden="1"/>
    <cellStyle name="Hipervínculo visitado" xfId="18634" builtinId="9" hidden="1"/>
    <cellStyle name="Hipervínculo visitado" xfId="42276" builtinId="9" hidden="1"/>
    <cellStyle name="Hipervínculo visitado" xfId="6524" builtinId="9" hidden="1"/>
    <cellStyle name="Hipervínculo visitado" xfId="43102" builtinId="9" hidden="1"/>
    <cellStyle name="Hipervínculo visitado" xfId="20443" builtinId="9" hidden="1"/>
    <cellStyle name="Hipervínculo visitado" xfId="18586" builtinId="9" hidden="1"/>
    <cellStyle name="Hipervínculo visitado" xfId="11395" builtinId="9" hidden="1"/>
    <cellStyle name="Hipervínculo visitado" xfId="54756" builtinId="9" hidden="1"/>
    <cellStyle name="Hipervínculo visitado" xfId="58543" builtinId="9" hidden="1"/>
    <cellStyle name="Hipervínculo visitado" xfId="48930" builtinId="9" hidden="1"/>
    <cellStyle name="Hipervínculo visitado" xfId="57381" builtinId="9" hidden="1"/>
    <cellStyle name="Hipervínculo visitado" xfId="27853" builtinId="9" hidden="1"/>
    <cellStyle name="Hipervínculo visitado" xfId="4748" builtinId="9" hidden="1"/>
    <cellStyle name="Hipervínculo visitado" xfId="49848" builtinId="9" hidden="1"/>
    <cellStyle name="Hipervínculo visitado" xfId="46119" builtinId="9" hidden="1"/>
    <cellStyle name="Hipervínculo visitado" xfId="49292" builtinId="9" hidden="1"/>
    <cellStyle name="Hipervínculo visitado" xfId="44700" builtinId="9" hidden="1"/>
    <cellStyle name="Hipervínculo visitado" xfId="34380" builtinId="9" hidden="1"/>
    <cellStyle name="Hipervínculo visitado" xfId="33640" builtinId="9" hidden="1"/>
    <cellStyle name="Hipervínculo visitado" xfId="6484" builtinId="9" hidden="1"/>
    <cellStyle name="Hipervínculo visitado" xfId="39630" builtinId="9" hidden="1"/>
    <cellStyle name="Hipervínculo visitado" xfId="17464" builtinId="9" hidden="1"/>
    <cellStyle name="Hipervínculo visitado" xfId="54431" builtinId="9" hidden="1"/>
    <cellStyle name="Hipervínculo visitado" xfId="38752" builtinId="9" hidden="1"/>
    <cellStyle name="Hipervínculo visitado" xfId="36771" builtinId="9" hidden="1"/>
    <cellStyle name="Hipervínculo visitado" xfId="51624" builtinId="9" hidden="1"/>
    <cellStyle name="Hipervínculo visitado" xfId="58545" builtinId="9" hidden="1"/>
    <cellStyle name="Hipervínculo visitado" xfId="33878" builtinId="9" hidden="1"/>
    <cellStyle name="Hipervínculo visitado" xfId="55629" builtinId="9" hidden="1"/>
    <cellStyle name="Hipervínculo visitado" xfId="53949" builtinId="9" hidden="1"/>
    <cellStyle name="Hipervínculo visitado" xfId="52722" builtinId="9" hidden="1"/>
    <cellStyle name="Hipervínculo visitado" xfId="23045" builtinId="9" hidden="1"/>
    <cellStyle name="Hipervínculo visitado" xfId="4388" builtinId="9" hidden="1"/>
    <cellStyle name="Hipervínculo visitado" xfId="18245" builtinId="9" hidden="1"/>
    <cellStyle name="Hipervínculo visitado" xfId="42666" builtinId="9" hidden="1"/>
    <cellStyle name="Hipervínculo visitado" xfId="34707" builtinId="9" hidden="1"/>
    <cellStyle name="Hipervínculo visitado" xfId="44134" builtinId="9" hidden="1"/>
    <cellStyle name="Hipervínculo visitado" xfId="35815" builtinId="9" hidden="1"/>
    <cellStyle name="Hipervínculo visitado" xfId="39215" builtinId="9" hidden="1"/>
    <cellStyle name="Hipervínculo visitado" xfId="16015" builtinId="9" hidden="1"/>
    <cellStyle name="Hipervínculo visitado" xfId="29413" builtinId="9" hidden="1"/>
    <cellStyle name="Hipervínculo visitado" xfId="18690" builtinId="9" hidden="1"/>
    <cellStyle name="Hipervínculo visitado" xfId="53905" builtinId="9" hidden="1"/>
    <cellStyle name="Hipervínculo visitado" xfId="33612" builtinId="9" hidden="1"/>
    <cellStyle name="Hipervínculo visitado" xfId="13928" builtinId="9" hidden="1"/>
    <cellStyle name="Hipervínculo visitado" xfId="15955" builtinId="9" hidden="1"/>
    <cellStyle name="Hipervínculo visitado" xfId="21975" builtinId="9" hidden="1"/>
    <cellStyle name="Hipervínculo visitado" xfId="22313" builtinId="9" hidden="1"/>
    <cellStyle name="Hipervínculo visitado" xfId="43806" builtinId="9" hidden="1"/>
    <cellStyle name="Hipervínculo visitado" xfId="8614" builtinId="9" hidden="1"/>
    <cellStyle name="Hipervínculo visitado" xfId="50145" builtinId="9" hidden="1"/>
    <cellStyle name="Hipervínculo visitado" xfId="36420" builtinId="9" hidden="1"/>
    <cellStyle name="Hipervínculo visitado" xfId="7042" builtinId="9" hidden="1"/>
    <cellStyle name="Hipervínculo visitado" xfId="37638" builtinId="9" hidden="1"/>
    <cellStyle name="Hipervínculo visitado" xfId="20744" builtinId="9" hidden="1"/>
    <cellStyle name="Hipervínculo visitado" xfId="22059" builtinId="9" hidden="1"/>
    <cellStyle name="Hipervínculo visitado" xfId="42968" builtinId="9" hidden="1"/>
    <cellStyle name="Hipervínculo visitado" xfId="21497" builtinId="9" hidden="1"/>
    <cellStyle name="Hipervínculo visitado" xfId="35274" builtinId="9" hidden="1"/>
    <cellStyle name="Hipervínculo visitado" xfId="43824" builtinId="9" hidden="1"/>
    <cellStyle name="Hipervínculo visitado" xfId="11823" builtinId="9" hidden="1"/>
    <cellStyle name="Hipervínculo visitado" xfId="10167" builtinId="9" hidden="1"/>
    <cellStyle name="Hipervínculo visitado" xfId="37168" builtinId="9" hidden="1"/>
    <cellStyle name="Hipervínculo visitado" xfId="33348" builtinId="9" hidden="1"/>
    <cellStyle name="Hipervínculo visitado" xfId="2854" builtinId="9" hidden="1"/>
    <cellStyle name="Hipervínculo visitado" xfId="33063" builtinId="9" hidden="1"/>
    <cellStyle name="Hipervínculo visitado" xfId="6855" builtinId="9" hidden="1"/>
    <cellStyle name="Hipervínculo visitado" xfId="45623" builtinId="9" hidden="1"/>
    <cellStyle name="Hipervínculo visitado" xfId="39893" builtinId="9" hidden="1"/>
    <cellStyle name="Hipervínculo visitado" xfId="14291" builtinId="9" hidden="1"/>
    <cellStyle name="Hipervínculo visitado" xfId="53767" builtinId="9" hidden="1"/>
    <cellStyle name="Hipervínculo visitado" xfId="34570" builtinId="9" hidden="1"/>
    <cellStyle name="Hipervínculo visitado" xfId="1423" builtinId="9" hidden="1"/>
    <cellStyle name="Hipervínculo visitado" xfId="17474" builtinId="9" hidden="1"/>
    <cellStyle name="Hipervínculo visitado" xfId="48978" builtinId="9" hidden="1"/>
    <cellStyle name="Hipervínculo visitado" xfId="58969" builtinId="9" hidden="1"/>
    <cellStyle name="Hipervínculo visitado" xfId="18841" builtinId="9" hidden="1"/>
    <cellStyle name="Hipervínculo visitado" xfId="51050" builtinId="9" hidden="1"/>
    <cellStyle name="Hipervínculo visitado" xfId="36430" builtinId="9" hidden="1"/>
    <cellStyle name="Hipervínculo visitado" xfId="25961" builtinId="9" hidden="1"/>
    <cellStyle name="Hipervínculo visitado" xfId="24759" builtinId="9" hidden="1"/>
    <cellStyle name="Hipervínculo visitado" xfId="36572" builtinId="9" hidden="1"/>
    <cellStyle name="Hipervínculo visitado" xfId="13295" builtinId="9" hidden="1"/>
    <cellStyle name="Hipervínculo visitado" xfId="18359" builtinId="9" hidden="1"/>
    <cellStyle name="Hipervínculo visitado" xfId="46485" builtinId="9" hidden="1"/>
    <cellStyle name="Hipervínculo visitado" xfId="20072" builtinId="9" hidden="1"/>
    <cellStyle name="Hipervínculo visitado" xfId="15825" builtinId="9" hidden="1"/>
    <cellStyle name="Hipervínculo visitado" xfId="24485" builtinId="9" hidden="1"/>
    <cellStyle name="Hipervínculo visitado" xfId="9103" builtinId="9" hidden="1"/>
    <cellStyle name="Hipervínculo visitado" xfId="18480" builtinId="9" hidden="1"/>
    <cellStyle name="Hipervínculo visitado" xfId="53553" builtinId="9" hidden="1"/>
    <cellStyle name="Hipervínculo visitado" xfId="21793" builtinId="9" hidden="1"/>
    <cellStyle name="Hipervínculo visitado" xfId="5147" builtinId="9" hidden="1"/>
    <cellStyle name="Hipervínculo visitado" xfId="38253" builtinId="9" hidden="1"/>
    <cellStyle name="Hipervínculo visitado" xfId="17692" builtinId="9" hidden="1"/>
    <cellStyle name="Hipervínculo visitado" xfId="40608" builtinId="9" hidden="1"/>
    <cellStyle name="Hipervínculo visitado" xfId="30324" builtinId="9" hidden="1"/>
    <cellStyle name="Hipervínculo visitado" xfId="745" builtinId="9" hidden="1"/>
    <cellStyle name="Hipervínculo visitado" xfId="57811" builtinId="9" hidden="1"/>
    <cellStyle name="Hipervínculo visitado" xfId="44736" builtinId="9" hidden="1"/>
    <cellStyle name="Hipervínculo visitado" xfId="53673" builtinId="9" hidden="1"/>
    <cellStyle name="Hipervínculo visitado" xfId="12331" builtinId="9" hidden="1"/>
    <cellStyle name="Hipervínculo visitado" xfId="29610" builtinId="9" hidden="1"/>
    <cellStyle name="Hipervínculo visitado" xfId="29419" builtinId="9" hidden="1"/>
    <cellStyle name="Hipervínculo visitado" xfId="35907" builtinId="9" hidden="1"/>
    <cellStyle name="Hipervínculo visitado" xfId="28708" builtinId="9" hidden="1"/>
    <cellStyle name="Hipervínculo visitado" xfId="23807" builtinId="9" hidden="1"/>
    <cellStyle name="Hipervínculo visitado" xfId="52957" builtinId="9" hidden="1"/>
    <cellStyle name="Hipervínculo visitado" xfId="54205" builtinId="9" hidden="1"/>
    <cellStyle name="Hipervínculo visitado" xfId="43281" builtinId="9" hidden="1"/>
    <cellStyle name="Hipervínculo visitado" xfId="39877" builtinId="9" hidden="1"/>
    <cellStyle name="Hipervínculo visitado" xfId="22782" builtinId="9" hidden="1"/>
    <cellStyle name="Hipervínculo visitado" xfId="44732" builtinId="9" hidden="1"/>
    <cellStyle name="Hipervínculo visitado" xfId="46149" builtinId="9" hidden="1"/>
    <cellStyle name="Hipervínculo visitado" xfId="30414" builtinId="9" hidden="1"/>
    <cellStyle name="Hipervínculo visitado" xfId="793" builtinId="9" hidden="1"/>
    <cellStyle name="Hipervínculo visitado" xfId="49424" builtinId="9" hidden="1"/>
    <cellStyle name="Hipervínculo visitado" xfId="48648" builtinId="9" hidden="1"/>
    <cellStyle name="Hipervínculo visitado" xfId="12531" builtinId="9" hidden="1"/>
    <cellStyle name="Hipervínculo visitado" xfId="46083" builtinId="9" hidden="1"/>
    <cellStyle name="Hipervínculo visitado" xfId="52014" builtinId="9" hidden="1"/>
    <cellStyle name="Hipervínculo visitado" xfId="17164" builtinId="9" hidden="1"/>
    <cellStyle name="Hipervínculo visitado" xfId="21911" builtinId="9" hidden="1"/>
    <cellStyle name="Hipervínculo visitado" xfId="50255" builtinId="9" hidden="1"/>
    <cellStyle name="Hipervínculo visitado" xfId="11903" builtinId="9" hidden="1"/>
    <cellStyle name="Hipervínculo visitado" xfId="17774" builtinId="9" hidden="1"/>
    <cellStyle name="Hipervínculo visitado" xfId="18523" builtinId="9" hidden="1"/>
    <cellStyle name="Hipervínculo visitado" xfId="4013" builtinId="9" hidden="1"/>
    <cellStyle name="Hipervínculo visitado" xfId="42040" builtinId="9" hidden="1"/>
    <cellStyle name="Hipervínculo visitado" xfId="22648" builtinId="9" hidden="1"/>
    <cellStyle name="Hipervínculo visitado" xfId="35723" builtinId="9" hidden="1"/>
    <cellStyle name="Hipervínculo visitado" xfId="21148" builtinId="9" hidden="1"/>
    <cellStyle name="Hipervínculo visitado" xfId="25712" builtinId="9" hidden="1"/>
    <cellStyle name="Hipervínculo visitado" xfId="5866" builtinId="9" hidden="1"/>
    <cellStyle name="Hipervínculo visitado" xfId="35097" builtinId="9" hidden="1"/>
    <cellStyle name="Hipervínculo visitado" xfId="18093" builtinId="9" hidden="1"/>
    <cellStyle name="Hipervínculo visitado" xfId="18403" builtinId="9" hidden="1"/>
    <cellStyle name="Hipervínculo visitado" xfId="564" builtinId="9" hidden="1"/>
    <cellStyle name="Hipervínculo visitado" xfId="24165" builtinId="9" hidden="1"/>
    <cellStyle name="Hipervínculo visitado" xfId="45278" builtinId="9" hidden="1"/>
    <cellStyle name="Hipervínculo visitado" xfId="45807" builtinId="9" hidden="1"/>
    <cellStyle name="Hipervínculo visitado" xfId="22537" builtinId="9" hidden="1"/>
    <cellStyle name="Hipervínculo visitado" xfId="11289" builtinId="9" hidden="1"/>
    <cellStyle name="Hipervínculo visitado" xfId="905" builtinId="9" hidden="1"/>
    <cellStyle name="Hipervínculo visitado" xfId="45404" builtinId="9" hidden="1"/>
    <cellStyle name="Hipervínculo visitado" xfId="1283" builtinId="9" hidden="1"/>
    <cellStyle name="Hipervínculo visitado" xfId="30894" builtinId="9" hidden="1"/>
    <cellStyle name="Hipervínculo visitado" xfId="57847" builtinId="9" hidden="1"/>
    <cellStyle name="Hipervínculo visitado" xfId="21255" builtinId="9" hidden="1"/>
    <cellStyle name="Hipervínculo visitado" xfId="49051" builtinId="9" hidden="1"/>
    <cellStyle name="Hipervínculo visitado" xfId="10344" builtinId="9" hidden="1"/>
    <cellStyle name="Hipervínculo visitado" xfId="4920" builtinId="9" hidden="1"/>
    <cellStyle name="Hipervínculo visitado" xfId="38547" builtinId="9" hidden="1"/>
    <cellStyle name="Hipervínculo visitado" xfId="2132" builtinId="9" hidden="1"/>
    <cellStyle name="Hipervínculo visitado" xfId="19802" builtinId="9" hidden="1"/>
    <cellStyle name="Hipervínculo visitado" xfId="847" builtinId="9" hidden="1"/>
    <cellStyle name="Hipervínculo visitado" xfId="14798" builtinId="9" hidden="1"/>
    <cellStyle name="Hipervínculo visitado" xfId="33454" builtinId="9" hidden="1"/>
    <cellStyle name="Hipervínculo visitado" xfId="30522" builtinId="9" hidden="1"/>
    <cellStyle name="Hipervínculo visitado" xfId="39153" builtinId="9" hidden="1"/>
    <cellStyle name="Hipervínculo visitado" xfId="29942" builtinId="9" hidden="1"/>
    <cellStyle name="Hipervínculo visitado" xfId="53091" builtinId="9" hidden="1"/>
    <cellStyle name="Hipervínculo visitado" xfId="31787" builtinId="9" hidden="1"/>
    <cellStyle name="Hipervínculo visitado" xfId="1273" builtinId="9" hidden="1"/>
    <cellStyle name="Hipervínculo visitado" xfId="29083" builtinId="9" hidden="1"/>
    <cellStyle name="Hipervínculo visitado" xfId="31342" builtinId="9" hidden="1"/>
    <cellStyle name="Hipervínculo visitado" xfId="47145" builtinId="9" hidden="1"/>
    <cellStyle name="Hipervínculo visitado" xfId="15404" builtinId="9" hidden="1"/>
    <cellStyle name="Hipervínculo visitado" xfId="57146" builtinId="9" hidden="1"/>
    <cellStyle name="Hipervínculo visitado" xfId="38692" builtinId="9" hidden="1"/>
    <cellStyle name="Hipervínculo visitado" xfId="46659" builtinId="9" hidden="1"/>
    <cellStyle name="Hipervínculo visitado" xfId="35489" builtinId="9" hidden="1"/>
    <cellStyle name="Hipervínculo visitado" xfId="45998" builtinId="9" hidden="1"/>
    <cellStyle name="Hipervínculo visitado" xfId="33842" builtinId="9" hidden="1"/>
    <cellStyle name="Hipervínculo visitado" xfId="25911" builtinId="9" hidden="1"/>
    <cellStyle name="Hipervínculo visitado" xfId="48468" builtinId="9" hidden="1"/>
    <cellStyle name="Hipervínculo visitado" xfId="54027" builtinId="9" hidden="1"/>
    <cellStyle name="Hipervínculo visitado" xfId="3197" builtinId="9" hidden="1"/>
    <cellStyle name="Hipervínculo visitado" xfId="54613" builtinId="9" hidden="1"/>
    <cellStyle name="Hipervínculo visitado" xfId="37711" builtinId="9" hidden="1"/>
    <cellStyle name="Hipervínculo visitado" xfId="38822" builtinId="9" hidden="1"/>
    <cellStyle name="Hipervínculo visitado" xfId="25543" builtinId="9" hidden="1"/>
    <cellStyle name="Hipervínculo visitado" xfId="31622" builtinId="9" hidden="1"/>
    <cellStyle name="Hipervínculo visitado" xfId="52752" builtinId="9" hidden="1"/>
    <cellStyle name="Hipervínculo visitado" xfId="42907" builtinId="9" hidden="1"/>
    <cellStyle name="Hipervínculo visitado" xfId="42564" builtinId="9" hidden="1"/>
    <cellStyle name="Hipervínculo visitado" xfId="1835" builtinId="9" hidden="1"/>
    <cellStyle name="Hipervínculo visitado" xfId="34000" builtinId="9" hidden="1"/>
    <cellStyle name="Hipervínculo visitado" xfId="45539" builtinId="9" hidden="1"/>
    <cellStyle name="Hipervínculo visitado" xfId="42636" builtinId="9" hidden="1"/>
    <cellStyle name="Hipervínculo visitado" xfId="23333" builtinId="9" hidden="1"/>
    <cellStyle name="Hipervínculo visitado" xfId="18849" builtinId="9" hidden="1"/>
    <cellStyle name="Hipervínculo visitado" xfId="22547" builtinId="9" hidden="1"/>
    <cellStyle name="Hipervínculo visitado" xfId="27990" builtinId="9" hidden="1"/>
    <cellStyle name="Hipervínculo visitado" xfId="58407" builtinId="9" hidden="1"/>
    <cellStyle name="Hipervínculo visitado" xfId="22225" builtinId="9" hidden="1"/>
    <cellStyle name="Hipervínculo visitado" xfId="23163" builtinId="9" hidden="1"/>
    <cellStyle name="Hipervínculo visitado" xfId="18952" builtinId="9" hidden="1"/>
    <cellStyle name="Hipervínculo visitado" xfId="48432" builtinId="9" hidden="1"/>
    <cellStyle name="Hipervínculo visitado" xfId="35669" builtinId="9" hidden="1"/>
    <cellStyle name="Hipervínculo visitado" xfId="34277" builtinId="9" hidden="1"/>
    <cellStyle name="Hipervínculo visitado" xfId="15578" builtinId="9" hidden="1"/>
    <cellStyle name="Hipervínculo visitado" xfId="34876" builtinId="9" hidden="1"/>
    <cellStyle name="Hipervínculo visitado" xfId="28567" builtinId="9" hidden="1"/>
    <cellStyle name="Hipervínculo visitado" xfId="38754" builtinId="9" hidden="1"/>
    <cellStyle name="Hipervínculo visitado" xfId="3153" builtinId="9" hidden="1"/>
    <cellStyle name="Hipervínculo visitado" xfId="4255" builtinId="9" hidden="1"/>
    <cellStyle name="Hipervínculo visitado" xfId="27484" builtinId="9" hidden="1"/>
    <cellStyle name="Hipervínculo visitado" xfId="59326" builtinId="9" hidden="1"/>
    <cellStyle name="Hipervínculo visitado" xfId="8668" builtinId="9" hidden="1"/>
    <cellStyle name="Hipervínculo visitado" xfId="3913" builtinId="9" hidden="1"/>
    <cellStyle name="Hipervínculo visitado" xfId="54649" builtinId="9" hidden="1"/>
    <cellStyle name="Hipervínculo visitado" xfId="23436" builtinId="9" hidden="1"/>
    <cellStyle name="Hipervínculo visitado" xfId="14118" builtinId="9" hidden="1"/>
    <cellStyle name="Hipervínculo visitado" xfId="25266" builtinId="9" hidden="1"/>
    <cellStyle name="Hipervínculo visitado" xfId="57967" builtinId="9" hidden="1"/>
    <cellStyle name="Hipervínculo visitado" xfId="1853" builtinId="9" hidden="1"/>
    <cellStyle name="Hipervínculo visitado" xfId="55745" builtinId="9" hidden="1"/>
    <cellStyle name="Hipervínculo visitado" xfId="615" builtinId="9" hidden="1"/>
    <cellStyle name="Hipervínculo visitado" xfId="54373" builtinId="9" hidden="1"/>
    <cellStyle name="Hipervínculo visitado" xfId="50074" builtinId="9" hidden="1"/>
    <cellStyle name="Hipervínculo visitado" xfId="56237" builtinId="9" hidden="1"/>
    <cellStyle name="Hipervínculo visitado" xfId="33752" builtinId="9" hidden="1"/>
    <cellStyle name="Hipervínculo visitado" xfId="58148" builtinId="9" hidden="1"/>
    <cellStyle name="Hipervínculo visitado" xfId="12239" builtinId="9" hidden="1"/>
    <cellStyle name="Hipervínculo visitado" xfId="22587" builtinId="9" hidden="1"/>
    <cellStyle name="Hipervínculo visitado" xfId="7958" builtinId="9" hidden="1"/>
    <cellStyle name="Hipervínculo visitado" xfId="4109" builtinId="9" hidden="1"/>
    <cellStyle name="Hipervínculo visitado" xfId="42240" builtinId="9" hidden="1"/>
    <cellStyle name="Hipervínculo visitado" xfId="3369" builtinId="9" hidden="1"/>
    <cellStyle name="Hipervínculo visitado" xfId="12853" builtinId="9" hidden="1"/>
    <cellStyle name="Hipervínculo visitado" xfId="4151" builtinId="9" hidden="1"/>
    <cellStyle name="Hipervínculo visitado" xfId="43000" builtinId="9" hidden="1"/>
    <cellStyle name="Hipervínculo visitado" xfId="39670" builtinId="9" hidden="1"/>
    <cellStyle name="Hipervínculo visitado" xfId="25124" builtinId="9" hidden="1"/>
    <cellStyle name="Hipervínculo visitado" xfId="12639" builtinId="9" hidden="1"/>
    <cellStyle name="Hipervínculo visitado" xfId="58228" builtinId="9" hidden="1"/>
    <cellStyle name="Hipervínculo visitado" xfId="46899" builtinId="9" hidden="1"/>
    <cellStyle name="Hipervínculo visitado" xfId="54441" builtinId="9" hidden="1"/>
    <cellStyle name="Hipervínculo visitado" xfId="47063" builtinId="9" hidden="1"/>
    <cellStyle name="Hipervínculo visitado" xfId="56946" builtinId="9" hidden="1"/>
    <cellStyle name="Hipervínculo visitado" xfId="10472" builtinId="9" hidden="1"/>
    <cellStyle name="Hipervínculo visitado" xfId="29451" builtinId="9" hidden="1"/>
    <cellStyle name="Hipervínculo visitado" xfId="44390" builtinId="9" hidden="1"/>
    <cellStyle name="Hipervínculo visitado" xfId="34432" builtinId="9" hidden="1"/>
    <cellStyle name="Hipervínculo visitado" xfId="57659" builtinId="9" hidden="1"/>
    <cellStyle name="Hipervínculo visitado" xfId="50553" builtinId="9" hidden="1"/>
    <cellStyle name="Hipervínculo visitado" xfId="6306" builtinId="9" hidden="1"/>
    <cellStyle name="Hipervínculo visitado" xfId="46473" builtinId="9" hidden="1"/>
    <cellStyle name="Hipervínculo visitado" xfId="52208" builtinId="9" hidden="1"/>
    <cellStyle name="Hipervínculo visitado" xfId="14786" builtinId="9" hidden="1"/>
    <cellStyle name="Hipervínculo visitado" xfId="19768" builtinId="9" hidden="1"/>
    <cellStyle name="Hipervínculo visitado" xfId="39606" builtinId="9" hidden="1"/>
    <cellStyle name="Hipervínculo visitado" xfId="53200" builtinId="9" hidden="1"/>
    <cellStyle name="Hipervínculo visitado" xfId="48260" builtinId="9" hidden="1"/>
    <cellStyle name="Hipervínculo visitado" xfId="28995" builtinId="9" hidden="1"/>
    <cellStyle name="Hipervínculo visitado" xfId="32886" builtinId="9" hidden="1"/>
    <cellStyle name="Hipervínculo visitado" xfId="28819" builtinId="9" hidden="1"/>
    <cellStyle name="Hipervínculo visitado" xfId="23171" builtinId="9" hidden="1"/>
    <cellStyle name="Hipervínculo visitado" xfId="4762" builtinId="9" hidden="1"/>
    <cellStyle name="Hipervínculo visitado" xfId="1175" builtinId="9" hidden="1"/>
    <cellStyle name="Hipervínculo visitado" xfId="32222" builtinId="9" hidden="1"/>
    <cellStyle name="Hipervínculo visitado" xfId="3306" builtinId="9" hidden="1"/>
    <cellStyle name="Hipervínculo visitado" xfId="647" builtinId="9" hidden="1"/>
    <cellStyle name="Hipervínculo visitado" xfId="13680" builtinId="9" hidden="1"/>
    <cellStyle name="Hipervínculo visitado" xfId="26419" builtinId="9" hidden="1"/>
    <cellStyle name="Hipervínculo visitado" xfId="12759" builtinId="9" hidden="1"/>
    <cellStyle name="Hipervínculo visitado" xfId="26785" builtinId="9" hidden="1"/>
    <cellStyle name="Hipervínculo visitado" xfId="11281" builtinId="9" hidden="1"/>
    <cellStyle name="Hipervínculo visitado" xfId="45842" builtinId="9" hidden="1"/>
    <cellStyle name="Hipervínculo visitado" xfId="58965" builtinId="9" hidden="1"/>
    <cellStyle name="Hipervínculo visitado" xfId="15835" builtinId="9" hidden="1"/>
    <cellStyle name="Hipervínculo visitado" xfId="57861" builtinId="9" hidden="1"/>
    <cellStyle name="Hipervínculo visitado" xfId="50423" builtinId="9" hidden="1"/>
    <cellStyle name="Hipervínculo visitado" xfId="30245" builtinId="9" hidden="1"/>
    <cellStyle name="Hipervínculo visitado" xfId="58599" builtinId="9" hidden="1"/>
    <cellStyle name="Hipervínculo visitado" xfId="16616" builtinId="9" hidden="1"/>
    <cellStyle name="Hipervínculo visitado" xfId="43800" builtinId="9" hidden="1"/>
    <cellStyle name="Hipervínculo visitado" xfId="1022" builtinId="9" hidden="1"/>
    <cellStyle name="Hipervínculo visitado" xfId="53051" builtinId="9" hidden="1"/>
    <cellStyle name="Hipervínculo visitado" xfId="22603" builtinId="9" hidden="1"/>
    <cellStyle name="Hipervínculo visitado" xfId="47213" builtinId="9" hidden="1"/>
    <cellStyle name="Hipervínculo visitado" xfId="58641" builtinId="9" hidden="1"/>
    <cellStyle name="Hipervínculo visitado" xfId="3629" builtinId="9" hidden="1"/>
    <cellStyle name="Hipervínculo visitado" xfId="26353" builtinId="9" hidden="1"/>
    <cellStyle name="Hipervínculo visitado" xfId="6629" builtinId="9" hidden="1"/>
    <cellStyle name="Hipervínculo visitado" xfId="20298" builtinId="9" hidden="1"/>
    <cellStyle name="Hipervínculo visitado" xfId="14737" builtinId="9" hidden="1"/>
    <cellStyle name="Hipervínculo visitado" xfId="1455" builtinId="9" hidden="1"/>
    <cellStyle name="Hipervínculo visitado" xfId="623" builtinId="9" hidden="1"/>
    <cellStyle name="Hipervínculo visitado" xfId="38650" builtinId="9" hidden="1"/>
    <cellStyle name="Hipervínculo visitado" xfId="15815" builtinId="9" hidden="1"/>
    <cellStyle name="Hipervínculo visitado" xfId="29554" builtinId="9" hidden="1"/>
    <cellStyle name="Hipervínculo visitado" xfId="12273" builtinId="9" hidden="1"/>
    <cellStyle name="Hipervínculo visitado" xfId="25050" builtinId="9" hidden="1"/>
    <cellStyle name="Hipervínculo visitado" xfId="13195" builtinId="9" hidden="1"/>
    <cellStyle name="Hipervínculo visitado" xfId="4077" builtinId="9" hidden="1"/>
    <cellStyle name="Hipervínculo visitado" xfId="1603" builtinId="9" hidden="1"/>
    <cellStyle name="Hipervínculo visitado" xfId="15504" builtinId="9" hidden="1"/>
    <cellStyle name="Hipervínculo visitado" xfId="150" builtinId="9" hidden="1"/>
    <cellStyle name="Hipervínculo visitado" xfId="7550" builtinId="9" hidden="1"/>
    <cellStyle name="Hipervínculo visitado" xfId="44330" builtinId="9" hidden="1"/>
    <cellStyle name="Hipervínculo visitado" xfId="15867" builtinId="9" hidden="1"/>
    <cellStyle name="Hipervínculo visitado" xfId="37550" builtinId="9" hidden="1"/>
    <cellStyle name="Hipervínculo visitado" xfId="7030" builtinId="9" hidden="1"/>
    <cellStyle name="Hipervínculo visitado" xfId="37209" builtinId="9" hidden="1"/>
    <cellStyle name="Hipervínculo visitado" xfId="52377" builtinId="9" hidden="1"/>
    <cellStyle name="Hipervínculo visitado" xfId="46451" builtinId="9" hidden="1"/>
    <cellStyle name="Hipervínculo visitado" xfId="5605" builtinId="9" hidden="1"/>
    <cellStyle name="Hipervínculo visitado" xfId="32291" builtinId="9" hidden="1"/>
    <cellStyle name="Hipervínculo visitado" xfId="13748" builtinId="9" hidden="1"/>
    <cellStyle name="Hipervínculo visitado" xfId="12595" builtinId="9" hidden="1"/>
    <cellStyle name="Hipervínculo visitado" xfId="10368" builtinId="9" hidden="1"/>
    <cellStyle name="Hipervínculo visitado" xfId="32926" builtinId="9" hidden="1"/>
    <cellStyle name="Hipervínculo visitado" xfId="43188" builtinId="9" hidden="1"/>
    <cellStyle name="Hipervínculo visitado" xfId="11909" builtinId="9" hidden="1"/>
    <cellStyle name="Hipervínculo visitado" xfId="55727" builtinId="9" hidden="1"/>
    <cellStyle name="Hipervínculo visitado" xfId="11871" builtinId="9" hidden="1"/>
    <cellStyle name="Hipervínculo visitado" xfId="31698" builtinId="9" hidden="1"/>
    <cellStyle name="Hipervínculo visitado" xfId="43946" builtinId="9" hidden="1"/>
    <cellStyle name="Hipervínculo visitado" xfId="42624" builtinId="9" hidden="1"/>
    <cellStyle name="Hipervínculo visitado" xfId="18652" builtinId="9" hidden="1"/>
    <cellStyle name="Hipervínculo visitado" xfId="53209" builtinId="9" hidden="1"/>
    <cellStyle name="Hipervínculo visitado" xfId="36953" builtinId="9" hidden="1"/>
    <cellStyle name="Hipervínculo visitado" xfId="19854" builtinId="9" hidden="1"/>
    <cellStyle name="Hipervínculo visitado" xfId="43840" builtinId="9" hidden="1"/>
    <cellStyle name="Hipervínculo visitado" xfId="48824" builtinId="9" hidden="1"/>
    <cellStyle name="Hipervínculo visitado" xfId="31122" builtinId="9" hidden="1"/>
    <cellStyle name="Hipervínculo visitado" xfId="43525" builtinId="9" hidden="1"/>
    <cellStyle name="Hipervínculo visitado" xfId="36969" builtinId="9" hidden="1"/>
    <cellStyle name="Hipervínculo visitado" xfId="28731" builtinId="9" hidden="1"/>
    <cellStyle name="Hipervínculo visitado" xfId="13520" builtinId="9" hidden="1"/>
    <cellStyle name="Hipervínculo visitado" xfId="35425" builtinId="9" hidden="1"/>
    <cellStyle name="Hipervínculo visitado" xfId="8794" builtinId="9" hidden="1"/>
    <cellStyle name="Hipervínculo visitado" xfId="46595" builtinId="9" hidden="1"/>
    <cellStyle name="Hipervínculo visitado" xfId="26827" builtinId="9" hidden="1"/>
    <cellStyle name="Hipervínculo visitado" xfId="2550" builtinId="9" hidden="1"/>
    <cellStyle name="Hipervínculo visitado" xfId="3085" builtinId="9" hidden="1"/>
    <cellStyle name="Hipervínculo visitado" xfId="51698" builtinId="9" hidden="1"/>
    <cellStyle name="Hipervínculo visitado" xfId="26943" builtinId="9" hidden="1"/>
    <cellStyle name="Hipervínculo visitado" xfId="31756" builtinId="9" hidden="1"/>
    <cellStyle name="Hipervínculo visitado" xfId="24551" builtinId="9" hidden="1"/>
    <cellStyle name="Hipervínculo visitado" xfId="24325" builtinId="9" hidden="1"/>
    <cellStyle name="Hipervínculo visitado" xfId="50267" builtinId="9" hidden="1"/>
    <cellStyle name="Hipervínculo visitado" xfId="47860" builtinId="9" hidden="1"/>
    <cellStyle name="Hipervínculo visitado" xfId="30822" builtinId="9" hidden="1"/>
    <cellStyle name="Hipervínculo visitado" xfId="25178" builtinId="9" hidden="1"/>
    <cellStyle name="Hipervínculo visitado" xfId="34536" builtinId="9" hidden="1"/>
    <cellStyle name="Hipervínculo visitado" xfId="40426" builtinId="9" hidden="1"/>
    <cellStyle name="Hipervínculo visitado" xfId="21205" builtinId="9" hidden="1"/>
    <cellStyle name="Hipervínculo visitado" xfId="1379" builtinId="9" hidden="1"/>
    <cellStyle name="Hipervínculo visitado" xfId="316" builtinId="9" hidden="1"/>
    <cellStyle name="Hipervínculo visitado" xfId="25168" builtinId="9" hidden="1"/>
    <cellStyle name="Hipervínculo visitado" xfId="26651" builtinId="9" hidden="1"/>
    <cellStyle name="Hipervínculo visitado" xfId="2308" builtinId="9" hidden="1"/>
    <cellStyle name="Hipervínculo visitado" xfId="39590" builtinId="9" hidden="1"/>
    <cellStyle name="Hipervínculo visitado" xfId="10562" builtinId="9" hidden="1"/>
    <cellStyle name="Hipervínculo visitado" xfId="46035" builtinId="9" hidden="1"/>
    <cellStyle name="Hipervínculo visitado" xfId="45705" builtinId="9" hidden="1"/>
    <cellStyle name="Hipervínculo visitado" xfId="6188" builtinId="9" hidden="1"/>
    <cellStyle name="Hipervínculo visitado" xfId="23112" builtinId="9" hidden="1"/>
    <cellStyle name="Hipervínculo visitado" xfId="10270" builtinId="9" hidden="1"/>
    <cellStyle name="Hipervínculo visitado" xfId="8362" builtinId="9" hidden="1"/>
    <cellStyle name="Hipervínculo visitado" xfId="48070" builtinId="9" hidden="1"/>
    <cellStyle name="Hipervínculo visitado" xfId="40084" builtinId="9" hidden="1"/>
    <cellStyle name="Hipervínculo visitado" xfId="32609" builtinId="9" hidden="1"/>
    <cellStyle name="Hipervínculo visitado" xfId="39784" builtinId="9" hidden="1"/>
    <cellStyle name="Hipervínculo visitado" xfId="8318" builtinId="9" hidden="1"/>
    <cellStyle name="Hipervínculo visitado" xfId="574" builtinId="9" hidden="1"/>
    <cellStyle name="Hipervínculo visitado" xfId="10072" builtinId="9" hidden="1"/>
    <cellStyle name="Hipervínculo visitado" xfId="7963" builtinId="9" hidden="1"/>
    <cellStyle name="Hipervínculo visitado" xfId="24471" builtinId="9" hidden="1"/>
    <cellStyle name="Hipervínculo visitado" xfId="45659" builtinId="9" hidden="1"/>
    <cellStyle name="Hipervínculo visitado" xfId="53791" builtinId="9" hidden="1"/>
    <cellStyle name="Hipervínculo visitado" xfId="56008" builtinId="9" hidden="1"/>
    <cellStyle name="Hipervínculo visitado" xfId="2428" builtinId="9" hidden="1"/>
    <cellStyle name="Hipervínculo visitado" xfId="48220" builtinId="9" hidden="1"/>
    <cellStyle name="Hipervínculo visitado" xfId="57768" builtinId="9" hidden="1"/>
    <cellStyle name="Hipervínculo visitado" xfId="23108" builtinId="9" hidden="1"/>
    <cellStyle name="Hipervínculo visitado" xfId="18875" builtinId="9" hidden="1"/>
    <cellStyle name="Hipervínculo visitado" xfId="11261" builtinId="9" hidden="1"/>
    <cellStyle name="Hipervínculo visitado" xfId="4852" builtinId="9" hidden="1"/>
    <cellStyle name="Hipervínculo visitado" xfId="17836" builtinId="9" hidden="1"/>
    <cellStyle name="Hipervínculo visitado" xfId="240" builtinId="9" hidden="1"/>
    <cellStyle name="Hipervínculo visitado" xfId="18059" builtinId="9" hidden="1"/>
    <cellStyle name="Hipervínculo visitado" xfId="53136" builtinId="9" hidden="1"/>
    <cellStyle name="Hipervínculo visitado" xfId="58633" builtinId="9" hidden="1"/>
    <cellStyle name="Hipervínculo visitado" xfId="57210" builtinId="9" hidden="1"/>
    <cellStyle name="Hipervínculo visitado" xfId="2661" builtinId="9" hidden="1"/>
    <cellStyle name="Hipervínculo visitado" xfId="21327" builtinId="9" hidden="1"/>
    <cellStyle name="Hipervínculo visitado" xfId="7310" builtinId="9" hidden="1"/>
    <cellStyle name="Hipervínculo visitado" xfId="42300" builtinId="9" hidden="1"/>
    <cellStyle name="Hipervínculo visitado" xfId="21467" builtinId="9" hidden="1"/>
    <cellStyle name="Hipervínculo visitado" xfId="3479" builtinId="9" hidden="1"/>
    <cellStyle name="Hipervínculo visitado" xfId="11487" builtinId="9" hidden="1"/>
    <cellStyle name="Hipervínculo visitado" xfId="49264" builtinId="9" hidden="1"/>
    <cellStyle name="Hipervínculo visitado" xfId="57516" builtinId="9" hidden="1"/>
    <cellStyle name="Hipervínculo visitado" xfId="52738" builtinId="9" hidden="1"/>
    <cellStyle name="Hipervínculo visitado" xfId="11682" builtinId="9" hidden="1"/>
    <cellStyle name="Hipervínculo visitado" xfId="8963" builtinId="9" hidden="1"/>
    <cellStyle name="Hipervínculo visitado" xfId="28436" builtinId="9" hidden="1"/>
    <cellStyle name="Hipervínculo visitado" xfId="29781" builtinId="9" hidden="1"/>
    <cellStyle name="Hipervínculo visitado" xfId="53156" builtinId="9" hidden="1"/>
    <cellStyle name="Hipervínculo visitado" xfId="21693" builtinId="9" hidden="1"/>
    <cellStyle name="Hipervínculo visitado" xfId="26759" builtinId="9" hidden="1"/>
    <cellStyle name="Hipervínculo visitado" xfId="32872" builtinId="9" hidden="1"/>
    <cellStyle name="Hipervínculo visitado" xfId="14310" builtinId="9" hidden="1"/>
    <cellStyle name="Hipervínculo visitado" xfId="30843" builtinId="9" hidden="1"/>
    <cellStyle name="Hipervínculo visitado" xfId="43918" builtinId="9" hidden="1"/>
    <cellStyle name="Hipervínculo visitado" xfId="24132" builtinId="9" hidden="1"/>
    <cellStyle name="Hipervínculo visitado" xfId="9802" builtinId="9" hidden="1"/>
    <cellStyle name="Hipervínculo visitado" xfId="3246" builtinId="9" hidden="1"/>
    <cellStyle name="Hipervínculo visitado" xfId="51968" builtinId="9" hidden="1"/>
    <cellStyle name="Hipervínculo visitado" xfId="7334" builtinId="9" hidden="1"/>
    <cellStyle name="Hipervínculo visitado" xfId="36604" builtinId="9" hidden="1"/>
    <cellStyle name="Hipervínculo visitado" xfId="55625" builtinId="9" hidden="1"/>
    <cellStyle name="Hipervínculo visitado" xfId="29197" builtinId="9" hidden="1"/>
    <cellStyle name="Hipervínculo visitado" xfId="50928" builtinId="9" hidden="1"/>
    <cellStyle name="Hipervínculo visitado" xfId="59418" builtinId="9" hidden="1"/>
    <cellStyle name="Hipervínculo visitado" xfId="44116" builtinId="9" hidden="1"/>
    <cellStyle name="Hipervínculo visitado" xfId="9163" builtinId="9" hidden="1"/>
    <cellStyle name="Hipervínculo visitado" xfId="20196" builtinId="9" hidden="1"/>
    <cellStyle name="Hipervínculo visitado" xfId="10107" builtinId="9" hidden="1"/>
    <cellStyle name="Hipervínculo visitado" xfId="22920" builtinId="9" hidden="1"/>
    <cellStyle name="Hipervínculo visitado" xfId="29309" builtinId="9" hidden="1"/>
    <cellStyle name="Hipervínculo visitado" xfId="23987" builtinId="9" hidden="1"/>
    <cellStyle name="Hipervínculo visitado" xfId="37339" builtinId="9" hidden="1"/>
    <cellStyle name="Hipervínculo visitado" xfId="22211" builtinId="9" hidden="1"/>
    <cellStyle name="Hipervínculo visitado" xfId="20585" builtinId="9" hidden="1"/>
    <cellStyle name="Hipervínculo visitado" xfId="23783" builtinId="9" hidden="1"/>
    <cellStyle name="Hipervínculo visitado" xfId="21612" builtinId="9" hidden="1"/>
    <cellStyle name="Hipervínculo visitado" xfId="48830" builtinId="9" hidden="1"/>
    <cellStyle name="Hipervínculo visitado" xfId="38911" builtinId="9" hidden="1"/>
    <cellStyle name="Hipervínculo visitado" xfId="47229" builtinId="9" hidden="1"/>
    <cellStyle name="Hipervínculo visitado" xfId="33376" builtinId="9" hidden="1"/>
    <cellStyle name="Hipervínculo visitado" xfId="28539" builtinId="9" hidden="1"/>
    <cellStyle name="Hipervínculo visitado" xfId="21919" builtinId="9" hidden="1"/>
    <cellStyle name="Hipervínculo visitado" xfId="7210" builtinId="9" hidden="1"/>
    <cellStyle name="Hipervínculo visitado" xfId="20850" builtinId="9" hidden="1"/>
    <cellStyle name="Hipervínculo visitado" xfId="39139" builtinId="9" hidden="1"/>
    <cellStyle name="Hipervínculo visitado" xfId="55567" builtinId="9" hidden="1"/>
    <cellStyle name="Hipervínculo visitado" xfId="8490" builtinId="9" hidden="1"/>
    <cellStyle name="Hipervínculo visitado" xfId="48800" builtinId="9" hidden="1"/>
    <cellStyle name="Hipervínculo visitado" xfId="40142" builtinId="9" hidden="1"/>
    <cellStyle name="Hipervínculo visitado" xfId="17900" builtinId="9" hidden="1"/>
    <cellStyle name="Hipervínculo visitado" xfId="53383" builtinId="9" hidden="1"/>
    <cellStyle name="Hipervínculo visitado" xfId="51404" builtinId="9" hidden="1"/>
    <cellStyle name="Hipervínculo visitado" xfId="49304" builtinId="9" hidden="1"/>
    <cellStyle name="Hipervínculo visitado" xfId="55876" builtinId="9" hidden="1"/>
    <cellStyle name="Hipervínculo visitado" xfId="47253" builtinId="9" hidden="1"/>
    <cellStyle name="Hipervínculo visitado" xfId="9980" builtinId="9" hidden="1"/>
    <cellStyle name="Hipervínculo visitado" xfId="17094" builtinId="9" hidden="1"/>
    <cellStyle name="Hipervínculo visitado" xfId="29969" builtinId="9" hidden="1"/>
    <cellStyle name="Hipervínculo visitado" xfId="14482" builtinId="9" hidden="1"/>
    <cellStyle name="Hipervínculo visitado" xfId="55223" builtinId="9" hidden="1"/>
    <cellStyle name="Hipervínculo visitado" xfId="47723" builtinId="9" hidden="1"/>
    <cellStyle name="Hipervínculo visitado" xfId="15062" builtinId="9" hidden="1"/>
    <cellStyle name="Hipervínculo visitado" xfId="1079" builtinId="9" hidden="1"/>
    <cellStyle name="Hipervínculo visitado" xfId="52314" builtinId="9" hidden="1"/>
    <cellStyle name="Hipervínculo visitado" xfId="54633" builtinId="9" hidden="1"/>
    <cellStyle name="Hipervínculo visitado" xfId="31128" builtinId="9" hidden="1"/>
    <cellStyle name="Hipervínculo visitado" xfId="52286" builtinId="9" hidden="1"/>
    <cellStyle name="Hipervínculo visitado" xfId="35886" builtinId="9" hidden="1"/>
    <cellStyle name="Hipervínculo visitado" xfId="49246" builtinId="9" hidden="1"/>
    <cellStyle name="Hipervínculo visitado" xfId="33386" builtinId="9" hidden="1"/>
    <cellStyle name="Hipervínculo visitado" xfId="53620" builtinId="9" hidden="1"/>
    <cellStyle name="Hipervínculo visitado" xfId="43528" builtinId="9" hidden="1"/>
    <cellStyle name="Hipervínculo visitado" xfId="22" builtinId="9" hidden="1"/>
    <cellStyle name="Hipervínculo visitado" xfId="41908" builtinId="9" hidden="1"/>
    <cellStyle name="Hipervínculo visitado" xfId="10574" builtinId="9" hidden="1"/>
    <cellStyle name="Hipervínculo visitado" xfId="10206" builtinId="9" hidden="1"/>
    <cellStyle name="Hipervínculo visitado" xfId="59099" builtinId="9" hidden="1"/>
    <cellStyle name="Hipervínculo visitado" xfId="45402" builtinId="9" hidden="1"/>
    <cellStyle name="Hipervínculo visitado" xfId="15078" builtinId="9" hidden="1"/>
    <cellStyle name="Hipervínculo visitado" xfId="12085" builtinId="9" hidden="1"/>
    <cellStyle name="Hipervínculo visitado" xfId="49682" builtinId="9" hidden="1"/>
    <cellStyle name="Hipervínculo visitado" xfId="35340" builtinId="9" hidden="1"/>
    <cellStyle name="Hipervínculo visitado" xfId="23315" builtinId="9" hidden="1"/>
    <cellStyle name="Hipervínculo visitado" xfId="9960" builtinId="9" hidden="1"/>
    <cellStyle name="Hipervínculo visitado" xfId="47547" builtinId="9" hidden="1"/>
    <cellStyle name="Hipervínculo visitado" xfId="58983" builtinId="9" hidden="1"/>
    <cellStyle name="Hipervínculo visitado" xfId="49716" builtinId="9" hidden="1"/>
    <cellStyle name="Hipervínculo visitado" xfId="55579" builtinId="9" hidden="1"/>
    <cellStyle name="Hipervínculo visitado" xfId="53811" builtinId="9" hidden="1"/>
    <cellStyle name="Hipervínculo visitado" xfId="50972" builtinId="9" hidden="1"/>
    <cellStyle name="Hipervínculo visitado" xfId="2364" builtinId="9" hidden="1"/>
    <cellStyle name="Hipervínculo visitado" xfId="22279" builtinId="9" hidden="1"/>
    <cellStyle name="Hipervínculo visitado" xfId="13037" builtinId="9" hidden="1"/>
    <cellStyle name="Hipervínculo visitado" xfId="13437" builtinId="9" hidden="1"/>
    <cellStyle name="Hipervínculo visitado" xfId="8052" builtinId="9" hidden="1"/>
    <cellStyle name="Hipervínculo visitado" xfId="21134" builtinId="9" hidden="1"/>
    <cellStyle name="Hipervínculo visitado" xfId="8072" builtinId="9" hidden="1"/>
    <cellStyle name="Hipervínculo visitado" xfId="24960" builtinId="9" hidden="1"/>
    <cellStyle name="Hipervínculo visitado" xfId="30765" builtinId="9" hidden="1"/>
    <cellStyle name="Hipervínculo visitado" xfId="57678" builtinId="9" hidden="1"/>
    <cellStyle name="Hipervínculo visitado" xfId="41013" builtinId="9" hidden="1"/>
    <cellStyle name="Hipervínculo visitado" xfId="20797" builtinId="9" hidden="1"/>
    <cellStyle name="Hipervínculo visitado" xfId="35721" builtinId="9" hidden="1"/>
    <cellStyle name="Hipervínculo visitado" xfId="38527" builtinId="9" hidden="1"/>
    <cellStyle name="Hipervínculo visitado" xfId="18401" builtinId="9" hidden="1"/>
    <cellStyle name="Hipervínculo visitado" xfId="59432" builtinId="9" hidden="1"/>
    <cellStyle name="Hipervínculo visitado" xfId="3540" builtinId="9" hidden="1"/>
    <cellStyle name="Hipervínculo visitado" xfId="34542" builtinId="9" hidden="1"/>
    <cellStyle name="Hipervínculo visitado" xfId="6152" builtinId="9" hidden="1"/>
    <cellStyle name="Hipervínculo visitado" xfId="52080" builtinId="9" hidden="1"/>
    <cellStyle name="Hipervínculo visitado" xfId="55148" builtinId="9" hidden="1"/>
    <cellStyle name="Hipervínculo visitado" xfId="9914" builtinId="9" hidden="1"/>
    <cellStyle name="Hipervínculo visitado" xfId="22489" builtinId="9" hidden="1"/>
    <cellStyle name="Hipervínculo visitado" xfId="30386" builtinId="9" hidden="1"/>
    <cellStyle name="Hipervínculo visitado" xfId="55410" builtinId="9" hidden="1"/>
    <cellStyle name="Hipervínculo visitado" xfId="4825" builtinId="9" hidden="1"/>
    <cellStyle name="Hipervínculo visitado" xfId="2282" builtinId="9" hidden="1"/>
    <cellStyle name="Hipervínculo visitado" xfId="22245" builtinId="9" hidden="1"/>
    <cellStyle name="Hipervínculo visitado" xfId="54271" builtinId="9" hidden="1"/>
    <cellStyle name="Hipervínculo visitado" xfId="12543" builtinId="9" hidden="1"/>
    <cellStyle name="Hipervínculo visitado" xfId="54415" builtinId="9" hidden="1"/>
    <cellStyle name="Hipervínculo visitado" xfId="19210" builtinId="9" hidden="1"/>
    <cellStyle name="Hipervínculo visitado" xfId="7594" builtinId="9" hidden="1"/>
    <cellStyle name="Hipervínculo visitado" xfId="27145" builtinId="9" hidden="1"/>
    <cellStyle name="Hipervínculo visitado" xfId="33542" builtinId="9" hidden="1"/>
    <cellStyle name="Hipervínculo visitado" xfId="52633" builtinId="9" hidden="1"/>
    <cellStyle name="Hipervínculo visitado" xfId="32692" builtinId="9" hidden="1"/>
    <cellStyle name="Hipervínculo visitado" xfId="53479" builtinId="9" hidden="1"/>
    <cellStyle name="Hipervínculo visitado" xfId="21945" builtinId="9" hidden="1"/>
    <cellStyle name="Hipervínculo visitado" xfId="15620" builtinId="9" hidden="1"/>
    <cellStyle name="Hipervínculo visitado" xfId="36245" builtinId="9" hidden="1"/>
    <cellStyle name="Hipervínculo visitado" xfId="18855" builtinId="9" hidden="1"/>
    <cellStyle name="Hipervínculo visitado" xfId="23809" builtinId="9" hidden="1"/>
    <cellStyle name="Hipervínculo visitado" xfId="31941" builtinId="9" hidden="1"/>
    <cellStyle name="Hipervínculo visitado" xfId="48195" builtinId="9" hidden="1"/>
    <cellStyle name="Hipervínculo visitado" xfId="16263" builtinId="9" hidden="1"/>
    <cellStyle name="Hipervínculo visitado" xfId="8921" builtinId="9" hidden="1"/>
    <cellStyle name="Hipervínculo visitado" xfId="50135" builtinId="9" hidden="1"/>
    <cellStyle name="Hipervínculo visitado" xfId="25855" builtinId="9" hidden="1"/>
    <cellStyle name="Hipervínculo visitado" xfId="7154" builtinId="9" hidden="1"/>
    <cellStyle name="Hipervínculo visitado" xfId="24233" builtinId="9" hidden="1"/>
    <cellStyle name="Hipervínculo visitado" xfId="55275" builtinId="9" hidden="1"/>
    <cellStyle name="Hipervínculo visitado" xfId="49700" builtinId="9" hidden="1"/>
    <cellStyle name="Hipervínculo visitado" xfId="52455" builtinId="9" hidden="1"/>
    <cellStyle name="Hipervínculo visitado" xfId="7956" builtinId="9" hidden="1"/>
    <cellStyle name="Hipervínculo visitado" xfId="10272" builtinId="9" hidden="1"/>
    <cellStyle name="Hipervínculo visitado" xfId="25676" builtinId="9" hidden="1"/>
    <cellStyle name="Hipervínculo visitado" xfId="50746" builtinId="9" hidden="1"/>
    <cellStyle name="Hipervínculo visitado" xfId="52224" builtinId="9" hidden="1"/>
    <cellStyle name="Hipervínculo visitado" xfId="3365" builtinId="9" hidden="1"/>
    <cellStyle name="Hipervínculo visitado" xfId="53431" builtinId="9" hidden="1"/>
    <cellStyle name="Hipervínculo visitado" xfId="8694" builtinId="9" hidden="1"/>
    <cellStyle name="Hipervínculo visitado" xfId="55649" builtinId="9" hidden="1"/>
    <cellStyle name="Hipervínculo visitado" xfId="13089" builtinId="9" hidden="1"/>
    <cellStyle name="Hipervínculo visitado" xfId="21465" builtinId="9" hidden="1"/>
    <cellStyle name="Hipervínculo visitado" xfId="3057" builtinId="9" hidden="1"/>
    <cellStyle name="Hipervínculo visitado" xfId="53851" builtinId="9" hidden="1"/>
    <cellStyle name="Hipervínculo visitado" xfId="40796" builtinId="9" hidden="1"/>
    <cellStyle name="Hipervínculo visitado" xfId="30584" builtinId="9" hidden="1"/>
    <cellStyle name="Hipervínculo visitado" xfId="39413" builtinId="9" hidden="1"/>
    <cellStyle name="Hipervínculo visitado" xfId="20066" builtinId="9" hidden="1"/>
    <cellStyle name="Hipervínculo visitado" xfId="4267" builtinId="9" hidden="1"/>
    <cellStyle name="Hipervínculo visitado" xfId="33268" builtinId="9" hidden="1"/>
    <cellStyle name="Hipervínculo visitado" xfId="1821" builtinId="9" hidden="1"/>
    <cellStyle name="Hipervínculo visitado" xfId="33732" builtinId="9" hidden="1"/>
    <cellStyle name="Hipervínculo visitado" xfId="12795" builtinId="9" hidden="1"/>
    <cellStyle name="Hipervínculo visitado" xfId="4703" builtinId="9" hidden="1"/>
    <cellStyle name="Hipervínculo visitado" xfId="8866" builtinId="9" hidden="1"/>
    <cellStyle name="Hipervínculo visitado" xfId="11775" builtinId="9" hidden="1"/>
    <cellStyle name="Hipervínculo visitado" xfId="31030" builtinId="9" hidden="1"/>
    <cellStyle name="Hipervínculo visitado" xfId="4047" builtinId="9" hidden="1"/>
    <cellStyle name="Hipervínculo visitado" xfId="45330" builtinId="9" hidden="1"/>
    <cellStyle name="Hipervínculo visitado" xfId="22479" builtinId="9" hidden="1"/>
    <cellStyle name="Hipervínculo visitado" xfId="30214" builtinId="9" hidden="1"/>
    <cellStyle name="Hipervínculo visitado" xfId="10962" builtinId="9" hidden="1"/>
    <cellStyle name="Hipervínculo visitado" xfId="784" builtinId="9" hidden="1"/>
    <cellStyle name="Hipervínculo visitado" xfId="5998" builtinId="9" hidden="1"/>
    <cellStyle name="Hipervínculo visitado" xfId="20174" builtinId="9" hidden="1"/>
    <cellStyle name="Hipervínculo visitado" xfId="44491" builtinId="9" hidden="1"/>
    <cellStyle name="Hipervínculo visitado" xfId="32412" builtinId="9" hidden="1"/>
    <cellStyle name="Hipervínculo visitado" xfId="36550" builtinId="9" hidden="1"/>
    <cellStyle name="Hipervínculo visitado" xfId="7216" builtinId="9" hidden="1"/>
    <cellStyle name="Hipervínculo visitado" xfId="8672" builtinId="9" hidden="1"/>
    <cellStyle name="Hipervínculo visitado" xfId="31536" builtinId="9" hidden="1"/>
    <cellStyle name="Hipervínculo visitado" xfId="11875" builtinId="9" hidden="1"/>
    <cellStyle name="Hipervínculo visitado" xfId="8784" builtinId="9" hidden="1"/>
    <cellStyle name="Hipervínculo visitado" xfId="46427" builtinId="9" hidden="1"/>
    <cellStyle name="Hipervínculo visitado" xfId="49894" builtinId="9" hidden="1"/>
    <cellStyle name="Hipervínculo visitado" xfId="57665" builtinId="9" hidden="1"/>
    <cellStyle name="Hipervínculo visitado" xfId="544" builtinId="9" hidden="1"/>
    <cellStyle name="Hipervínculo visitado" xfId="47591" builtinId="9" hidden="1"/>
    <cellStyle name="Hipervínculo visitado" xfId="42195" builtinId="9" hidden="1"/>
    <cellStyle name="Hipervínculo visitado" xfId="59121" builtinId="9" hidden="1"/>
    <cellStyle name="Hipervínculo visitado" xfId="18496" builtinId="9" hidden="1"/>
    <cellStyle name="Hipervínculo visitado" xfId="30154" builtinId="9" hidden="1"/>
    <cellStyle name="Hipervínculo visitado" xfId="15392" builtinId="9" hidden="1"/>
    <cellStyle name="Hipervínculo visitado" xfId="26599" builtinId="9" hidden="1"/>
    <cellStyle name="Hipervínculo visitado" xfId="44017" builtinId="9" hidden="1"/>
    <cellStyle name="Hipervínculo visitado" xfId="44578" builtinId="9" hidden="1"/>
    <cellStyle name="Hipervínculo visitado" xfId="30092" builtinId="9" hidden="1"/>
    <cellStyle name="Hipervínculo visitado" xfId="55363" builtinId="9" hidden="1"/>
    <cellStyle name="Hipervínculo visitado" xfId="17928" builtinId="9" hidden="1"/>
    <cellStyle name="Hipervínculo visitado" xfId="1573" builtinId="9" hidden="1"/>
    <cellStyle name="Hipervínculo visitado" xfId="8656" builtinId="9" hidden="1"/>
    <cellStyle name="Hipervínculo visitado" xfId="2034" builtinId="9" hidden="1"/>
    <cellStyle name="Hipervínculo visitado" xfId="1032" builtinId="9" hidden="1"/>
    <cellStyle name="Hipervínculo visitado" xfId="22976" builtinId="9" hidden="1"/>
    <cellStyle name="Hipervínculo visitado" xfId="33728" builtinId="9" hidden="1"/>
    <cellStyle name="Hipervínculo visitado" xfId="53057" builtinId="9" hidden="1"/>
    <cellStyle name="Hipervínculo visitado" xfId="36011" builtinId="9" hidden="1"/>
    <cellStyle name="Hipervínculo visitado" xfId="55036" builtinId="9" hidden="1"/>
    <cellStyle name="Hipervínculo visitado" xfId="40454" builtinId="9" hidden="1"/>
    <cellStyle name="Hipervínculo visitado" xfId="12841" builtinId="9" hidden="1"/>
    <cellStyle name="Hipervínculo visitado" xfId="44864" builtinId="9" hidden="1"/>
    <cellStyle name="Hipervínculo visitado" xfId="49912" builtinId="9" hidden="1"/>
    <cellStyle name="Hipervínculo visitado" xfId="50644" builtinId="9" hidden="1"/>
    <cellStyle name="Hipervínculo visitado" xfId="11445" builtinId="9" hidden="1"/>
    <cellStyle name="Hipervínculo visitado" xfId="14733" builtinId="9" hidden="1"/>
    <cellStyle name="Hipervínculo visitado" xfId="7409" builtinId="9" hidden="1"/>
    <cellStyle name="Hipervínculo visitado" xfId="26849" builtinId="9" hidden="1"/>
    <cellStyle name="Hipervínculo visitado" xfId="37063" builtinId="9" hidden="1"/>
    <cellStyle name="Hipervínculo visitado" xfId="32265" builtinId="9" hidden="1"/>
    <cellStyle name="Hipervínculo visitado" xfId="50764" builtinId="9" hidden="1"/>
    <cellStyle name="Hipervínculo visitado" xfId="49336" builtinId="9" hidden="1"/>
    <cellStyle name="Hipervínculo visitado" xfId="40692" builtinId="9" hidden="1"/>
    <cellStyle name="Hipervínculo visitado" xfId="20961" builtinId="9" hidden="1"/>
    <cellStyle name="Hipervínculo visitado" xfId="31198" builtinId="9" hidden="1"/>
    <cellStyle name="Hipervínculo visitado" xfId="31052" builtinId="9" hidden="1"/>
    <cellStyle name="Hipervínculo visitado" xfId="21713" builtinId="9" hidden="1"/>
    <cellStyle name="Hipervínculo visitado" xfId="24473" builtinId="9" hidden="1"/>
    <cellStyle name="Hipervínculo visitado" xfId="54165" builtinId="9" hidden="1"/>
    <cellStyle name="Hipervínculo visitado" xfId="2186" builtinId="9" hidden="1"/>
    <cellStyle name="Hipervínculo visitado" xfId="47105" builtinId="9" hidden="1"/>
    <cellStyle name="Hipervínculo visitado" xfId="22571" builtinId="9" hidden="1"/>
    <cellStyle name="Hipervínculo visitado" xfId="6174" builtinId="9" hidden="1"/>
    <cellStyle name="Hipervínculo visitado" xfId="38662" builtinId="9" hidden="1"/>
    <cellStyle name="Hipervínculo visitado" xfId="24871" builtinId="9" hidden="1"/>
    <cellStyle name="Hipervínculo visitado" xfId="27027" builtinId="9" hidden="1"/>
    <cellStyle name="Hipervínculo visitado" xfId="46219" builtinId="9" hidden="1"/>
    <cellStyle name="Hipervínculo visitado" xfId="57599" builtinId="9" hidden="1"/>
    <cellStyle name="Hipervínculo visitado" xfId="18644" builtinId="9" hidden="1"/>
    <cellStyle name="Hipervínculo visitado" xfId="39078" builtinId="9" hidden="1"/>
    <cellStyle name="Hipervínculo visitado" xfId="50111" builtinId="9" hidden="1"/>
    <cellStyle name="Hipervínculo visitado" xfId="45000" builtinId="9" hidden="1"/>
    <cellStyle name="Hipervínculo visitado" xfId="30753" builtinId="9" hidden="1"/>
    <cellStyle name="Hipervínculo visitado" xfId="8854" builtinId="9" hidden="1"/>
    <cellStyle name="Hipervínculo visitado" xfId="27714" builtinId="9" hidden="1"/>
    <cellStyle name="Hipervínculo visitado" xfId="33808" builtinId="9" hidden="1"/>
    <cellStyle name="Hipervínculo visitado" xfId="32523" builtinId="9" hidden="1"/>
    <cellStyle name="Hipervínculo visitado" xfId="10956" builtinId="9" hidden="1"/>
    <cellStyle name="Hipervínculo visitado" xfId="16478" builtinId="9" hidden="1"/>
    <cellStyle name="Hipervínculo visitado" xfId="48502" builtinId="9" hidden="1"/>
    <cellStyle name="Hipervínculo visitado" xfId="51476" builtinId="9" hidden="1"/>
    <cellStyle name="Hipervínculo visitado" xfId="27576" builtinId="9" hidden="1"/>
    <cellStyle name="Hipervínculo visitado" xfId="44326" builtinId="9" hidden="1"/>
    <cellStyle name="Hipervínculo visitado" xfId="29209" builtinId="9" hidden="1"/>
    <cellStyle name="Hipervínculo visitado" xfId="49582" builtinId="9" hidden="1"/>
    <cellStyle name="Hipervínculo visitado" xfId="33524" builtinId="9" hidden="1"/>
    <cellStyle name="Hipervínculo visitado" xfId="42494" builtinId="9" hidden="1"/>
    <cellStyle name="Hipervínculo visitado" xfId="6911" builtinId="9" hidden="1"/>
    <cellStyle name="Hipervínculo visitado" xfId="9017" builtinId="9" hidden="1"/>
    <cellStyle name="Hipervínculo visitado" xfId="32958" builtinId="9" hidden="1"/>
    <cellStyle name="Hipervínculo visitado" xfId="25513" builtinId="9" hidden="1"/>
    <cellStyle name="Hipervínculo visitado" xfId="15889" builtinId="9" hidden="1"/>
    <cellStyle name="Hipervínculo visitado" xfId="57885" builtinId="9" hidden="1"/>
    <cellStyle name="Hipervínculo visitado" xfId="53668" builtinId="9" hidden="1"/>
    <cellStyle name="Hipervínculo visitado" xfId="34971" builtinId="9" hidden="1"/>
    <cellStyle name="Hipervínculo visitado" xfId="48760" builtinId="9" hidden="1"/>
    <cellStyle name="Hipervínculo visitado" xfId="21489" builtinId="9" hidden="1"/>
    <cellStyle name="Hipervínculo visitado" xfId="48462" builtinId="9" hidden="1"/>
    <cellStyle name="Hipervínculo visitado" xfId="10512" builtinId="9" hidden="1"/>
    <cellStyle name="Hipervínculo visitado" xfId="19358" builtinId="9" hidden="1"/>
    <cellStyle name="Hipervínculo visitado" xfId="13985" builtinId="9" hidden="1"/>
    <cellStyle name="Hipervínculo visitado" xfId="50569" builtinId="9" hidden="1"/>
    <cellStyle name="Hipervínculo visitado" xfId="51068" builtinId="9" hidden="1"/>
    <cellStyle name="Hipervínculo visitado" xfId="59406" builtinId="9" hidden="1"/>
    <cellStyle name="Hipervínculo visitado" xfId="24996" builtinId="9" hidden="1"/>
    <cellStyle name="Hipervínculo visitado" xfId="18839" builtinId="9" hidden="1"/>
    <cellStyle name="Hipervínculo visitado" xfId="23609" builtinId="9" hidden="1"/>
    <cellStyle name="Hipervínculo visitado" xfId="22397" builtinId="9" hidden="1"/>
    <cellStyle name="Hipervínculo visitado" xfId="52473" builtinId="9" hidden="1"/>
    <cellStyle name="Hipervínculo visitado" xfId="10119" builtinId="9" hidden="1"/>
    <cellStyle name="Hipervínculo visitado" xfId="43699" builtinId="9" hidden="1"/>
    <cellStyle name="Hipervínculo visitado" xfId="21731" builtinId="9" hidden="1"/>
    <cellStyle name="Hipervínculo visitado" xfId="49670" builtinId="9" hidden="1"/>
    <cellStyle name="Hipervínculo visitado" xfId="41039" builtinId="9" hidden="1"/>
    <cellStyle name="Hipervínculo visitado" xfId="17732" builtinId="9" hidden="1"/>
    <cellStyle name="Hipervínculo visitado" xfId="50429" builtinId="9" hidden="1"/>
    <cellStyle name="Hipervínculo visitado" xfId="2786" builtinId="9" hidden="1"/>
    <cellStyle name="Hipervínculo visitado" xfId="24507" builtinId="9" hidden="1"/>
    <cellStyle name="Hipervínculo visitado" xfId="36127" builtinId="9" hidden="1"/>
    <cellStyle name="Hipervínculo visitado" xfId="41526" builtinId="9" hidden="1"/>
    <cellStyle name="Hipervínculo visitado" xfId="17086" builtinId="9" hidden="1"/>
    <cellStyle name="Hipervínculo visitado" xfId="32794" builtinId="9" hidden="1"/>
    <cellStyle name="Hipervínculo visitado" xfId="82" builtinId="9" hidden="1"/>
    <cellStyle name="Hipervínculo visitado" xfId="28468" builtinId="9" hidden="1"/>
    <cellStyle name="Hipervínculo visitado" xfId="52385" builtinId="9" hidden="1"/>
    <cellStyle name="Hipervínculo visitado" xfId="7552" builtinId="9" hidden="1"/>
    <cellStyle name="Hipervínculo visitado" xfId="35999" builtinId="9" hidden="1"/>
    <cellStyle name="Hipervínculo visitado" xfId="33858" builtinId="9" hidden="1"/>
    <cellStyle name="Hipervínculo visitado" xfId="18742" builtinId="9" hidden="1"/>
    <cellStyle name="Hipervínculo visitado" xfId="22125" builtinId="9" hidden="1"/>
    <cellStyle name="Hipervínculo visitado" xfId="29855" builtinId="9" hidden="1"/>
    <cellStyle name="Hipervínculo visitado" xfId="25339" builtinId="9" hidden="1"/>
    <cellStyle name="Hipervínculo visitado" xfId="33015" builtinId="9" hidden="1"/>
    <cellStyle name="Hipervínculo visitado" xfId="17558" builtinId="9" hidden="1"/>
    <cellStyle name="Hipervínculo visitado" xfId="8915" builtinId="9" hidden="1"/>
    <cellStyle name="Hipervínculo visitado" xfId="16794" builtinId="9" hidden="1"/>
    <cellStyle name="Hipervínculo visitado" xfId="44968" builtinId="9" hidden="1"/>
    <cellStyle name="Hipervínculo visitado" xfId="52627" builtinId="9" hidden="1"/>
    <cellStyle name="Hipervínculo visitado" xfId="11016" builtinId="9" hidden="1"/>
    <cellStyle name="Hipervínculo visitado" xfId="54297" builtinId="9" hidden="1"/>
    <cellStyle name="Hipervínculo visitado" xfId="14386" builtinId="9" hidden="1"/>
    <cellStyle name="Hipervínculo visitado" xfId="29749" builtinId="9" hidden="1"/>
    <cellStyle name="Hipervínculo visitado" xfId="5020" builtinId="9" hidden="1"/>
    <cellStyle name="Hipervínculo visitado" xfId="19752" builtinId="9" hidden="1"/>
    <cellStyle name="Hipervínculo visitado" xfId="47191" builtinId="9" hidden="1"/>
    <cellStyle name="Hipervínculo visitado" xfId="7934" builtinId="9" hidden="1"/>
    <cellStyle name="Hipervínculo visitado" xfId="4910" builtinId="9" hidden="1"/>
    <cellStyle name="Hipervínculo visitado" xfId="55489" builtinId="9" hidden="1"/>
    <cellStyle name="Hipervínculo visitado" xfId="55446" builtinId="9" hidden="1"/>
    <cellStyle name="Hipervínculo visitado" xfId="395" builtinId="9" hidden="1"/>
    <cellStyle name="Hipervínculo visitado" xfId="48539" builtinId="9" hidden="1"/>
    <cellStyle name="Hipervínculo visitado" xfId="44431" builtinId="9" hidden="1"/>
    <cellStyle name="Hipervínculo visitado" xfId="48638" builtinId="9" hidden="1"/>
    <cellStyle name="Hipervínculo visitado" xfId="14910" builtinId="9" hidden="1"/>
    <cellStyle name="Hipervínculo visitado" xfId="34113" builtinId="9" hidden="1"/>
    <cellStyle name="Hipervínculo visitado" xfId="16330" builtinId="9" hidden="1"/>
    <cellStyle name="Hipervínculo visitado" xfId="27893" builtinId="9" hidden="1"/>
    <cellStyle name="Hipervínculo visitado" xfId="18706" builtinId="9" hidden="1"/>
    <cellStyle name="Hipervínculo visitado" xfId="3777" builtinId="9" hidden="1"/>
    <cellStyle name="Hipervínculo visitado" xfId="43267" builtinId="9" hidden="1"/>
    <cellStyle name="Hipervínculo visitado" xfId="29975" builtinId="9" hidden="1"/>
    <cellStyle name="Hipervínculo visitado" xfId="39296" builtinId="9" hidden="1"/>
    <cellStyle name="Hipervínculo visitado" xfId="20078" builtinId="9" hidden="1"/>
    <cellStyle name="Hipervínculo visitado" xfId="53917" builtinId="9" hidden="1"/>
    <cellStyle name="Hipervínculo visitado" xfId="13285" builtinId="9" hidden="1"/>
    <cellStyle name="Hipervínculo visitado" xfId="12333" builtinId="9" hidden="1"/>
    <cellStyle name="Hipervínculo visitado" xfId="33458" builtinId="9" hidden="1"/>
    <cellStyle name="Hipervínculo visitado" xfId="23136" builtinId="9" hidden="1"/>
    <cellStyle name="Hipervínculo visitado" xfId="27352" builtinId="9" hidden="1"/>
    <cellStyle name="Hipervínculo visitado" xfId="48018" builtinId="9" hidden="1"/>
    <cellStyle name="Hipervínculo visitado" xfId="46611" builtinId="9" hidden="1"/>
    <cellStyle name="Hipervínculo visitado" xfId="47930" builtinId="9" hidden="1"/>
    <cellStyle name="Hipervínculo visitado" xfId="33090" builtinId="9" hidden="1"/>
    <cellStyle name="Hipervínculo visitado" xfId="976" builtinId="9" hidden="1"/>
    <cellStyle name="Hipervínculo visitado" xfId="41253" builtinId="9" hidden="1"/>
    <cellStyle name="Hipervínculo visitado" xfId="16107" builtinId="9" hidden="1"/>
    <cellStyle name="Hipervínculo visitado" xfId="45100" builtinId="9" hidden="1"/>
    <cellStyle name="Hipervínculo visitado" xfId="39855" builtinId="9" hidden="1"/>
    <cellStyle name="Hipervínculo visitado" xfId="24581" builtinId="9" hidden="1"/>
    <cellStyle name="Hipervínculo visitado" xfId="37885" builtinId="9" hidden="1"/>
    <cellStyle name="Hipervínculo visitado" xfId="37351" builtinId="9" hidden="1"/>
    <cellStyle name="Hipervínculo visitado" xfId="44206" builtinId="9" hidden="1"/>
    <cellStyle name="Hipervínculo visitado" xfId="37013" builtinId="9" hidden="1"/>
    <cellStyle name="Hipervínculo visitado" xfId="8494" builtinId="9" hidden="1"/>
    <cellStyle name="Hipervínculo visitado" xfId="15684" builtinId="9" hidden="1"/>
    <cellStyle name="Hipervínculo visitado" xfId="30644" builtinId="9" hidden="1"/>
    <cellStyle name="Hipervínculo visitado" xfId="53381" builtinId="9" hidden="1"/>
    <cellStyle name="Hipervínculo visitado" xfId="56699" builtinId="9" hidden="1"/>
    <cellStyle name="Hipervínculo visitado" xfId="45886" builtinId="9" hidden="1"/>
    <cellStyle name="Hipervínculo visitado" xfId="48080" builtinId="9" hidden="1"/>
    <cellStyle name="Hipervínculo visitado" xfId="31028" builtinId="9" hidden="1"/>
    <cellStyle name="Hipervínculo visitado" xfId="447" builtinId="9" hidden="1"/>
    <cellStyle name="Hipervínculo visitado" xfId="41628" builtinId="9" hidden="1"/>
    <cellStyle name="Hipervínculo visitado" xfId="54257" builtinId="9" hidden="1"/>
    <cellStyle name="Hipervínculo visitado" xfId="41687" builtinId="9" hidden="1"/>
    <cellStyle name="Hipervínculo visitado" xfId="4444" builtinId="9" hidden="1"/>
    <cellStyle name="Hipervínculo visitado" xfId="6098" builtinId="9" hidden="1"/>
    <cellStyle name="Hipervínculo visitado" xfId="19267" builtinId="9" hidden="1"/>
    <cellStyle name="Hipervínculo visitado" xfId="47894" builtinId="9" hidden="1"/>
    <cellStyle name="Hipervínculo visitado" xfId="36811" builtinId="9" hidden="1"/>
    <cellStyle name="Hipervínculo visitado" xfId="15224" builtinId="9" hidden="1"/>
    <cellStyle name="Hipervínculo visitado" xfId="30574" builtinId="9" hidden="1"/>
    <cellStyle name="Hipervínculo visitado" xfId="17084" builtinId="9" hidden="1"/>
    <cellStyle name="Hipervínculo visitado" xfId="40314" builtinId="9" hidden="1"/>
    <cellStyle name="Hipervínculo visitado" xfId="37075" builtinId="9" hidden="1"/>
    <cellStyle name="Hipervínculo visitado" xfId="43120" builtinId="9" hidden="1"/>
    <cellStyle name="Hipervínculo visitado" xfId="8046" builtinId="9" hidden="1"/>
    <cellStyle name="Hipervínculo visitado" xfId="8086" builtinId="9" hidden="1"/>
    <cellStyle name="Hipervínculo visitado" xfId="10580" builtinId="9" hidden="1"/>
    <cellStyle name="Hipervínculo visitado" xfId="5908" builtinId="9" hidden="1"/>
    <cellStyle name="Hipervínculo visitado" xfId="9856" builtinId="9" hidden="1"/>
    <cellStyle name="Hipervínculo visitado" xfId="38943" builtinId="9" hidden="1"/>
    <cellStyle name="Hipervínculo visitado" xfId="18680" builtinId="9" hidden="1"/>
    <cellStyle name="Hipervínculo visitado" xfId="42336" builtinId="9" hidden="1"/>
    <cellStyle name="Hipervínculo visitado" xfId="8216" builtinId="9" hidden="1"/>
    <cellStyle name="Hipervínculo visitado" xfId="21215" builtinId="9" hidden="1"/>
    <cellStyle name="Hipervínculo visitado" xfId="24791" builtinId="9" hidden="1"/>
    <cellStyle name="Hipervínculo visitado" xfId="22463" builtinId="9" hidden="1"/>
    <cellStyle name="Hipervínculo visitado" xfId="359" builtinId="9" hidden="1"/>
    <cellStyle name="Hipervínculo visitado" xfId="30771" builtinId="9" hidden="1"/>
    <cellStyle name="Hipervínculo visitado" xfId="11297" builtinId="9" hidden="1"/>
    <cellStyle name="Hipervínculo visitado" xfId="41739" builtinId="9" hidden="1"/>
    <cellStyle name="Hipervínculo visitado" xfId="49958" builtinId="9" hidden="1"/>
    <cellStyle name="Hipervínculo visitado" xfId="39368" builtinId="9" hidden="1"/>
    <cellStyle name="Hipervínculo visitado" xfId="49506" builtinId="9" hidden="1"/>
    <cellStyle name="Hipervínculo visitado" xfId="49422" builtinId="9" hidden="1"/>
    <cellStyle name="Hipervínculo visitado" xfId="52880" builtinId="9" hidden="1"/>
    <cellStyle name="Hipervínculo visitado" xfId="11811" builtinId="9" hidden="1"/>
    <cellStyle name="Hipervínculo visitado" xfId="14666" builtinId="9" hidden="1"/>
    <cellStyle name="Hipervínculo visitado" xfId="40158" builtinId="9" hidden="1"/>
    <cellStyle name="Hipervínculo visitado" xfId="54728" builtinId="9" hidden="1"/>
    <cellStyle name="Hipervínculo visitado" xfId="55701" builtinId="9" hidden="1"/>
    <cellStyle name="Hipervínculo visitado" xfId="50000" builtinId="9" hidden="1"/>
    <cellStyle name="Hipervínculo visitado" xfId="50804" builtinId="9" hidden="1"/>
    <cellStyle name="Hipervínculo visitado" xfId="25989" builtinId="9" hidden="1"/>
    <cellStyle name="Hipervínculo visitado" xfId="56207" builtinId="9" hidden="1"/>
    <cellStyle name="Hipervínculo visitado" xfId="9446" builtinId="9" hidden="1"/>
    <cellStyle name="Hipervínculo visitado" xfId="8320" builtinId="9" hidden="1"/>
    <cellStyle name="Hipervínculo visitado" xfId="37739" builtinId="9" hidden="1"/>
    <cellStyle name="Hipervínculo visitado" xfId="41137" builtinId="9" hidden="1"/>
    <cellStyle name="Hipervínculo visitado" xfId="12187" builtinId="9" hidden="1"/>
    <cellStyle name="Hipervínculo visitado" xfId="5456" builtinId="9" hidden="1"/>
    <cellStyle name="Hipervínculo visitado" xfId="4679" builtinId="9" hidden="1"/>
    <cellStyle name="Hipervínculo visitado" xfId="24625" builtinId="9" hidden="1"/>
    <cellStyle name="Hipervínculo visitado" xfId="8142" builtinId="9" hidden="1"/>
    <cellStyle name="Hipervínculo visitado" xfId="3318" builtinId="9" hidden="1"/>
    <cellStyle name="Hipervínculo visitado" xfId="36183" builtinId="9" hidden="1"/>
    <cellStyle name="Hipervínculo visitado" xfId="9027" builtinId="9" hidden="1"/>
    <cellStyle name="Hipervínculo visitado" xfId="2214" builtinId="9" hidden="1"/>
    <cellStyle name="Hipervínculo visitado" xfId="29926" builtinId="9" hidden="1"/>
    <cellStyle name="Hipervínculo visitado" xfId="57332" builtinId="9" hidden="1"/>
    <cellStyle name="Hipervínculo visitado" xfId="14984" builtinId="9" hidden="1"/>
    <cellStyle name="Hipervínculo visitado" xfId="51912" builtinId="9" hidden="1"/>
    <cellStyle name="Hipervínculo visitado" xfId="16666" builtinId="9" hidden="1"/>
    <cellStyle name="Hipervínculo visitado" xfId="38" builtinId="9" hidden="1"/>
    <cellStyle name="Hipervínculo visitado" xfId="28311" builtinId="9" hidden="1"/>
    <cellStyle name="Hipervínculo visitado" xfId="57965" builtinId="9" hidden="1"/>
    <cellStyle name="Hipervínculo visitado" xfId="29267" builtinId="9" hidden="1"/>
    <cellStyle name="Hipervínculo visitado" xfId="506" builtinId="9" hidden="1"/>
    <cellStyle name="Hipervínculo visitado" xfId="13155" builtinId="9" hidden="1"/>
    <cellStyle name="Hipervínculo visitado" xfId="52611" builtinId="9" hidden="1"/>
    <cellStyle name="Hipervínculo visitado" xfId="38037" builtinId="9" hidden="1"/>
    <cellStyle name="Hipervínculo visitado" xfId="24011" builtinId="9" hidden="1"/>
    <cellStyle name="Hipervínculo visitado" xfId="12289" builtinId="9" hidden="1"/>
    <cellStyle name="Hipervínculo visitado" xfId="59013" builtinId="9" hidden="1"/>
    <cellStyle name="Hipervínculo visitado" xfId="34339" builtinId="9" hidden="1"/>
    <cellStyle name="Hipervínculo visitado" xfId="37397" builtinId="9" hidden="1"/>
    <cellStyle name="Hipervínculo visitado" xfId="55531" builtinId="9" hidden="1"/>
    <cellStyle name="Hipervínculo visitado" xfId="58759" builtinId="9" hidden="1"/>
    <cellStyle name="Hipervínculo visitado" xfId="34418" builtinId="9" hidden="1"/>
    <cellStyle name="Hipervínculo visitado" xfId="42386" builtinId="9" hidden="1"/>
    <cellStyle name="Hipervínculo visitado" xfId="16322" builtinId="9" hidden="1"/>
    <cellStyle name="Hipervínculo visitado" xfId="34637" builtinId="9" hidden="1"/>
    <cellStyle name="Hipervínculo visitado" xfId="32702" builtinId="9" hidden="1"/>
    <cellStyle name="Hipervínculo visitado" xfId="49124" builtinId="9" hidden="1"/>
    <cellStyle name="Hipervínculo visitado" xfId="41372" builtinId="9" hidden="1"/>
    <cellStyle name="Hipervínculo visitado" xfId="7918" builtinId="9" hidden="1"/>
    <cellStyle name="Hipervínculo visitado" xfId="10074" builtinId="9" hidden="1"/>
    <cellStyle name="Hipervínculo visitado" xfId="5350" builtinId="9" hidden="1"/>
    <cellStyle name="Hipervínculo visitado" xfId="13817" builtinId="9" hidden="1"/>
    <cellStyle name="Hipervínculo visitado" xfId="10610" builtinId="9" hidden="1"/>
    <cellStyle name="Hipervínculo visitado" xfId="52842" builtinId="9" hidden="1"/>
    <cellStyle name="Hipervínculo visitado" xfId="50032" builtinId="9" hidden="1"/>
    <cellStyle name="Hipervínculo visitado" xfId="236" builtinId="9" hidden="1"/>
    <cellStyle name="Hipervínculo visitado" xfId="803" builtinId="9" hidden="1"/>
    <cellStyle name="Hipervínculo visitado" xfId="1611" builtinId="9" hidden="1"/>
    <cellStyle name="Hipervínculo visitado" xfId="35183" builtinId="9" hidden="1"/>
    <cellStyle name="Hipervínculo visitado" xfId="36846" builtinId="9" hidden="1"/>
    <cellStyle name="Hipervínculo visitado" xfId="18504" builtinId="9" hidden="1"/>
    <cellStyle name="Hipervínculo visitado" xfId="14810" builtinId="9" hidden="1"/>
    <cellStyle name="Hipervínculo visitado" xfId="57044" builtinId="9" hidden="1"/>
    <cellStyle name="Hipervínculo visitado" xfId="34880" builtinId="9" hidden="1"/>
    <cellStyle name="Hipervínculo visitado" xfId="43912" builtinId="9" hidden="1"/>
    <cellStyle name="Hipervínculo visitado" xfId="49180" builtinId="9" hidden="1"/>
    <cellStyle name="Hipervínculo visitado" xfId="38179" builtinId="9" hidden="1"/>
    <cellStyle name="Hipervínculo visitado" xfId="44222" builtinId="9" hidden="1"/>
    <cellStyle name="Hipervínculo visitado" xfId="11148" builtinId="9" hidden="1"/>
    <cellStyle name="Hipervínculo visitado" xfId="44054" builtinId="9" hidden="1"/>
    <cellStyle name="Hipervínculo visitado" xfId="35257" builtinId="9" hidden="1"/>
    <cellStyle name="Hipervínculo visitado" xfId="36033" builtinId="9" hidden="1"/>
    <cellStyle name="Hipervínculo visitado" xfId="45144" builtinId="9" hidden="1"/>
    <cellStyle name="Hipervínculo visitado" xfId="48551" builtinId="9" hidden="1"/>
    <cellStyle name="Hipervínculo visitado" xfId="4605" builtinId="9" hidden="1"/>
    <cellStyle name="Hipervínculo visitado" xfId="53146" builtinId="9" hidden="1"/>
    <cellStyle name="Hipervínculo visitado" xfId="20672" builtinId="9" hidden="1"/>
    <cellStyle name="Hipervínculo visitado" xfId="5428" builtinId="9" hidden="1"/>
    <cellStyle name="Hipervínculo visitado" xfId="29389" builtinId="9" hidden="1"/>
    <cellStyle name="Hipervínculo visitado" xfId="32482" builtinId="9" hidden="1"/>
    <cellStyle name="Hipervínculo visitado" xfId="28225" builtinId="9" hidden="1"/>
    <cellStyle name="Hipervínculo visitado" xfId="43944" builtinId="9" hidden="1"/>
    <cellStyle name="Hipervínculo visitado" xfId="18275" builtinId="9" hidden="1"/>
    <cellStyle name="Hipervínculo visitado" xfId="31280" builtinId="9" hidden="1"/>
    <cellStyle name="Hipervínculo visitado" xfId="46037" builtinId="9" hidden="1"/>
    <cellStyle name="Hipervínculo visitado" xfId="2973" builtinId="9" hidden="1"/>
    <cellStyle name="Hipervínculo visitado" xfId="27149" builtinId="9" hidden="1"/>
    <cellStyle name="Hipervínculo visitado" xfId="19234" builtinId="9" hidden="1"/>
    <cellStyle name="Hipervínculo visitado" xfId="7792" builtinId="9" hidden="1"/>
    <cellStyle name="Hipervínculo visitado" xfId="64" builtinId="9" hidden="1"/>
    <cellStyle name="Hipervínculo visitado" xfId="44475" builtinId="9" hidden="1"/>
    <cellStyle name="Hipervínculo visitado" xfId="19249" builtinId="9" hidden="1"/>
    <cellStyle name="Hipervínculo visitado" xfId="59091" builtinId="9" hidden="1"/>
    <cellStyle name="Hipervínculo visitado" xfId="52246" builtinId="9" hidden="1"/>
    <cellStyle name="Hipervínculo visitado" xfId="34398" builtinId="9" hidden="1"/>
    <cellStyle name="Hipervínculo visitado" xfId="4225" builtinId="9" hidden="1"/>
    <cellStyle name="Hipervínculo visitado" xfId="26085" builtinId="9" hidden="1"/>
    <cellStyle name="Hipervínculo visitado" xfId="16003" builtinId="9" hidden="1"/>
    <cellStyle name="Hipervínculo visitado" xfId="32736" builtinId="9" hidden="1"/>
    <cellStyle name="Hipervínculo visitado" xfId="50433" builtinId="9" hidden="1"/>
    <cellStyle name="Hipervínculo visitado" xfId="52094" builtinId="9" hidden="1"/>
    <cellStyle name="Hipervínculo visitado" xfId="59087" builtinId="9" hidden="1"/>
    <cellStyle name="Hipervínculo visitado" xfId="52720" builtinId="9" hidden="1"/>
    <cellStyle name="Hipervínculo visitado" xfId="32145" builtinId="9" hidden="1"/>
    <cellStyle name="Hipervínculo visitado" xfId="39554" builtinId="9" hidden="1"/>
    <cellStyle name="Hipervínculo visitado" xfId="11962" builtinId="9" hidden="1"/>
    <cellStyle name="Hipervínculo visitado" xfId="45943" builtinId="9" hidden="1"/>
    <cellStyle name="Hipervínculo visitado" xfId="26208" builtinId="9" hidden="1"/>
    <cellStyle name="Hipervínculo visitado" xfId="43989" builtinId="9" hidden="1"/>
    <cellStyle name="Hipervínculo visitado" xfId="9043" builtinId="9" hidden="1"/>
    <cellStyle name="Hipervínculo visitado" xfId="11785" builtinId="9" hidden="1"/>
    <cellStyle name="Hipervínculo visitado" xfId="6190" builtinId="9" hidden="1"/>
    <cellStyle name="Hipervínculo visitado" xfId="49440" builtinId="9" hidden="1"/>
    <cellStyle name="Hipervínculo visitado" xfId="58131" builtinId="9" hidden="1"/>
    <cellStyle name="Hipervínculo visitado" xfId="39578" builtinId="9" hidden="1"/>
    <cellStyle name="Hipervínculo visitado" xfId="53614" builtinId="9" hidden="1"/>
    <cellStyle name="Hipervínculo visitado" xfId="32977" builtinId="9" hidden="1"/>
    <cellStyle name="Hipervínculo visitado" xfId="5312" builtinId="9" hidden="1"/>
    <cellStyle name="Hipervínculo visitado" xfId="2879" builtinId="9" hidden="1"/>
    <cellStyle name="Hipervínculo visitado" xfId="43148" builtinId="9" hidden="1"/>
    <cellStyle name="Hipervínculo visitado" xfId="38425" builtinId="9" hidden="1"/>
    <cellStyle name="Hipervínculo visitado" xfId="49364" builtinId="9" hidden="1"/>
    <cellStyle name="Hipervínculo visitado" xfId="46353" builtinId="9" hidden="1"/>
    <cellStyle name="Hipervínculo visitado" xfId="2881" builtinId="9" hidden="1"/>
    <cellStyle name="Hipervínculo visitado" xfId="30948" builtinId="9" hidden="1"/>
    <cellStyle name="Hipervínculo visitado" xfId="25489" builtinId="9" hidden="1"/>
    <cellStyle name="Hipervínculo visitado" xfId="1763" builtinId="9" hidden="1"/>
    <cellStyle name="Hipervínculo visitado" xfId="3033" builtinId="9" hidden="1"/>
    <cellStyle name="Hipervínculo visitado" xfId="50718" builtinId="9" hidden="1"/>
    <cellStyle name="Hipervínculo visitado" xfId="28227" builtinId="9" hidden="1"/>
    <cellStyle name="Hipervínculo visitado" xfId="1223" builtinId="9" hidden="1"/>
    <cellStyle name="Hipervínculo visitado" xfId="13752" builtinId="9" hidden="1"/>
    <cellStyle name="Hipervínculo visitado" xfId="53213" builtinId="9" hidden="1"/>
    <cellStyle name="Hipervínculo visitado" xfId="52022" builtinId="9" hidden="1"/>
    <cellStyle name="Hipervínculo visitado" xfId="58783" builtinId="9" hidden="1"/>
    <cellStyle name="Hipervínculo visitado" xfId="38712" builtinId="9" hidden="1"/>
    <cellStyle name="Hipervínculo visitado" xfId="15528" builtinId="9" hidden="1"/>
    <cellStyle name="Hipervínculo visitado" xfId="44590" builtinId="9" hidden="1"/>
    <cellStyle name="Hipervínculo visitado" xfId="44366" builtinId="9" hidden="1"/>
    <cellStyle name="Hipervínculo visitado" xfId="4326" builtinId="9" hidden="1"/>
    <cellStyle name="Hipervínculo visitado" xfId="5244" builtinId="9" hidden="1"/>
    <cellStyle name="Hipervínculo visitado" xfId="52186" builtinId="9" hidden="1"/>
    <cellStyle name="Hipervínculo visitado" xfId="27938" builtinId="9" hidden="1"/>
    <cellStyle name="Hipervínculo visitado" xfId="50159" builtinId="9" hidden="1"/>
    <cellStyle name="Hipervínculo visitado" xfId="47535" builtinId="9" hidden="1"/>
    <cellStyle name="Hipervínculo visitado" xfId="41794" builtinId="9" hidden="1"/>
    <cellStyle name="Hipervínculo visitado" xfId="30434" builtinId="9" hidden="1"/>
    <cellStyle name="Hipervínculo visitado" xfId="3925" builtinId="9" hidden="1"/>
    <cellStyle name="Hipervínculo visitado" xfId="1265" builtinId="9" hidden="1"/>
    <cellStyle name="Hipervínculo visitado" xfId="16662" builtinId="9" hidden="1"/>
    <cellStyle name="Hipervínculo visitado" xfId="16965" builtinId="9" hidden="1"/>
    <cellStyle name="Hipervínculo visitado" xfId="58781" builtinId="9" hidden="1"/>
    <cellStyle name="Hipervínculo visitado" xfId="293" builtinId="9" hidden="1"/>
    <cellStyle name="Hipervínculo visitado" xfId="12237" builtinId="9" hidden="1"/>
    <cellStyle name="Hipervínculo visitado" xfId="47765" builtinId="9" hidden="1"/>
    <cellStyle name="Hipervínculo visitado" xfId="49280" builtinId="9" hidden="1"/>
    <cellStyle name="Hipervínculo visitado" xfId="37079" builtinId="9" hidden="1"/>
    <cellStyle name="Hipervínculo visitado" xfId="47501" builtinId="9" hidden="1"/>
    <cellStyle name="Hipervínculo visitado" xfId="11885" builtinId="9" hidden="1"/>
    <cellStyle name="Hipervínculo visitado" xfId="43613" builtinId="9" hidden="1"/>
    <cellStyle name="Hipervínculo visitado" xfId="21737" builtinId="9" hidden="1"/>
    <cellStyle name="Hipervínculo visitado" xfId="32246" builtinId="9" hidden="1"/>
    <cellStyle name="Hipervínculo visitado" xfId="6184" builtinId="9" hidden="1"/>
    <cellStyle name="Hipervínculo visitado" xfId="7756" builtinId="9" hidden="1"/>
    <cellStyle name="Hipervínculo visitado" xfId="27440" builtinId="9" hidden="1"/>
    <cellStyle name="Hipervínculo visitado" xfId="9478" builtinId="9" hidden="1"/>
    <cellStyle name="Hipervínculo visitado" xfId="10193" builtinId="9" hidden="1"/>
    <cellStyle name="Hipervínculo visitado" xfId="6574" builtinId="9" hidden="1"/>
    <cellStyle name="Hipervínculo visitado" xfId="8012" builtinId="9" hidden="1"/>
    <cellStyle name="Hipervínculo visitado" xfId="20357" builtinId="9" hidden="1"/>
    <cellStyle name="Hipervínculo visitado" xfId="39236" builtinId="9" hidden="1"/>
    <cellStyle name="Hipervínculo visitado" xfId="19468" builtinId="9" hidden="1"/>
    <cellStyle name="Hipervínculo visitado" xfId="42980" builtinId="9" hidden="1"/>
    <cellStyle name="Hipervínculo visitado" xfId="4177" builtinId="9" hidden="1"/>
    <cellStyle name="Hipervínculo visitado" xfId="44035" builtinId="9" hidden="1"/>
    <cellStyle name="Hipervínculo visitado" xfId="26549" builtinId="9" hidden="1"/>
    <cellStyle name="Hipervínculo visitado" xfId="27462" builtinId="9" hidden="1"/>
    <cellStyle name="Hipervínculo visitado" xfId="21723" builtinId="9" hidden="1"/>
    <cellStyle name="Hipervínculo visitado" xfId="1233" builtinId="9" hidden="1"/>
    <cellStyle name="Hipervínculo visitado" xfId="4526" builtinId="9" hidden="1"/>
    <cellStyle name="Hipervínculo visitado" xfId="8164" builtinId="9" hidden="1"/>
    <cellStyle name="Hipervínculo visitado" xfId="31943" builtinId="9" hidden="1"/>
    <cellStyle name="Hipervínculo visitado" xfId="57118" builtinId="9" hidden="1"/>
    <cellStyle name="Hipervínculo visitado" xfId="12281" builtinId="9" hidden="1"/>
    <cellStyle name="Hipervínculo visitado" xfId="24311" builtinId="9" hidden="1"/>
    <cellStyle name="Hipervínculo visitado" xfId="8580" builtinId="9" hidden="1"/>
    <cellStyle name="Hipervínculo visitado" xfId="46491" builtinId="9" hidden="1"/>
    <cellStyle name="Hipervínculo visitado" xfId="31670" builtinId="9" hidden="1"/>
    <cellStyle name="Hipervínculo visitado" xfId="41743" builtinId="9" hidden="1"/>
    <cellStyle name="Hipervínculo visitado" xfId="31474" builtinId="9" hidden="1"/>
    <cellStyle name="Hipervínculo visitado" xfId="36388" builtinId="9" hidden="1"/>
    <cellStyle name="Hipervínculo visitado" xfId="2104" builtinId="9" hidden="1"/>
    <cellStyle name="Hipervínculo visitado" xfId="23629" builtinId="9" hidden="1"/>
    <cellStyle name="Hipervínculo visitado" xfId="33232" builtinId="9" hidden="1"/>
    <cellStyle name="Hipervínculo visitado" xfId="2268" builtinId="9" hidden="1"/>
    <cellStyle name="Hipervínculo visitado" xfId="43650" builtinId="9" hidden="1"/>
    <cellStyle name="Hipervínculo visitado" xfId="43092" builtinId="9" hidden="1"/>
    <cellStyle name="Hipervínculo visitado" xfId="57993" builtinId="9" hidden="1"/>
    <cellStyle name="Hipervínculo visitado" xfId="11038" builtinId="9" hidden="1"/>
    <cellStyle name="Hipervínculo visitado" xfId="55251" builtinId="9" hidden="1"/>
    <cellStyle name="Hipervínculo visitado" xfId="7101" builtinId="9" hidden="1"/>
    <cellStyle name="Hipervínculo visitado" xfId="26493" builtinId="9" hidden="1"/>
    <cellStyle name="Hipervínculo visitado" xfId="32896" builtinId="9" hidden="1"/>
    <cellStyle name="Hipervínculo visitado" xfId="16468" builtinId="9" hidden="1"/>
    <cellStyle name="Hipervínculo visitado" xfId="56181" builtinId="9" hidden="1"/>
    <cellStyle name="Hipervínculo visitado" xfId="39021" builtinId="9" hidden="1"/>
    <cellStyle name="Hipervínculo visitado" xfId="51652" builtinId="9" hidden="1"/>
    <cellStyle name="Hipervínculo visitado" xfId="55878" builtinId="9" hidden="1"/>
    <cellStyle name="Hipervínculo visitado" xfId="37243" builtinId="9" hidden="1"/>
    <cellStyle name="Hipervínculo visitado" xfId="57535" builtinId="9" hidden="1"/>
    <cellStyle name="Hipervínculo visitado" xfId="46258" builtinId="9" hidden="1"/>
    <cellStyle name="Hipervínculo visitado" xfId="17544" builtinId="9" hidden="1"/>
    <cellStyle name="Hipervínculo visitado" xfId="17480" builtinId="9" hidden="1"/>
    <cellStyle name="Hipervínculo visitado" xfId="7146" builtinId="9" hidden="1"/>
    <cellStyle name="Hipervínculo visitado" xfId="47771" builtinId="9" hidden="1"/>
    <cellStyle name="Hipervínculo visitado" xfId="14986" builtinId="9" hidden="1"/>
    <cellStyle name="Hipervínculo visitado" xfId="32597" builtinId="9" hidden="1"/>
    <cellStyle name="Hipervínculo visitado" xfId="3567" builtinId="9" hidden="1"/>
    <cellStyle name="Hipervínculo visitado" xfId="57987" builtinId="9" hidden="1"/>
    <cellStyle name="Hipervínculo visitado" xfId="26083" builtinId="9" hidden="1"/>
    <cellStyle name="Hipervínculo visitado" xfId="46397" builtinId="9" hidden="1"/>
    <cellStyle name="Hipervínculo visitado" xfId="47832" builtinId="9" hidden="1"/>
    <cellStyle name="Hipervínculo visitado" xfId="18159" builtinId="9" hidden="1"/>
    <cellStyle name="Hipervínculo visitado" xfId="57793" builtinId="9" hidden="1"/>
    <cellStyle name="Hipervínculo visitado" xfId="24421" builtinId="9" hidden="1"/>
    <cellStyle name="Hipervínculo visitado" xfId="50269" builtinId="9" hidden="1"/>
    <cellStyle name="Hipervínculo visitado" xfId="40951" builtinId="9" hidden="1"/>
    <cellStyle name="Hipervínculo visitado" xfId="22113" builtinId="9" hidden="1"/>
    <cellStyle name="Hipervínculo visitado" xfId="47886" builtinId="9" hidden="1"/>
    <cellStyle name="Hipervínculo visitado" xfId="52399" builtinId="9" hidden="1"/>
    <cellStyle name="Hipervínculo visitado" xfId="23442" builtinId="9" hidden="1"/>
    <cellStyle name="Hipervínculo visitado" xfId="57122" builtinId="9" hidden="1"/>
    <cellStyle name="Hipervínculo visitado" xfId="51568" builtinId="9" hidden="1"/>
    <cellStyle name="Hipervínculo visitado" xfId="42692" builtinId="9" hidden="1"/>
    <cellStyle name="Hipervínculo visitado" xfId="41073" builtinId="9" hidden="1"/>
    <cellStyle name="Hipervínculo visitado" xfId="40582" builtinId="9" hidden="1"/>
    <cellStyle name="Hipervínculo visitado" xfId="44986" builtinId="9" hidden="1"/>
    <cellStyle name="Hipervínculo visitado" xfId="41697" builtinId="9" hidden="1"/>
    <cellStyle name="Hipervínculo visitado" xfId="20535" builtinId="9" hidden="1"/>
    <cellStyle name="Hipervínculo visitado" xfId="46022" builtinId="9" hidden="1"/>
    <cellStyle name="Hipervínculo visitado" xfId="33894" builtinId="9" hidden="1"/>
    <cellStyle name="Hipervínculo visitado" xfId="12783" builtinId="9" hidden="1"/>
    <cellStyle name="Hipervínculo visitado" xfId="4758" builtinId="9" hidden="1"/>
    <cellStyle name="Hipervínculo visitado" xfId="35717" builtinId="9" hidden="1"/>
    <cellStyle name="Hipervínculo visitado" xfId="27474" builtinId="9" hidden="1"/>
    <cellStyle name="Hipervínculo visitado" xfId="11619" builtinId="9" hidden="1"/>
    <cellStyle name="Hipervínculo visitado" xfId="31881" builtinId="9" hidden="1"/>
    <cellStyle name="Hipervínculo visitado" xfId="31718" builtinId="9" hidden="1"/>
    <cellStyle name="Hipervínculo visitado" xfId="14490" builtinId="9" hidden="1"/>
    <cellStyle name="Hipervínculo visitado" xfId="34099" builtinId="9" hidden="1"/>
    <cellStyle name="Hipervínculo visitado" xfId="21049" builtinId="9" hidden="1"/>
    <cellStyle name="Hipervínculo visitado" xfId="16967" builtinId="9" hidden="1"/>
    <cellStyle name="Hipervínculo visitado" xfId="20846" builtinId="9" hidden="1"/>
    <cellStyle name="Hipervínculo visitado" xfId="45240" builtinId="9" hidden="1"/>
    <cellStyle name="Hipervínculo visitado" xfId="55032" builtinId="9" hidden="1"/>
    <cellStyle name="Hipervínculo visitado" xfId="35829" builtinId="9" hidden="1"/>
    <cellStyle name="Hipervínculo visitado" xfId="18069" builtinId="9" hidden="1"/>
    <cellStyle name="Hipervínculo visitado" xfId="12381" builtinId="9" hidden="1"/>
    <cellStyle name="Hipervínculo visitado" xfId="57700" builtinId="9" hidden="1"/>
    <cellStyle name="Hipervínculo visitado" xfId="39558" builtinId="9" hidden="1"/>
    <cellStyle name="Hipervínculo visitado" xfId="49374" builtinId="9" hidden="1"/>
    <cellStyle name="Hipervínculo visitado" xfId="48232" builtinId="9" hidden="1"/>
    <cellStyle name="Hipervínculo visitado" xfId="46029" builtinId="9" hidden="1"/>
    <cellStyle name="Hipervínculo visitado" xfId="49854" builtinId="9" hidden="1"/>
    <cellStyle name="Hipervínculo visitado" xfId="57166" builtinId="9" hidden="1"/>
    <cellStyle name="Hipervínculo visitado" xfId="3791" builtinId="9" hidden="1"/>
    <cellStyle name="Hipervínculo visitado" xfId="55323" builtinId="9" hidden="1"/>
    <cellStyle name="Hipervínculo visitado" xfId="1871" builtinId="9" hidden="1"/>
    <cellStyle name="Hipervínculo visitado" xfId="39574" builtinId="9" hidden="1"/>
    <cellStyle name="Hipervínculo visitado" xfId="52635" builtinId="9" hidden="1"/>
    <cellStyle name="Hipervínculo visitado" xfId="1211" builtinId="9" hidden="1"/>
    <cellStyle name="Hipervínculo visitado" xfId="37915" builtinId="9" hidden="1"/>
    <cellStyle name="Hipervínculo visitado" xfId="43096" builtinId="9" hidden="1"/>
    <cellStyle name="Hipervínculo visitado" xfId="8202" builtinId="9" hidden="1"/>
    <cellStyle name="Hipervínculo visitado" xfId="52126" builtinId="9" hidden="1"/>
    <cellStyle name="Hipervínculo visitado" xfId="43979" builtinId="9" hidden="1"/>
    <cellStyle name="Hipervínculo visitado" xfId="42048" builtinId="9" hidden="1"/>
    <cellStyle name="Hipervínculo visitado" xfId="56705" builtinId="9" hidden="1"/>
    <cellStyle name="Hipervínculo visitado" xfId="16738" builtinId="9" hidden="1"/>
    <cellStyle name="Hipervínculo visitado" xfId="30356" builtinId="9" hidden="1"/>
    <cellStyle name="Hipervínculo visitado" xfId="8162" builtinId="9" hidden="1"/>
    <cellStyle name="Hipervínculo visitado" xfId="11932" builtinId="9" hidden="1"/>
    <cellStyle name="Hipervínculo visitado" xfId="32706" builtinId="9" hidden="1"/>
    <cellStyle name="Hipervínculo visitado" xfId="23981" builtinId="9" hidden="1"/>
    <cellStyle name="Hipervínculo visitado" xfId="38355" builtinId="9" hidden="1"/>
    <cellStyle name="Hipervínculo visitado" xfId="23908" builtinId="9" hidden="1"/>
    <cellStyle name="Hipervínculo visitado" xfId="58861" builtinId="9" hidden="1"/>
    <cellStyle name="Hipervínculo visitado" xfId="40820" builtinId="9" hidden="1"/>
    <cellStyle name="Hipervínculo visitado" xfId="58563" builtinId="9" hidden="1"/>
    <cellStyle name="Hipervínculo visitado" xfId="8462" builtinId="9" hidden="1"/>
    <cellStyle name="Hipervínculo visitado" xfId="47810" builtinId="9" hidden="1"/>
    <cellStyle name="Hipervínculo visitado" xfId="10608" builtinId="9" hidden="1"/>
    <cellStyle name="Hipervínculo visitado" xfId="39080" builtinId="9" hidden="1"/>
    <cellStyle name="Hipervínculo visitado" xfId="56415" builtinId="9" hidden="1"/>
    <cellStyle name="Hipervínculo visitado" xfId="50869" builtinId="9" hidden="1"/>
    <cellStyle name="Hipervínculo visitado" xfId="25246" builtinId="9" hidden="1"/>
    <cellStyle name="Hipervínculo visitado" xfId="9235" builtinId="9" hidden="1"/>
    <cellStyle name="Hipervínculo visitado" xfId="30544" builtinId="9" hidden="1"/>
    <cellStyle name="Hipervínculo visitado" xfId="8278" builtinId="9" hidden="1"/>
    <cellStyle name="Hipervínculo visitado" xfId="22628" builtinId="9" hidden="1"/>
    <cellStyle name="Hipervínculo visitado" xfId="33246" builtinId="9" hidden="1"/>
    <cellStyle name="Hipervínculo visitado" xfId="27643" builtinId="9" hidden="1"/>
    <cellStyle name="Hipervínculo visitado" xfId="14382" builtinId="9" hidden="1"/>
    <cellStyle name="Hipervínculo visitado" xfId="28464" builtinId="9" hidden="1"/>
    <cellStyle name="Hipervínculo visitado" xfId="18091" builtinId="9" hidden="1"/>
    <cellStyle name="Hipervínculo visitado" xfId="5392" builtinId="9" hidden="1"/>
    <cellStyle name="Hipervínculo visitado" xfId="53835" builtinId="9" hidden="1"/>
    <cellStyle name="Hipervínculo visitado" xfId="27456" builtinId="9" hidden="1"/>
    <cellStyle name="Hipervínculo visitado" xfId="29341" builtinId="9" hidden="1"/>
    <cellStyle name="Hipervínculo visitado" xfId="11271" builtinId="9" hidden="1"/>
    <cellStyle name="Hipervínculo visitado" xfId="18189" builtinId="9" hidden="1"/>
    <cellStyle name="Hipervínculo visitado" xfId="7974" builtinId="9" hidden="1"/>
    <cellStyle name="Hipervínculo visitado" xfId="23874" builtinId="9" hidden="1"/>
    <cellStyle name="Hipervínculo visitado" xfId="1451" builtinId="9" hidden="1"/>
    <cellStyle name="Hipervínculo visitado" xfId="8977" builtinId="9" hidden="1"/>
    <cellStyle name="Hipervínculo visitado" xfId="40034" builtinId="9" hidden="1"/>
    <cellStyle name="Hipervínculo visitado" xfId="44778" builtinId="9" hidden="1"/>
    <cellStyle name="Hipervínculo visitado" xfId="56577" builtinId="9" hidden="1"/>
    <cellStyle name="Hipervínculo visitado" xfId="41940" builtinId="9" hidden="1"/>
    <cellStyle name="Hipervínculo visitado" xfId="24837" builtinId="9" hidden="1"/>
    <cellStyle name="Hipervínculo visitado" xfId="25684" builtinId="9" hidden="1"/>
    <cellStyle name="Hipervínculo visitado" xfId="16900" builtinId="9" hidden="1"/>
    <cellStyle name="Hipervínculo visitado" xfId="24515" builtinId="9" hidden="1"/>
    <cellStyle name="Hipervínculo visitado" xfId="59308" builtinId="9" hidden="1"/>
    <cellStyle name="Hipervínculo visitado" xfId="49734" builtinId="9" hidden="1"/>
    <cellStyle name="Hipervínculo visitado" xfId="36598" builtinId="9" hidden="1"/>
    <cellStyle name="Hipervínculo visitado" xfId="6186" builtinId="9" hidden="1"/>
    <cellStyle name="Hipervínculo visitado" xfId="42246" builtinId="9" hidden="1"/>
    <cellStyle name="Hipervínculo visitado" xfId="5412" builtinId="9" hidden="1"/>
    <cellStyle name="Hipervínculo visitado" xfId="1869" builtinId="9" hidden="1"/>
    <cellStyle name="Hipervínculo visitado" xfId="5508" builtinId="9" hidden="1"/>
    <cellStyle name="Hipervínculo visitado" xfId="20563" builtinId="9" hidden="1"/>
    <cellStyle name="Hipervínculo visitado" xfId="7869" builtinId="9" hidden="1"/>
    <cellStyle name="Hipervínculo visitado" xfId="39206" builtinId="9" hidden="1"/>
    <cellStyle name="Hipervínculo visitado" xfId="42100" builtinId="9" hidden="1"/>
    <cellStyle name="Hipervínculo visitado" xfId="1441" builtinId="9" hidden="1"/>
    <cellStyle name="Hipervínculo visitado" xfId="1193" builtinId="9" hidden="1"/>
    <cellStyle name="Hipervínculo visitado" xfId="5160" builtinId="9" hidden="1"/>
    <cellStyle name="Hipervínculo visitado" xfId="6420" builtinId="9" hidden="1"/>
    <cellStyle name="Hipervínculo visitado" xfId="9338" builtinId="9" hidden="1"/>
    <cellStyle name="Hipervínculo visitado" xfId="39292" builtinId="9" hidden="1"/>
    <cellStyle name="Hipervínculo visitado" xfId="20477" builtinId="9" hidden="1"/>
    <cellStyle name="Hipervínculo visitado" xfId="20194" builtinId="9" hidden="1"/>
    <cellStyle name="Hipervínculo visitado" xfId="19708" builtinId="9" hidden="1"/>
    <cellStyle name="Hipervínculo visitado" xfId="369" builtinId="9" hidden="1"/>
    <cellStyle name="Hipervínculo visitado" xfId="38121" builtinId="9" hidden="1"/>
    <cellStyle name="Hipervínculo visitado" xfId="39954" builtinId="9" hidden="1"/>
    <cellStyle name="Hipervínculo visitado" xfId="48365" builtinId="9" hidden="1"/>
    <cellStyle name="Hipervínculo visitado" xfId="5680" builtinId="9" hidden="1"/>
    <cellStyle name="Hipervínculo visitado" xfId="9007" builtinId="9" hidden="1"/>
    <cellStyle name="Hipervínculo visitado" xfId="20543" builtinId="9" hidden="1"/>
    <cellStyle name="Hipervínculo visitado" xfId="13105" builtinId="9" hidden="1"/>
    <cellStyle name="Hipervínculo visitado" xfId="9988" builtinId="9" hidden="1"/>
    <cellStyle name="Hipervínculo visitado" xfId="10638" builtinId="9" hidden="1"/>
    <cellStyle name="Hipervínculo visitado" xfId="13277" builtinId="9" hidden="1"/>
    <cellStyle name="Hipervínculo visitado" xfId="9211" builtinId="9" hidden="1"/>
    <cellStyle name="Hipervínculo visitado" xfId="17686" builtinId="9" hidden="1"/>
    <cellStyle name="Hipervínculo visitado" xfId="52625" builtinId="9" hidden="1"/>
    <cellStyle name="Hipervínculo visitado" xfId="31204" builtinId="9" hidden="1"/>
    <cellStyle name="Hipervínculo visitado" xfId="13341" builtinId="9" hidden="1"/>
    <cellStyle name="Hipervínculo visitado" xfId="8722" builtinId="9" hidden="1"/>
    <cellStyle name="Hipervínculo visitado" xfId="7950" builtinId="9" hidden="1"/>
    <cellStyle name="Hipervínculo visitado" xfId="5022" builtinId="9" hidden="1"/>
    <cellStyle name="Hipervínculo visitado" xfId="43565" builtinId="9" hidden="1"/>
    <cellStyle name="Hipervínculo visitado" xfId="41966" builtinId="9" hidden="1"/>
    <cellStyle name="Hipervínculo visitado" xfId="55281" builtinId="9" hidden="1"/>
    <cellStyle name="Hipervínculo visitado" xfId="46077" builtinId="9" hidden="1"/>
    <cellStyle name="Hipervínculo visitado" xfId="50379" builtinId="9" hidden="1"/>
    <cellStyle name="Hipervínculo visitado" xfId="29201" builtinId="9" hidden="1"/>
    <cellStyle name="Hipervínculo visitado" xfId="53953" builtinId="9" hidden="1"/>
    <cellStyle name="Hipervínculo visitado" xfId="20761" builtinId="9" hidden="1"/>
    <cellStyle name="Hipervínculo visitado" xfId="9291" builtinId="9" hidden="1"/>
    <cellStyle name="Hipervínculo visitado" xfId="29237" builtinId="9" hidden="1"/>
    <cellStyle name="Hipervínculo visitado" xfId="10358" builtinId="9" hidden="1"/>
    <cellStyle name="Hipervínculo visitado" xfId="4454" builtinId="9" hidden="1"/>
    <cellStyle name="Hipervínculo visitado" xfId="7678" builtinId="9" hidden="1"/>
    <cellStyle name="Hipervínculo visitado" xfId="38919" builtinId="9" hidden="1"/>
    <cellStyle name="Hipervínculo visitado" xfId="51359" builtinId="9" hidden="1"/>
    <cellStyle name="Hipervínculo visitado" xfId="27109" builtinId="9" hidden="1"/>
    <cellStyle name="Hipervínculo visitado" xfId="14235" builtinId="9" hidden="1"/>
    <cellStyle name="Hipervínculo visitado" xfId="26433" builtinId="9" hidden="1"/>
    <cellStyle name="Hipervínculo visitado" xfId="49896" builtinId="9" hidden="1"/>
    <cellStyle name="Hipervínculo visitado" xfId="26665" builtinId="9" hidden="1"/>
    <cellStyle name="Hipervínculo visitado" xfId="4468" builtinId="9" hidden="1"/>
    <cellStyle name="Hipervínculo visitado" xfId="17308" builtinId="9" hidden="1"/>
    <cellStyle name="Hipervínculo visitado" xfId="1351" builtinId="9" hidden="1"/>
    <cellStyle name="Hipervínculo visitado" xfId="43977" builtinId="9" hidden="1"/>
    <cellStyle name="Hipervínculo visitado" xfId="52505" builtinId="9" hidden="1"/>
    <cellStyle name="Hipervínculo visitado" xfId="15969" builtinId="9" hidden="1"/>
    <cellStyle name="Hipervínculo visitado" xfId="54299" builtinId="9" hidden="1"/>
    <cellStyle name="Hipervínculo visitado" xfId="48884" builtinId="9" hidden="1"/>
    <cellStyle name="Hipervínculo visitado" xfId="45777" builtinId="9" hidden="1"/>
    <cellStyle name="Hipervínculo visitado" xfId="3286" builtinId="9" hidden="1"/>
    <cellStyle name="Hipervínculo visitado" xfId="627" builtinId="9" hidden="1"/>
    <cellStyle name="Hipervínculo visitado" xfId="28583" builtinId="9" hidden="1"/>
    <cellStyle name="Hipervínculo visitado" xfId="27855" builtinId="9" hidden="1"/>
    <cellStyle name="Hipervínculo visitado" xfId="14198" builtinId="9" hidden="1"/>
    <cellStyle name="Hipervínculo visitado" xfId="12109" builtinId="9" hidden="1"/>
    <cellStyle name="Hipervínculo visitado" xfId="22185" builtinId="9" hidden="1"/>
    <cellStyle name="Hipervínculo visitado" xfId="14988" builtinId="9" hidden="1"/>
    <cellStyle name="Hipervínculo visitado" xfId="20648" builtinId="9" hidden="1"/>
    <cellStyle name="Hipervínculo visitado" xfId="26957" builtinId="9" hidden="1"/>
    <cellStyle name="Hipervínculo visitado" xfId="37717" builtinId="9" hidden="1"/>
    <cellStyle name="Hipervínculo visitado" xfId="20080" builtinId="9" hidden="1"/>
    <cellStyle name="Hipervínculo visitado" xfId="59462" builtinId="9" hidden="1"/>
    <cellStyle name="Hipervínculo visitado" xfId="30816" builtinId="9" hidden="1"/>
    <cellStyle name="Hipervínculo visitado" xfId="1408" builtinId="9" hidden="1"/>
    <cellStyle name="Hipervínculo visitado" xfId="218" builtinId="9" hidden="1"/>
    <cellStyle name="Hipervínculo visitado" xfId="1833" builtinId="9" hidden="1"/>
    <cellStyle name="Hipervínculo visitado" xfId="1008" builtinId="9" hidden="1"/>
    <cellStyle name="Hipervínculo visitado" xfId="59490" builtinId="9" hidden="1"/>
    <cellStyle name="Hipervínculo visitado" xfId="31592" builtinId="9" hidden="1"/>
    <cellStyle name="Hipervínculo visitado" xfId="15614" builtinId="9" hidden="1"/>
    <cellStyle name="Hipervínculo visitado" xfId="53093" builtinId="9" hidden="1"/>
    <cellStyle name="Hipervínculo visitado" xfId="54231" builtinId="9" hidden="1"/>
    <cellStyle name="Hipervínculo visitado" xfId="38696" builtinId="9" hidden="1"/>
    <cellStyle name="Hipervínculo visitado" xfId="377" builtinId="9" hidden="1"/>
    <cellStyle name="Hipervínculo visitado" xfId="14548" builtinId="9" hidden="1"/>
    <cellStyle name="Hipervínculo visitado" xfId="53112" builtinId="9" hidden="1"/>
    <cellStyle name="Hipervínculo visitado" xfId="43303" builtinId="9" hidden="1"/>
    <cellStyle name="Hipervínculo visitado" xfId="8724" builtinId="9" hidden="1"/>
    <cellStyle name="Hipervínculo visitado" xfId="18293" builtinId="9" hidden="1"/>
    <cellStyle name="Hipervínculo visitado" xfId="32774" builtinId="9" hidden="1"/>
    <cellStyle name="Hipervínculo visitado" xfId="3679" builtinId="9" hidden="1"/>
    <cellStyle name="Hipervínculo visitado" xfId="35735" builtinId="9" hidden="1"/>
    <cellStyle name="Hipervínculo visitado" xfId="19926" builtinId="9" hidden="1"/>
    <cellStyle name="Hipervínculo visitado" xfId="16948" builtinId="9" hidden="1"/>
    <cellStyle name="Hipervínculo visitado" xfId="38249" builtinId="9" hidden="1"/>
    <cellStyle name="Hipervínculo visitado" xfId="47405" builtinId="9" hidden="1"/>
    <cellStyle name="Hipervínculo visitado" xfId="46989" builtinId="9" hidden="1"/>
    <cellStyle name="Hipervínculo visitado" xfId="12713" builtinId="9" hidden="1"/>
    <cellStyle name="Hipervínculo visitado" xfId="3995" builtinId="9" hidden="1"/>
    <cellStyle name="Hipervínculo visitado" xfId="41681" builtinId="9" hidden="1"/>
    <cellStyle name="Hipervínculo visitado" xfId="38413" builtinId="9" hidden="1"/>
    <cellStyle name="Hipervínculo visitado" xfId="32620" builtinId="9" hidden="1"/>
    <cellStyle name="Hipervínculo visitado" xfId="22470" builtinId="9" hidden="1"/>
    <cellStyle name="Hipervínculo visitado" xfId="11526" builtinId="9" hidden="1"/>
    <cellStyle name="Hipervínculo visitado" xfId="23047" builtinId="9" hidden="1"/>
    <cellStyle name="Hipervínculo visitado" xfId="45703" builtinId="9" hidden="1"/>
    <cellStyle name="Hipervínculo visitado" xfId="26677" builtinId="9" hidden="1"/>
    <cellStyle name="Hipervínculo visitado" xfId="29291" builtinId="9" hidden="1"/>
    <cellStyle name="Hipervínculo visitado" xfId="34673" builtinId="9" hidden="1"/>
    <cellStyle name="Hipervínculo visitado" xfId="1313" builtinId="9" hidden="1"/>
    <cellStyle name="Hipervínculo visitado" xfId="55817" builtinId="9" hidden="1"/>
    <cellStyle name="Hipervínculo visitado" xfId="21550" builtinId="9" hidden="1"/>
    <cellStyle name="Hipervínculo visitado" xfId="22509" builtinId="9" hidden="1"/>
    <cellStyle name="Hipervínculo visitado" xfId="1907" builtinId="9" hidden="1"/>
    <cellStyle name="Hipervínculo visitado" xfId="55661" builtinId="9" hidden="1"/>
    <cellStyle name="Hipervínculo visitado" xfId="47155" builtinId="9" hidden="1"/>
    <cellStyle name="Hipervínculo visitado" xfId="50597" builtinId="9" hidden="1"/>
    <cellStyle name="Hipervínculo visitado" xfId="26579" builtinId="9" hidden="1"/>
    <cellStyle name="Hipervínculo visitado" xfId="53441" builtinId="9" hidden="1"/>
    <cellStyle name="Hipervínculo visitado" xfId="23217" builtinId="9" hidden="1"/>
    <cellStyle name="Hipervínculo visitado" xfId="5840" builtinId="9" hidden="1"/>
    <cellStyle name="Hipervínculo visitado" xfId="32622" builtinId="9" hidden="1"/>
    <cellStyle name="Hipervínculo visitado" xfId="24077" builtinId="9" hidden="1"/>
    <cellStyle name="Hipervínculo visitado" xfId="46179" builtinId="9" hidden="1"/>
    <cellStyle name="Hipervínculo visitado" xfId="54906" builtinId="9" hidden="1"/>
    <cellStyle name="Hipervínculo visitado" xfId="24083" builtinId="9" hidden="1"/>
    <cellStyle name="Hipervínculo visitado" xfId="31642" builtinId="9" hidden="1"/>
    <cellStyle name="Hipervínculo visitado" xfId="30058" builtinId="9" hidden="1"/>
    <cellStyle name="Hipervínculo visitado" xfId="43034" builtinId="9" hidden="1"/>
    <cellStyle name="Hipervínculo visitado" xfId="49244" builtinId="9" hidden="1"/>
    <cellStyle name="Hipervínculo visitado" xfId="6530" builtinId="9" hidden="1"/>
    <cellStyle name="Hipervínculo visitado" xfId="37367" builtinId="9" hidden="1"/>
    <cellStyle name="Hipervínculo visitado" xfId="40302" builtinId="9" hidden="1"/>
    <cellStyle name="Hipervínculo visitado" xfId="6889" builtinId="9" hidden="1"/>
    <cellStyle name="Hipervínculo visitado" xfId="21237" builtinId="9" hidden="1"/>
    <cellStyle name="Hipervínculo visitado" xfId="37873" builtinId="9" hidden="1"/>
    <cellStyle name="Hipervínculo visitado" xfId="2864" builtinId="9" hidden="1"/>
    <cellStyle name="Hipervínculo visitado" xfId="44710" builtinId="9" hidden="1"/>
    <cellStyle name="Hipervínculo visitado" xfId="2370" builtinId="9" hidden="1"/>
    <cellStyle name="Hipervínculo visitado" xfId="2090" builtinId="9" hidden="1"/>
    <cellStyle name="Hipervínculo visitado" xfId="5296" builtinId="9" hidden="1"/>
    <cellStyle name="Hipervínculo visitado" xfId="19590" builtinId="9" hidden="1"/>
    <cellStyle name="Hipervínculo visitado" xfId="38716" builtinId="9" hidden="1"/>
    <cellStyle name="Hipervínculo visitado" xfId="31664" builtinId="9" hidden="1"/>
    <cellStyle name="Hipervínculo visitado" xfId="3639" builtinId="9" hidden="1"/>
    <cellStyle name="Hipervínculo visitado" xfId="43042" builtinId="9" hidden="1"/>
    <cellStyle name="Hipervínculo visitado" xfId="40626" builtinId="9" hidden="1"/>
    <cellStyle name="Hipervínculo visitado" xfId="2082" builtinId="9" hidden="1"/>
    <cellStyle name="Hipervínculo visitado" xfId="1427" builtinId="9" hidden="1"/>
    <cellStyle name="Hipervínculo visitado" xfId="19403" builtinId="9" hidden="1"/>
    <cellStyle name="Hipervínculo visitado" xfId="33324" builtinId="9" hidden="1"/>
    <cellStyle name="Hipervínculo visitado" xfId="49081" builtinId="9" hidden="1"/>
    <cellStyle name="Hipervínculo visitado" xfId="55767" builtinId="9" hidden="1"/>
    <cellStyle name="Hipervínculo visitado" xfId="47311" builtinId="9" hidden="1"/>
    <cellStyle name="Hipervínculo visitado" xfId="45751" builtinId="9" hidden="1"/>
    <cellStyle name="Hipervínculo visitado" xfId="50573" builtinId="9" hidden="1"/>
    <cellStyle name="Hipervínculo visitado" xfId="33224" builtinId="9" hidden="1"/>
    <cellStyle name="Hipervínculo visitado" xfId="59348" builtinId="9" hidden="1"/>
    <cellStyle name="Hipervínculo visitado" xfId="37691" builtinId="9" hidden="1"/>
    <cellStyle name="Hipervínculo visitado" xfId="9526" builtinId="9" hidden="1"/>
    <cellStyle name="Hipervínculo visitado" xfId="37993" builtinId="9" hidden="1"/>
    <cellStyle name="Hipervínculo visitado" xfId="3276" builtinId="9" hidden="1"/>
    <cellStyle name="Hipervínculo visitado" xfId="40538" builtinId="9" hidden="1"/>
    <cellStyle name="Hipervínculo visitado" xfId="2901" builtinId="9" hidden="1"/>
    <cellStyle name="Hipervínculo visitado" xfId="5842" builtinId="9" hidden="1"/>
    <cellStyle name="Hipervínculo visitado" xfId="12493" builtinId="9" hidden="1"/>
    <cellStyle name="Hipervínculo visitado" xfId="20581" builtinId="9" hidden="1"/>
    <cellStyle name="Hipervínculo visitado" xfId="40010" builtinId="9" hidden="1"/>
    <cellStyle name="Hipervínculo visitado" xfId="20497" builtinId="9" hidden="1"/>
    <cellStyle name="Hipervínculo visitado" xfId="52726" builtinId="9" hidden="1"/>
    <cellStyle name="Hipervínculo visitado" xfId="43951" builtinId="9" hidden="1"/>
    <cellStyle name="Hipervínculo visitado" xfId="33298" builtinId="9" hidden="1"/>
    <cellStyle name="Hipervínculo visitado" xfId="48529" builtinId="9" hidden="1"/>
    <cellStyle name="Hipervínculo visitado" xfId="33280" builtinId="9" hidden="1"/>
    <cellStyle name="Hipervínculo visitado" xfId="40969" builtinId="9" hidden="1"/>
    <cellStyle name="Hipervínculo visitado" xfId="1549" builtinId="9" hidden="1"/>
    <cellStyle name="Hipervínculo visitado" xfId="8212" builtinId="9" hidden="1"/>
    <cellStyle name="Hipervínculo visitado" xfId="42544" builtinId="9" hidden="1"/>
    <cellStyle name="Hipervínculo visitado" xfId="2074" builtinId="9" hidden="1"/>
    <cellStyle name="Hipervínculo visitado" xfId="4530" builtinId="9" hidden="1"/>
    <cellStyle name="Hipervínculo visitado" xfId="8532" builtinId="9" hidden="1"/>
    <cellStyle name="Hipervínculo visitado" xfId="38658" builtinId="9" hidden="1"/>
    <cellStyle name="Hipervínculo visitado" xfId="12825" builtinId="9" hidden="1"/>
    <cellStyle name="Hipervínculo visitado" xfId="6947" builtinId="9" hidden="1"/>
    <cellStyle name="Hipervínculo visitado" xfId="7920" builtinId="9" hidden="1"/>
    <cellStyle name="Hipervínculo visitado" xfId="36864" builtinId="9" hidden="1"/>
    <cellStyle name="Hipervínculo visitado" xfId="16678" builtinId="9" hidden="1"/>
    <cellStyle name="Hipervínculo visitado" xfId="9241" builtinId="9" hidden="1"/>
    <cellStyle name="Hipervínculo visitado" xfId="5514" builtinId="9" hidden="1"/>
    <cellStyle name="Hipervínculo visitado" xfId="34229" builtinId="9" hidden="1"/>
    <cellStyle name="Hipervínculo visitado" xfId="17526" builtinId="9" hidden="1"/>
    <cellStyle name="Hipervínculo visitado" xfId="47802" builtinId="9" hidden="1"/>
    <cellStyle name="Hipervínculo visitado" xfId="49394" builtinId="9" hidden="1"/>
    <cellStyle name="Hipervínculo visitado" xfId="45713" builtinId="9" hidden="1"/>
    <cellStyle name="Hipervínculo visitado" xfId="16864" builtinId="9" hidden="1"/>
    <cellStyle name="Hipervínculo visitado" xfId="37033" builtinId="9" hidden="1"/>
    <cellStyle name="Hipervínculo visitado" xfId="55048" builtinId="9" hidden="1"/>
    <cellStyle name="Hipervínculo visitado" xfId="48048" builtinId="9" hidden="1"/>
    <cellStyle name="Hipervínculo visitado" xfId="16896" builtinId="9" hidden="1"/>
    <cellStyle name="Hipervínculo visitado" xfId="24561" builtinId="9" hidden="1"/>
    <cellStyle name="Hipervínculo visitado" xfId="49658" builtinId="9" hidden="1"/>
    <cellStyle name="Hipervínculo visitado" xfId="19152" builtinId="9" hidden="1"/>
    <cellStyle name="Hipervínculo visitado" xfId="16182" builtinId="9" hidden="1"/>
    <cellStyle name="Hipervínculo visitado" xfId="6264" builtinId="9" hidden="1"/>
    <cellStyle name="Hipervínculo visitado" xfId="30440" builtinId="9" hidden="1"/>
    <cellStyle name="Hipervínculo visitado" xfId="38666" builtinId="9" hidden="1"/>
    <cellStyle name="Hipervínculo visitado" xfId="3741" builtinId="9" hidden="1"/>
    <cellStyle name="Hipervínculo visitado" xfId="33911" builtinId="9" hidden="1"/>
    <cellStyle name="Hipervínculo visitado" xfId="54057" builtinId="9" hidden="1"/>
    <cellStyle name="Hipervínculo visitado" xfId="33564" builtinId="9" hidden="1"/>
    <cellStyle name="Hipervínculo visitado" xfId="4336" builtinId="9" hidden="1"/>
    <cellStyle name="Hipervínculo visitado" xfId="56325" builtinId="9" hidden="1"/>
    <cellStyle name="Hipervínculo visitado" xfId="34386" builtinId="9" hidden="1"/>
    <cellStyle name="Hipervínculo visitado" xfId="53642" builtinId="9" hidden="1"/>
    <cellStyle name="Hipervínculo visitado" xfId="58113" builtinId="9" hidden="1"/>
    <cellStyle name="Hipervínculo visitado" xfId="38513" builtinId="9" hidden="1"/>
    <cellStyle name="Hipervínculo visitado" xfId="14014" builtinId="9" hidden="1"/>
    <cellStyle name="Hipervínculo visitado" xfId="54319" builtinId="9" hidden="1"/>
    <cellStyle name="Hipervínculo visitado" xfId="43345" builtinId="9" hidden="1"/>
    <cellStyle name="Hipervínculo visitado" xfId="52655" builtinId="9" hidden="1"/>
    <cellStyle name="Hipervínculo visitado" xfId="50786" builtinId="9" hidden="1"/>
    <cellStyle name="Hipervínculo visitado" xfId="46326" builtinId="9" hidden="1"/>
    <cellStyle name="Hipervínculo visitado" xfId="48585" builtinId="9" hidden="1"/>
    <cellStyle name="Hipervínculo visitado" xfId="33556" builtinId="9" hidden="1"/>
    <cellStyle name="Hipervínculo visitado" xfId="38519" builtinId="9" hidden="1"/>
    <cellStyle name="Hipervínculo visitado" xfId="40746" builtinId="9" hidden="1"/>
    <cellStyle name="Hipervínculo visitado" xfId="18199" builtinId="9" hidden="1"/>
    <cellStyle name="Hipervínculo visitado" xfId="56295" builtinId="9" hidden="1"/>
    <cellStyle name="Hipervínculo visitado" xfId="58415" builtinId="9" hidden="1"/>
    <cellStyle name="Hipervínculo visitado" xfId="18081" builtinId="9" hidden="1"/>
    <cellStyle name="Hipervínculo visitado" xfId="16364" builtinId="9" hidden="1"/>
    <cellStyle name="Hipervínculo visitado" xfId="17636" builtinId="9" hidden="1"/>
    <cellStyle name="Hipervínculo visitado" xfId="5738" builtinId="9" hidden="1"/>
    <cellStyle name="Hipervínculo visitado" xfId="21761" builtinId="9" hidden="1"/>
    <cellStyle name="Hipervínculo visitado" xfId="44558" builtinId="9" hidden="1"/>
    <cellStyle name="Hipervínculo visitado" xfId="44509" builtinId="9" hidden="1"/>
    <cellStyle name="Hipervínculo visitado" xfId="40662" builtinId="9" hidden="1"/>
    <cellStyle name="Hipervínculo visitado" xfId="10251" builtinId="9" hidden="1"/>
    <cellStyle name="Hipervínculo visitado" xfId="53049" builtinId="9" hidden="1"/>
    <cellStyle name="Hipervínculo visitado" xfId="35437" builtinId="9" hidden="1"/>
    <cellStyle name="Hipervínculo visitado" xfId="7385" builtinId="9" hidden="1"/>
    <cellStyle name="Hipervínculo visitado" xfId="52817" builtinId="9" hidden="1"/>
    <cellStyle name="Hipervínculo visitado" xfId="13916" builtinId="9" hidden="1"/>
    <cellStyle name="Hipervínculo visitado" xfId="1309" builtinId="9" hidden="1"/>
    <cellStyle name="Hipervínculo visitado" xfId="7871" builtinId="9" hidden="1"/>
    <cellStyle name="Hipervínculo visitado" xfId="41971" builtinId="9" hidden="1"/>
    <cellStyle name="Hipervínculo visitado" xfId="40892" builtinId="9" hidden="1"/>
    <cellStyle name="Hipervínculo visitado" xfId="41476" builtinId="9" hidden="1"/>
    <cellStyle name="Hipervínculo visitado" xfId="54227" builtinId="9" hidden="1"/>
    <cellStyle name="Hipervínculo visitado" xfId="2240" builtinId="9" hidden="1"/>
    <cellStyle name="Hipervínculo visitado" xfId="621" builtinId="9" hidden="1"/>
    <cellStyle name="Hipervínculo visitado" xfId="7833" builtinId="9" hidden="1"/>
    <cellStyle name="Hipervínculo visitado" xfId="4045" builtinId="9" hidden="1"/>
    <cellStyle name="Hipervínculo visitado" xfId="5302" builtinId="9" hidden="1"/>
    <cellStyle name="Hipervínculo visitado" xfId="12217" builtinId="9" hidden="1"/>
    <cellStyle name="Hipervínculo visitado" xfId="19106" builtinId="9" hidden="1"/>
    <cellStyle name="Hipervínculo visitado" xfId="16549" builtinId="9" hidden="1"/>
    <cellStyle name="Hipervínculo visitado" xfId="19568" builtinId="9" hidden="1"/>
    <cellStyle name="Hipervínculo visitado" xfId="14834" builtinId="9" hidden="1"/>
    <cellStyle name="Hipervínculo visitado" xfId="53399" builtinId="9" hidden="1"/>
    <cellStyle name="Hipervínculo visitado" xfId="27272" builtinId="9" hidden="1"/>
    <cellStyle name="Hipervínculo visitado" xfId="27500" builtinId="9" hidden="1"/>
    <cellStyle name="Hipervínculo visitado" xfId="47862" builtinId="9" hidden="1"/>
    <cellStyle name="Hipervínculo visitado" xfId="43459" builtinId="9" hidden="1"/>
    <cellStyle name="Hipervínculo visitado" xfId="11588" builtinId="9" hidden="1"/>
    <cellStyle name="Hipervínculo visitado" xfId="55357" builtinId="9" hidden="1"/>
    <cellStyle name="Hipervínculo visitado" xfId="10998" builtinId="9" hidden="1"/>
    <cellStyle name="Hipervínculo visitado" xfId="33828" builtinId="9" hidden="1"/>
    <cellStyle name="Hipervínculo visitado" xfId="58293" builtinId="9" hidden="1"/>
    <cellStyle name="Hipervínculo visitado" xfId="32970" builtinId="9" hidden="1"/>
    <cellStyle name="Hipervínculo visitado" xfId="10092" builtinId="9" hidden="1"/>
    <cellStyle name="Hipervínculo visitado" xfId="28486" builtinId="9" hidden="1"/>
    <cellStyle name="Hipervínculo visitado" xfId="44676" builtinId="9" hidden="1"/>
    <cellStyle name="Hipervínculo visitado" xfId="2753" builtinId="9" hidden="1"/>
    <cellStyle name="Hipervínculo visitado" xfId="43397" builtinId="9" hidden="1"/>
    <cellStyle name="Hipervínculo visitado" xfId="3147" builtinId="9" hidden="1"/>
    <cellStyle name="Hipervínculo visitado" xfId="45633" builtinId="9" hidden="1"/>
    <cellStyle name="Hipervínculo visitado" xfId="6550" builtinId="9" hidden="1"/>
    <cellStyle name="Hipervínculo visitado" xfId="21068" builtinId="9" hidden="1"/>
    <cellStyle name="Hipervínculo visitado" xfId="37247" builtinId="9" hidden="1"/>
    <cellStyle name="Hipervínculo visitado" xfId="13736" builtinId="9" hidden="1"/>
    <cellStyle name="Hipervínculo visitado" xfId="4898" builtinId="9" hidden="1"/>
    <cellStyle name="Hipervínculo visitado" xfId="24924" builtinId="9" hidden="1"/>
    <cellStyle name="Hipervínculo visitado" xfId="14723" builtinId="9" hidden="1"/>
    <cellStyle name="Hipervínculo visitado" xfId="138" builtinId="9" hidden="1"/>
    <cellStyle name="Hipervínculo visitado" xfId="48181" builtinId="9" hidden="1"/>
    <cellStyle name="Hipervínculo visitado" xfId="20300" builtinId="9" hidden="1"/>
    <cellStyle name="Hipervínculo visitado" xfId="50453" builtinId="9" hidden="1"/>
    <cellStyle name="Hipervínculo visitado" xfId="19464" builtinId="9" hidden="1"/>
    <cellStyle name="Hipervínculo visitado" xfId="44433" builtinId="9" hidden="1"/>
    <cellStyle name="Hipervínculo visitado" xfId="21315" builtinId="9" hidden="1"/>
    <cellStyle name="Hipervínculo visitado" xfId="47796" builtinId="9" hidden="1"/>
    <cellStyle name="Hipervínculo visitado" xfId="15293" builtinId="9" hidden="1"/>
    <cellStyle name="Hipervínculo visitado" xfId="31931" builtinId="9" hidden="1"/>
    <cellStyle name="Hipervínculo visitado" xfId="13700" builtinId="9" hidden="1"/>
    <cellStyle name="Hipervínculo visitado" xfId="43961" builtinId="9" hidden="1"/>
    <cellStyle name="Hipervínculo visitado" xfId="35171" builtinId="9" hidden="1"/>
    <cellStyle name="Hipervínculo visitado" xfId="28391" builtinId="9" hidden="1"/>
    <cellStyle name="Hipervínculo visitado" xfId="13141" builtinId="9" hidden="1"/>
    <cellStyle name="Hipervínculo visitado" xfId="25418" builtinId="9" hidden="1"/>
    <cellStyle name="Hipervínculo visitado" xfId="38820" builtinId="9" hidden="1"/>
    <cellStyle name="Hipervínculo visitado" xfId="26069" builtinId="9" hidden="1"/>
    <cellStyle name="Hipervínculo visitado" xfId="13173" builtinId="9" hidden="1"/>
    <cellStyle name="Hipervínculo visitado" xfId="23165" builtinId="9" hidden="1"/>
    <cellStyle name="Hipervínculo visitado" xfId="46109" builtinId="9" hidden="1"/>
    <cellStyle name="Hipervínculo visitado" xfId="22075" builtinId="9" hidden="1"/>
    <cellStyle name="Hipervínculo visitado" xfId="29871" builtinId="9" hidden="1"/>
    <cellStyle name="Hipervínculo visitado" xfId="33045" builtinId="9" hidden="1"/>
    <cellStyle name="Hipervínculo visitado" xfId="27641" builtinId="9" hidden="1"/>
    <cellStyle name="Hipervínculo visitado" xfId="22295" builtinId="9" hidden="1"/>
    <cellStyle name="Hipervínculo visitado" xfId="46617" builtinId="9" hidden="1"/>
    <cellStyle name="Hipervínculo visitado" xfId="33618" builtinId="9" hidden="1"/>
    <cellStyle name="Hipervínculo visitado" xfId="10490" builtinId="9" hidden="1"/>
    <cellStyle name="Hipervínculo visitado" xfId="14644" builtinId="9" hidden="1"/>
    <cellStyle name="Hipervínculo visitado" xfId="45256" builtinId="9" hidden="1"/>
    <cellStyle name="Hipervínculo visitado" xfId="39648" builtinId="9" hidden="1"/>
    <cellStyle name="Hipervínculo visitado" xfId="42022" builtinId="9" hidden="1"/>
    <cellStyle name="Hipervínculo visitado" xfId="20611" builtinId="9" hidden="1"/>
    <cellStyle name="Hipervínculo visitado" xfId="59149" builtinId="9" hidden="1"/>
    <cellStyle name="Hipervínculo visitado" xfId="19520" builtinId="9" hidden="1"/>
    <cellStyle name="Hipervínculo visitado" xfId="59047" builtinId="9" hidden="1"/>
    <cellStyle name="Hipervínculo visitado" xfId="15112" builtinId="9" hidden="1"/>
    <cellStyle name="Hipervínculo visitado" xfId="47834" builtinId="9" hidden="1"/>
    <cellStyle name="Hipervínculo visitado" xfId="31282" builtinId="9" hidden="1"/>
    <cellStyle name="Hipervínculo visitado" xfId="9968" builtinId="9" hidden="1"/>
    <cellStyle name="Hipervínculo visitado" xfId="8698" builtinId="9" hidden="1"/>
    <cellStyle name="Hipervínculo visitado" xfId="21855" builtinId="9" hidden="1"/>
    <cellStyle name="Hipervínculo visitado" xfId="13504" builtinId="9" hidden="1"/>
    <cellStyle name="Hipervínculo visitado" xfId="16642" builtinId="9" hidden="1"/>
    <cellStyle name="Hipervínculo visitado" xfId="49994" builtinId="9" hidden="1"/>
    <cellStyle name="Hipervínculo visitado" xfId="42008" builtinId="9" hidden="1"/>
    <cellStyle name="Hipervínculo visitado" xfId="36929" builtinId="9" hidden="1"/>
    <cellStyle name="Hipervínculo visitado" xfId="49418" builtinId="9" hidden="1"/>
    <cellStyle name="Hipervínculo visitado" xfId="54353" builtinId="9" hidden="1"/>
    <cellStyle name="Hipervínculo visitado" xfId="17600" builtinId="9" hidden="1"/>
    <cellStyle name="Hipervínculo visitado" xfId="19692" builtinId="9" hidden="1"/>
    <cellStyle name="Hipervínculo visitado" xfId="23181" builtinId="9" hidden="1"/>
    <cellStyle name="Hipervínculo visitado" xfId="20795" builtinId="9" hidden="1"/>
    <cellStyle name="Hipervínculo visitado" xfId="49224" builtinId="9" hidden="1"/>
    <cellStyle name="Hipervínculo visitado" xfId="52692" builtinId="9" hidden="1"/>
    <cellStyle name="Hipervínculo visitado" xfId="50315" builtinId="9" hidden="1"/>
    <cellStyle name="Hipervínculo visitado" xfId="16928" builtinId="9" hidden="1"/>
    <cellStyle name="Hipervínculo visitado" xfId="40959" builtinId="9" hidden="1"/>
    <cellStyle name="Hipervínculo visitado" xfId="46330" builtinId="9" hidden="1"/>
    <cellStyle name="Hipervínculo visitado" xfId="50002" builtinId="9" hidden="1"/>
    <cellStyle name="Hipervínculo visitado" xfId="209" builtinId="9" hidden="1"/>
    <cellStyle name="Hipervínculo visitado" xfId="4111" builtinId="9" hidden="1"/>
    <cellStyle name="Hipervínculo visitado" xfId="58369" builtinId="9" hidden="1"/>
    <cellStyle name="Hipervínculo visitado" xfId="27779" builtinId="9" hidden="1"/>
    <cellStyle name="Hipervínculo visitado" xfId="42346" builtinId="9" hidden="1"/>
    <cellStyle name="Hipervínculo visitado" xfId="23569" builtinId="9" hidden="1"/>
    <cellStyle name="Hipervínculo visitado" xfId="34016" builtinId="9" hidden="1"/>
    <cellStyle name="Hipervínculo visitado" xfId="44756" builtinId="9" hidden="1"/>
    <cellStyle name="Hipervínculo visitado" xfId="42466" builtinId="9" hidden="1"/>
    <cellStyle name="Hipervínculo visitado" xfId="56483" builtinId="9" hidden="1"/>
    <cellStyle name="Hipervínculo visitado" xfId="46637" builtinId="9" hidden="1"/>
    <cellStyle name="Hipervínculo visitado" xfId="34800" builtinId="9" hidden="1"/>
    <cellStyle name="Hipervínculo visitado" xfId="44604" builtinId="9" hidden="1"/>
    <cellStyle name="Hipervínculo visitado" xfId="45450" builtinId="9" hidden="1"/>
    <cellStyle name="Hipervínculo visitado" xfId="23459" builtinId="9" hidden="1"/>
    <cellStyle name="Hipervínculo visitado" xfId="27436" builtinId="9" hidden="1"/>
    <cellStyle name="Hipervínculo visitado" xfId="30184" builtinId="9" hidden="1"/>
    <cellStyle name="Hipervínculo visitado" xfId="53223" builtinId="9" hidden="1"/>
    <cellStyle name="Hipervínculo visitado" xfId="32581" builtinId="9" hidden="1"/>
    <cellStyle name="Hipervínculo visitado" xfId="45799" builtinId="9" hidden="1"/>
    <cellStyle name="Hipervínculo visitado" xfId="57250" builtinId="9" hidden="1"/>
    <cellStyle name="Hipervínculo visitado" xfId="15408" builtinId="9" hidden="1"/>
    <cellStyle name="Hipervínculo visitado" xfId="4992" builtinId="9" hidden="1"/>
    <cellStyle name="Hipervínculo visitado" xfId="13566" builtinId="9" hidden="1"/>
    <cellStyle name="Hipervínculo visitado" xfId="9665" builtinId="9" hidden="1"/>
    <cellStyle name="Hipervínculo visitado" xfId="10814" builtinId="9" hidden="1"/>
    <cellStyle name="Hipervínculo visitado" xfId="8770" builtinId="9" hidden="1"/>
    <cellStyle name="Hipervínculo visitado" xfId="3727" builtinId="9" hidden="1"/>
    <cellStyle name="Hipervínculo visitado" xfId="528" builtinId="9" hidden="1"/>
    <cellStyle name="Hipervínculo visitado" xfId="31823" builtinId="9" hidden="1"/>
    <cellStyle name="Hipervínculo visitado" xfId="5547" builtinId="9" hidden="1"/>
    <cellStyle name="Hipervínculo visitado" xfId="43275" builtinId="9" hidden="1"/>
    <cellStyle name="Hipervínculo visitado" xfId="4866" builtinId="9" hidden="1"/>
    <cellStyle name="Hipervínculo visitado" xfId="55408" builtinId="9" hidden="1"/>
    <cellStyle name="Hipervínculo visitado" xfId="33432" builtinId="9" hidden="1"/>
    <cellStyle name="Hipervínculo visitado" xfId="19100" builtinId="9" hidden="1"/>
    <cellStyle name="Hipervínculo visitado" xfId="32860" builtinId="9" hidden="1"/>
    <cellStyle name="Hipervínculo visitado" xfId="2366" builtinId="9" hidden="1"/>
    <cellStyle name="Hipervínculo visitado" xfId="14820" builtinId="9" hidden="1"/>
    <cellStyle name="Hipervínculo visitado" xfId="5224" builtinId="9" hidden="1"/>
    <cellStyle name="Hipervínculo visitado" xfId="55769" builtinId="9" hidden="1"/>
    <cellStyle name="Hipervínculo visitado" xfId="37387" builtinId="9" hidden="1"/>
    <cellStyle name="Hipervínculo visitado" xfId="7162" builtinId="9" hidden="1"/>
    <cellStyle name="Hipervínculo visitado" xfId="20183" builtinId="9" hidden="1"/>
    <cellStyle name="Hipervínculo visitado" xfId="4835" builtinId="9" hidden="1"/>
    <cellStyle name="Hipervínculo visitado" xfId="3931" builtinId="9" hidden="1"/>
    <cellStyle name="Hipervínculo visitado" xfId="45216" builtinId="9" hidden="1"/>
    <cellStyle name="Hipervínculo visitado" xfId="8172" builtinId="9" hidden="1"/>
    <cellStyle name="Hipervínculo visitado" xfId="58176" builtinId="9" hidden="1"/>
    <cellStyle name="Hipervínculo visitado" xfId="49964" builtinId="9" hidden="1"/>
    <cellStyle name="Hipervínculo visitado" xfId="13073" builtinId="9" hidden="1"/>
    <cellStyle name="Hipervínculo visitado" xfId="19818" builtinId="9" hidden="1"/>
    <cellStyle name="Hipervínculo visitado" xfId="54357" builtinId="9" hidden="1"/>
    <cellStyle name="Hipervínculo visitado" xfId="39041" builtinId="9" hidden="1"/>
    <cellStyle name="Hipervínculo visitado" xfId="33626" builtinId="9" hidden="1"/>
    <cellStyle name="Hipervínculo visitado" xfId="51612" builtinId="9" hidden="1"/>
    <cellStyle name="Hipervínculo visitado" xfId="15789" builtinId="9" hidden="1"/>
    <cellStyle name="Hipervínculo visitado" xfId="46061" builtinId="9" hidden="1"/>
    <cellStyle name="Hipervínculo visitado" xfId="35298" builtinId="9" hidden="1"/>
    <cellStyle name="Hipervínculo visitado" xfId="57537" builtinId="9" hidden="1"/>
    <cellStyle name="Hipervínculo visitado" xfId="3951" builtinId="9" hidden="1"/>
    <cellStyle name="Hipervínculo visitado" xfId="12245" builtinId="9" hidden="1"/>
    <cellStyle name="Hipervínculo visitado" xfId="37415" builtinId="9" hidden="1"/>
    <cellStyle name="Hipervínculo visitado" xfId="2298" builtinId="9" hidden="1"/>
    <cellStyle name="Hipervínculo visitado" xfId="48670" builtinId="9" hidden="1"/>
    <cellStyle name="Hipervínculo visitado" xfId="2424" builtinId="9" hidden="1"/>
    <cellStyle name="Hipervínculo visitado" xfId="43219" builtinId="9" hidden="1"/>
    <cellStyle name="Hipervínculo visitado" xfId="11100" builtinId="9" hidden="1"/>
    <cellStyle name="Hipervínculo visitado" xfId="5858" builtinId="9" hidden="1"/>
    <cellStyle name="Hipervínculo visitado" xfId="22447" builtinId="9" hidden="1"/>
    <cellStyle name="Hipervínculo visitado" xfId="57186" builtinId="9" hidden="1"/>
    <cellStyle name="Hipervínculo visitado" xfId="44421" builtinId="9" hidden="1"/>
    <cellStyle name="Hipervínculo visitado" xfId="32616" builtinId="9" hidden="1"/>
    <cellStyle name="Hipervínculo visitado" xfId="11447" builtinId="9" hidden="1"/>
    <cellStyle name="Hipervínculo visitado" xfId="2258" builtinId="9" hidden="1"/>
    <cellStyle name="Hipervínculo visitado" xfId="53027" builtinId="9" hidden="1"/>
    <cellStyle name="Hipervínculo visitado" xfId="39228" builtinId="9" hidden="1"/>
    <cellStyle name="Hipervínculo visitado" xfId="21799" builtinId="9" hidden="1"/>
    <cellStyle name="Hipervínculo visitado" xfId="3525" builtinId="9" hidden="1"/>
    <cellStyle name="Hipervínculo visitado" xfId="49015" builtinId="9" hidden="1"/>
    <cellStyle name="Hipervínculo visitado" xfId="34464" builtinId="9" hidden="1"/>
    <cellStyle name="Hipervínculo visitado" xfId="12591" builtinId="9" hidden="1"/>
    <cellStyle name="Hipervínculo visitado" xfId="3185" builtinId="9" hidden="1"/>
    <cellStyle name="Hipervínculo visitado" xfId="59129" builtinId="9" hidden="1"/>
    <cellStyle name="Hipervínculo visitado" xfId="4619" builtinId="9" hidden="1"/>
    <cellStyle name="Hipervínculo visitado" xfId="47896" builtinId="9" hidden="1"/>
    <cellStyle name="Hipervínculo visitado" xfId="58063" builtinId="9" hidden="1"/>
    <cellStyle name="Hipervínculo visitado" xfId="1239" builtinId="9" hidden="1"/>
    <cellStyle name="Hipervínculo visitado" xfId="17130" builtinId="9" hidden="1"/>
    <cellStyle name="Hipervínculo visitado" xfId="31178" builtinId="9" hidden="1"/>
    <cellStyle name="Hipervínculo visitado" xfId="31965" builtinId="9" hidden="1"/>
    <cellStyle name="Hipervínculo visitado" xfId="22103" builtinId="9" hidden="1"/>
    <cellStyle name="Hipervínculo visitado" xfId="25503" builtinId="9" hidden="1"/>
    <cellStyle name="Hipervínculo visitado" xfId="44158" builtinId="9" hidden="1"/>
    <cellStyle name="Hipervínculo visitado" xfId="22305" builtinId="9" hidden="1"/>
    <cellStyle name="Hipervínculo visitado" xfId="8562" builtinId="9" hidden="1"/>
    <cellStyle name="Hipervínculo visitado" xfId="33594" builtinId="9" hidden="1"/>
    <cellStyle name="Hipervínculo visitado" xfId="38353" builtinId="9" hidden="1"/>
    <cellStyle name="Hipervínculo visitado" xfId="41107" builtinId="9" hidden="1"/>
    <cellStyle name="Hipervínculo visitado" xfId="2110" builtinId="9" hidden="1"/>
    <cellStyle name="Hipervínculo visitado" xfId="56641" builtinId="9" hidden="1"/>
    <cellStyle name="Hipervínculo visitado" xfId="5852" builtinId="9" hidden="1"/>
    <cellStyle name="Hipervínculo visitado" xfId="1727" builtinId="9" hidden="1"/>
    <cellStyle name="Hipervínculo visitado" xfId="6232" builtinId="9" hidden="1"/>
    <cellStyle name="Hipervínculo visitado" xfId="405" builtinId="9" hidden="1"/>
    <cellStyle name="Hipervínculo visitado" xfId="29550" builtinId="9" hidden="1"/>
    <cellStyle name="Hipervínculo visitado" xfId="12973" builtinId="9" hidden="1"/>
    <cellStyle name="Hipervínculo visitado" xfId="50245" builtinId="9" hidden="1"/>
    <cellStyle name="Hipervínculo visitado" xfId="55763" builtinId="9" hidden="1"/>
    <cellStyle name="Hipervínculo visitado" xfId="59250" builtinId="9" hidden="1"/>
    <cellStyle name="Hipervínculo visitado" xfId="54958" builtinId="9" hidden="1"/>
    <cellStyle name="Hipervínculo visitado" xfId="1579" builtinId="9" hidden="1"/>
    <cellStyle name="Hipervínculo visitado" xfId="518" builtinId="9" hidden="1"/>
    <cellStyle name="Hipervínculo visitado" xfId="57698" builtinId="9" hidden="1"/>
    <cellStyle name="Hipervínculo visitado" xfId="2080" builtinId="9" hidden="1"/>
    <cellStyle name="Hipervínculo visitado" xfId="2274" builtinId="9" hidden="1"/>
    <cellStyle name="Hipervínculo visitado" xfId="11809" builtinId="9" hidden="1"/>
    <cellStyle name="Hipervínculo visitado" xfId="2114" builtinId="9" hidden="1"/>
    <cellStyle name="Hipervínculo visitado" xfId="13658" builtinId="9" hidden="1"/>
    <cellStyle name="Hipervínculo visitado" xfId="34327" builtinId="9" hidden="1"/>
    <cellStyle name="Hipervínculo visitado" xfId="10966" builtinId="9" hidden="1"/>
    <cellStyle name="Hipervínculo visitado" xfId="59426" builtinId="9" hidden="1"/>
    <cellStyle name="Hipervínculo visitado" xfId="19966" builtinId="9" hidden="1"/>
    <cellStyle name="Hipervínculo visitado" xfId="28387" builtinId="9" hidden="1"/>
    <cellStyle name="Hipervínculo visitado" xfId="7574" builtinId="9" hidden="1"/>
    <cellStyle name="Hipervínculo visitado" xfId="30303" builtinId="9" hidden="1"/>
    <cellStyle name="Hipervínculo visitado" xfId="56621" builtinId="9" hidden="1"/>
    <cellStyle name="Hipervínculo visitado" xfId="16025" builtinId="9" hidden="1"/>
    <cellStyle name="Hipervínculo visitado" xfId="25783" builtinId="9" hidden="1"/>
    <cellStyle name="Hipervínculo visitado" xfId="48826" builtinId="9" hidden="1"/>
    <cellStyle name="Hipervínculo visitado" xfId="29568" builtinId="9" hidden="1"/>
    <cellStyle name="Hipervínculo visitado" xfId="48354" builtinId="9" hidden="1"/>
    <cellStyle name="Hipervínculo visitado" xfId="10496" builtinId="9" hidden="1"/>
    <cellStyle name="Hipervínculo visitado" xfId="52387" builtinId="9" hidden="1"/>
    <cellStyle name="Hipervínculo visitado" xfId="4540" builtinId="9" hidden="1"/>
    <cellStyle name="Hipervínculo visitado" xfId="28253" builtinId="9" hidden="1"/>
    <cellStyle name="Hipervínculo visitado" xfId="30180" builtinId="9" hidden="1"/>
    <cellStyle name="Hipervínculo visitado" xfId="10378" builtinId="9" hidden="1"/>
    <cellStyle name="Hipervínculo visitado" xfId="36041" builtinId="9" hidden="1"/>
    <cellStyle name="Hipervínculo visitado" xfId="43204" builtinId="9" hidden="1"/>
    <cellStyle name="Hipervínculo visitado" xfId="26553" builtinId="9" hidden="1"/>
    <cellStyle name="Hipervínculo visitado" xfId="32810" builtinId="9" hidden="1"/>
    <cellStyle name="Hipervínculo visitado" xfId="41277" builtinId="9" hidden="1"/>
    <cellStyle name="Hipervínculo visitado" xfId="41747" builtinId="9" hidden="1"/>
    <cellStyle name="Hipervínculo visitado" xfId="14687" builtinId="9" hidden="1"/>
    <cellStyle name="Hipervínculo visitado" xfId="1026" builtinId="9" hidden="1"/>
    <cellStyle name="Hipervínculo visitado" xfId="5581" builtinId="9" hidden="1"/>
    <cellStyle name="Hipervínculo visitado" xfId="6755" builtinId="9" hidden="1"/>
    <cellStyle name="Hipervínculo visitado" xfId="13201" builtinId="9" hidden="1"/>
    <cellStyle name="Hipervínculo visitado" xfId="36858" builtinId="9" hidden="1"/>
    <cellStyle name="Hipervínculo visitado" xfId="19388" builtinId="9" hidden="1"/>
    <cellStyle name="Hipervínculo visitado" xfId="4348" builtinId="9" hidden="1"/>
    <cellStyle name="Hipervínculo visitado" xfId="59001" builtinId="9" hidden="1"/>
    <cellStyle name="Hipervínculo visitado" xfId="41788" builtinId="9" hidden="1"/>
    <cellStyle name="Hipervínculo visitado" xfId="9303" builtinId="9" hidden="1"/>
    <cellStyle name="Hipervínculo visitado" xfId="43856" builtinId="9" hidden="1"/>
    <cellStyle name="Hipervínculo visitado" xfId="23450" builtinId="9" hidden="1"/>
    <cellStyle name="Hipervínculo visitado" xfId="15486" builtinId="9" hidden="1"/>
    <cellStyle name="Hipervínculo visitado" xfId="3575" builtinId="9" hidden="1"/>
    <cellStyle name="Hipervínculo visitado" xfId="24918" builtinId="9" hidden="1"/>
    <cellStyle name="Hipervínculo visitado" xfId="45836" builtinId="9" hidden="1"/>
    <cellStyle name="Hipervínculo visitado" xfId="39290" builtinId="9" hidden="1"/>
    <cellStyle name="Hipervínculo visitado" xfId="42598" builtinId="9" hidden="1"/>
    <cellStyle name="Hipervínculo visitado" xfId="21078" builtinId="9" hidden="1"/>
    <cellStyle name="Hipervínculo visitado" xfId="56385" builtinId="9" hidden="1"/>
    <cellStyle name="Hipervínculo visitado" xfId="55327" builtinId="9" hidden="1"/>
    <cellStyle name="Hipervínculo visitado" xfId="49512" builtinId="9" hidden="1"/>
    <cellStyle name="Hipervínculo visitado" xfId="42870" builtinId="9" hidden="1"/>
    <cellStyle name="Hipervínculo visitado" xfId="26793" builtinId="9" hidden="1"/>
    <cellStyle name="Hipervínculo visitado" xfId="12059" builtinId="9" hidden="1"/>
    <cellStyle name="Hipervínculo visitado" xfId="33164" builtinId="9" hidden="1"/>
    <cellStyle name="Hipervínculo visitado" xfId="39556" builtinId="9" hidden="1"/>
    <cellStyle name="Hipervínculo visitado" xfId="13365" builtinId="9" hidden="1"/>
    <cellStyle name="Hipervínculo visitado" xfId="50349" builtinId="9" hidden="1"/>
    <cellStyle name="Hipervínculo visitado" xfId="59384" builtinId="9" hidden="1"/>
    <cellStyle name="Hipervínculo visitado" xfId="15328" builtinId="9" hidden="1"/>
    <cellStyle name="Hipervínculo visitado" xfId="58263" builtinId="9" hidden="1"/>
    <cellStyle name="Hipervínculo visitado" xfId="53715" builtinId="9" hidden="1"/>
    <cellStyle name="Hipervínculo visitado" xfId="53291" builtinId="9" hidden="1"/>
    <cellStyle name="Hipervínculo visitado" xfId="18048" builtinId="9" hidden="1"/>
    <cellStyle name="Hipervínculo visitado" xfId="52882" builtinId="9" hidden="1"/>
    <cellStyle name="Hipervínculo visitado" xfId="35169" builtinId="9" hidden="1"/>
    <cellStyle name="Hipervínculo visitado" xfId="13367" builtinId="9" hidden="1"/>
    <cellStyle name="Hipervínculo visitado" xfId="2665" builtinId="9" hidden="1"/>
    <cellStyle name="Hipervínculo visitado" xfId="51210" builtinId="9" hidden="1"/>
    <cellStyle name="Hipervínculo visitado" xfId="39875" builtinId="9" hidden="1"/>
    <cellStyle name="Hipervínculo visitado" xfId="29520" builtinId="9" hidden="1"/>
    <cellStyle name="Hipervínculo visitado" xfId="40546" builtinId="9" hidden="1"/>
    <cellStyle name="Hipervínculo visitado" xfId="53309" builtinId="9" hidden="1"/>
    <cellStyle name="Hipervínculo visitado" xfId="28867" builtinId="9" hidden="1"/>
    <cellStyle name="Hipervínculo visitado" xfId="53823" builtinId="9" hidden="1"/>
    <cellStyle name="Hipervínculo visitado" xfId="47563" builtinId="9" hidden="1"/>
    <cellStyle name="Hipervínculo visitado" xfId="54625" builtinId="9" hidden="1"/>
    <cellStyle name="Hipervínculo visitado" xfId="28639" builtinId="9" hidden="1"/>
    <cellStyle name="Hipervínculo visitado" xfId="54619" builtinId="9" hidden="1"/>
    <cellStyle name="Hipervínculo visitado" xfId="3221" builtinId="9" hidden="1"/>
    <cellStyle name="Hipervínculo visitado" xfId="12533" builtinId="9" hidden="1"/>
    <cellStyle name="Hipervínculo visitado" xfId="9512" builtinId="9" hidden="1"/>
    <cellStyle name="Hipervínculo visitado" xfId="43046" builtinId="9" hidden="1"/>
    <cellStyle name="Hipervínculo visitado" xfId="34838" builtinId="9" hidden="1"/>
    <cellStyle name="Hipervínculo visitado" xfId="47785" builtinId="9" hidden="1"/>
    <cellStyle name="Hipervínculo visitado" xfId="3059" builtinId="9" hidden="1"/>
    <cellStyle name="Hipervínculo visitado" xfId="1799" builtinId="9" hidden="1"/>
    <cellStyle name="Hipervínculo visitado" xfId="3941" builtinId="9" hidden="1"/>
    <cellStyle name="Hipervínculo visitado" xfId="18935" builtinId="9" hidden="1"/>
    <cellStyle name="Hipervínculo visitado" xfId="24407" builtinId="9" hidden="1"/>
    <cellStyle name="Hipervínculo visitado" xfId="22734" builtinId="9" hidden="1"/>
    <cellStyle name="Hipervínculo visitado" xfId="55239" builtinId="9" hidden="1"/>
    <cellStyle name="Hipervínculo visitado" xfId="36850" builtinId="9" hidden="1"/>
    <cellStyle name="Hipervínculo visitado" xfId="56871" builtinId="9" hidden="1"/>
    <cellStyle name="Hipervínculo visitado" xfId="55854" builtinId="9" hidden="1"/>
    <cellStyle name="Hipervínculo visitado" xfId="53937" builtinId="9" hidden="1"/>
    <cellStyle name="Hipervínculo visitado" xfId="55523" builtinId="9" hidden="1"/>
    <cellStyle name="Hipervínculo visitado" xfId="12609" builtinId="9" hidden="1"/>
    <cellStyle name="Hipervínculo visitado" xfId="37704" builtinId="9" hidden="1"/>
    <cellStyle name="Hipervínculo visitado" xfId="47808" builtinId="9" hidden="1"/>
    <cellStyle name="Hipervínculo visitado" xfId="59284" builtinId="9" hidden="1"/>
    <cellStyle name="Hipervínculo visitado" xfId="13724" builtinId="9" hidden="1"/>
    <cellStyle name="Hipervínculo visitado" xfId="59199" builtinId="9" hidden="1"/>
    <cellStyle name="Hipervínculo visitado" xfId="20517" builtinId="9" hidden="1"/>
    <cellStyle name="Hipervínculo visitado" xfId="16686" builtinId="9" hidden="1"/>
    <cellStyle name="Hipervínculo visitado" xfId="47713" builtinId="9" hidden="1"/>
    <cellStyle name="Hipervínculo visitado" xfId="2822" builtinId="9" hidden="1"/>
    <cellStyle name="Hipervínculo visitado" xfId="41333" builtinId="9" hidden="1"/>
    <cellStyle name="Hipervínculo visitado" xfId="33172" builtinId="9" hidden="1"/>
    <cellStyle name="Hipervínculo visitado" xfId="23868" builtinId="9" hidden="1"/>
    <cellStyle name="Hipervínculo visitado" xfId="11134" builtinId="9" hidden="1"/>
    <cellStyle name="Hipervínculo visitado" xfId="29095" builtinId="9" hidden="1"/>
    <cellStyle name="Hipervínculo visitado" xfId="34141" builtinId="9" hidden="1"/>
    <cellStyle name="Hipervínculo visitado" xfId="4311" builtinId="9" hidden="1"/>
    <cellStyle name="Hipervínculo visitado" xfId="8008" builtinId="9" hidden="1"/>
    <cellStyle name="Hipervínculo visitado" xfId="13162" builtinId="9" hidden="1"/>
    <cellStyle name="Hipervínculo visitado" xfId="19704" builtinId="9" hidden="1"/>
    <cellStyle name="Hipervínculo visitado" xfId="1959" builtinId="9" hidden="1"/>
    <cellStyle name="Hipervínculo visitado" xfId="27123" builtinId="9" hidden="1"/>
    <cellStyle name="Hipervínculo visitado" xfId="41213" builtinId="9" hidden="1"/>
    <cellStyle name="Hipervínculo visitado" xfId="1811" builtinId="9" hidden="1"/>
    <cellStyle name="Hipervínculo visitado" xfId="8022" builtinId="9" hidden="1"/>
    <cellStyle name="Hipervínculo visitado" xfId="19770" builtinId="9" hidden="1"/>
    <cellStyle name="Hipervínculo visitado" xfId="8275" builtinId="9" hidden="1"/>
    <cellStyle name="Hipervínculo visitado" xfId="43227" builtinId="9" hidden="1"/>
    <cellStyle name="Hipervínculo visitado" xfId="43355" builtinId="9" hidden="1"/>
    <cellStyle name="Hipervínculo visitado" xfId="42396" builtinId="9" hidden="1"/>
    <cellStyle name="Hipervínculo visitado" xfId="41896" builtinId="9" hidden="1"/>
    <cellStyle name="Hipervínculo visitado" xfId="38381" builtinId="9" hidden="1"/>
    <cellStyle name="Hipervínculo visitado" xfId="45208" builtinId="9" hidden="1"/>
    <cellStyle name="Hipervínculo visitado" xfId="2495" builtinId="9" hidden="1"/>
    <cellStyle name="Hipervínculo visitado" xfId="45759" builtinId="9" hidden="1"/>
    <cellStyle name="Hipervínculo visitado" xfId="7630" builtinId="9" hidden="1"/>
    <cellStyle name="Hipervínculo visitado" xfId="38694" builtinId="9" hidden="1"/>
    <cellStyle name="Hipervínculo visitado" xfId="47972" builtinId="9" hidden="1"/>
    <cellStyle name="Hipervínculo visitado" xfId="51732" builtinId="9" hidden="1"/>
    <cellStyle name="Hipervínculo visitado" xfId="26033" builtinId="9" hidden="1"/>
    <cellStyle name="Hipervínculo visitado" xfId="10430" builtinId="9" hidden="1"/>
    <cellStyle name="Hipervínculo visitado" xfId="6358" builtinId="9" hidden="1"/>
    <cellStyle name="Hipervínculo visitado" xfId="28175" builtinId="9" hidden="1"/>
    <cellStyle name="Hipervínculo visitado" xfId="2790" builtinId="9" hidden="1"/>
    <cellStyle name="Hipervínculo visitado" xfId="9350" builtinId="9" hidden="1"/>
    <cellStyle name="Hipervínculo visitado" xfId="48842" builtinId="9" hidden="1"/>
    <cellStyle name="Hipervínculo visitado" xfId="35529" builtinId="9" hidden="1"/>
    <cellStyle name="Hipervínculo visitado" xfId="38237" builtinId="9" hidden="1"/>
    <cellStyle name="Hipervínculo visitado" xfId="39508" builtinId="9" hidden="1"/>
    <cellStyle name="Hipervínculo visitado" xfId="54279" builtinId="9" hidden="1"/>
    <cellStyle name="Hipervínculo visitado" xfId="22581" builtinId="9" hidden="1"/>
    <cellStyle name="Hipervínculo visitado" xfId="39200" builtinId="9" hidden="1"/>
    <cellStyle name="Hipervínculo visitado" xfId="4089" builtinId="9" hidden="1"/>
    <cellStyle name="Hipervínculo visitado" xfId="42884" builtinId="9" hidden="1"/>
    <cellStyle name="Hipervínculo visitado" xfId="54647" builtinId="9" hidden="1"/>
    <cellStyle name="Hipervínculo visitado" xfId="21053" builtinId="9" hidden="1"/>
    <cellStyle name="Hipervínculo visitado" xfId="55665" builtinId="9" hidden="1"/>
    <cellStyle name="Hipervínculo visitado" xfId="6719" builtinId="9" hidden="1"/>
    <cellStyle name="Hipervínculo visitado" xfId="4564" builtinId="9" hidden="1"/>
    <cellStyle name="Hipervínculo visitado" xfId="27019" builtinId="9" hidden="1"/>
    <cellStyle name="Hipervínculo visitado" xfId="51220" builtinId="9" hidden="1"/>
    <cellStyle name="Hipervínculo visitado" xfId="39826" builtinId="9" hidden="1"/>
    <cellStyle name="Hipervínculo visitado" xfId="22533" builtinId="9" hidden="1"/>
    <cellStyle name="Hipervínculo visitado" xfId="58190" builtinId="9" hidden="1"/>
    <cellStyle name="Hipervínculo visitado" xfId="34337" builtinId="9" hidden="1"/>
    <cellStyle name="Hipervínculo visitado" xfId="34058" builtinId="9" hidden="1"/>
    <cellStyle name="Hipervínculo visitado" xfId="8838" builtinId="9" hidden="1"/>
    <cellStyle name="Hipervínculo visitado" xfId="2506" builtinId="9" hidden="1"/>
    <cellStyle name="Hipervínculo visitado" xfId="56485" builtinId="9" hidden="1"/>
    <cellStyle name="Hipervínculo visitado" xfId="10946" builtinId="9" hidden="1"/>
    <cellStyle name="Hipervínculo visitado" xfId="1303" builtinId="9" hidden="1"/>
    <cellStyle name="Hipervínculo visitado" xfId="49314" builtinId="9" hidden="1"/>
    <cellStyle name="Hipervínculo visitado" xfId="26683" builtinId="9" hidden="1"/>
    <cellStyle name="Hipervínculo visitado" xfId="30660" builtinId="9" hidden="1"/>
    <cellStyle name="Hipervínculo visitado" xfId="20859" builtinId="9" hidden="1"/>
    <cellStyle name="Hipervínculo visitado" xfId="11839" builtinId="9" hidden="1"/>
    <cellStyle name="Hipervínculo visitado" xfId="30524" builtinId="9" hidden="1"/>
    <cellStyle name="Hipervínculo visitado" xfId="43750" builtinId="9" hidden="1"/>
    <cellStyle name="Hipervínculo visitado" xfId="36824" builtinId="9" hidden="1"/>
    <cellStyle name="Hipervínculo visitado" xfId="49234" builtinId="9" hidden="1"/>
    <cellStyle name="Hipervínculo visitado" xfId="59386" builtinId="9" hidden="1"/>
    <cellStyle name="Hipervínculo visitado" xfId="39750" builtinId="9" hidden="1"/>
    <cellStyle name="Hipervínculo visitado" xfId="30474" builtinId="9" hidden="1"/>
    <cellStyle name="Hipervínculo visitado" xfId="46417" builtinId="9" hidden="1"/>
    <cellStyle name="Hipervínculo visitado" xfId="20603" builtinId="9" hidden="1"/>
    <cellStyle name="Hipervínculo visitado" xfId="43537" builtinId="9" hidden="1"/>
    <cellStyle name="Hipervínculo visitado" xfId="17562" builtinId="9" hidden="1"/>
    <cellStyle name="Hipervínculo visitado" xfId="27492" builtinId="9" hidden="1"/>
    <cellStyle name="Hipervínculo visitado" xfId="49454" builtinId="9" hidden="1"/>
    <cellStyle name="Hipervínculo visitado" xfId="44015" builtinId="9" hidden="1"/>
    <cellStyle name="Hipervínculo visitado" xfId="19670" builtinId="9" hidden="1"/>
    <cellStyle name="Hipervínculo visitado" xfId="16746" builtinId="9" hidden="1"/>
    <cellStyle name="Hipervínculo visitado" xfId="62" builtinId="9" hidden="1"/>
    <cellStyle name="Hipervínculo visitado" xfId="45984" builtinId="9" hidden="1"/>
    <cellStyle name="Hipervínculo visitado" xfId="38860" builtinId="9" hidden="1"/>
    <cellStyle name="Hipervínculo visitado" xfId="46117" builtinId="9" hidden="1"/>
    <cellStyle name="Hipervínculo visitado" xfId="6204" builtinId="9" hidden="1"/>
    <cellStyle name="Hipervínculo visitado" xfId="8431" builtinId="9" hidden="1"/>
    <cellStyle name="Hipervínculo visitado" xfId="5344" builtinId="9" hidden="1"/>
    <cellStyle name="Hipervínculo visitado" xfId="13622" builtinId="9" hidden="1"/>
    <cellStyle name="Hipervínculo visitado" xfId="56657" builtinId="9" hidden="1"/>
    <cellStyle name="Hipervínculo visitado" xfId="47627" builtinId="9" hidden="1"/>
    <cellStyle name="Hipervínculo visitado" xfId="2054" builtinId="9" hidden="1"/>
    <cellStyle name="Hipervínculo visitado" xfId="10088" builtinId="9" hidden="1"/>
    <cellStyle name="Hipervínculo visitado" xfId="4623" builtinId="9" hidden="1"/>
    <cellStyle name="Hipervínculo visitado" xfId="3051" builtinId="9" hidden="1"/>
    <cellStyle name="Hipervínculo visitado" xfId="11142" builtinId="9" hidden="1"/>
    <cellStyle name="Hipervínculo visitado" xfId="29522" builtinId="9" hidden="1"/>
    <cellStyle name="Hipervínculo visitado" xfId="28061" builtinId="9" hidden="1"/>
    <cellStyle name="Hipervínculo visitado" xfId="31190" builtinId="9" hidden="1"/>
    <cellStyle name="Hipervínculo visitado" xfId="31400" builtinId="9" hidden="1"/>
    <cellStyle name="Hipervínculo visitado" xfId="53473" builtinId="9" hidden="1"/>
    <cellStyle name="Hipervínculo visitado" xfId="6462" builtinId="9" hidden="1"/>
    <cellStyle name="Hipervínculo visitado" xfId="2348" builtinId="9" hidden="1"/>
    <cellStyle name="Hipervínculo visitado" xfId="41868" builtinId="9" hidden="1"/>
    <cellStyle name="Hipervínculo visitado" xfId="36496" builtinId="9" hidden="1"/>
    <cellStyle name="Hipervínculo visitado" xfId="7298" builtinId="9" hidden="1"/>
    <cellStyle name="Hipervínculo visitado" xfId="3011" builtinId="9" hidden="1"/>
    <cellStyle name="Hipervínculo visitado" xfId="10238" builtinId="9" hidden="1"/>
    <cellStyle name="Hipervínculo visitado" xfId="33336" builtinId="9" hidden="1"/>
    <cellStyle name="Hipervínculo visitado" xfId="29552" builtinId="9" hidden="1"/>
    <cellStyle name="Hipervínculo visitado" xfId="1841" builtinId="9" hidden="1"/>
    <cellStyle name="Hipervínculo visitado" xfId="19958" builtinId="9" hidden="1"/>
    <cellStyle name="Hipervínculo visitado" xfId="59225" builtinId="9" hidden="1"/>
    <cellStyle name="Hipervínculo visitado" xfId="30484" builtinId="9" hidden="1"/>
    <cellStyle name="Hipervínculo visitado" xfId="767" builtinId="9" hidden="1"/>
    <cellStyle name="Hipervínculo visitado" xfId="15496" builtinId="9" hidden="1"/>
    <cellStyle name="Hipervínculo visitado" xfId="14066" builtinId="9" hidden="1"/>
    <cellStyle name="Hipervínculo visitado" xfId="25068" builtinId="9" hidden="1"/>
    <cellStyle name="Hipervínculo visitado" xfId="29761" builtinId="9" hidden="1"/>
    <cellStyle name="Hipervínculo visitado" xfId="48115" builtinId="9" hidden="1"/>
    <cellStyle name="Hipervínculo visitado" xfId="46189" builtinId="9" hidden="1"/>
    <cellStyle name="Hipervínculo visitado" xfId="43399" builtinId="9" hidden="1"/>
    <cellStyle name="Hipervínculo visitado" xfId="47507" builtinId="9" hidden="1"/>
    <cellStyle name="Hipervínculo visitado" xfId="58529" builtinId="9" hidden="1"/>
    <cellStyle name="Hipervínculo visitado" xfId="50616" builtinId="9" hidden="1"/>
    <cellStyle name="Hipervínculo visitado" xfId="47781" builtinId="9" hidden="1"/>
    <cellStyle name="Hipervínculo visitado" xfId="51820" builtinId="9" hidden="1"/>
    <cellStyle name="Hipervínculo visitado" xfId="53405" builtinId="9" hidden="1"/>
    <cellStyle name="Hipervínculo visitado" xfId="53283" builtinId="9" hidden="1"/>
    <cellStyle name="Hipervínculo visitado" xfId="4181" builtinId="9" hidden="1"/>
    <cellStyle name="Hipervínculo visitado" xfId="21031" builtinId="9" hidden="1"/>
    <cellStyle name="Hipervínculo visitado" xfId="43991" builtinId="9" hidden="1"/>
    <cellStyle name="Hipervínculo visitado" xfId="11922" builtinId="9" hidden="1"/>
    <cellStyle name="Hipervínculo visitado" xfId="55864" builtinId="9" hidden="1"/>
    <cellStyle name="Hipervínculo visitado" xfId="33488" builtinId="9" hidden="1"/>
    <cellStyle name="Hipervínculo visitado" xfId="46103" builtinId="9" hidden="1"/>
    <cellStyle name="Hipervínculo visitado" xfId="1823" builtinId="9" hidden="1"/>
    <cellStyle name="Hipervínculo visitado" xfId="16952" builtinId="9" hidden="1"/>
    <cellStyle name="Hipervínculo visitado" xfId="5422" builtinId="9" hidden="1"/>
    <cellStyle name="Hipervínculo visitado" xfId="8358" builtinId="9" hidden="1"/>
    <cellStyle name="Hipervínculo visitado" xfId="1044" builtinId="9" hidden="1"/>
    <cellStyle name="Hipervínculo visitado" xfId="52136" builtinId="9" hidden="1"/>
    <cellStyle name="Hipervínculo visitado" xfId="57777" builtinId="9" hidden="1"/>
    <cellStyle name="Hipervínculo visitado" xfId="56135" builtinId="9" hidden="1"/>
    <cellStyle name="Hipervínculo visitado" xfId="30850" builtinId="9" hidden="1"/>
    <cellStyle name="Hipervínculo visitado" xfId="21699" builtinId="9" hidden="1"/>
    <cellStyle name="Hipervínculo visitado" xfId="16222" builtinId="9" hidden="1"/>
    <cellStyle name="Hipervínculo visitado" xfId="41291" builtinId="9" hidden="1"/>
    <cellStyle name="Hipervínculo visitado" xfId="49640" builtinId="9" hidden="1"/>
    <cellStyle name="Hipervínculo visitado" xfId="51238" builtinId="9" hidden="1"/>
    <cellStyle name="Hipervínculo visitado" xfId="24409" builtinId="9" hidden="1"/>
    <cellStyle name="Hipervínculo visitado" xfId="57465" builtinId="9" hidden="1"/>
    <cellStyle name="Hipervínculo visitado" xfId="8238" builtinId="9" hidden="1"/>
    <cellStyle name="Hipervínculo visitado" xfId="27686" builtinId="9" hidden="1"/>
    <cellStyle name="Hipervínculo visitado" xfId="36325" builtinId="9" hidden="1"/>
    <cellStyle name="Hipervínculo visitado" xfId="42306" builtinId="9" hidden="1"/>
    <cellStyle name="Hipervínculo visitado" xfId="35019" builtinId="9" hidden="1"/>
    <cellStyle name="Hipervínculo visitado" xfId="25751" builtinId="9" hidden="1"/>
    <cellStyle name="Hipervínculo visitado" xfId="46728" builtinId="9" hidden="1"/>
    <cellStyle name="Hipervínculo visitado" xfId="13977" builtinId="9" hidden="1"/>
    <cellStyle name="Hipervínculo visitado" xfId="32043" builtinId="9" hidden="1"/>
    <cellStyle name="Hipervínculo visitado" xfId="42740" builtinId="9" hidden="1"/>
    <cellStyle name="Hipervínculo visitado" xfId="32169" builtinId="9" hidden="1"/>
    <cellStyle name="Hipervínculo visitado" xfId="30620" builtinId="9" hidden="1"/>
    <cellStyle name="Hipervínculo visitado" xfId="59193" builtinId="9" hidden="1"/>
    <cellStyle name="Hipervínculo visitado" xfId="19678" builtinId="9" hidden="1"/>
    <cellStyle name="Hipervínculo visitado" xfId="1621" builtinId="9" hidden="1"/>
    <cellStyle name="Hipervínculo visitado" xfId="44398" builtinId="9" hidden="1"/>
    <cellStyle name="Hipervínculo visitado" xfId="14701" builtinId="9" hidden="1"/>
    <cellStyle name="Hipervínculo visitado" xfId="49822" builtinId="9" hidden="1"/>
    <cellStyle name="Hipervínculo visitado" xfId="52533" builtinId="9" hidden="1"/>
    <cellStyle name="Hipervínculo visitado" xfId="23362" builtinId="9" hidden="1"/>
    <cellStyle name="Hipervínculo visitado" xfId="43413" builtinId="9" hidden="1"/>
    <cellStyle name="Hipervínculo visitado" xfId="46203" builtinId="9" hidden="1"/>
    <cellStyle name="Hipervínculo visitado" xfId="46339" builtinId="9" hidden="1"/>
    <cellStyle name="Hipervínculo visitado" xfId="52308" builtinId="9" hidden="1"/>
    <cellStyle name="Hipervínculo visitado" xfId="52734" builtinId="9" hidden="1"/>
    <cellStyle name="Hipervínculo visitado" xfId="36157" builtinId="9" hidden="1"/>
    <cellStyle name="Hipervínculo visitado" xfId="44716" builtinId="9" hidden="1"/>
    <cellStyle name="Hipervínculo visitado" xfId="40981" builtinId="9" hidden="1"/>
    <cellStyle name="Hipervínculo visitado" xfId="18067" builtinId="9" hidden="1"/>
    <cellStyle name="Hipervínculo visitado" xfId="5886" builtinId="9" hidden="1"/>
    <cellStyle name="Hipervínculo visitado" xfId="14658" builtinId="9" hidden="1"/>
    <cellStyle name="Hipervínculo visitado" xfId="45818" builtinId="9" hidden="1"/>
    <cellStyle name="Hipervínculo visitado" xfId="27412" builtinId="9" hidden="1"/>
    <cellStyle name="Hipervínculo visitado" xfId="30810" builtinId="9" hidden="1"/>
    <cellStyle name="Hipervínculo visitado" xfId="35597" builtinId="9" hidden="1"/>
    <cellStyle name="Hipervínculo visitado" xfId="53821" builtinId="9" hidden="1"/>
    <cellStyle name="Hipervínculo visitado" xfId="35043" builtinId="9" hidden="1"/>
    <cellStyle name="Hipervínculo visitado" xfId="17714" builtinId="9" hidden="1"/>
    <cellStyle name="Hipervínculo visitado" xfId="49970" builtinId="9" hidden="1"/>
    <cellStyle name="Hipervínculo visitado" xfId="36239" builtinId="9" hidden="1"/>
    <cellStyle name="Hipervínculo visitado" xfId="38185" builtinId="9" hidden="1"/>
    <cellStyle name="Hipervínculo visitado" xfId="41005" builtinId="9" hidden="1"/>
    <cellStyle name="Hipervínculo visitado" xfId="35439" builtinId="9" hidden="1"/>
    <cellStyle name="Hipervínculo visitado" xfId="57182" builtinId="9" hidden="1"/>
    <cellStyle name="Hipervínculo visitado" xfId="34143" builtinId="9" hidden="1"/>
    <cellStyle name="Hipervínculo visitado" xfId="1967" builtinId="9" hidden="1"/>
    <cellStyle name="Hipervínculo visitado" xfId="28275" builtinId="9" hidden="1"/>
    <cellStyle name="Hipervínculo visitado" xfId="1589" builtinId="9" hidden="1"/>
    <cellStyle name="Hipervínculo visitado" xfId="805" builtinId="9" hidden="1"/>
    <cellStyle name="Hipervínculo visitado" xfId="17382" builtinId="9" hidden="1"/>
    <cellStyle name="Hipervínculo visitado" xfId="26182" builtinId="9" hidden="1"/>
    <cellStyle name="Hipervínculo visitado" xfId="32920" builtinId="9" hidden="1"/>
    <cellStyle name="Hipervínculo visitado" xfId="53407" builtinId="9" hidden="1"/>
    <cellStyle name="Hipervínculo visitado" xfId="32914" builtinId="9" hidden="1"/>
    <cellStyle name="Hipervínculo visitado" xfId="5172" builtinId="9" hidden="1"/>
    <cellStyle name="Hipervínculo visitado" xfId="22427" builtinId="9" hidden="1"/>
    <cellStyle name="Hipervínculo visitado" xfId="53588" builtinId="9" hidden="1"/>
    <cellStyle name="Hipervínculo visitado" xfId="51012" builtinId="9" hidden="1"/>
    <cellStyle name="Hipervínculo visitado" xfId="44916" builtinId="9" hidden="1"/>
    <cellStyle name="Hipervínculo visitado" xfId="27015" builtinId="9" hidden="1"/>
    <cellStyle name="Hipervínculo visitado" xfId="42496" builtinId="9" hidden="1"/>
    <cellStyle name="Hipervínculo visitado" xfId="3326" builtinId="9" hidden="1"/>
    <cellStyle name="Hipervínculo visitado" xfId="31160" builtinId="9" hidden="1"/>
    <cellStyle name="Hipervínculo visitado" xfId="50163" builtinId="9" hidden="1"/>
    <cellStyle name="Hipervínculo visitado" xfId="17240" builtinId="9" hidden="1"/>
    <cellStyle name="Hipervínculo visitado" xfId="49380" builtinId="9" hidden="1"/>
    <cellStyle name="Hipervínculo visitado" xfId="19972" builtinId="9" hidden="1"/>
    <cellStyle name="Hipervínculo visitado" xfId="12885" builtinId="9" hidden="1"/>
    <cellStyle name="Hipervínculo visitado" xfId="15060" builtinId="9" hidden="1"/>
    <cellStyle name="Hipervínculo visitado" xfId="11000" builtinId="9" hidden="1"/>
    <cellStyle name="Hipervínculo visitado" xfId="3641" builtinId="9" hidden="1"/>
    <cellStyle name="Hipervínculo visitado" xfId="58296" builtinId="9" hidden="1"/>
    <cellStyle name="Hipervínculo visitado" xfId="2469" builtinId="9" hidden="1"/>
    <cellStyle name="Hipervínculo visitado" xfId="20987" builtinId="9" hidden="1"/>
    <cellStyle name="Hipervínculo visitado" xfId="58711" builtinId="9" hidden="1"/>
    <cellStyle name="Hipervínculo visitado" xfId="10934" builtinId="9" hidden="1"/>
    <cellStyle name="Hipervínculo visitado" xfId="33384" builtinId="9" hidden="1"/>
    <cellStyle name="Hipervínculo visitado" xfId="2542" builtinId="9" hidden="1"/>
    <cellStyle name="Hipervínculo visitado" xfId="4420" builtinId="9" hidden="1"/>
    <cellStyle name="Hipervínculo visitado" xfId="39662" builtinId="9" hidden="1"/>
    <cellStyle name="Hipervínculo visitado" xfId="22131" builtinId="9" hidden="1"/>
    <cellStyle name="Hipervínculo visitado" xfId="9934" builtinId="9" hidden="1"/>
    <cellStyle name="Hipervínculo visitado" xfId="51514" builtinId="9" hidden="1"/>
    <cellStyle name="Hipervínculo visitado" xfId="619" builtinId="9" hidden="1"/>
    <cellStyle name="Hipervínculo visitado" xfId="33394" builtinId="9" hidden="1"/>
    <cellStyle name="Hipervínculo visitado" xfId="46736" builtinId="9" hidden="1"/>
    <cellStyle name="Hipervínculo visitado" xfId="50520" builtinId="9" hidden="1"/>
    <cellStyle name="Hipervínculo visitado" xfId="47707" builtinId="9" hidden="1"/>
    <cellStyle name="Hipervínculo visitado" xfId="52621" builtinId="9" hidden="1"/>
    <cellStyle name="Hipervínculo visitado" xfId="8931" builtinId="9" hidden="1"/>
    <cellStyle name="Hipervínculo visitado" xfId="2212" builtinId="9" hidden="1"/>
    <cellStyle name="Hipervínculo visitado" xfId="41884" builtinId="9" hidden="1"/>
    <cellStyle name="Hipervínculo visitado" xfId="34796" builtinId="9" hidden="1"/>
    <cellStyle name="Hipervínculo visitado" xfId="56441" builtinId="9" hidden="1"/>
    <cellStyle name="Hipervínculo visitado" xfId="25232" builtinId="9" hidden="1"/>
    <cellStyle name="Hipervínculo visitado" xfId="54848" builtinId="9" hidden="1"/>
    <cellStyle name="Hipervínculo visitado" xfId="7502" builtinId="9" hidden="1"/>
    <cellStyle name="Hipervínculo visitado" xfId="37889" builtinId="9" hidden="1"/>
    <cellStyle name="Hipervínculo visitado" xfId="41075" builtinId="9" hidden="1"/>
    <cellStyle name="Hipervínculo visitado" xfId="12153" builtinId="9" hidden="1"/>
    <cellStyle name="Hipervínculo visitado" xfId="9468" builtinId="9" hidden="1"/>
    <cellStyle name="Hipervínculo visitado" xfId="46435" builtinId="9" hidden="1"/>
    <cellStyle name="Hipervínculo visitado" xfId="29626" builtinId="9" hidden="1"/>
    <cellStyle name="Hipervínculo visitado" xfId="9277" builtinId="9" hidden="1"/>
    <cellStyle name="Hipervínculo visitado" xfId="4153" builtinId="9" hidden="1"/>
    <cellStyle name="Hipervínculo visitado" xfId="9273" builtinId="9" hidden="1"/>
    <cellStyle name="Hipervínculo visitado" xfId="36" builtinId="9" hidden="1"/>
    <cellStyle name="Hipervínculo visitado" xfId="16180" builtinId="9" hidden="1"/>
    <cellStyle name="Hipervínculo visitado" xfId="49924" builtinId="9" hidden="1"/>
    <cellStyle name="Hipervínculo visitado" xfId="44682" builtinId="9" hidden="1"/>
    <cellStyle name="Hipervínculo visitado" xfId="526" builtinId="9" hidden="1"/>
    <cellStyle name="Hipervínculo visitado" xfId="27678" builtinId="9" hidden="1"/>
    <cellStyle name="Hipervínculo visitado" xfId="165" builtinId="9" hidden="1"/>
    <cellStyle name="Hipervínculo visitado" xfId="40294" builtinId="9" hidden="1"/>
    <cellStyle name="Hipervínculo visitado" xfId="197" builtinId="9" hidden="1"/>
    <cellStyle name="Hipervínculo visitado" xfId="45904" builtinId="9" hidden="1"/>
    <cellStyle name="Hipervínculo visitado" xfId="35733" builtinId="9" hidden="1"/>
    <cellStyle name="Hipervínculo visitado" xfId="11976" builtinId="9" hidden="1"/>
    <cellStyle name="Hipervínculo visitado" xfId="35079" builtinId="9" hidden="1"/>
    <cellStyle name="Hipervínculo visitado" xfId="14176" builtinId="9" hidden="1"/>
    <cellStyle name="Hipervínculo visitado" xfId="53221" builtinId="9" hidden="1"/>
    <cellStyle name="Hipervínculo visitado" xfId="25698" builtinId="9" hidden="1"/>
    <cellStyle name="Hipervínculo visitado" xfId="16894" builtinId="9" hidden="1"/>
    <cellStyle name="Hipervínculo visitado" xfId="13459" builtinId="9" hidden="1"/>
    <cellStyle name="Hipervínculo visitado" xfId="12486" builtinId="9" hidden="1"/>
    <cellStyle name="Hipervínculo visitado" xfId="49534" builtinId="9" hidden="1"/>
    <cellStyle name="Hipervínculo visitado" xfId="14788" builtinId="9" hidden="1"/>
    <cellStyle name="Hipervínculo visitado" xfId="57024" builtinId="9" hidden="1"/>
    <cellStyle name="Hipervínculo visitado" xfId="46969" builtinId="9" hidden="1"/>
    <cellStyle name="Hipervínculo visitado" xfId="11994" builtinId="9" hidden="1"/>
    <cellStyle name="Hipervínculo visitado" xfId="41974" builtinId="9" hidden="1"/>
    <cellStyle name="Hipervínculo visitado" xfId="657" builtinId="9" hidden="1"/>
    <cellStyle name="Hipervínculo visitado" xfId="57921" builtinId="9" hidden="1"/>
    <cellStyle name="Hipervínculo visitado" xfId="56489" builtinId="9" hidden="1"/>
    <cellStyle name="Hipervínculo visitado" xfId="31789" builtinId="9" hidden="1"/>
    <cellStyle name="Hipervínculo visitado" xfId="54655" builtinId="9" hidden="1"/>
    <cellStyle name="Hipervínculo visitado" xfId="53188" builtinId="9" hidden="1"/>
    <cellStyle name="Hipervínculo visitado" xfId="36169" builtinId="9" hidden="1"/>
    <cellStyle name="Hipervínculo visitado" xfId="13807" builtinId="9" hidden="1"/>
    <cellStyle name="Hipervínculo visitado" xfId="58099" builtinId="9" hidden="1"/>
    <cellStyle name="Hipervínculo visitado" xfId="21665" builtinId="9" hidden="1"/>
    <cellStyle name="Hipervínculo visitado" xfId="20694" builtinId="9" hidden="1"/>
    <cellStyle name="Hipervínculo visitado" xfId="283" builtinId="9" hidden="1"/>
    <cellStyle name="Hipervínculo visitado" xfId="27458" builtinId="9" hidden="1"/>
    <cellStyle name="Hipervínculo visitado" xfId="33428" builtinId="9" hidden="1"/>
    <cellStyle name="Hipervínculo visitado" xfId="50780" builtinId="9" hidden="1"/>
    <cellStyle name="Hipervínculo visitado" xfId="25529" builtinId="9" hidden="1"/>
    <cellStyle name="Hipervínculo visitado" xfId="44272" builtinId="9" hidden="1"/>
    <cellStyle name="Hipervínculo visitado" xfId="37857" builtinId="9" hidden="1"/>
    <cellStyle name="Hipervínculo visitado" xfId="1667" builtinId="9" hidden="1"/>
    <cellStyle name="Hipervínculo visitado" xfId="42966" builtinId="9" hidden="1"/>
    <cellStyle name="Hipervínculo visitado" xfId="16503" builtinId="9" hidden="1"/>
    <cellStyle name="Hipervínculo visitado" xfId="13235" builtinId="9" hidden="1"/>
    <cellStyle name="Hipervínculo visitado" xfId="29219" builtinId="9" hidden="1"/>
    <cellStyle name="Hipervínculo visitado" xfId="13586" builtinId="9" hidden="1"/>
    <cellStyle name="Hipervínculo visitado" xfId="5810" builtinId="9" hidden="1"/>
    <cellStyle name="Hipervínculo visitado" xfId="39640" builtinId="9" hidden="1"/>
    <cellStyle name="Hipervínculo visitado" xfId="23118" builtinId="9" hidden="1"/>
    <cellStyle name="Hipervínculo visitado" xfId="37931" builtinId="9" hidden="1"/>
    <cellStyle name="Hipervínculo visitado" xfId="29013" builtinId="9" hidden="1"/>
    <cellStyle name="Hipervínculo visitado" xfId="12781" builtinId="9" hidden="1"/>
    <cellStyle name="Hipervínculo visitado" xfId="50443" builtinId="9" hidden="1"/>
    <cellStyle name="Hipervínculo visitado" xfId="31220" builtinId="9" hidden="1"/>
    <cellStyle name="Hipervínculo visitado" xfId="27216" builtinId="9" hidden="1"/>
    <cellStyle name="Hipervínculo visitado" xfId="12325" builtinId="9" hidden="1"/>
    <cellStyle name="Hipervínculo visitado" xfId="26063" builtinId="9" hidden="1"/>
    <cellStyle name="Hipervínculo visitado" xfId="57991" builtinId="9" hidden="1"/>
    <cellStyle name="Hipervínculo visitado" xfId="11635" builtinId="9" hidden="1"/>
    <cellStyle name="Hipervínculo visitado" xfId="21221" builtinId="9" hidden="1"/>
    <cellStyle name="Hipervínculo visitado" xfId="25176" builtinId="9" hidden="1"/>
    <cellStyle name="Hipervínculo visitado" xfId="45773" builtinId="9" hidden="1"/>
    <cellStyle name="Hipervínculo visitado" xfId="50451" builtinId="9" hidden="1"/>
    <cellStyle name="Hipervínculo visitado" xfId="18161" builtinId="9" hidden="1"/>
    <cellStyle name="Hipervínculo visitado" xfId="53433" builtinId="9" hidden="1"/>
    <cellStyle name="Hipervínculo visitado" xfId="52413" builtinId="9" hidden="1"/>
    <cellStyle name="Hipervínculo visitado" xfId="34219" builtinId="9" hidden="1"/>
    <cellStyle name="Hipervínculo visitado" xfId="40122" builtinId="9" hidden="1"/>
    <cellStyle name="Hipervínculo visitado" xfId="48914" builtinId="9" hidden="1"/>
    <cellStyle name="Hipervínculo visitado" xfId="55615" builtinId="9" hidden="1"/>
    <cellStyle name="Hipervínculo visitado" xfId="52431" builtinId="9" hidden="1"/>
    <cellStyle name="Hipervínculo visitado" xfId="57412" builtinId="9" hidden="1"/>
    <cellStyle name="Hipervínculo visitado" xfId="58249" builtinId="9" hidden="1"/>
    <cellStyle name="Hipervínculo visitado" xfId="48668" builtinId="9" hidden="1"/>
    <cellStyle name="Hipervínculo visitado" xfId="47187" builtinId="9" hidden="1"/>
    <cellStyle name="Hipervínculo visitado" xfId="38239" builtinId="9" hidden="1"/>
    <cellStyle name="Hipervínculo visitado" xfId="33322" builtinId="9" hidden="1"/>
    <cellStyle name="Hipervínculo visitado" xfId="12827" builtinId="9" hidden="1"/>
    <cellStyle name="Hipervínculo visitado" xfId="55775" builtinId="9" hidden="1"/>
    <cellStyle name="Hipervínculo visitado" xfId="58015" builtinId="9" hidden="1"/>
    <cellStyle name="Hipervínculo visitado" xfId="46708" builtinId="9" hidden="1"/>
    <cellStyle name="Hipervínculo visitado" xfId="39196" builtinId="9" hidden="1"/>
    <cellStyle name="Hipervínculo visitado" xfId="52718" builtinId="9" hidden="1"/>
    <cellStyle name="Hipervínculo visitado" xfId="14438" builtinId="9" hidden="1"/>
    <cellStyle name="Hipervínculo visitado" xfId="14836" builtinId="9" hidden="1"/>
    <cellStyle name="Hipervínculo visitado" xfId="59416" builtinId="9" hidden="1"/>
    <cellStyle name="Hipervínculo visitado" xfId="26731" builtinId="9" hidden="1"/>
    <cellStyle name="Hipervínculo visitado" xfId="7212" builtinId="9" hidden="1"/>
    <cellStyle name="Hipervínculo visitado" xfId="28997" builtinId="9" hidden="1"/>
    <cellStyle name="Hipervínculo visitado" xfId="31222" builtinId="9" hidden="1"/>
    <cellStyle name="Hipervínculo visitado" xfId="55777" builtinId="9" hidden="1"/>
    <cellStyle name="Hipervínculo visitado" xfId="57593" builtinId="9" hidden="1"/>
    <cellStyle name="Hipervínculo visitado" xfId="38317" builtinId="9" hidden="1"/>
    <cellStyle name="Hipervínculo visitado" xfId="59280" builtinId="9" hidden="1"/>
    <cellStyle name="Hipervínculo visitado" xfId="46845" builtinId="9" hidden="1"/>
    <cellStyle name="Hipervínculo visitado" xfId="54345" builtinId="9" hidden="1"/>
    <cellStyle name="Hipervínculo visitado" xfId="15052" builtinId="9" hidden="1"/>
    <cellStyle name="Hipervínculo visitado" xfId="40830" builtinId="9" hidden="1"/>
    <cellStyle name="Hipervínculo visitado" xfId="47988" builtinId="9" hidden="1"/>
    <cellStyle name="Hipervínculo visitado" xfId="25282" builtinId="9" hidden="1"/>
    <cellStyle name="Hipervínculo visitado" xfId="52521" builtinId="9" hidden="1"/>
    <cellStyle name="Hipervínculo visitado" xfId="14271" builtinId="9" hidden="1"/>
    <cellStyle name="Hipervínculo visitado" xfId="24039" builtinId="9" hidden="1"/>
    <cellStyle name="Hipervínculo visitado" xfId="32057" builtinId="9" hidden="1"/>
    <cellStyle name="Hipervínculo visitado" xfId="39300" builtinId="9" hidden="1"/>
    <cellStyle name="Hipervínculo visitado" xfId="50964" builtinId="9" hidden="1"/>
    <cellStyle name="Hipervínculo visitado" xfId="16332" builtinId="9" hidden="1"/>
    <cellStyle name="Hipervínculo visitado" xfId="10668" builtinId="9" hidden="1"/>
    <cellStyle name="Hipervínculo visitado" xfId="12555" builtinId="9" hidden="1"/>
    <cellStyle name="Hipervínculo visitado" xfId="12787" builtinId="9" hidden="1"/>
    <cellStyle name="Hipervínculo visitado" xfId="30958" builtinId="9" hidden="1"/>
    <cellStyle name="Hipervínculo visitado" xfId="29191" builtinId="9" hidden="1"/>
    <cellStyle name="Hipervínculo visitado" xfId="50109" builtinId="9" hidden="1"/>
    <cellStyle name="Hipervínculo visitado" xfId="53739" builtinId="9" hidden="1"/>
    <cellStyle name="Hipervínculo visitado" xfId="44358" builtinId="9" hidden="1"/>
    <cellStyle name="Hipervínculo visitado" xfId="27657" builtinId="9" hidden="1"/>
    <cellStyle name="Hipervínculo visitado" xfId="46155" builtinId="9" hidden="1"/>
    <cellStyle name="Hipervínculo visitado" xfId="51830" builtinId="9" hidden="1"/>
    <cellStyle name="Hipervínculo visitado" xfId="3593" builtinId="9" hidden="1"/>
    <cellStyle name="Hipervínculo visitado" xfId="51164" builtinId="9" hidden="1"/>
    <cellStyle name="Hipervínculo visitado" xfId="10048" builtinId="9" hidden="1"/>
    <cellStyle name="Hipervínculo visitado" xfId="39756" builtinId="9" hidden="1"/>
    <cellStyle name="Hipervínculo visitado" xfId="16712" builtinId="9" hidden="1"/>
    <cellStyle name="Hipervínculo visitado" xfId="31194" builtinId="9" hidden="1"/>
    <cellStyle name="Hipervínculo visitado" xfId="19360" builtinId="9" hidden="1"/>
    <cellStyle name="Hipervínculo visitado" xfId="1943" builtinId="9" hidden="1"/>
    <cellStyle name="Hipervínculo visitado" xfId="8324" builtinId="9" hidden="1"/>
    <cellStyle name="Hipervínculo visitado" xfId="31845" builtinId="9" hidden="1"/>
    <cellStyle name="Hipervínculo visitado" xfId="56081" builtinId="9" hidden="1"/>
    <cellStyle name="Hipervínculo visitado" xfId="36762" builtinId="9" hidden="1"/>
    <cellStyle name="Hipervínculo visitado" xfId="31368" builtinId="9" hidden="1"/>
    <cellStyle name="Hipervínculo visitado" xfId="7052" builtinId="9" hidden="1"/>
    <cellStyle name="Hipervínculo visitado" xfId="4574" builtinId="9" hidden="1"/>
    <cellStyle name="Hipervínculo visitado" xfId="17158" builtinId="9" hidden="1"/>
    <cellStyle name="Hipervínculo visitado" xfId="17029" builtinId="9" hidden="1"/>
    <cellStyle name="Hipervínculo visitado" xfId="4376" builtinId="9" hidden="1"/>
    <cellStyle name="Hipervínculo visitado" xfId="41590" builtinId="9" hidden="1"/>
    <cellStyle name="Hipervínculo visitado" xfId="32101" builtinId="9" hidden="1"/>
    <cellStyle name="Hipervínculo visitado" xfId="26639" builtinId="9" hidden="1"/>
    <cellStyle name="Hipervínculo visitado" xfId="14679" builtinId="9" hidden="1"/>
    <cellStyle name="Hipervínculo visitado" xfId="30636" builtinId="9" hidden="1"/>
    <cellStyle name="Hipervínculo visitado" xfId="14816" builtinId="9" hidden="1"/>
    <cellStyle name="Hipervínculo visitado" xfId="31356" builtinId="9" hidden="1"/>
    <cellStyle name="Hipervínculo visitado" xfId="38105" builtinId="9" hidden="1"/>
    <cellStyle name="Hipervínculo visitado" xfId="16171" builtinId="9" hidden="1"/>
    <cellStyle name="Hipervínculo visitado" xfId="33025" builtinId="9" hidden="1"/>
    <cellStyle name="Hipervínculo visitado" xfId="5579" builtinId="9" hidden="1"/>
    <cellStyle name="Hipervínculo visitado" xfId="23138" builtinId="9" hidden="1"/>
    <cellStyle name="Hipervínculo visitado" xfId="23331" builtinId="9" hidden="1"/>
    <cellStyle name="Hipervínculo visitado" xfId="21201" builtinId="9" hidden="1"/>
    <cellStyle name="Hipervínculo visitado" xfId="8852" builtinId="9" hidden="1"/>
    <cellStyle name="Hipervínculo visitado" xfId="51400" builtinId="9" hidden="1"/>
    <cellStyle name="Hipervínculo visitado" xfId="16424" builtinId="9" hidden="1"/>
    <cellStyle name="Hipervínculo visitado" xfId="34287" builtinId="9" hidden="1"/>
    <cellStyle name="Hipervínculo visitado" xfId="13488" builtinId="9" hidden="1"/>
    <cellStyle name="Hipervínculo visitado" xfId="59019" builtinId="9" hidden="1"/>
    <cellStyle name="Hipervínculo visitado" xfId="47757" builtinId="9" hidden="1"/>
    <cellStyle name="Hipervínculo visitado" xfId="38631" builtinId="9" hidden="1"/>
    <cellStyle name="Hipervínculo visitado" xfId="21175" builtinId="9" hidden="1"/>
    <cellStyle name="Hipervínculo visitado" xfId="45639" builtinId="9" hidden="1"/>
    <cellStyle name="Hipervínculo visitado" xfId="28585" builtinId="9" hidden="1"/>
    <cellStyle name="Hipervínculo visitado" xfId="14608" builtinId="9" hidden="1"/>
    <cellStyle name="Hipervínculo visitado" xfId="19646" builtinId="9" hidden="1"/>
    <cellStyle name="Hipervínculo visitado" xfId="56713" builtinId="9" hidden="1"/>
    <cellStyle name="Hipervínculo visitado" xfId="35513" builtinId="9" hidden="1"/>
    <cellStyle name="Hipervínculo visitado" xfId="58613" builtinId="9" hidden="1"/>
    <cellStyle name="Hipervínculo visitado" xfId="15032" builtinId="9" hidden="1"/>
    <cellStyle name="Hipervínculo visitado" xfId="51960" builtinId="9" hidden="1"/>
    <cellStyle name="Hipervínculo visitado" xfId="41031" builtinId="9" hidden="1"/>
    <cellStyle name="Hipervínculo visitado" xfId="32814" builtinId="9" hidden="1"/>
    <cellStyle name="Hipervínculo visitado" xfId="10434" builtinId="9" hidden="1"/>
    <cellStyle name="Hipervínculo visitado" xfId="55585" builtinId="9" hidden="1"/>
    <cellStyle name="Hipervínculo visitado" xfId="55793" builtinId="9" hidden="1"/>
    <cellStyle name="Hipervínculo visitado" xfId="48236" builtinId="9" hidden="1"/>
    <cellStyle name="Hipervínculo visitado" xfId="37199" builtinId="9" hidden="1"/>
    <cellStyle name="Hipervínculo visitado" xfId="27568" builtinId="9" hidden="1"/>
    <cellStyle name="Hipervínculo visitado" xfId="22357" builtinId="9" hidden="1"/>
    <cellStyle name="Hipervínculo visitado" xfId="5595" builtinId="9" hidden="1"/>
    <cellStyle name="Hipervínculo visitado" xfId="58929" builtinId="9" hidden="1"/>
    <cellStyle name="Hipervínculo visitado" xfId="10828" builtinId="9" hidden="1"/>
    <cellStyle name="Hipervínculo visitado" xfId="15266" builtinId="9" hidden="1"/>
    <cellStyle name="Hipervínculo visitado" xfId="17246" builtinId="9" hidden="1"/>
    <cellStyle name="Hipervínculo visitado" xfId="34818" builtinId="9" hidden="1"/>
    <cellStyle name="Hipervínculo visitado" xfId="56515" builtinId="9" hidden="1"/>
    <cellStyle name="Hipervínculo visitado" xfId="48149" builtinId="9" hidden="1"/>
    <cellStyle name="Hipervínculo visitado" xfId="51452" builtinId="9" hidden="1"/>
    <cellStyle name="Hipervínculo visitado" xfId="52677" builtinId="9" hidden="1"/>
    <cellStyle name="Hipervínculo visitado" xfId="47888" builtinId="9" hidden="1"/>
    <cellStyle name="Hipervínculo visitado" xfId="44696" builtinId="9" hidden="1"/>
    <cellStyle name="Hipervínculo visitado" xfId="22549" builtinId="9" hidden="1"/>
    <cellStyle name="Hipervínculo visitado" xfId="21339" builtinId="9" hidden="1"/>
    <cellStyle name="Hipervínculo visitado" xfId="44499" builtinId="9" hidden="1"/>
    <cellStyle name="Hipervínculo visitado" xfId="46835" builtinId="9" hidden="1"/>
    <cellStyle name="Hipervínculo visitado" xfId="39326" builtinId="9" hidden="1"/>
    <cellStyle name="Hipervínculo visitado" xfId="25420" builtinId="9" hidden="1"/>
    <cellStyle name="Hipervínculo visitado" xfId="48390" builtinId="9" hidden="1"/>
    <cellStyle name="Hipervínculo visitado" xfId="42820" builtinId="9" hidden="1"/>
    <cellStyle name="Hipervínculo visitado" xfId="29500" builtinId="9" hidden="1"/>
    <cellStyle name="Hipervínculo visitado" xfId="51160" builtinId="9" hidden="1"/>
    <cellStyle name="Hipervínculo visitado" xfId="15696" builtinId="9" hidden="1"/>
    <cellStyle name="Hipervínculo visitado" xfId="47485" builtinId="9" hidden="1"/>
    <cellStyle name="Hipervínculo visitado" xfId="52445" builtinId="9" hidden="1"/>
    <cellStyle name="Hipervínculo visitado" xfId="13906" builtinId="9" hidden="1"/>
    <cellStyle name="Hipervínculo visitado" xfId="57639" builtinId="9" hidden="1"/>
    <cellStyle name="Hipervínculo visitado" xfId="12283" builtinId="9" hidden="1"/>
    <cellStyle name="Hipervínculo visitado" xfId="51156" builtinId="9" hidden="1"/>
    <cellStyle name="Hipervínculo visitado" xfId="13023" builtinId="9" hidden="1"/>
    <cellStyle name="Hipervínculo visitado" xfId="29153" builtinId="9" hidden="1"/>
    <cellStyle name="Hipervínculo visitado" xfId="51394" builtinId="9" hidden="1"/>
    <cellStyle name="Hipervínculo visitado" xfId="29047" builtinId="9" hidden="1"/>
    <cellStyle name="Hipervínculo visitado" xfId="269" builtinId="9" hidden="1"/>
    <cellStyle name="Hipervínculo visitado" xfId="24225" builtinId="9" hidden="1"/>
    <cellStyle name="Hipervínculo visitado" xfId="55513" builtinId="9" hidden="1"/>
    <cellStyle name="Hipervínculo visitado" xfId="56173" builtinId="9" hidden="1"/>
    <cellStyle name="Hipervínculo visitado" xfId="51950" builtinId="9" hidden="1"/>
    <cellStyle name="Hipervínculo visitado" xfId="24029" builtinId="9" hidden="1"/>
    <cellStyle name="Hipervínculo visitado" xfId="25150" builtinId="9" hidden="1"/>
    <cellStyle name="Hipervínculo visitado" xfId="36991" builtinId="9" hidden="1"/>
    <cellStyle name="Hipervínculo visitado" xfId="50774" builtinId="9" hidden="1"/>
    <cellStyle name="Hipervínculo visitado" xfId="9233" builtinId="9" hidden="1"/>
    <cellStyle name="Hipervínculo visitado" xfId="30918" builtinId="9" hidden="1"/>
    <cellStyle name="Hipervínculo visitado" xfId="22099" builtinId="9" hidden="1"/>
    <cellStyle name="Hipervínculo visitado" xfId="16200" builtinId="9" hidden="1"/>
    <cellStyle name="Hipervínculo visitado" xfId="38804" builtinId="9" hidden="1"/>
    <cellStyle name="Hipervínculo visitado" xfId="26935" builtinId="9" hidden="1"/>
    <cellStyle name="Hipervínculo visitado" xfId="50165" builtinId="9" hidden="1"/>
    <cellStyle name="Hipervínculo visitado" xfId="39990" builtinId="9" hidden="1"/>
    <cellStyle name="Hipervínculo visitado" xfId="55783" builtinId="9" hidden="1"/>
    <cellStyle name="Hipervínculo visitado" xfId="58001" builtinId="9" hidden="1"/>
    <cellStyle name="Hipervínculo visitado" xfId="57012" builtinId="9" hidden="1"/>
    <cellStyle name="Hipervínculo visitado" xfId="50861" builtinId="9" hidden="1"/>
    <cellStyle name="Hipervínculo visitado" xfId="25435" builtinId="9" hidden="1"/>
    <cellStyle name="Hipervínculo visitado" xfId="16499" builtinId="9" hidden="1"/>
    <cellStyle name="Hipervínculo visitado" xfId="51596" builtinId="9" hidden="1"/>
    <cellStyle name="Hipervínculo visitado" xfId="55174" builtinId="9" hidden="1"/>
    <cellStyle name="Hipervínculo visitado" xfId="49228" builtinId="9" hidden="1"/>
    <cellStyle name="Hipervínculo visitado" xfId="43026" builtinId="9" hidden="1"/>
    <cellStyle name="Hipervínculo visitado" xfId="25515" builtinId="9" hidden="1"/>
    <cellStyle name="Hipervínculo visitado" xfId="57651" builtinId="9" hidden="1"/>
    <cellStyle name="Hipervínculo visitado" xfId="57495" builtinId="9" hidden="1"/>
    <cellStyle name="Hipervínculo visitado" xfId="18014" builtinId="9" hidden="1"/>
    <cellStyle name="Hipervínculo visitado" xfId="42614" builtinId="9" hidden="1"/>
    <cellStyle name="Hipervínculo visitado" xfId="21187" builtinId="9" hidden="1"/>
    <cellStyle name="Hipervínculo visitado" xfId="18261" builtinId="9" hidden="1"/>
    <cellStyle name="Hipervínculo visitado" xfId="9647" builtinId="9" hidden="1"/>
    <cellStyle name="Hipervínculo visitado" xfId="17850" builtinId="9" hidden="1"/>
    <cellStyle name="Hipervínculo visitado" xfId="45555" builtinId="9" hidden="1"/>
    <cellStyle name="Hipervínculo visitado" xfId="32025" builtinId="9" hidden="1"/>
    <cellStyle name="Hipervínculo visitado" xfId="40448" builtinId="9" hidden="1"/>
    <cellStyle name="Hipervínculo visitado" xfId="6709" builtinId="9" hidden="1"/>
    <cellStyle name="Hipervínculo visitado" xfId="12012" builtinId="9" hidden="1"/>
    <cellStyle name="Hipervínculo visitado" xfId="30" builtinId="9" hidden="1"/>
    <cellStyle name="Hipervínculo visitado" xfId="24571" builtinId="9" hidden="1"/>
    <cellStyle name="Hipervínculo visitado" xfId="15530" builtinId="9" hidden="1"/>
    <cellStyle name="Hipervínculo visitado" xfId="17739" builtinId="9" hidden="1"/>
    <cellStyle name="Hipervínculo visitado" xfId="51574" builtinId="9" hidden="1"/>
    <cellStyle name="Hipervínculo visitado" xfId="2873" builtinId="9" hidden="1"/>
    <cellStyle name="Hipervínculo visitado" xfId="33544" builtinId="9" hidden="1"/>
    <cellStyle name="Hipervínculo visitado" xfId="8028" builtinId="9" hidden="1"/>
    <cellStyle name="Hipervínculo visitado" xfId="11930" builtinId="9" hidden="1"/>
    <cellStyle name="Hipervínculo visitado" xfId="20702" builtinId="9" hidden="1"/>
    <cellStyle name="Hipervínculo visitado" xfId="55669" builtinId="9" hidden="1"/>
    <cellStyle name="Hipervínculo visitado" xfId="47852" builtinId="9" hidden="1"/>
    <cellStyle name="Hipervínculo visitado" xfId="26991" builtinId="9" hidden="1"/>
    <cellStyle name="Hipervínculo visitado" xfId="30176" builtinId="9" hidden="1"/>
    <cellStyle name="Hipervínculo visitado" xfId="42518" builtinId="9" hidden="1"/>
    <cellStyle name="Hipervínculo visitado" xfId="25318" builtinId="9" hidden="1"/>
    <cellStyle name="Hipervínculo visitado" xfId="38557" builtinId="9" hidden="1"/>
    <cellStyle name="Hipervínculo visitado" xfId="4129" builtinId="9" hidden="1"/>
    <cellStyle name="Hipervínculo visitado" xfId="2526" builtinId="9" hidden="1"/>
    <cellStyle name="Hipervínculo visitado" xfId="42962" builtinId="9" hidden="1"/>
    <cellStyle name="Hipervínculo visitado" xfId="41751" builtinId="9" hidden="1"/>
    <cellStyle name="Hipervínculo visitado" xfId="43387" builtinId="9" hidden="1"/>
    <cellStyle name="Hipervínculo visitado" xfId="7990" builtinId="9" hidden="1"/>
    <cellStyle name="Hipervínculo visitado" xfId="40780" builtinId="9" hidden="1"/>
    <cellStyle name="Hipervínculo visitado" xfId="40800" builtinId="9" hidden="1"/>
    <cellStyle name="Hipervínculo visitado" xfId="44186" builtinId="9" hidden="1"/>
    <cellStyle name="Hipervínculo visitado" xfId="9727" builtinId="9" hidden="1"/>
    <cellStyle name="Hipervínculo visitado" xfId="55472" builtinId="9" hidden="1"/>
    <cellStyle name="Hipervínculo visitado" xfId="13445" builtinId="9" hidden="1"/>
    <cellStyle name="Hipervínculo visitado" xfId="51046" builtinId="9" hidden="1"/>
    <cellStyle name="Hipervínculo visitado" xfId="31572" builtinId="9" hidden="1"/>
    <cellStyle name="Hipervínculo visitado" xfId="20054" builtinId="9" hidden="1"/>
    <cellStyle name="Hipervínculo visitado" xfId="2226" builtinId="9" hidden="1"/>
    <cellStyle name="Hipervínculo visitado" xfId="23229" builtinId="9" hidden="1"/>
    <cellStyle name="Hipervínculo visitado" xfId="45663" builtinId="9" hidden="1"/>
    <cellStyle name="Hipervínculo visitado" xfId="47942" builtinId="9" hidden="1"/>
    <cellStyle name="Hipervínculo visitado" xfId="41431" builtinId="9" hidden="1"/>
    <cellStyle name="Hipervínculo visitado" xfId="40506" builtinId="9" hidden="1"/>
    <cellStyle name="Hipervínculo visitado" xfId="14241" builtinId="9" hidden="1"/>
    <cellStyle name="Hipervínculo visitado" xfId="26603" builtinId="9" hidden="1"/>
    <cellStyle name="Hipervínculo visitado" xfId="23707" builtinId="9" hidden="1"/>
    <cellStyle name="Hipervínculo visitado" xfId="34155" builtinId="9" hidden="1"/>
    <cellStyle name="Hipervínculo visitado" xfId="35270" builtinId="9" hidden="1"/>
    <cellStyle name="Hipervínculo visitado" xfId="39726" builtinId="9" hidden="1"/>
    <cellStyle name="Hipervínculo visitado" xfId="14944" builtinId="9" hidden="1"/>
    <cellStyle name="Hipervínculo visitado" xfId="20328" builtinId="9" hidden="1"/>
    <cellStyle name="Hipervínculo visitado" xfId="22053" builtinId="9" hidden="1"/>
    <cellStyle name="Hipervínculo visitado" xfId="26009" builtinId="9" hidden="1"/>
    <cellStyle name="Hipervínculo visitado" xfId="1323" builtinId="9" hidden="1"/>
    <cellStyle name="Hipervínculo visitado" xfId="33206" builtinId="9" hidden="1"/>
    <cellStyle name="Hipervínculo visitado" xfId="25577" builtinId="9" hidden="1"/>
    <cellStyle name="Hipervínculo visitado" xfId="22605" builtinId="9" hidden="1"/>
    <cellStyle name="Hipervínculo visitado" xfId="3753" builtinId="9" hidden="1"/>
    <cellStyle name="Hipervínculo visitado" xfId="55162" builtinId="9" hidden="1"/>
    <cellStyle name="Hipervínculo visitado" xfId="26247" builtinId="9" hidden="1"/>
    <cellStyle name="Hipervínculo visitado" xfId="43465" builtinId="9" hidden="1"/>
    <cellStyle name="Hipervínculo visitado" xfId="1627" builtinId="9" hidden="1"/>
    <cellStyle name="Hipervínculo visitado" xfId="54998" builtinId="9" hidden="1"/>
    <cellStyle name="Hipervínculo visitado" xfId="2296" builtinId="9" hidden="1"/>
    <cellStyle name="Hipervínculo visitado" xfId="58281" builtinId="9" hidden="1"/>
    <cellStyle name="Hipervínculo visitado" xfId="38291" builtinId="9" hidden="1"/>
    <cellStyle name="Hipervínculo visitado" xfId="7056" builtinId="9" hidden="1"/>
    <cellStyle name="Hipervínculo visitado" xfId="50465" builtinId="9" hidden="1"/>
    <cellStyle name="Hipervínculo visitado" xfId="9177" builtinId="9" hidden="1"/>
    <cellStyle name="Hipervínculo visitado" xfId="33126" builtinId="9" hidden="1"/>
    <cellStyle name="Hipervínculo visitado" xfId="45735" builtinId="9" hidden="1"/>
    <cellStyle name="Hipervínculo visitado" xfId="49528" builtinId="9" hidden="1"/>
    <cellStyle name="Hipervínculo visitado" xfId="48222" builtinId="9" hidden="1"/>
    <cellStyle name="Hipervínculo visitado" xfId="44338" builtinId="9" hidden="1"/>
    <cellStyle name="Hipervínculo visitado" xfId="47115" builtinId="9" hidden="1"/>
    <cellStyle name="Hipervínculo visitado" xfId="37781" builtinId="9" hidden="1"/>
    <cellStyle name="Hipervínculo visitado" xfId="41007" builtinId="9" hidden="1"/>
    <cellStyle name="Hipervínculo visitado" xfId="4701" builtinId="9" hidden="1"/>
    <cellStyle name="Hipervínculo visitado" xfId="56157" builtinId="9" hidden="1"/>
    <cellStyle name="Hipervínculo visitado" xfId="52230" builtinId="9" hidden="1"/>
    <cellStyle name="Hipervínculo visitado" xfId="30326" builtinId="9" hidden="1"/>
    <cellStyle name="Hipervínculo visitado" xfId="22772" builtinId="9" hidden="1"/>
    <cellStyle name="Hipervínculo visitado" xfId="24249" builtinId="9" hidden="1"/>
    <cellStyle name="Hipervínculo visitado" xfId="16275" builtinId="9" hidden="1"/>
    <cellStyle name="Hipervínculo visitado" xfId="33630" builtinId="9" hidden="1"/>
    <cellStyle name="Hipervínculo visitado" xfId="58481" builtinId="9" hidden="1"/>
    <cellStyle name="Hipervínculo visitado" xfId="29678" builtinId="9" hidden="1"/>
    <cellStyle name="Hipervínculo visitado" xfId="54784" builtinId="9" hidden="1"/>
    <cellStyle name="Hipervínculo visitado" xfId="5838" builtinId="9" hidden="1"/>
    <cellStyle name="Hipervínculo visitado" xfId="57756" builtinId="9" hidden="1"/>
    <cellStyle name="Hipervínculo visitado" xfId="15779" builtinId="9" hidden="1"/>
    <cellStyle name="Hipervínculo visitado" xfId="54173" builtinId="9" hidden="1"/>
    <cellStyle name="Hipervínculo visitado" xfId="40775" builtinId="9" hidden="1"/>
    <cellStyle name="Hipervínculo visitado" xfId="33704" builtinId="9" hidden="1"/>
    <cellStyle name="Hipervínculo visitado" xfId="23440" builtinId="9" hidden="1"/>
    <cellStyle name="Hipervínculo visitado" xfId="57156" builtinId="9" hidden="1"/>
    <cellStyle name="Hipervínculo visitado" xfId="31311" builtinId="9" hidden="1"/>
    <cellStyle name="Hipervínculo visitado" xfId="29726" builtinId="9" hidden="1"/>
    <cellStyle name="Hipervínculo visitado" xfId="34480" builtinId="9" hidden="1"/>
    <cellStyle name="Hipervínculo visitado" xfId="18789" builtinId="9" hidden="1"/>
    <cellStyle name="Hipervínculo visitado" xfId="34197" builtinId="9" hidden="1"/>
    <cellStyle name="Hipervínculo visitado" xfId="14352" builtinId="9" hidden="1"/>
    <cellStyle name="Hipervínculo visitado" xfId="2733" builtinId="9" hidden="1"/>
    <cellStyle name="Hipervínculo visitado" xfId="10768" builtinId="9" hidden="1"/>
    <cellStyle name="Hipervínculo visitado" xfId="34896" builtinId="9" hidden="1"/>
    <cellStyle name="Hipervínculo visitado" xfId="4632" builtinId="9" hidden="1"/>
    <cellStyle name="Hipervínculo visitado" xfId="34450" builtinId="9" hidden="1"/>
    <cellStyle name="Hipervínculo visitado" xfId="34137" builtinId="9" hidden="1"/>
    <cellStyle name="Hipervínculo visitado" xfId="43218" builtinId="9" hidden="1"/>
    <cellStyle name="Hipervínculo visitado" xfId="12541" builtinId="9" hidden="1"/>
    <cellStyle name="Hipervínculo visitado" xfId="19504" builtinId="9" hidden="1"/>
    <cellStyle name="Hipervínculo visitado" xfId="6873" builtinId="9" hidden="1"/>
    <cellStyle name="Hipervínculo visitado" xfId="51506" builtinId="9" hidden="1"/>
    <cellStyle name="Hipervínculo visitado" xfId="41439" builtinId="9" hidden="1"/>
    <cellStyle name="Hipervínculo visitado" xfId="16440" builtinId="9" hidden="1"/>
    <cellStyle name="Hipervínculo visitado" xfId="8743" builtinId="9" hidden="1"/>
    <cellStyle name="Hipervínculo visitado" xfId="3240" builtinId="9" hidden="1"/>
    <cellStyle name="Hipervínculo visitado" xfId="5674" builtinId="9" hidden="1"/>
    <cellStyle name="Hipervínculo visitado" xfId="49138" builtinId="9" hidden="1"/>
    <cellStyle name="Hipervínculo visitado" xfId="2380" builtinId="9" hidden="1"/>
    <cellStyle name="Hipervínculo visitado" xfId="609" builtinId="9" hidden="1"/>
    <cellStyle name="Hipervínculo visitado" xfId="48056" builtinId="9" hidden="1"/>
    <cellStyle name="Hipervínculo visitado" xfId="29999" builtinId="9" hidden="1"/>
    <cellStyle name="Hipervínculo visitado" xfId="51325" builtinId="9" hidden="1"/>
    <cellStyle name="Hipervínculo visitado" xfId="22623" builtinId="9" hidden="1"/>
    <cellStyle name="Hipervínculo visitado" xfId="36279" builtinId="9" hidden="1"/>
    <cellStyle name="Hipervínculo visitado" xfId="58835" builtinId="9" hidden="1"/>
    <cellStyle name="Hipervínculo visitado" xfId="38109" builtinId="9" hidden="1"/>
    <cellStyle name="Hipervínculo visitado" xfId="7686" builtinId="9" hidden="1"/>
    <cellStyle name="Hipervínculo visitado" xfId="3199" builtinId="9" hidden="1"/>
    <cellStyle name="Hipervínculo visitado" xfId="3041" builtinId="9" hidden="1"/>
    <cellStyle name="Hipervínculo visitado" xfId="16472" builtinId="9" hidden="1"/>
    <cellStyle name="Hipervínculo visitado" xfId="15552" builtinId="9" hidden="1"/>
    <cellStyle name="Hipervínculo visitado" xfId="13129" builtinId="9" hidden="1"/>
    <cellStyle name="Hipervínculo visitado" xfId="4884" builtinId="9" hidden="1"/>
    <cellStyle name="Hipervínculo visitado" xfId="7861" builtinId="9" hidden="1"/>
    <cellStyle name="Hipervínculo visitado" xfId="35645" builtinId="9" hidden="1"/>
    <cellStyle name="Hipervínculo visitado" xfId="9770" builtinId="9" hidden="1"/>
    <cellStyle name="Hipervínculo visitado" xfId="5506" builtinId="9" hidden="1"/>
    <cellStyle name="Hipervínculo visitado" xfId="54073" builtinId="9" hidden="1"/>
    <cellStyle name="Hipervínculo visitado" xfId="13690" builtinId="9" hidden="1"/>
    <cellStyle name="Hipervínculo visitado" xfId="16342" builtinId="9" hidden="1"/>
    <cellStyle name="Hipervínculo visitado" xfId="24789" builtinId="9" hidden="1"/>
    <cellStyle name="Hipervínculo visitado" xfId="25527" builtinId="9" hidden="1"/>
    <cellStyle name="Hipervínculo visitado" xfId="19938" builtinId="9" hidden="1"/>
    <cellStyle name="Hipervínculo visitado" xfId="28185" builtinId="9" hidden="1"/>
    <cellStyle name="Hipervínculo visitado" xfId="29869" builtinId="9" hidden="1"/>
    <cellStyle name="Hipervínculo visitado" xfId="33300" builtinId="9" hidden="1"/>
    <cellStyle name="Hipervínculo visitado" xfId="43796" builtinId="9" hidden="1"/>
    <cellStyle name="Hipervínculo visitado" xfId="46951" builtinId="9" hidden="1"/>
    <cellStyle name="Hipervínculo visitado" xfId="2500" builtinId="9" hidden="1"/>
    <cellStyle name="Hipervínculo visitado" xfId="44850" builtinId="9" hidden="1"/>
    <cellStyle name="Hipervínculo visitado" xfId="15170" builtinId="9" hidden="1"/>
    <cellStyle name="Hipervínculo visitado" xfId="15242" builtinId="9" hidden="1"/>
    <cellStyle name="Hipervínculo visitado" xfId="11647" builtinId="9" hidden="1"/>
    <cellStyle name="Hipervínculo visitado" xfId="19050" builtinId="9" hidden="1"/>
    <cellStyle name="Hipervínculo visitado" xfId="58689" builtinId="9" hidden="1"/>
    <cellStyle name="Hipervínculo visitado" xfId="39915" builtinId="9" hidden="1"/>
    <cellStyle name="Hipervínculo visitado" xfId="4011" builtinId="9" hidden="1"/>
    <cellStyle name="Hipervínculo visitado" xfId="35221" builtinId="9" hidden="1"/>
    <cellStyle name="Hipervínculo visitado" xfId="34947" builtinId="9" hidden="1"/>
    <cellStyle name="Hipervínculo visitado" xfId="6899" builtinId="9" hidden="1"/>
    <cellStyle name="Hipervínculo visitado" xfId="19212" builtinId="9" hidden="1"/>
    <cellStyle name="Hipervínculo visitado" xfId="57060" builtinId="9" hidden="1"/>
    <cellStyle name="Hipervínculo visitado" xfId="15090" builtinId="9" hidden="1"/>
    <cellStyle name="Hipervínculo visitado" xfId="31558" builtinId="9" hidden="1"/>
    <cellStyle name="Hipervínculo visitado" xfId="35467" builtinId="9" hidden="1"/>
    <cellStyle name="Hipervínculo visitado" xfId="42376" builtinId="9" hidden="1"/>
    <cellStyle name="Hipervínculo visitado" xfId="9930" builtinId="9" hidden="1"/>
    <cellStyle name="Hipervínculo visitado" xfId="48234" builtinId="9" hidden="1"/>
    <cellStyle name="Hipervínculo visitado" xfId="16587" builtinId="9" hidden="1"/>
    <cellStyle name="Hipervínculo visitado" xfId="44784" builtinId="9" hidden="1"/>
    <cellStyle name="Hipervínculo visitado" xfId="7708" builtinId="9" hidden="1"/>
    <cellStyle name="Hipervínculo visitado" xfId="16224" builtinId="9" hidden="1"/>
    <cellStyle name="Hipervínculo visitado" xfId="54475" builtinId="9" hidden="1"/>
    <cellStyle name="Hipervínculo visitado" xfId="43056" builtinId="9" hidden="1"/>
    <cellStyle name="Hipervínculo visitado" xfId="15775" builtinId="9" hidden="1"/>
    <cellStyle name="Hipervínculo visitado" xfId="36997" builtinId="9" hidden="1"/>
    <cellStyle name="Hipervínculo visitado" xfId="36716" builtinId="9" hidden="1"/>
    <cellStyle name="Hipervínculo visitado" xfId="15901" builtinId="9" hidden="1"/>
    <cellStyle name="Hipervínculo visitado" xfId="41183" builtinId="9" hidden="1"/>
    <cellStyle name="Hipervínculo visitado" xfId="7714" builtinId="9" hidden="1"/>
    <cellStyle name="Hipervínculo visitado" xfId="1951" builtinId="9" hidden="1"/>
    <cellStyle name="Hipervínculo visitado" xfId="15817" builtinId="9" hidden="1"/>
    <cellStyle name="Hipervínculo visitado" xfId="38633" builtinId="9" hidden="1"/>
    <cellStyle name="Hipervínculo visitado" xfId="2609" builtinId="9" hidden="1"/>
    <cellStyle name="Hipervínculo visitado" xfId="3945" builtinId="9" hidden="1"/>
    <cellStyle name="Hipervínculo visitado" xfId="5242" builtinId="9" hidden="1"/>
    <cellStyle name="Hipervínculo visitado" xfId="29275" builtinId="9" hidden="1"/>
    <cellStyle name="Hipervínculo visitado" xfId="41634" builtinId="9" hidden="1"/>
    <cellStyle name="Hipervínculo visitado" xfId="51198" builtinId="9" hidden="1"/>
    <cellStyle name="Hipervínculo visitado" xfId="41195" builtinId="9" hidden="1"/>
    <cellStyle name="Hipervínculo visitado" xfId="16087" builtinId="9" hidden="1"/>
    <cellStyle name="Hipervínculo visitado" xfId="46543" builtinId="9" hidden="1"/>
    <cellStyle name="Hipervínculo visitado" xfId="50676" builtinId="9" hidden="1"/>
    <cellStyle name="Hipervínculo visitado" xfId="48748" builtinId="9" hidden="1"/>
    <cellStyle name="Hipervínculo visitado" xfId="30120" builtinId="9" hidden="1"/>
    <cellStyle name="Hipervínculo visitado" xfId="26531" builtinId="9" hidden="1"/>
    <cellStyle name="Hipervínculo visitado" xfId="42211" builtinId="9" hidden="1"/>
    <cellStyle name="Hipervínculo visitado" xfId="43427" builtinId="9" hidden="1"/>
    <cellStyle name="Hipervínculo visitado" xfId="25897" builtinId="9" hidden="1"/>
    <cellStyle name="Hipervínculo visitado" xfId="28211" builtinId="9" hidden="1"/>
    <cellStyle name="Hipervínculo visitado" xfId="32587" builtinId="9" hidden="1"/>
    <cellStyle name="Hipervínculo visitado" xfId="11574" builtinId="9" hidden="1"/>
    <cellStyle name="Hipervínculo visitado" xfId="36410" builtinId="9" hidden="1"/>
    <cellStyle name="Hipervínculo visitado" xfId="46365" builtinId="9" hidden="1"/>
    <cellStyle name="Hipervínculo visitado" xfId="28629" builtinId="9" hidden="1"/>
    <cellStyle name="Hipervínculo visitado" xfId="23388" builtinId="9" hidden="1"/>
    <cellStyle name="Hipervínculo visitado" xfId="26725" builtinId="9" hidden="1"/>
    <cellStyle name="Hipervínculo visitado" xfId="38672" builtinId="9" hidden="1"/>
    <cellStyle name="Hipervínculo visitado" xfId="44070" builtinId="9" hidden="1"/>
    <cellStyle name="Hipervínculo visitado" xfId="15356" builtinId="9" hidden="1"/>
    <cellStyle name="Hipervínculo visitado" xfId="27410" builtinId="9" hidden="1"/>
    <cellStyle name="Hipervínculo visitado" xfId="14992" builtinId="9" hidden="1"/>
    <cellStyle name="Hipervínculo visitado" xfId="1036" builtinId="9" hidden="1"/>
    <cellStyle name="Hipervínculo visitado" xfId="4711" builtinId="9" hidden="1"/>
    <cellStyle name="Hipervínculo visitado" xfId="35730" builtinId="9" hidden="1"/>
    <cellStyle name="Hipervínculo visitado" xfId="57712" builtinId="9" hidden="1"/>
    <cellStyle name="Hipervínculo visitado" xfId="31454" builtinId="9" hidden="1"/>
    <cellStyle name="Hipervínculo visitado" xfId="2971" builtinId="9" hidden="1"/>
    <cellStyle name="Hipervínculo visitado" xfId="34894" builtinId="9" hidden="1"/>
    <cellStyle name="Hipervínculo visitado" xfId="59330" builtinId="9" hidden="1"/>
    <cellStyle name="Hipervínculo visitado" xfId="421" builtinId="9" hidden="1"/>
    <cellStyle name="Hipervínculo visitado" xfId="38027" builtinId="9" hidden="1"/>
    <cellStyle name="Hipervínculo visitado" xfId="56259" builtinId="9" hidden="1"/>
    <cellStyle name="Hipervínculo visitado" xfId="45134" builtinId="9" hidden="1"/>
    <cellStyle name="Hipervínculo visitado" xfId="31686" builtinId="9" hidden="1"/>
    <cellStyle name="Hipervínculo visitado" xfId="43852" builtinId="9" hidden="1"/>
    <cellStyle name="Hipervínculo visitado" xfId="19116" builtinId="9" hidden="1"/>
    <cellStyle name="Hipervínculo visitado" xfId="13109" builtinId="9" hidden="1"/>
    <cellStyle name="Hipervínculo visitado" xfId="42340" builtinId="9" hidden="1"/>
    <cellStyle name="Hipervínculo visitado" xfId="3223" builtinId="9" hidden="1"/>
    <cellStyle name="Hipervínculo visitado" xfId="30380" builtinId="9" hidden="1"/>
    <cellStyle name="Hipervínculo visitado" xfId="19784" builtinId="9" hidden="1"/>
    <cellStyle name="Hipervínculo visitado" xfId="46012" builtinId="9" hidden="1"/>
    <cellStyle name="Hipervínculo visitado" xfId="24361" builtinId="9" hidden="1"/>
    <cellStyle name="Hipervínculo visitado" xfId="2292" builtinId="9" hidden="1"/>
    <cellStyle name="Hipervínculo visitado" xfId="42334" builtinId="9" hidden="1"/>
    <cellStyle name="Hipervínculo visitado" xfId="31885" builtinId="9" hidden="1"/>
    <cellStyle name="Hipervínculo visitado" xfId="8632" builtinId="9" hidden="1"/>
    <cellStyle name="Hipervínculo visitado" xfId="36400" builtinId="9" hidden="1"/>
    <cellStyle name="Hipervínculo visitado" xfId="17168" builtinId="9" hidden="1"/>
    <cellStyle name="Hipervínculo visitado" xfId="8366" builtinId="9" hidden="1"/>
    <cellStyle name="Hipervínculo visitado" xfId="24823" builtinId="9" hidden="1"/>
    <cellStyle name="Hipervínculo visitado" xfId="5308" builtinId="9" hidden="1"/>
    <cellStyle name="Hipervínculo visitado" xfId="12933" builtinId="9" hidden="1"/>
    <cellStyle name="Hipervínculo visitado" xfId="6000" builtinId="9" hidden="1"/>
    <cellStyle name="Hipervínculo visitado" xfId="40238" builtinId="9" hidden="1"/>
    <cellStyle name="Hipervínculo visitado" xfId="31348" builtinId="9" hidden="1"/>
    <cellStyle name="Hipervínculo visitado" xfId="14354" builtinId="9" hidden="1"/>
    <cellStyle name="Hipervínculo visitado" xfId="23679" builtinId="9" hidden="1"/>
    <cellStyle name="Hipervínculo visitado" xfId="11717" builtinId="9" hidden="1"/>
    <cellStyle name="Hipervínculo visitado" xfId="25006" builtinId="9" hidden="1"/>
    <cellStyle name="Hipervínculo visitado" xfId="35039" builtinId="9" hidden="1"/>
    <cellStyle name="Hipervínculo visitado" xfId="10254" builtinId="9" hidden="1"/>
    <cellStyle name="Hipervínculo visitado" xfId="9631" builtinId="9" hidden="1"/>
    <cellStyle name="Hipervínculo visitado" xfId="47119" builtinId="9" hidden="1"/>
    <cellStyle name="Hipervínculo visitado" xfId="19534" builtinId="9" hidden="1"/>
    <cellStyle name="Hipervínculo visitado" xfId="45892" builtinId="9" hidden="1"/>
    <cellStyle name="Hipervínculo visitado" xfId="18950" builtinId="9" hidden="1"/>
    <cellStyle name="Hipervínculo visitado" xfId="10552" builtinId="9" hidden="1"/>
    <cellStyle name="Hipervínculo visitado" xfId="23327" builtinId="9" hidden="1"/>
    <cellStyle name="Hipervínculo visitado" xfId="56837" builtinId="9" hidden="1"/>
    <cellStyle name="Hipervínculo visitado" xfId="15512" builtinId="9" hidden="1"/>
    <cellStyle name="Hipervínculo visitado" xfId="3851" builtinId="9" hidden="1"/>
    <cellStyle name="Hipervínculo visitado" xfId="39141" builtinId="9" hidden="1"/>
    <cellStyle name="Hipervínculo visitado" xfId="33616" builtinId="9" hidden="1"/>
    <cellStyle name="Hipervínculo visitado" xfId="59254" builtinId="9" hidden="1"/>
    <cellStyle name="Hipervínculo visitado" xfId="31214" builtinId="9" hidden="1"/>
    <cellStyle name="Hipervínculo visitado" xfId="13181" builtinId="9" hidden="1"/>
    <cellStyle name="Hipervínculo visitado" xfId="14316" builtinId="9" hidden="1"/>
    <cellStyle name="Hipervínculo visitado" xfId="10139" builtinId="9" hidden="1"/>
    <cellStyle name="Hipervínculo visitado" xfId="53787" builtinId="9" hidden="1"/>
    <cellStyle name="Hipervínculo visitado" xfId="19940" builtinId="9" hidden="1"/>
    <cellStyle name="Hipervínculo visitado" xfId="46831" builtinId="9" hidden="1"/>
    <cellStyle name="Hipervínculo visitado" xfId="58787" builtinId="9" hidden="1"/>
    <cellStyle name="Hipervínculo visitado" xfId="44842" builtinId="9" hidden="1"/>
    <cellStyle name="Hipervínculo visitado" xfId="10930" builtinId="9" hidden="1"/>
    <cellStyle name="Hipervínculo visitado" xfId="6114" builtinId="9" hidden="1"/>
    <cellStyle name="Hipervínculo visitado" xfId="18912" builtinId="9" hidden="1"/>
    <cellStyle name="Hipervínculo visitado" xfId="46059" builtinId="9" hidden="1"/>
    <cellStyle name="Hipervínculo visitado" xfId="7446" builtinId="9" hidden="1"/>
    <cellStyle name="Hipervínculo visitado" xfId="55827" builtinId="9" hidden="1"/>
    <cellStyle name="Hipervínculo visitado" xfId="35705" builtinId="9" hidden="1"/>
    <cellStyle name="Hipervínculo visitado" xfId="8302" builtinId="9" hidden="1"/>
    <cellStyle name="Hipervínculo visitado" xfId="30572" builtinId="9" hidden="1"/>
    <cellStyle name="Hipervínculo visitado" xfId="48615" builtinId="9" hidden="1"/>
    <cellStyle name="Hipervínculo visitado" xfId="31568" builtinId="9" hidden="1"/>
    <cellStyle name="Hipervínculo visitado" xfId="22716" builtinId="9" hidden="1"/>
    <cellStyle name="Hipervínculo visitado" xfId="29954" builtinId="9" hidden="1"/>
    <cellStyle name="Hipervínculo visitado" xfId="27546" builtinId="9" hidden="1"/>
    <cellStyle name="Hipervínculo visitado" xfId="4269" builtinId="9" hidden="1"/>
    <cellStyle name="Hipervínculo visitado" xfId="39088" builtinId="9" hidden="1"/>
    <cellStyle name="Hipervínculo visitado" xfId="23997" builtinId="9" hidden="1"/>
    <cellStyle name="Hipervínculo visitado" xfId="38812" builtinId="9" hidden="1"/>
    <cellStyle name="Hipervínculo visitado" xfId="27111" builtinId="9" hidden="1"/>
    <cellStyle name="Hipervínculo visitado" xfId="18992" builtinId="9" hidden="1"/>
    <cellStyle name="Hipervínculo visitado" xfId="319" builtinId="9" hidden="1"/>
    <cellStyle name="Hipervínculo visitado" xfId="54651" builtinId="9" hidden="1"/>
    <cellStyle name="Hipervínculo visitado" xfId="2830" builtinId="9" hidden="1"/>
    <cellStyle name="Hipervínculo visitado" xfId="14852" builtinId="9" hidden="1"/>
    <cellStyle name="Hipervínculo visitado" xfId="43648" builtinId="9" hidden="1"/>
    <cellStyle name="Hipervínculo visitado" xfId="47065" builtinId="9" hidden="1"/>
    <cellStyle name="Hipervínculo visitado" xfId="7494" builtinId="9" hidden="1"/>
    <cellStyle name="Hipervínculo visitado" xfId="58509" builtinId="9" hidden="1"/>
    <cellStyle name="Hipervínculo visitado" xfId="55422" builtinId="9" hidden="1"/>
    <cellStyle name="Hipervínculo visitado" xfId="50502" builtinId="9" hidden="1"/>
    <cellStyle name="Hipervínculo visitado" xfId="52038" builtinId="9" hidden="1"/>
    <cellStyle name="Hipervínculo visitado" xfId="5987" builtinId="9" hidden="1"/>
    <cellStyle name="Hipervínculo visitado" xfId="31913" builtinId="9" hidden="1"/>
    <cellStyle name="Hipervínculo visitado" xfId="44883" builtinId="9" hidden="1"/>
    <cellStyle name="Hipervínculo visitado" xfId="40530" builtinId="9" hidden="1"/>
    <cellStyle name="Hipervínculo visitado" xfId="50307" builtinId="9" hidden="1"/>
    <cellStyle name="Hipervínculo visitado" xfId="28771" builtinId="9" hidden="1"/>
    <cellStyle name="Hipervínculo visitado" xfId="53403" builtinId="9" hidden="1"/>
    <cellStyle name="Hipervínculo visitado" xfId="59444" builtinId="9" hidden="1"/>
    <cellStyle name="Hipervínculo visitado" xfId="15236" builtinId="9" hidden="1"/>
    <cellStyle name="Hipervínculo visitado" xfId="13147" builtinId="9" hidden="1"/>
    <cellStyle name="Hipervínculo visitado" xfId="20921" builtinId="9" hidden="1"/>
    <cellStyle name="Hipervínculo visitado" xfId="15636" builtinId="9" hidden="1"/>
    <cellStyle name="Hipervínculo visitado" xfId="34119" builtinId="9" hidden="1"/>
    <cellStyle name="Hipervínculo visitado" xfId="13191" builtinId="9" hidden="1"/>
    <cellStyle name="Hipervínculo visitado" xfId="10522" builtinId="9" hidden="1"/>
    <cellStyle name="Hipervínculo visitado" xfId="38818" builtinId="9" hidden="1"/>
    <cellStyle name="Hipervínculo visitado" xfId="34649" builtinId="9" hidden="1"/>
    <cellStyle name="Hipervínculo visitado" xfId="38898" builtinId="9" hidden="1"/>
    <cellStyle name="Hipervínculo visitado" xfId="50976" builtinId="9" hidden="1"/>
    <cellStyle name="Hipervínculo visitado" xfId="29229" builtinId="9" hidden="1"/>
    <cellStyle name="Hipervínculo visitado" xfId="33122" builtinId="9" hidden="1"/>
    <cellStyle name="Hipervínculo visitado" xfId="48418" builtinId="9" hidden="1"/>
    <cellStyle name="Hipervínculo visitado" xfId="5432" builtinId="9" hidden="1"/>
    <cellStyle name="Hipervínculo visitado" xfId="53401" builtinId="9" hidden="1"/>
    <cellStyle name="Hipervínculo visitado" xfId="58115" builtinId="9" hidden="1"/>
    <cellStyle name="Hipervínculo visitado" xfId="11116" builtinId="9" hidden="1"/>
    <cellStyle name="Hipervínculo visitado" xfId="53102" builtinId="9" hidden="1"/>
    <cellStyle name="Hipervínculo visitado" xfId="34921" builtinId="9" hidden="1"/>
    <cellStyle name="Hipervínculo visitado" xfId="3839" builtinId="9" hidden="1"/>
    <cellStyle name="Hipervínculo visitado" xfId="4117" builtinId="9" hidden="1"/>
    <cellStyle name="Hipervínculo visitado" xfId="7278" builtinId="9" hidden="1"/>
    <cellStyle name="Hipervínculo visitado" xfId="19620" builtinId="9" hidden="1"/>
    <cellStyle name="Hipervínculo visitado" xfId="8492" builtinId="9" hidden="1"/>
    <cellStyle name="Hipervínculo visitado" xfId="18307" builtinId="9" hidden="1"/>
    <cellStyle name="Hipervínculo visitado" xfId="42810" builtinId="9" hidden="1"/>
    <cellStyle name="Hipervínculo visitado" xfId="17606" builtinId="9" hidden="1"/>
    <cellStyle name="Hipervínculo visitado" xfId="603" builtinId="9" hidden="1"/>
    <cellStyle name="Hipervínculo visitado" xfId="34408" builtinId="9" hidden="1"/>
    <cellStyle name="Hipervínculo visitado" xfId="17250" builtinId="9" hidden="1"/>
    <cellStyle name="Hipervínculo visitado" xfId="48688" builtinId="9" hidden="1"/>
    <cellStyle name="Hipervínculo visitado" xfId="22848" builtinId="9" hidden="1"/>
    <cellStyle name="Hipervínculo visitado" xfId="9173" builtinId="9" hidden="1"/>
    <cellStyle name="Hipervínculo visitado" xfId="54802" builtinId="9" hidden="1"/>
    <cellStyle name="Hipervínculo visitado" xfId="13185" builtinId="9" hidden="1"/>
    <cellStyle name="Hipervínculo visitado" xfId="35779" builtinId="9" hidden="1"/>
    <cellStyle name="Hipervínculo visitado" xfId="5982" builtinId="9" hidden="1"/>
    <cellStyle name="Hipervínculo visitado" xfId="25264" builtinId="9" hidden="1"/>
    <cellStyle name="Hipervínculo visitado" xfId="49654" builtinId="9" hidden="1"/>
    <cellStyle name="Hipervínculo visitado" xfId="51184" builtinId="9" hidden="1"/>
    <cellStyle name="Hipervínculo visitado" xfId="19614" builtinId="9" hidden="1"/>
    <cellStyle name="Hipervínculo visitado" xfId="35328" builtinId="9" hidden="1"/>
    <cellStyle name="Hipervínculo visitado" xfId="29971" builtinId="9" hidden="1"/>
    <cellStyle name="Hipervínculo visitado" xfId="30063" builtinId="9" hidden="1"/>
    <cellStyle name="Hipervínculo visitado" xfId="5151" builtinId="9" hidden="1"/>
    <cellStyle name="Hipervínculo visitado" xfId="51952" builtinId="9" hidden="1"/>
    <cellStyle name="Hipervínculo visitado" xfId="45202" builtinId="9" hidden="1"/>
    <cellStyle name="Hipervínculo visitado" xfId="48102" builtinId="9" hidden="1"/>
    <cellStyle name="Hipervínculo visitado" xfId="40508" builtinId="9" hidden="1"/>
    <cellStyle name="Hipervínculo visitado" xfId="35139" builtinId="9" hidden="1"/>
    <cellStyle name="Hipervínculo visitado" xfId="24443" builtinId="9" hidden="1"/>
    <cellStyle name="Hipervínculo visitado" xfId="34265" builtinId="9" hidden="1"/>
    <cellStyle name="Hipervínculo visitado" xfId="36688" builtinId="9" hidden="1"/>
    <cellStyle name="Hipervínculo visitado" xfId="51490" builtinId="9" hidden="1"/>
    <cellStyle name="Hipervínculo visitado" xfId="52805" builtinId="9" hidden="1"/>
    <cellStyle name="Hipervínculo visitado" xfId="12687" builtinId="9" hidden="1"/>
    <cellStyle name="Hipervínculo visitado" xfId="57501" builtinId="9" hidden="1"/>
    <cellStyle name="Hipervínculo visitado" xfId="24895" builtinId="9" hidden="1"/>
    <cellStyle name="Hipervínculo visitado" xfId="30375" builtinId="9" hidden="1"/>
    <cellStyle name="Hipervínculo visitado" xfId="16768" builtinId="9" hidden="1"/>
    <cellStyle name="Hipervínculo visitado" xfId="21891" builtinId="9" hidden="1"/>
    <cellStyle name="Hipervínculo visitado" xfId="51122" builtinId="9" hidden="1"/>
    <cellStyle name="Hipervínculo visitado" xfId="20712" builtinId="9" hidden="1"/>
    <cellStyle name="Hipervínculo visitado" xfId="46758" builtinId="9" hidden="1"/>
    <cellStyle name="Hipervínculo visitado" xfId="38321" builtinId="9" hidden="1"/>
    <cellStyle name="Hipervínculo visitado" xfId="18847" builtinId="9" hidden="1"/>
    <cellStyle name="Hipervínculo visitado" xfId="56707" builtinId="9" hidden="1"/>
    <cellStyle name="Hipervínculo visitado" xfId="24877" builtinId="9" hidden="1"/>
    <cellStyle name="Hipervínculo visitado" xfId="19382" builtinId="9" hidden="1"/>
    <cellStyle name="Hipervínculo visitado" xfId="29718" builtinId="9" hidden="1"/>
    <cellStyle name="Hipervínculo visitado" xfId="13869" builtinId="9" hidden="1"/>
    <cellStyle name="Hipervínculo visitado" xfId="39076" builtinId="9" hidden="1"/>
    <cellStyle name="Hipervínculo visitado" xfId="19315" builtinId="9" hidden="1"/>
    <cellStyle name="Hipervínculo visitado" xfId="7150" builtinId="9" hidden="1"/>
    <cellStyle name="Hipervínculo visitado" xfId="44588" builtinId="9" hidden="1"/>
    <cellStyle name="Hipervínculo visitado" xfId="49752" builtinId="9" hidden="1"/>
    <cellStyle name="Hipervínculo visitado" xfId="16338" builtinId="9" hidden="1"/>
    <cellStyle name="Hipervínculo visitado" xfId="11066" builtinId="9" hidden="1"/>
    <cellStyle name="Hipervínculo visitado" xfId="28101" builtinId="9" hidden="1"/>
    <cellStyle name="Hipervínculo visitado" xfId="44210" builtinId="9" hidden="1"/>
    <cellStyle name="Hipervínculo visitado" xfId="11385" builtinId="9" hidden="1"/>
    <cellStyle name="Hipervínculo visitado" xfId="18668" builtinId="9" hidden="1"/>
    <cellStyle name="Hipervínculo visitado" xfId="48587" builtinId="9" hidden="1"/>
    <cellStyle name="Hipervínculo visitado" xfId="23185" builtinId="9" hidden="1"/>
    <cellStyle name="Hipervínculo visitado" xfId="45858" builtinId="9" hidden="1"/>
    <cellStyle name="Hipervínculo visitado" xfId="47992" builtinId="9" hidden="1"/>
    <cellStyle name="Hipervínculo visitado" xfId="30812" builtinId="9" hidden="1"/>
    <cellStyle name="Hipervínculo visitado" xfId="43063" builtinId="9" hidden="1"/>
    <cellStyle name="Hipervínculo visitado" xfId="11423" builtinId="9" hidden="1"/>
    <cellStyle name="Hipervínculo visitado" xfId="43898" builtinId="9" hidden="1"/>
    <cellStyle name="Hipervínculo visitado" xfId="45617" builtinId="9" hidden="1"/>
    <cellStyle name="Hipervínculo visitado" xfId="22137" builtinId="9" hidden="1"/>
    <cellStyle name="Hipervínculo visitado" xfId="5280" builtinId="9" hidden="1"/>
    <cellStyle name="Hipervínculo visitado" xfId="25993" builtinId="9" hidden="1"/>
    <cellStyle name="Hipervínculo visitado" xfId="42116" builtinId="9" hidden="1"/>
    <cellStyle name="Hipervínculo visitado" xfId="14277" builtinId="9" hidden="1"/>
    <cellStyle name="Hipervínculo visitado" xfId="40514" builtinId="9" hidden="1"/>
    <cellStyle name="Hipervínculo visitado" xfId="26821" builtinId="9" hidden="1"/>
    <cellStyle name="Hipervínculo visitado" xfId="24177" builtinId="9" hidden="1"/>
    <cellStyle name="Hipervínculo visitado" xfId="34052" builtinId="9" hidden="1"/>
    <cellStyle name="Hipervínculo visitado" xfId="16344" builtinId="9" hidden="1"/>
    <cellStyle name="Hipervínculo visitado" xfId="40748" builtinId="9" hidden="1"/>
    <cellStyle name="Hipervínculo visitado" xfId="46585" builtinId="9" hidden="1"/>
    <cellStyle name="Hipervínculo visitado" xfId="31975" builtinId="9" hidden="1"/>
    <cellStyle name="Hipervínculo visitado" xfId="31779" builtinId="9" hidden="1"/>
    <cellStyle name="Hipervínculo visitado" xfId="11485" builtinId="9" hidden="1"/>
    <cellStyle name="Hipervínculo visitado" xfId="25509" builtinId="9" hidden="1"/>
    <cellStyle name="Hipervínculo visitado" xfId="5400" builtinId="9" hidden="1"/>
    <cellStyle name="Hipervínculo visitado" xfId="21335" builtinId="9" hidden="1"/>
    <cellStyle name="Hipervínculo visitado" xfId="53883" builtinId="9" hidden="1"/>
    <cellStyle name="Hipervínculo visitado" xfId="14249" builtinId="9" hidden="1"/>
    <cellStyle name="Hipervínculo visitado" xfId="58417" builtinId="9" hidden="1"/>
    <cellStyle name="Hipervínculo visitado" xfId="4595" builtinId="9" hidden="1"/>
    <cellStyle name="Hipervínculo visitado" xfId="33980" builtinId="9" hidden="1"/>
    <cellStyle name="Hipervínculo visitado" xfId="11825" builtinId="9" hidden="1"/>
    <cellStyle name="Hipervínculo visitado" xfId="43347" builtinId="9" hidden="1"/>
    <cellStyle name="Hipervínculo visitado" xfId="59354" builtinId="9" hidden="1"/>
    <cellStyle name="Hipervínculo visitado" xfId="56233" builtinId="9" hidden="1"/>
    <cellStyle name="Hipervínculo visitado" xfId="10884" builtinId="9" hidden="1"/>
    <cellStyle name="Hipervínculo visitado" xfId="15905" builtinId="9" hidden="1"/>
    <cellStyle name="Hipervínculo visitado" xfId="33055" builtinId="9" hidden="1"/>
    <cellStyle name="Hipervínculo visitado" xfId="13139" builtinId="9" hidden="1"/>
    <cellStyle name="Hipervínculo visitado" xfId="22061" builtinId="9" hidden="1"/>
    <cellStyle name="Hipervínculo visitado" xfId="21365" builtinId="9" hidden="1"/>
    <cellStyle name="Hipervínculo visitado" xfId="22688" builtinId="9" hidden="1"/>
    <cellStyle name="Hipervínculo visitado" xfId="18867" builtinId="9" hidden="1"/>
    <cellStyle name="Hipervínculo visitado" xfId="41856" builtinId="9" hidden="1"/>
    <cellStyle name="Hipervínculo visitado" xfId="5342" builtinId="9" hidden="1"/>
    <cellStyle name="Hipervínculo visitado" xfId="12697" builtinId="9" hidden="1"/>
    <cellStyle name="Hipervínculo visitado" xfId="33168" builtinId="9" hidden="1"/>
    <cellStyle name="Hipervínculo visitado" xfId="30263" builtinId="9" hidden="1"/>
    <cellStyle name="Hipervínculo visitado" xfId="54041" builtinId="9" hidden="1"/>
    <cellStyle name="Hipervínculo visitado" xfId="16523" builtinId="9" hidden="1"/>
    <cellStyle name="Hipervínculo visitado" xfId="39356" builtinId="9" hidden="1"/>
    <cellStyle name="Hipervínculo visitado" xfId="48708" builtinId="9" hidden="1"/>
    <cellStyle name="Hipervínculo visitado" xfId="55561" builtinId="9" hidden="1"/>
    <cellStyle name="Hipervínculo visitado" xfId="36271" builtinId="9" hidden="1"/>
    <cellStyle name="Hipervínculo visitado" xfId="55008" builtinId="9" hidden="1"/>
    <cellStyle name="Hipervínculo visitado" xfId="28127" builtinId="9" hidden="1"/>
    <cellStyle name="Hipervínculo visitado" xfId="7558" builtinId="9" hidden="1"/>
    <cellStyle name="Hipervínculo visitado" xfId="37094" builtinId="9" hidden="1"/>
    <cellStyle name="Hipervínculo visitado" xfId="18863" builtinId="9" hidden="1"/>
    <cellStyle name="Hipervínculo visitado" xfId="47842" builtinId="9" hidden="1"/>
    <cellStyle name="Hipervínculo visitado" xfId="36155" builtinId="9" hidden="1"/>
    <cellStyle name="Hipervínculo visitado" xfId="54698" builtinId="9" hidden="1"/>
    <cellStyle name="Hipervínculo visitado" xfId="52535" builtinId="9" hidden="1"/>
    <cellStyle name="Hipervínculo visitado" xfId="49352" builtinId="9" hidden="1"/>
    <cellStyle name="Hipervínculo visitado" xfId="28821" builtinId="9" hidden="1"/>
    <cellStyle name="Hipervínculo visitado" xfId="30334" builtinId="9" hidden="1"/>
    <cellStyle name="Hipervínculo visitado" xfId="45164" builtinId="9" hidden="1"/>
    <cellStyle name="Hipervínculo visitado" xfId="570" builtinId="9" hidden="1"/>
    <cellStyle name="Hipervínculo visitado" xfId="32684" builtinId="9" hidden="1"/>
    <cellStyle name="Hipervínculo visitado" xfId="15110" builtinId="9" hidden="1"/>
    <cellStyle name="Hipervínculo visitado" xfId="55999" builtinId="9" hidden="1"/>
    <cellStyle name="Hipervínculo visitado" xfId="44360" builtinId="9" hidden="1"/>
    <cellStyle name="Hipervínculo visitado" xfId="24067" builtinId="9" hidden="1"/>
    <cellStyle name="Hipervínculo visitado" xfId="17416" builtinId="9" hidden="1"/>
    <cellStyle name="Hipervínculo visitado" xfId="51510" builtinId="9" hidden="1"/>
    <cellStyle name="Hipervínculo visitado" xfId="50716" builtinId="9" hidden="1"/>
    <cellStyle name="Hipervínculo visitado" xfId="17984" builtinId="9" hidden="1"/>
    <cellStyle name="Hipervínculo visitado" xfId="59396" builtinId="9" hidden="1"/>
    <cellStyle name="Hipervínculo visitado" xfId="53279" builtinId="9" hidden="1"/>
    <cellStyle name="Hipervínculo visitado" xfId="55070" builtinId="9" hidden="1"/>
    <cellStyle name="Hipervínculo visitado" xfId="35348" builtinId="9" hidden="1"/>
    <cellStyle name="Hipervínculo visitado" xfId="22353" builtinId="9" hidden="1"/>
    <cellStyle name="Hipervínculo visitado" xfId="42516" builtinId="9" hidden="1"/>
    <cellStyle name="Hipervínculo visitado" xfId="10398" builtinId="9" hidden="1"/>
    <cellStyle name="Hipervínculo visitado" xfId="47471" builtinId="9" hidden="1"/>
    <cellStyle name="Hipervínculo visitado" xfId="23191" builtinId="9" hidden="1"/>
    <cellStyle name="Hipervínculo visitado" xfId="45230" builtinId="9" hidden="1"/>
    <cellStyle name="Hipervínculo visitado" xfId="34566" builtinId="9" hidden="1"/>
    <cellStyle name="Hipervínculo visitado" xfId="32314" builtinId="9" hidden="1"/>
    <cellStyle name="Hipervínculo visitado" xfId="32263" builtinId="9" hidden="1"/>
    <cellStyle name="Hipervínculo visitado" xfId="6532" builtinId="9" hidden="1"/>
    <cellStyle name="Hipervínculo visitado" xfId="20654" builtinId="9" hidden="1"/>
    <cellStyle name="Hipervínculo visitado" xfId="4976" builtinId="9" hidden="1"/>
    <cellStyle name="Hipervínculo visitado" xfId="54277" builtinId="9" hidden="1"/>
    <cellStyle name="Hipervínculo visitado" xfId="1393" builtinId="9" hidden="1"/>
    <cellStyle name="Hipervínculo visitado" xfId="14858" builtinId="9" hidden="1"/>
    <cellStyle name="Hipervínculo visitado" xfId="851" builtinId="9" hidden="1"/>
    <cellStyle name="Hipervínculo visitado" xfId="23979" builtinId="9" hidden="1"/>
    <cellStyle name="Hipervínculo visitado" xfId="37648" builtinId="9" hidden="1"/>
    <cellStyle name="Hipervínculo visitado" xfId="24685" builtinId="9" hidden="1"/>
    <cellStyle name="Hipervínculo visitado" xfId="46597" builtinId="9" hidden="1"/>
    <cellStyle name="Hipervínculo visitado" xfId="15278" builtinId="9" hidden="1"/>
    <cellStyle name="Hipervínculo visitado" xfId="3721" builtinId="9" hidden="1"/>
    <cellStyle name="Hipervínculo visitado" xfId="22049" builtinId="9" hidden="1"/>
    <cellStyle name="Hipervínculo visitado" xfId="53196" builtinId="9" hidden="1"/>
    <cellStyle name="Hipervínculo visitado" xfId="11520" builtinId="9" hidden="1"/>
    <cellStyle name="Hipervínculo visitado" xfId="39832" builtinId="9" hidden="1"/>
    <cellStyle name="Hipervínculo visitado" xfId="33714" builtinId="9" hidden="1"/>
    <cellStyle name="Hipervínculo visitado" xfId="1679" builtinId="9" hidden="1"/>
    <cellStyle name="Hipervínculo visitado" xfId="4882" builtinId="9" hidden="1"/>
    <cellStyle name="Hipervínculo visitado" xfId="13045" builtinId="9" hidden="1"/>
    <cellStyle name="Hipervínculo visitado" xfId="49940" builtinId="9" hidden="1"/>
    <cellStyle name="Hipervínculo visitado" xfId="16961" builtinId="9" hidden="1"/>
    <cellStyle name="Hipervínculo visitado" xfId="6679" builtinId="9" hidden="1"/>
    <cellStyle name="Hipervínculo visitado" xfId="8094" builtinId="9" hidden="1"/>
    <cellStyle name="Hipervínculo visitado" xfId="13654" builtinId="9" hidden="1"/>
    <cellStyle name="Hipervínculo visitado" xfId="7113" builtinId="9" hidden="1"/>
    <cellStyle name="Hipervínculo visitado" xfId="54393" builtinId="9" hidden="1"/>
    <cellStyle name="Hipervínculo visitado" xfId="2844" builtinId="9" hidden="1"/>
    <cellStyle name="Hipervínculo visitado" xfId="10518" builtinId="9" hidden="1"/>
    <cellStyle name="Hipervínculo visitado" xfId="48287" builtinId="9" hidden="1"/>
    <cellStyle name="Hipervínculo visitado" xfId="11096" builtinId="9" hidden="1"/>
    <cellStyle name="Hipervínculo visitado" xfId="51295" builtinId="9" hidden="1"/>
    <cellStyle name="Hipervínculo visitado" xfId="11791" builtinId="9" hidden="1"/>
    <cellStyle name="Hipervínculo visitado" xfId="19824" builtinId="9" hidden="1"/>
    <cellStyle name="Hipervínculo visitado" xfId="46802" builtinId="9" hidden="1"/>
    <cellStyle name="Hipervínculo visitado" xfId="51206" builtinId="9" hidden="1"/>
    <cellStyle name="Hipervínculo visitado" xfId="57779" builtinId="9" hidden="1"/>
    <cellStyle name="Hipervínculo visitado" xfId="12867" builtinId="9" hidden="1"/>
    <cellStyle name="Hipervínculo visitado" xfId="16551" builtinId="9" hidden="1"/>
    <cellStyle name="Hipervínculo visitado" xfId="6132" builtinId="9" hidden="1"/>
    <cellStyle name="Hipervínculo visitado" xfId="2633" builtinId="9" hidden="1"/>
    <cellStyle name="Hipervínculo visitado" xfId="41998" builtinId="9" hidden="1"/>
    <cellStyle name="Hipervínculo visitado" xfId="26807" builtinId="9" hidden="1"/>
    <cellStyle name="Hipervínculo visitado" xfId="49027" builtinId="9" hidden="1"/>
    <cellStyle name="Hipervínculo visitado" xfId="8222" builtinId="9" hidden="1"/>
    <cellStyle name="Hipervínculo visitado" xfId="17302" builtinId="9" hidden="1"/>
    <cellStyle name="Hipervínculo visitado" xfId="49938" builtinId="9" hidden="1"/>
    <cellStyle name="Hipervínculo visitado" xfId="40428" builtinId="9" hidden="1"/>
    <cellStyle name="Hipervínculo visitado" xfId="34207" builtinId="9" hidden="1"/>
    <cellStyle name="Hipervínculo visitado" xfId="13540" builtinId="9" hidden="1"/>
    <cellStyle name="Hipervínculo visitado" xfId="57022" builtinId="9" hidden="1"/>
    <cellStyle name="Hipervínculo visitado" xfId="38251" builtinId="9" hidden="1"/>
    <cellStyle name="Hipervínculo visitado" xfId="52403" builtinId="9" hidden="1"/>
    <cellStyle name="Hipervínculo visitado" xfId="3330" builtinId="9" hidden="1"/>
    <cellStyle name="Hipervínculo visitado" xfId="759" builtinId="9" hidden="1"/>
    <cellStyle name="Hipervínculo visitado" xfId="14838" builtinId="9" hidden="1"/>
    <cellStyle name="Hipervínculo visitado" xfId="10044" builtinId="9" hidden="1"/>
    <cellStyle name="Hipervínculo visitado" xfId="183" builtinId="9" hidden="1"/>
    <cellStyle name="Hipervínculo visitado" xfId="44920" builtinId="9" hidden="1"/>
    <cellStyle name="Hipervínculo visitado" xfId="8586" builtinId="9" hidden="1"/>
    <cellStyle name="Hipervínculo visitado" xfId="3953" builtinId="9" hidden="1"/>
    <cellStyle name="Hipervínculo visitado" xfId="6801" builtinId="9" hidden="1"/>
    <cellStyle name="Hipervínculo visitado" xfId="6478" builtinId="9" hidden="1"/>
    <cellStyle name="Hipervínculo visitado" xfId="58539" builtinId="9" hidden="1"/>
    <cellStyle name="Hipervínculo visitado" xfId="6929" builtinId="9" hidden="1"/>
    <cellStyle name="Hipervínculo visitado" xfId="12499" builtinId="9" hidden="1"/>
    <cellStyle name="Hipervínculo visitado" xfId="15358" builtinId="9" hidden="1"/>
    <cellStyle name="Hipervínculo visitado" xfId="5537" builtinId="9" hidden="1"/>
    <cellStyle name="Hipervínculo visitado" xfId="40126" builtinId="9" hidden="1"/>
    <cellStyle name="Hipervínculo visitado" xfId="30253" builtinId="9" hidden="1"/>
    <cellStyle name="Hipervínculo visitado" xfId="56391" builtinId="9" hidden="1"/>
    <cellStyle name="Hipervínculo visitado" xfId="19218" builtinId="9" hidden="1"/>
    <cellStyle name="Hipervínculo visitado" xfId="13131" builtinId="9" hidden="1"/>
    <cellStyle name="Hipervínculo visitado" xfId="2937" builtinId="9" hidden="1"/>
    <cellStyle name="Hipervínculo visitado" xfId="2116" builtinId="9" hidden="1"/>
    <cellStyle name="Hipervínculo visitado" xfId="11658" builtinId="9" hidden="1"/>
    <cellStyle name="Hipervínculo visitado" xfId="55557" builtinId="9" hidden="1"/>
    <cellStyle name="Hipervínculo visitado" xfId="11020" builtinId="9" hidden="1"/>
    <cellStyle name="Hipervínculo visitado" xfId="15574" builtinId="9" hidden="1"/>
    <cellStyle name="Hipervínculo visitado" xfId="8274" builtinId="9" hidden="1"/>
    <cellStyle name="Hipervínculo visitado" xfId="47623" builtinId="9" hidden="1"/>
    <cellStyle name="Hipervínculo visitado" xfId="23785" builtinId="9" hidden="1"/>
    <cellStyle name="Hipervínculo visitado" xfId="34950" builtinId="9" hidden="1"/>
    <cellStyle name="Hipervínculo visitado" xfId="19658" builtinId="9" hidden="1"/>
    <cellStyle name="Hipervínculo visitado" xfId="43589" builtinId="9" hidden="1"/>
    <cellStyle name="Hipervínculo visitado" xfId="49378" builtinId="9" hidden="1"/>
    <cellStyle name="Hipervínculo visitado" xfId="57262" builtinId="9" hidden="1"/>
    <cellStyle name="Hipervínculo visitado" xfId="59189" builtinId="9" hidden="1"/>
    <cellStyle name="Hipervínculo visitado" xfId="389" builtinId="9" hidden="1"/>
    <cellStyle name="Hipervínculo visitado" xfId="5846" builtinId="9" hidden="1"/>
    <cellStyle name="Hipervínculo visitado" xfId="39917" builtinId="9" hidden="1"/>
    <cellStyle name="Hipervínculo visitado" xfId="54555" builtinId="9" hidden="1"/>
    <cellStyle name="Hipervínculo visitado" xfId="709" builtinId="9" hidden="1"/>
    <cellStyle name="Hipervínculo visitado" xfId="2983" builtinId="9" hidden="1"/>
    <cellStyle name="Hipervínculo visitado" xfId="9105" builtinId="9" hidden="1"/>
    <cellStyle name="Hipervínculo visitado" xfId="46256" builtinId="9" hidden="1"/>
    <cellStyle name="Hipervínculo visitado" xfId="19052" builtinId="9" hidden="1"/>
    <cellStyle name="Hipervínculo visitado" xfId="54221" builtinId="9" hidden="1"/>
    <cellStyle name="Hipervínculo visitado" xfId="55124" builtinId="9" hidden="1"/>
    <cellStyle name="Hipervínculo visitado" xfId="54179" builtinId="9" hidden="1"/>
    <cellStyle name="Hipervínculo visitado" xfId="30194" builtinId="9" hidden="1"/>
    <cellStyle name="Hipervínculo visitado" xfId="3278" builtinId="9" hidden="1"/>
    <cellStyle name="Hipervínculo visitado" xfId="5900" builtinId="9" hidden="1"/>
    <cellStyle name="Hipervínculo visitado" xfId="57487" builtinId="9" hidden="1"/>
    <cellStyle name="Hipervínculo visitado" xfId="41435" builtinId="9" hidden="1"/>
    <cellStyle name="Hipervínculo visitado" xfId="5518" builtinId="9" hidden="1"/>
    <cellStyle name="Hipervínculo visitado" xfId="30299" builtinId="9" hidden="1"/>
    <cellStyle name="Hipervínculo visitado" xfId="11409" builtinId="9" hidden="1"/>
    <cellStyle name="Hipervínculo visitado" xfId="2850" builtinId="9" hidden="1"/>
    <cellStyle name="Hipervínculo visitado" xfId="9452" builtinId="9" hidden="1"/>
    <cellStyle name="Hipervínculo visitado" xfId="4362" builtinId="9" hidden="1"/>
    <cellStyle name="Hipervínculo visitado" xfId="40971" builtinId="9" hidden="1"/>
    <cellStyle name="Hipervínculo visitado" xfId="14162" builtinId="9" hidden="1"/>
    <cellStyle name="Hipervínculo visitado" xfId="46195" builtinId="9" hidden="1"/>
    <cellStyle name="Hipervínculo visitado" xfId="55611" builtinId="9" hidden="1"/>
    <cellStyle name="Hipervínculo visitado" xfId="57726" builtinId="9" hidden="1"/>
    <cellStyle name="Hipervínculo visitado" xfId="13049" builtinId="9" hidden="1"/>
    <cellStyle name="Hipervínculo visitado" xfId="24185" builtinId="9" hidden="1"/>
    <cellStyle name="Hipervínculo visitado" xfId="22011" builtinId="9" hidden="1"/>
    <cellStyle name="Hipervínculo visitado" xfId="16916" builtinId="9" hidden="1"/>
    <cellStyle name="Hipervínculo visitado" xfId="6598" builtinId="9" hidden="1"/>
    <cellStyle name="Hipervínculo visitado" xfId="24891" builtinId="9" hidden="1"/>
    <cellStyle name="Hipervínculo visitado" xfId="5728" builtinId="9" hidden="1"/>
    <cellStyle name="Hipervínculo visitado" xfId="30556" builtinId="9" hidden="1"/>
    <cellStyle name="Hipervínculo visitado" xfId="9762" builtinId="9" hidden="1"/>
    <cellStyle name="Hipervínculo visitado" xfId="32742" builtinId="9" hidden="1"/>
    <cellStyle name="Hipervínculo visitado" xfId="39572" builtinId="9" hidden="1"/>
    <cellStyle name="Hipervínculo visitado" xfId="33284" builtinId="9" hidden="1"/>
    <cellStyle name="Hipervínculo visitado" xfId="7656" builtinId="9" hidden="1"/>
    <cellStyle name="Hipervínculo visitado" xfId="4069" builtinId="9" hidden="1"/>
    <cellStyle name="Hipervínculo visitado" xfId="3077" builtinId="9" hidden="1"/>
    <cellStyle name="Hipervínculo visitado" xfId="43076" builtinId="9" hidden="1"/>
    <cellStyle name="Hipervínculo visitado" xfId="8030" builtinId="9" hidden="1"/>
    <cellStyle name="Hipervínculo visitado" xfId="4494" builtinId="9" hidden="1"/>
    <cellStyle name="Hipervínculo visitado" xfId="17017" builtinId="9" hidden="1"/>
    <cellStyle name="Hipervínculo visitado" xfId="7730" builtinId="9" hidden="1"/>
    <cellStyle name="Hipervínculo visitado" xfId="28087" builtinId="9" hidden="1"/>
    <cellStyle name="Hipervínculo visitado" xfId="19108" builtinId="9" hidden="1"/>
    <cellStyle name="Hipervínculo visitado" xfId="20324" builtinId="9" hidden="1"/>
    <cellStyle name="Hipervínculo visitado" xfId="53379" builtinId="9" hidden="1"/>
    <cellStyle name="Hipervínculo visitado" xfId="52415" builtinId="9" hidden="1"/>
    <cellStyle name="Hipervínculo visitado" xfId="52495" builtinId="9" hidden="1"/>
    <cellStyle name="Hipervínculo visitado" xfId="22363" builtinId="9" hidden="1"/>
    <cellStyle name="Hipervínculo visitado" xfId="2697" builtinId="9" hidden="1"/>
    <cellStyle name="Hipervínculo visitado" xfId="17236" builtinId="9" hidden="1"/>
    <cellStyle name="Hipervínculo visitado" xfId="14504" builtinId="9" hidden="1"/>
    <cellStyle name="Hipervínculo visitado" xfId="33180" builtinId="9" hidden="1"/>
    <cellStyle name="Hipervínculo visitado" xfId="32824" builtinId="9" hidden="1"/>
    <cellStyle name="Hipervínculo visitado" xfId="23245" builtinId="9" hidden="1"/>
    <cellStyle name="Hipervínculo visitado" xfId="17498" builtinId="9" hidden="1"/>
    <cellStyle name="Hipervínculo visitado" xfId="10416" builtinId="9" hidden="1"/>
    <cellStyle name="Hipervínculo visitado" xfId="54187" builtinId="9" hidden="1"/>
    <cellStyle name="Hipervínculo visitado" xfId="56551" builtinId="9" hidden="1"/>
    <cellStyle name="Hipervínculo visitado" xfId="57897" builtinId="9" hidden="1"/>
    <cellStyle name="Hipervínculo visitado" xfId="14506" builtinId="9" hidden="1"/>
    <cellStyle name="Hipervínculo visitado" xfId="32844" builtinId="9" hidden="1"/>
    <cellStyle name="Hipervínculo visitado" xfId="42850" builtinId="9" hidden="1"/>
    <cellStyle name="Hipervínculo visitado" xfId="26973" builtinId="9" hidden="1"/>
    <cellStyle name="Hipervínculo visitado" xfId="38481" builtinId="9" hidden="1"/>
    <cellStyle name="Hipervínculo visitado" xfId="7480" builtinId="9" hidden="1"/>
    <cellStyle name="Hipervínculo visitado" xfId="7050" builtinId="9" hidden="1"/>
    <cellStyle name="Hipervínculo visitado" xfId="2639" builtinId="9" hidden="1"/>
    <cellStyle name="Hipervínculo visitado" xfId="25349" builtinId="9" hidden="1"/>
    <cellStyle name="Hipervínculo visitado" xfId="49876" builtinId="9" hidden="1"/>
    <cellStyle name="Hipervínculo visitado" xfId="32297" builtinId="9" hidden="1"/>
    <cellStyle name="Hipervínculo visitado" xfId="50383" builtinId="9" hidden="1"/>
    <cellStyle name="Hipervínculo visitado" xfId="2230" builtinId="9" hidden="1"/>
    <cellStyle name="Hipervínculo visitado" xfId="34203" builtinId="9" hidden="1"/>
    <cellStyle name="Hipervínculo visitado" xfId="41087" builtinId="9" hidden="1"/>
    <cellStyle name="Hipervínculo visitado" xfId="14938" builtinId="9" hidden="1"/>
    <cellStyle name="Hipervínculo visitado" xfId="37813" builtinId="9" hidden="1"/>
    <cellStyle name="Hipervínculo visitado" xfId="25272" builtinId="9" hidden="1"/>
    <cellStyle name="Hipervínculo visitado" xfId="16868" builtinId="9" hidden="1"/>
    <cellStyle name="Hipervínculo visitado" xfId="22980" builtinId="9" hidden="1"/>
    <cellStyle name="Hipervínculo visitado" xfId="33114" builtinId="9" hidden="1"/>
    <cellStyle name="Hipervínculo visitado" xfId="24972" builtinId="9" hidden="1"/>
    <cellStyle name="Hipervínculo visitado" xfId="38975" builtinId="9" hidden="1"/>
    <cellStyle name="Hipervínculo visitado" xfId="4552" builtinId="9" hidden="1"/>
    <cellStyle name="Hipervínculo visitado" xfId="38565" builtinId="9" hidden="1"/>
    <cellStyle name="Hipervínculo visitado" xfId="35759" builtinId="9" hidden="1"/>
    <cellStyle name="Hipervínculo visitado" xfId="6056" builtinId="9" hidden="1"/>
    <cellStyle name="Hipervínculo visitado" xfId="220" builtinId="9" hidden="1"/>
    <cellStyle name="Hipervínculo visitado" xfId="56775" builtinId="9" hidden="1"/>
    <cellStyle name="Hipervínculo visitado" xfId="10882" builtinId="9" hidden="1"/>
    <cellStyle name="Hipervínculo visitado" xfId="52082" builtinId="9" hidden="1"/>
    <cellStyle name="Hipervínculo visitado" xfId="58821" builtinId="9" hidden="1"/>
    <cellStyle name="Hipervínculo visitado" xfId="17400" builtinId="9" hidden="1"/>
    <cellStyle name="Hipervínculo visitado" xfId="45462" builtinId="9" hidden="1"/>
    <cellStyle name="Hipervínculo visitado" xfId="41398" builtinId="9" hidden="1"/>
    <cellStyle name="Hipervínculo visitado" xfId="37801" builtinId="9" hidden="1"/>
    <cellStyle name="Hipervínculo visitado" xfId="34054" builtinId="9" hidden="1"/>
    <cellStyle name="Hipervínculo visitado" xfId="3381" builtinId="9" hidden="1"/>
    <cellStyle name="Hipervínculo visitado" xfId="256" builtinId="9" hidden="1"/>
    <cellStyle name="Hipervínculo visitado" xfId="19898" builtinId="9" hidden="1"/>
    <cellStyle name="Hipervínculo visitado" xfId="7296" builtinId="9" hidden="1"/>
    <cellStyle name="Hipervínculo visitado" xfId="7040" builtinId="9" hidden="1"/>
    <cellStyle name="Hipervínculo visitado" xfId="20427" builtinId="9" hidden="1"/>
    <cellStyle name="Hipervínculo visitado" xfId="19273" builtinId="9" hidden="1"/>
    <cellStyle name="Hipervínculo visitado" xfId="13626" builtinId="9" hidden="1"/>
    <cellStyle name="Hipervínculo visitado" xfId="44648" builtinId="9" hidden="1"/>
    <cellStyle name="Hipervínculo visitado" xfId="13744" builtinId="9" hidden="1"/>
    <cellStyle name="Hipervínculo visitado" xfId="40846" builtinId="9" hidden="1"/>
    <cellStyle name="Hipervínculo visitado" xfId="57762" builtinId="9" hidden="1"/>
    <cellStyle name="Hipervínculo visitado" xfId="33974" builtinId="9" hidden="1"/>
    <cellStyle name="Hipervínculo visitado" xfId="20461" builtinId="9" hidden="1"/>
    <cellStyle name="Hipervínculo visitado" xfId="28428" builtinId="9" hidden="1"/>
    <cellStyle name="Hipervínculo visitado" xfId="53130" builtinId="9" hidden="1"/>
    <cellStyle name="Hipervínculo visitado" xfId="32390" builtinId="9" hidden="1"/>
    <cellStyle name="Hipervínculo visitado" xfId="57106" builtinId="9" hidden="1"/>
    <cellStyle name="Hipervínculo visitado" xfId="30086" builtinId="9" hidden="1"/>
    <cellStyle name="Hipervínculo visitado" xfId="25927" builtinId="9" hidden="1"/>
    <cellStyle name="Hipervínculo visitado" xfId="54387" builtinId="9" hidden="1"/>
    <cellStyle name="Hipervínculo visitado" xfId="56189" builtinId="9" hidden="1"/>
    <cellStyle name="Hipervínculo visitado" xfId="34347" builtinId="9" hidden="1"/>
    <cellStyle name="Hipervínculo visitado" xfId="12189" builtinId="9" hidden="1"/>
    <cellStyle name="Hipervínculo visitado" xfId="48406" builtinId="9" hidden="1"/>
    <cellStyle name="Hipervínculo visitado" xfId="26277" builtinId="9" hidden="1"/>
    <cellStyle name="Hipervínculo visitado" xfId="17112" builtinId="9" hidden="1"/>
    <cellStyle name="Hipervínculo visitado" xfId="41205" builtinId="9" hidden="1"/>
    <cellStyle name="Hipervínculo visitado" xfId="34062" builtinId="9" hidden="1"/>
    <cellStyle name="Hipervínculo visitado" xfId="50199" builtinId="9" hidden="1"/>
    <cellStyle name="Hipervínculo visitado" xfId="14600" builtinId="9" hidden="1"/>
    <cellStyle name="Hipervínculo visitado" xfId="57653" builtinId="9" hidden="1"/>
    <cellStyle name="Hipervínculo visitado" xfId="47337" builtinId="9" hidden="1"/>
    <cellStyle name="Hipervínculo visitado" xfId="46521" builtinId="9" hidden="1"/>
    <cellStyle name="Hipervínculo visitado" xfId="4912" builtinId="9" hidden="1"/>
    <cellStyle name="Hipervínculo visitado" xfId="42215" builtinId="9" hidden="1"/>
    <cellStyle name="Hipervínculo visitado" xfId="9401" builtinId="9" hidden="1"/>
    <cellStyle name="Hipervínculo visitado" xfId="1433" builtinId="9" hidden="1"/>
    <cellStyle name="Hipervínculo visitado" xfId="44515" builtinId="9" hidden="1"/>
    <cellStyle name="Hipervínculo visitado" xfId="52913" builtinId="9" hidden="1"/>
    <cellStyle name="Hipervínculo visitado" xfId="27304" builtinId="9" hidden="1"/>
    <cellStyle name="Hipervínculo visitado" xfId="92" builtinId="9" hidden="1"/>
    <cellStyle name="Hipervínculo visitado" xfId="49172" builtinId="9" hidden="1"/>
    <cellStyle name="Hipervínculo visitado" xfId="28903" builtinId="9" hidden="1"/>
    <cellStyle name="Hipervínculo visitado" xfId="54948" builtinId="9" hidden="1"/>
    <cellStyle name="Hipervínculo visitado" xfId="18938" builtinId="9" hidden="1"/>
    <cellStyle name="Hipervínculo visitado" xfId="32496" builtinId="9" hidden="1"/>
    <cellStyle name="Hipervínculo visitado" xfId="32634" builtinId="9" hidden="1"/>
    <cellStyle name="Hipervínculo visitado" xfId="50970" builtinId="9" hidden="1"/>
    <cellStyle name="Hipervínculo visitado" xfId="56041" builtinId="9" hidden="1"/>
    <cellStyle name="Hipervínculo visitado" xfId="58184" builtinId="9" hidden="1"/>
    <cellStyle name="Hipervínculo visitado" xfId="50778" builtinId="9" hidden="1"/>
    <cellStyle name="Hipervínculo visitado" xfId="1941" builtinId="9" hidden="1"/>
    <cellStyle name="Hipervínculo visitado" xfId="58707" builtinId="9" hidden="1"/>
    <cellStyle name="Hipervínculo visitado" xfId="9596" builtinId="9" hidden="1"/>
    <cellStyle name="Hipervínculo visitado" xfId="37323" builtinId="9" hidden="1"/>
    <cellStyle name="Hipervínculo visitado" xfId="18010" builtinId="9" hidden="1"/>
    <cellStyle name="Hipervínculo visitado" xfId="44060" builtinId="9" hidden="1"/>
    <cellStyle name="Hipervínculo visitado" xfId="42262" builtinId="9" hidden="1"/>
    <cellStyle name="Hipervínculo visitado" xfId="27262" builtinId="9" hidden="1"/>
    <cellStyle name="Hipervínculo visitado" xfId="31270" builtinId="9" hidden="1"/>
    <cellStyle name="Hipervínculo visitado" xfId="23473" builtinId="9" hidden="1"/>
    <cellStyle name="Hipervínculo visitado" xfId="25541" builtinId="9" hidden="1"/>
    <cellStyle name="Hipervínculo visitado" xfId="14301" builtinId="9" hidden="1"/>
    <cellStyle name="Hipervínculo visitado" xfId="18279" builtinId="9" hidden="1"/>
    <cellStyle name="Hipervínculo visitado" xfId="57984" builtinId="9" hidden="1"/>
    <cellStyle name="Hipervínculo visitado" xfId="28255" builtinId="9" hidden="1"/>
    <cellStyle name="Hipervínculo visitado" xfId="7676" builtinId="9" hidden="1"/>
    <cellStyle name="Hipervínculo visitado" xfId="42370" builtinId="9" hidden="1"/>
    <cellStyle name="Hipervínculo visitado" xfId="44336" builtinId="9" hidden="1"/>
    <cellStyle name="Hipervínculo visitado" xfId="47177" builtinId="9" hidden="1"/>
    <cellStyle name="Hipervínculo visitado" xfId="15694" builtinId="9" hidden="1"/>
    <cellStyle name="Hipervínculo visitado" xfId="55414" builtinId="9" hidden="1"/>
    <cellStyle name="Hipervínculo visitado" xfId="27574" builtinId="9" hidden="1"/>
    <cellStyle name="Hipervínculo visitado" xfId="44780" builtinId="9" hidden="1"/>
    <cellStyle name="Hipervínculo visitado" xfId="14364" builtinId="9" hidden="1"/>
    <cellStyle name="Hipervínculo visitado" xfId="45280" builtinId="9" hidden="1"/>
    <cellStyle name="Hipervínculo visitado" xfId="52453" builtinId="9" hidden="1"/>
    <cellStyle name="Hipervínculo visitado" xfId="12849" builtinId="9" hidden="1"/>
    <cellStyle name="Hipervínculo visitado" xfId="6304" builtinId="9" hidden="1"/>
    <cellStyle name="Hipervínculo visitado" xfId="9183" builtinId="9" hidden="1"/>
    <cellStyle name="Hipervínculo visitado" xfId="44826" builtinId="9" hidden="1"/>
    <cellStyle name="Hipervínculo visitado" xfId="41139" builtinId="9" hidden="1"/>
    <cellStyle name="Hipervínculo visitado" xfId="52525" builtinId="9" hidden="1"/>
    <cellStyle name="Hipervínculo visitado" xfId="49698" builtinId="9" hidden="1"/>
    <cellStyle name="Hipervínculo visitado" xfId="5831" builtinId="9" hidden="1"/>
    <cellStyle name="Hipervínculo visitado" xfId="2328" builtinId="9" hidden="1"/>
    <cellStyle name="Hipervínculo visitado" xfId="1325" builtinId="9" hidden="1"/>
    <cellStyle name="Hipervínculo visitado" xfId="8630" builtinId="9" hidden="1"/>
    <cellStyle name="Hipervínculo visitado" xfId="44274" builtinId="9" hidden="1"/>
    <cellStyle name="Hipervínculo visitado" xfId="7839" builtinId="9" hidden="1"/>
    <cellStyle name="Hipervínculo visitado" xfId="9023" builtinId="9" hidden="1"/>
    <cellStyle name="Hipervínculo visitado" xfId="49982" builtinId="9" hidden="1"/>
    <cellStyle name="Hipervínculo visitado" xfId="43511" builtinId="9" hidden="1"/>
    <cellStyle name="Hipervínculo visitado" xfId="58343" builtinId="9" hidden="1"/>
    <cellStyle name="Hipervínculo visitado" xfId="29457" builtinId="9" hidden="1"/>
    <cellStyle name="Hipervínculo visitado" xfId="27406" builtinId="9" hidden="1"/>
    <cellStyle name="Hipervínculo visitado" xfId="30200" builtinId="9" hidden="1"/>
    <cellStyle name="Hipervínculo visitado" xfId="49500" builtinId="9" hidden="1"/>
    <cellStyle name="Hipervínculo visitado" xfId="15985" builtinId="9" hidden="1"/>
    <cellStyle name="Hipervínculo visitado" xfId="14562" builtinId="9" hidden="1"/>
    <cellStyle name="Hipervínculo visitado" xfId="9944" builtinId="9" hidden="1"/>
    <cellStyle name="Hipervínculo visitado" xfId="8626" builtinId="9" hidden="1"/>
    <cellStyle name="Hipervínculo visitado" xfId="3093" builtinId="9" hidden="1"/>
    <cellStyle name="Hipervínculo visitado" xfId="10734" builtinId="9" hidden="1"/>
    <cellStyle name="Hipervínculo visitado" xfId="26705" builtinId="9" hidden="1"/>
    <cellStyle name="Hipervínculo visitado" xfId="46732" builtinId="9" hidden="1"/>
    <cellStyle name="Hipervínculo visitado" xfId="25708" builtinId="9" hidden="1"/>
    <cellStyle name="Hipervínculo visitado" xfId="58107" builtinId="9" hidden="1"/>
    <cellStyle name="Hipervínculo visitado" xfId="37957" builtinId="9" hidden="1"/>
    <cellStyle name="Hipervínculo visitado" xfId="49660" builtinId="9" hidden="1"/>
    <cellStyle name="Hipervínculo visitado" xfId="24489" builtinId="9" hidden="1"/>
    <cellStyle name="Hipervínculo visitado" xfId="25186" builtinId="9" hidden="1"/>
    <cellStyle name="Hipervínculo visitado" xfId="25379" builtinId="9" hidden="1"/>
    <cellStyle name="Hipervínculo visitado" xfId="36372" builtinId="9" hidden="1"/>
    <cellStyle name="Hipervínculo visitado" xfId="47285" builtinId="9" hidden="1"/>
    <cellStyle name="Hipervínculo visitado" xfId="52180" builtinId="9" hidden="1"/>
    <cellStyle name="Hipervínculo visitado" xfId="33422" builtinId="9" hidden="1"/>
    <cellStyle name="Hipervínculo visitado" xfId="38459" builtinId="9" hidden="1"/>
    <cellStyle name="Hipervínculo visitado" xfId="25495" builtinId="9" hidden="1"/>
    <cellStyle name="Hipervínculo visitado" xfId="46573" builtinId="9" hidden="1"/>
    <cellStyle name="Hipervínculo visitado" xfId="12861" builtinId="9" hidden="1"/>
    <cellStyle name="Hipervínculo visitado" xfId="46571" builtinId="9" hidden="1"/>
    <cellStyle name="Hipervínculo visitado" xfId="27276" builtinId="9" hidden="1"/>
    <cellStyle name="Hipervínculo visitado" xfId="10024" builtinId="9" hidden="1"/>
    <cellStyle name="Hipervínculo visitado" xfId="7843" builtinId="9" hidden="1"/>
    <cellStyle name="Hipervínculo visitado" xfId="31364" builtinId="9" hidden="1"/>
    <cellStyle name="Hipervínculo visitado" xfId="56227" builtinId="9" hidden="1"/>
    <cellStyle name="Hipervínculo visitado" xfId="16450" builtinId="9" hidden="1"/>
    <cellStyle name="Hipervínculo visitado" xfId="18057" builtinId="9" hidden="1"/>
    <cellStyle name="Hipervínculo visitado" xfId="34105" builtinId="9" hidden="1"/>
    <cellStyle name="Hipervínculo visitado" xfId="7664" builtinId="9" hidden="1"/>
    <cellStyle name="Hipervínculo visitado" xfId="40208" builtinId="9" hidden="1"/>
    <cellStyle name="Hipervínculo visitado" xfId="53877" builtinId="9" hidden="1"/>
    <cellStyle name="Hipervínculo visitado" xfId="7454" builtinId="9" hidden="1"/>
    <cellStyle name="Hipervínculo visitado" xfId="22335" builtinId="9" hidden="1"/>
    <cellStyle name="Hipervínculo visitado" xfId="7835" builtinId="9" hidden="1"/>
    <cellStyle name="Hipervínculo visitado" xfId="37825" builtinId="9" hidden="1"/>
    <cellStyle name="Hipervínculo visitado" xfId="39776" builtinId="9" hidden="1"/>
    <cellStyle name="Hipervínculo visitado" xfId="52963" builtinId="9" hidden="1"/>
    <cellStyle name="Hipervínculo visitado" xfId="53543" builtinId="9" hidden="1"/>
    <cellStyle name="Hipervínculo visitado" xfId="51598" builtinId="9" hidden="1"/>
    <cellStyle name="Hipervínculo visitado" xfId="40332" builtinId="9" hidden="1"/>
    <cellStyle name="Hipervínculo visitado" xfId="30442" builtinId="9" hidden="1"/>
    <cellStyle name="Hipervínculo visitado" xfId="46213" builtinId="9" hidden="1"/>
    <cellStyle name="Hipervínculo visitado" xfId="27195" builtinId="9" hidden="1"/>
    <cellStyle name="Hipervínculo visitado" xfId="27663" builtinId="9" hidden="1"/>
    <cellStyle name="Hipervínculo visitado" xfId="54181" builtinId="9" hidden="1"/>
    <cellStyle name="Hipervínculo visitado" xfId="53371" builtinId="9" hidden="1"/>
    <cellStyle name="Hipervínculo visitado" xfId="53229" builtinId="9" hidden="1"/>
    <cellStyle name="Hipervínculo visitado" xfId="1705" builtinId="9" hidden="1"/>
    <cellStyle name="Hipervínculo visitado" xfId="54493" builtinId="9" hidden="1"/>
    <cellStyle name="Hipervínculo visitado" xfId="56861" builtinId="9" hidden="1"/>
    <cellStyle name="Hipervínculo visitado" xfId="20529" builtinId="9" hidden="1"/>
    <cellStyle name="Hipervínculo visitado" xfId="25587" builtinId="9" hidden="1"/>
    <cellStyle name="Hipervínculo visitado" xfId="58567" builtinId="9" hidden="1"/>
    <cellStyle name="Hipervínculo visitado" xfId="48293" builtinId="9" hidden="1"/>
    <cellStyle name="Hipervínculo visitado" xfId="33586" builtinId="9" hidden="1"/>
    <cellStyle name="Hipervínculo visitado" xfId="11621" builtinId="9" hidden="1"/>
    <cellStyle name="Hipervínculo visitado" xfId="54003" builtinId="9" hidden="1"/>
    <cellStyle name="Hipervínculo visitado" xfId="12619" builtinId="9" hidden="1"/>
    <cellStyle name="Hipervínculo visitado" xfId="14928" builtinId="9" hidden="1"/>
    <cellStyle name="Hipervínculo visitado" xfId="23513" builtinId="9" hidden="1"/>
    <cellStyle name="Hipervínculo visitado" xfId="43028" builtinId="9" hidden="1"/>
    <cellStyle name="Hipervínculo visitado" xfId="38969" builtinId="9" hidden="1"/>
    <cellStyle name="Hipervínculo visitado" xfId="43429" builtinId="9" hidden="1"/>
    <cellStyle name="Hipervínculo visitado" xfId="17862" builtinId="9" hidden="1"/>
    <cellStyle name="Hipervínculo visitado" xfId="34165" builtinId="9" hidden="1"/>
    <cellStyle name="Hipervínculo visitado" xfId="53781" builtinId="9" hidden="1"/>
    <cellStyle name="Hipervínculo visitado" xfId="94" builtinId="9" hidden="1"/>
    <cellStyle name="Hipervínculo visitado" xfId="4253" builtinId="9" hidden="1"/>
    <cellStyle name="Hipervínculo visitado" xfId="34428" builtinId="9" hidden="1"/>
    <cellStyle name="Hipervínculo visitado" xfId="986" builtinId="9" hidden="1"/>
    <cellStyle name="Hipervínculo visitado" xfId="14713" builtinId="9" hidden="1"/>
    <cellStyle name="Hipervínculo visitado" xfId="24603" builtinId="9" hidden="1"/>
    <cellStyle name="Hipervínculo visitado" xfId="16334" builtinId="9" hidden="1"/>
    <cellStyle name="Hipervínculo visitado" xfId="16175" builtinId="9" hidden="1"/>
    <cellStyle name="Hipervínculo visitado" xfId="3477" builtinId="9" hidden="1"/>
    <cellStyle name="Hipervínculo visitado" xfId="6667" builtinId="9" hidden="1"/>
    <cellStyle name="Hipervínculo visitado" xfId="24327" builtinId="9" hidden="1"/>
    <cellStyle name="Hipervínculo visitado" xfId="33047" builtinId="9" hidden="1"/>
    <cellStyle name="Hipervínculo visitado" xfId="57905" builtinId="9" hidden="1"/>
    <cellStyle name="Hipervínculo visitado" xfId="33124" builtinId="9" hidden="1"/>
    <cellStyle name="Hipervínculo visitado" xfId="22115" builtinId="9" hidden="1"/>
    <cellStyle name="Hipervínculo visitado" xfId="31344" builtinId="9" hidden="1"/>
    <cellStyle name="Hipervínculo visitado" xfId="7728" builtinId="9" hidden="1"/>
    <cellStyle name="Hipervínculo visitado" xfId="19766" builtinId="9" hidden="1"/>
    <cellStyle name="Hipervínculo visitado" xfId="34121" builtinId="9" hidden="1"/>
    <cellStyle name="Hipervínculo visitado" xfId="14662" builtinId="9" hidden="1"/>
    <cellStyle name="Hipervínculo visitado" xfId="55213" builtinId="9" hidden="1"/>
    <cellStyle name="Hipervínculo visitado" xfId="38840" builtinId="9" hidden="1"/>
    <cellStyle name="Hipervínculo visitado" xfId="17958" builtinId="9" hidden="1"/>
    <cellStyle name="Hipervínculo visitado" xfId="53192" builtinId="9" hidden="1"/>
    <cellStyle name="Hipervínculo visitado" xfId="53170" builtinId="9" hidden="1"/>
    <cellStyle name="Hipervínculo visitado" xfId="26615" builtinId="9" hidden="1"/>
    <cellStyle name="Hipervínculo visitado" xfId="32906" builtinId="9" hidden="1"/>
    <cellStyle name="Hipervínculo visitado" xfId="56632" builtinId="9" hidden="1"/>
    <cellStyle name="Hipervínculo visitado" xfId="52346" builtinId="9" hidden="1"/>
    <cellStyle name="Hipervínculo visitado" xfId="34973" builtinId="9" hidden="1"/>
    <cellStyle name="Hipervínculo visitado" xfId="8602" builtinId="9" hidden="1"/>
    <cellStyle name="Hipervínculo visitado" xfId="16069" builtinId="9" hidden="1"/>
    <cellStyle name="Hipervínculo visitado" xfId="17886" builtinId="9" hidden="1"/>
    <cellStyle name="Hipervínculo visitado" xfId="56565" builtinId="9" hidden="1"/>
    <cellStyle name="Hipervínculo visitado" xfId="58501" builtinId="9" hidden="1"/>
    <cellStyle name="Hipervínculo visitado" xfId="9994" builtinId="9" hidden="1"/>
    <cellStyle name="Hipervínculo visitado" xfId="22902" builtinId="9" hidden="1"/>
    <cellStyle name="Hipervínculo visitado" xfId="58317" builtinId="9" hidden="1"/>
    <cellStyle name="Hipervínculo visitado" xfId="55787" builtinId="9" hidden="1"/>
    <cellStyle name="Hipervínculo visitado" xfId="1797" builtinId="9" hidden="1"/>
    <cellStyle name="Hipervínculo visitado" xfId="11187" builtinId="9" hidden="1"/>
    <cellStyle name="Hipervínculo visitado" xfId="55018" builtinId="9" hidden="1"/>
    <cellStyle name="Hipervínculo visitado" xfId="33644" builtinId="9" hidden="1"/>
    <cellStyle name="Hipervínculo visitado" xfId="54635" builtinId="9" hidden="1"/>
    <cellStyle name="Hipervínculo visitado" xfId="8983" builtinId="9" hidden="1"/>
    <cellStyle name="Hipervínculo visitado" xfId="30257" builtinId="9" hidden="1"/>
    <cellStyle name="Hipervínculo visitado" xfId="50203" builtinId="9" hidden="1"/>
    <cellStyle name="Hipervínculo visitado" xfId="7794" builtinId="9" hidden="1"/>
    <cellStyle name="Hipervínculo visitado" xfId="45220" builtinId="9" hidden="1"/>
    <cellStyle name="Hipervínculo visitado" xfId="12653" builtinId="9" hidden="1"/>
    <cellStyle name="Hipervínculo visitado" xfId="42906" builtinId="9" hidden="1"/>
    <cellStyle name="Hipervínculo visitado" xfId="11984" builtinId="9" hidden="1"/>
    <cellStyle name="Hipervínculo visitado" xfId="43812" builtinId="9" hidden="1"/>
    <cellStyle name="Hipervínculo visitado" xfId="35417" builtinId="9" hidden="1"/>
    <cellStyle name="Hipervínculo visitado" xfId="19740" builtinId="9" hidden="1"/>
    <cellStyle name="Hipervínculo visitado" xfId="25755" builtinId="9" hidden="1"/>
    <cellStyle name="Hipervínculo visitado" xfId="8398" builtinId="9" hidden="1"/>
    <cellStyle name="Hipervínculo visitado" xfId="33944" builtinId="9" hidden="1"/>
    <cellStyle name="Hipervínculo visitado" xfId="4576" builtinId="9" hidden="1"/>
    <cellStyle name="Hipervínculo visitado" xfId="10864" builtinId="9" hidden="1"/>
    <cellStyle name="Hipervínculo visitado" xfId="8508" builtinId="9" hidden="1"/>
    <cellStyle name="Hipervínculo visitado" xfId="1585" builtinId="9" hidden="1"/>
    <cellStyle name="Hipervínculo visitado" xfId="32535" builtinId="9" hidden="1"/>
    <cellStyle name="Hipervínculo visitado" xfId="25793" builtinId="9" hidden="1"/>
    <cellStyle name="Hipervínculo visitado" xfId="12111" builtinId="9" hidden="1"/>
    <cellStyle name="Hipervínculo visitado" xfId="22339" builtinId="9" hidden="1"/>
    <cellStyle name="Hipervínculo visitado" xfId="34689" builtinId="9" hidden="1"/>
    <cellStyle name="Hipervínculo visitado" xfId="36530" builtinId="9" hidden="1"/>
    <cellStyle name="Hipervínculo visitado" xfId="56025" builtinId="9" hidden="1"/>
    <cellStyle name="Hipervínculo visitado" xfId="32890" builtinId="9" hidden="1"/>
    <cellStyle name="Hipervínculo visitado" xfId="6701" builtinId="9" hidden="1"/>
    <cellStyle name="Hipervínculo visitado" xfId="23463" builtinId="9" hidden="1"/>
    <cellStyle name="Hipervínculo visitado" xfId="4772" builtinId="9" hidden="1"/>
    <cellStyle name="Hipervínculo visitado" xfId="2190" builtinId="9" hidden="1"/>
    <cellStyle name="Hipervínculo visitado" xfId="56915" builtinId="9" hidden="1"/>
    <cellStyle name="Hipervínculo visitado" xfId="30243" builtinId="9" hidden="1"/>
    <cellStyle name="Hipervínculo visitado" xfId="23323" builtinId="9" hidden="1"/>
    <cellStyle name="Hipervínculo visitado" xfId="55424" builtinId="9" hidden="1"/>
    <cellStyle name="Hipervínculo visitado" xfId="52921" builtinId="9" hidden="1"/>
    <cellStyle name="Hipervínculo visitado" xfId="54419" builtinId="9" hidden="1"/>
    <cellStyle name="Hipervínculo visitado" xfId="5950" builtinId="9" hidden="1"/>
    <cellStyle name="Hipervínculo visitado" xfId="49824" builtinId="9" hidden="1"/>
    <cellStyle name="Hipervínculo visitado" xfId="42104" builtinId="9" hidden="1"/>
    <cellStyle name="Hipervínculo visitado" xfId="5500" builtinId="9" hidden="1"/>
    <cellStyle name="Hipervínculo visitado" xfId="26627" builtinId="9" hidden="1"/>
    <cellStyle name="Hipervínculo visitado" xfId="39405" builtinId="9" hidden="1"/>
    <cellStyle name="Hipervínculo visitado" xfId="7328" builtinId="9" hidden="1"/>
    <cellStyle name="Hipervínculo visitado" xfId="5396" builtinId="9" hidden="1"/>
    <cellStyle name="Hipervínculo visitado" xfId="10590" builtinId="9" hidden="1"/>
    <cellStyle name="Hipervínculo visitado" xfId="35399" builtinId="9" hidden="1"/>
    <cellStyle name="Hipervínculo visitado" xfId="24851" builtinId="9" hidden="1"/>
    <cellStyle name="Hipervínculo visitado" xfId="56251" builtinId="9" hidden="1"/>
    <cellStyle name="Hipervínculo visitado" xfId="44846" builtinId="9" hidden="1"/>
    <cellStyle name="Hipervínculo visitado" xfId="6036" builtinId="9" hidden="1"/>
    <cellStyle name="Hipervínculo visitado" xfId="11251" builtinId="9" hidden="1"/>
    <cellStyle name="Hipervínculo visitado" xfId="48636" builtinId="9" hidden="1"/>
    <cellStyle name="Hipervínculo visitado" xfId="13423" builtinId="9" hidden="1"/>
    <cellStyle name="Hipervínculo visitado" xfId="11158" builtinId="9" hidden="1"/>
    <cellStyle name="Hipervínculo visitado" xfId="140" builtinId="9" hidden="1"/>
    <cellStyle name="Hipervínculo visitado" xfId="29393" builtinId="9" hidden="1"/>
    <cellStyle name="Hipervínculo visitado" xfId="11891" builtinId="9" hidden="1"/>
    <cellStyle name="Hipervínculo visitado" xfId="17180" builtinId="9" hidden="1"/>
    <cellStyle name="Hipervínculo visitado" xfId="25985" builtinId="9" hidden="1"/>
    <cellStyle name="Hipervínculo visitado" xfId="18478" builtinId="9" hidden="1"/>
    <cellStyle name="Hipervínculo visitado" xfId="23227" builtinId="9" hidden="1"/>
    <cellStyle name="Hipervínculo visitado" xfId="51228" builtinId="9" hidden="1"/>
    <cellStyle name="Hipervínculo visitado" xfId="32954" builtinId="9" hidden="1"/>
    <cellStyle name="Hipervínculo visitado" xfId="4319" builtinId="9" hidden="1"/>
    <cellStyle name="Hipervínculo visitado" xfId="3867" builtinId="9" hidden="1"/>
    <cellStyle name="Hipervínculo visitado" xfId="12151" builtinId="9" hidden="1"/>
    <cellStyle name="Hipervínculo visitado" xfId="48072" builtinId="9" hidden="1"/>
    <cellStyle name="Hipervínculo visitado" xfId="2084" builtinId="9" hidden="1"/>
    <cellStyle name="Hipervínculo visitado" xfId="27432" builtinId="9" hidden="1"/>
    <cellStyle name="Hipervínculo visitado" xfId="34848" builtinId="9" hidden="1"/>
    <cellStyle name="Hipervínculo visitado" xfId="23345" builtinId="9" hidden="1"/>
    <cellStyle name="Hipervínculo visitado" xfId="15340" builtinId="9" hidden="1"/>
    <cellStyle name="Hipervínculo visitado" xfId="27171" builtinId="9" hidden="1"/>
    <cellStyle name="Hipervínculo visitado" xfId="51764" builtinId="9" hidden="1"/>
    <cellStyle name="Hipervínculo visitado" xfId="50601" builtinId="9" hidden="1"/>
    <cellStyle name="Hipervínculo visitado" xfId="44296" builtinId="9" hidden="1"/>
    <cellStyle name="Hipervínculo visitado" xfId="21323" builtinId="9" hidden="1"/>
    <cellStyle name="Hipervínculo visitado" xfId="32788" builtinId="9" hidden="1"/>
    <cellStyle name="Hipervínculo visitado" xfId="25204" builtinId="9" hidden="1"/>
    <cellStyle name="Hipervínculo visitado" xfId="24459" builtinId="9" hidden="1"/>
    <cellStyle name="Hipervínculo visitado" xfId="30340" builtinId="9" hidden="1"/>
    <cellStyle name="Hipervínculo visitado" xfId="19860" builtinId="9" hidden="1"/>
    <cellStyle name="Hipervínculo visitado" xfId="27821" builtinId="9" hidden="1"/>
    <cellStyle name="Hipervínculo visitado" xfId="51028" builtinId="9" hidden="1"/>
    <cellStyle name="Hipervínculo visitado" xfId="38295" builtinId="9" hidden="1"/>
    <cellStyle name="Hipervínculo visitado" xfId="17902" builtinId="9" hidden="1"/>
    <cellStyle name="Hipervínculo visitado" xfId="21829" builtinId="9" hidden="1"/>
    <cellStyle name="Hipervínculo visitado" xfId="44236" builtinId="9" hidden="1"/>
    <cellStyle name="Hipervínculo visitado" xfId="36913" builtinId="9" hidden="1"/>
    <cellStyle name="Hipervínculo visitado" xfId="7554" builtinId="9" hidden="1"/>
    <cellStyle name="Hipervínculo visitado" xfId="30366" builtinId="9" hidden="1"/>
    <cellStyle name="Hipervínculo visitado" xfId="9528" builtinId="9" hidden="1"/>
    <cellStyle name="Hipervínculo visitado" xfId="28167" builtinId="9" hidden="1"/>
    <cellStyle name="Hipervínculo visitado" xfId="433" builtinId="9" hidden="1"/>
    <cellStyle name="Hipervínculo visitado" xfId="28406" builtinId="9" hidden="1"/>
    <cellStyle name="Hipervínculo visitado" xfId="42986" builtinId="9" hidden="1"/>
    <cellStyle name="Hipervínculo visitado" xfId="7528" builtinId="9" hidden="1"/>
    <cellStyle name="Hipervínculo visitado" xfId="57254" builtinId="9" hidden="1"/>
    <cellStyle name="Hipervínculo visitado" xfId="44170" builtinId="9" hidden="1"/>
    <cellStyle name="Hipervínculo visitado" xfId="17500" builtinId="9" hidden="1"/>
    <cellStyle name="Hipervínculo visitado" xfId="44118" builtinId="9" hidden="1"/>
    <cellStyle name="Hipervínculo visitado" xfId="38207" builtinId="9" hidden="1"/>
    <cellStyle name="Hipervínculo visitado" xfId="4279" builtinId="9" hidden="1"/>
    <cellStyle name="Hipervínculo visitado" xfId="35859" builtinId="9" hidden="1"/>
    <cellStyle name="Hipervínculo visitado" xfId="30490" builtinId="9" hidden="1"/>
    <cellStyle name="Hipervínculo visitado" xfId="25718" builtinId="9" hidden="1"/>
    <cellStyle name="Hipervínculo visitado" xfId="12587" builtinId="9" hidden="1"/>
    <cellStyle name="Hipervínculo visitado" xfId="40931" builtinId="9" hidden="1"/>
    <cellStyle name="Hipervínculo visitado" xfId="5510" builtinId="9" hidden="1"/>
    <cellStyle name="Hipervínculo visitado" xfId="38243" builtinId="9" hidden="1"/>
    <cellStyle name="Hipervínculo visitado" xfId="43744" builtinId="9" hidden="1"/>
    <cellStyle name="Hipervínculo visitado" xfId="429" builtinId="9" hidden="1"/>
    <cellStyle name="Hipervínculo visitado" xfId="2396" builtinId="9" hidden="1"/>
    <cellStyle name="Hipervínculo visitado" xfId="17066" builtinId="9" hidden="1"/>
    <cellStyle name="Hipervínculo visitado" xfId="48252" builtinId="9" hidden="1"/>
    <cellStyle name="Hipervínculo visitado" xfId="39895" builtinId="9" hidden="1"/>
    <cellStyle name="Hipervínculo visitado" xfId="2092" builtinId="9" hidden="1"/>
    <cellStyle name="Hipervínculo visitado" xfId="25156" builtinId="9" hidden="1"/>
    <cellStyle name="Hipervínculo visitado" xfId="55293" builtinId="9" hidden="1"/>
    <cellStyle name="Hipervínculo visitado" xfId="59079" builtinId="9" hidden="1"/>
    <cellStyle name="Hipervínculo visitado" xfId="53425" builtinId="9" hidden="1"/>
    <cellStyle name="Hipervínculo visitado" xfId="2806" builtinId="9" hidden="1"/>
    <cellStyle name="Hipervínculo visitado" xfId="28026" builtinId="9" hidden="1"/>
    <cellStyle name="Hipervínculo visitado" xfId="57132" builtinId="9" hidden="1"/>
    <cellStyle name="Hipervínculo visitado" xfId="24257" builtinId="9" hidden="1"/>
    <cellStyle name="Hipervínculo visitado" xfId="10222" builtinId="9" hidden="1"/>
    <cellStyle name="Hipervínculo visitado" xfId="48567" builtinId="9" hidden="1"/>
    <cellStyle name="Hipervínculo visitado" xfId="37887" builtinId="9" hidden="1"/>
    <cellStyle name="Hipervínculo visitado" xfId="44328" builtinId="9" hidden="1"/>
    <cellStyle name="Hipervínculo visitado" xfId="3675" builtinId="9" hidden="1"/>
    <cellStyle name="Hipervínculo visitado" xfId="43814" builtinId="9" hidden="1"/>
    <cellStyle name="Hipervínculo visitado" xfId="23110" builtinId="9" hidden="1"/>
    <cellStyle name="Hipervínculo visitado" xfId="20038" builtinId="9" hidden="1"/>
    <cellStyle name="Hipervínculo visitado" xfId="37055" builtinId="9" hidden="1"/>
    <cellStyle name="Hipervínculo visitado" xfId="11552" builtinId="9" hidden="1"/>
    <cellStyle name="Hipervínculo visitado" xfId="952" builtinId="9" hidden="1"/>
    <cellStyle name="Hipervínculo visitado" xfId="9709" builtinId="9" hidden="1"/>
    <cellStyle name="Hipervínculo visitado" xfId="47956" builtinId="9" hidden="1"/>
    <cellStyle name="Hipervínculo visitado" xfId="52354" builtinId="9" hidden="1"/>
    <cellStyle name="Hipervínculo visitado" xfId="34139" builtinId="9" hidden="1"/>
    <cellStyle name="Hipervínculo visitado" xfId="45643" builtinId="9" hidden="1"/>
    <cellStyle name="Hipervínculo visitado" xfId="31380" builtinId="9" hidden="1"/>
    <cellStyle name="Hipervínculo visitado" xfId="53335" builtinId="9" hidden="1"/>
    <cellStyle name="Hipervínculo visitado" xfId="14532" builtinId="9" hidden="1"/>
    <cellStyle name="Hipervínculo visitado" xfId="35418" builtinId="9" hidden="1"/>
    <cellStyle name="Hipervínculo visitado" xfId="10588" builtinId="9" hidden="1"/>
    <cellStyle name="Hipervínculo visitado" xfId="8894" builtinId="9" hidden="1"/>
    <cellStyle name="Hipervínculo visitado" xfId="2400" builtinId="9" hidden="1"/>
    <cellStyle name="Hipervínculo visitado" xfId="20310" builtinId="9" hidden="1"/>
    <cellStyle name="Hipervínculo visitado" xfId="2340" builtinId="9" hidden="1"/>
    <cellStyle name="Hipervínculo visitado" xfId="2238" builtinId="9" hidden="1"/>
    <cellStyle name="Hipervínculo visitado" xfId="2485" builtinId="9" hidden="1"/>
    <cellStyle name="Hipervínculo visitado" xfId="51092" builtinId="9" hidden="1"/>
    <cellStyle name="Hipervínculo visitado" xfId="48240" builtinId="9" hidden="1"/>
    <cellStyle name="Hipervínculo visitado" xfId="58093" builtinId="9" hidden="1"/>
    <cellStyle name="Hipervínculo visitado" xfId="32858" builtinId="9" hidden="1"/>
    <cellStyle name="Hipervínculo visitado" xfId="13628" builtinId="9" hidden="1"/>
    <cellStyle name="Hipervínculo visitado" xfId="37035" builtinId="9" hidden="1"/>
    <cellStyle name="Hipervínculo visitado" xfId="19279" builtinId="9" hidden="1"/>
    <cellStyle name="Hipervínculo visitado" xfId="2406" builtinId="9" hidden="1"/>
    <cellStyle name="Hipervínculo visitado" xfId="58533" builtinId="9" hidden="1"/>
    <cellStyle name="Hipervínculo visitado" xfId="40792" builtinId="9" hidden="1"/>
    <cellStyle name="Hipervínculo visitado" xfId="43981" builtinId="9" hidden="1"/>
    <cellStyle name="Hipervínculo visitado" xfId="29185" builtinId="9" hidden="1"/>
    <cellStyle name="Hipervínculo visitado" xfId="51836" builtinId="9" hidden="1"/>
    <cellStyle name="Hipervínculo visitado" xfId="29193" builtinId="9" hidden="1"/>
    <cellStyle name="Hipervínculo visitado" xfId="40712" builtinId="9" hidden="1"/>
    <cellStyle name="Hipervínculo visitado" xfId="37084" builtinId="9" hidden="1"/>
    <cellStyle name="Hipervínculo visitado" xfId="13558" builtinId="9" hidden="1"/>
    <cellStyle name="Hipervínculo visitado" xfId="38772" builtinId="9" hidden="1"/>
    <cellStyle name="Hipervínculo visitado" xfId="49950" builtinId="9" hidden="1"/>
    <cellStyle name="Hipervínculo visitado" xfId="27670" builtinId="9" hidden="1"/>
    <cellStyle name="Hipervínculo visitado" xfId="22613" builtinId="9" hidden="1"/>
    <cellStyle name="Hipervínculo visitado" xfId="6388" builtinId="9" hidden="1"/>
    <cellStyle name="Hipervínculo visitado" xfId="17798" builtinId="9" hidden="1"/>
    <cellStyle name="Hipervínculo visitado" xfId="34711" builtinId="9" hidden="1"/>
    <cellStyle name="Hipervínculo visitado" xfId="38878" builtinId="9" hidden="1"/>
    <cellStyle name="Hipervínculo visitado" xfId="21554" builtinId="9" hidden="1"/>
    <cellStyle name="Hipervínculo visitado" xfId="23257" builtinId="9" hidden="1"/>
    <cellStyle name="Hipervínculo visitado" xfId="24635" builtinId="9" hidden="1"/>
    <cellStyle name="Hipervínculo visitado" xfId="4548" builtinId="9" hidden="1"/>
    <cellStyle name="Hipervínculo visitado" xfId="28969" builtinId="9" hidden="1"/>
    <cellStyle name="Hipervínculo visitado" xfId="972" builtinId="9" hidden="1"/>
    <cellStyle name="Hipervínculo visitado" xfId="27849" builtinId="9" hidden="1"/>
    <cellStyle name="Hipervínculo visitado" xfId="47401" builtinId="9" hidden="1"/>
    <cellStyle name="Hipervínculo visitado" xfId="31754" builtinId="9" hidden="1"/>
    <cellStyle name="Hipervínculo visitado" xfId="57621" builtinId="9" hidden="1"/>
    <cellStyle name="Hipervínculo visitado" xfId="32527" builtinId="9" hidden="1"/>
    <cellStyle name="Hipervínculo visitado" xfId="40708" builtinId="9" hidden="1"/>
    <cellStyle name="Hipervínculo visitado" xfId="41466" builtinId="9" hidden="1"/>
    <cellStyle name="Hipervínculo visitado" xfId="22117" builtinId="9" hidden="1"/>
    <cellStyle name="Hipervínculo visitado" xfId="31484" builtinId="9" hidden="1"/>
    <cellStyle name="Hipervínculo visitado" xfId="37707" builtinId="9" hidden="1"/>
    <cellStyle name="Hipervínculo visitado" xfId="58257" builtinId="9" hidden="1"/>
    <cellStyle name="Hipervínculo visitado" xfId="38005" builtinId="9" hidden="1"/>
    <cellStyle name="Hipervínculo visitado" xfId="32734" builtinId="9" hidden="1"/>
    <cellStyle name="Hipervínculo visitado" xfId="37997" builtinId="9" hidden="1"/>
    <cellStyle name="Hipervínculo visitado" xfId="25672" builtinId="9" hidden="1"/>
    <cellStyle name="Hipervínculo visitado" xfId="22577" builtinId="9" hidden="1"/>
    <cellStyle name="Hipervínculo visitado" xfId="37140" builtinId="9" hidden="1"/>
    <cellStyle name="Hipervínculo visitado" xfId="33287" builtinId="9" hidden="1"/>
    <cellStyle name="Hipervínculo visitado" xfId="36993" builtinId="9" hidden="1"/>
    <cellStyle name="Hipervínculo visitado" xfId="21941" builtinId="9" hidden="1"/>
    <cellStyle name="Hipervínculo visitado" xfId="48660" builtinId="9" hidden="1"/>
    <cellStyle name="Hipervínculo visitado" xfId="28049" builtinId="9" hidden="1"/>
    <cellStyle name="Hipervínculo visitado" xfId="35843" builtinId="9" hidden="1"/>
    <cellStyle name="Hipervínculo visitado" xfId="41315" builtinId="9" hidden="1"/>
    <cellStyle name="Hipervínculo visitado" xfId="34647" builtinId="9" hidden="1"/>
    <cellStyle name="Hipervínculo visitado" xfId="50347" builtinId="9" hidden="1"/>
    <cellStyle name="Hipervínculo visitado" xfId="29367" builtinId="9" hidden="1"/>
    <cellStyle name="Hipervínculo visitado" xfId="34719" builtinId="9" hidden="1"/>
    <cellStyle name="Hipervínculo visitado" xfId="44934" builtinId="9" hidden="1"/>
    <cellStyle name="Hipervínculo visitado" xfId="18431" builtinId="9" hidden="1"/>
    <cellStyle name="Hipervínculo visitado" xfId="1609" builtinId="9" hidden="1"/>
    <cellStyle name="Hipervínculo visitado" xfId="43112" builtinId="9" hidden="1"/>
    <cellStyle name="Hipervínculo visitado" xfId="50263" builtinId="9" hidden="1"/>
    <cellStyle name="Hipervínculo visitado" xfId="27454" builtinId="9" hidden="1"/>
    <cellStyle name="Hipervínculo visitado" xfId="6969" builtinId="9" hidden="1"/>
    <cellStyle name="Hipervínculo visitado" xfId="45356" builtinId="9" hidden="1"/>
    <cellStyle name="Hipervínculo visitado" xfId="23341" builtinId="9" hidden="1"/>
    <cellStyle name="Hipervínculo visitado" xfId="23757" builtinId="9" hidden="1"/>
    <cellStyle name="Hipervínculo visitado" xfId="15276" builtinId="9" hidden="1"/>
    <cellStyle name="Hipervínculo visitado" xfId="7580" builtinId="9" hidden="1"/>
    <cellStyle name="Hipervínculo visitado" xfId="32420" builtinId="9" hidden="1"/>
    <cellStyle name="Hipervínculo visitado" xfId="7103" builtinId="9" hidden="1"/>
    <cellStyle name="Hipervínculo visitado" xfId="52425" builtinId="9" hidden="1"/>
    <cellStyle name="Hipervínculo visitado" xfId="28933" builtinId="9" hidden="1"/>
    <cellStyle name="Hipervínculo visitado" xfId="55613" builtinId="9" hidden="1"/>
    <cellStyle name="Hipervínculo visitado" xfId="53763" builtinId="9" hidden="1"/>
    <cellStyle name="Hipervínculo visitado" xfId="3607" builtinId="9" hidden="1"/>
    <cellStyle name="Hipervínculo visitado" xfId="41512" builtinId="9" hidden="1"/>
    <cellStyle name="Hipervínculo visitado" xfId="44950" builtinId="9" hidden="1"/>
    <cellStyle name="Hipervínculo visitado" xfId="12067" builtinId="9" hidden="1"/>
    <cellStyle name="Hipervínculo visitado" xfId="50469" builtinId="9" hidden="1"/>
    <cellStyle name="Hipervínculo visitado" xfId="76" builtinId="9" hidden="1"/>
    <cellStyle name="Hipervínculo visitado" xfId="41472" builtinId="9" hidden="1"/>
    <cellStyle name="Hipervínculo visitado" xfId="34925" builtinId="9" hidden="1"/>
    <cellStyle name="Hipervínculo visitado" xfId="55460" builtinId="9" hidden="1"/>
    <cellStyle name="Hipervínculo visitado" xfId="36444" builtinId="9" hidden="1"/>
    <cellStyle name="Hipervínculo visitado" xfId="23485" builtinId="9" hidden="1"/>
    <cellStyle name="Hipervínculo visitado" xfId="49174" builtinId="9" hidden="1"/>
    <cellStyle name="Hipervínculo visitado" xfId="20925" builtinId="9" hidden="1"/>
    <cellStyle name="Hipervínculo visitado" xfId="24523" builtinId="9" hidden="1"/>
    <cellStyle name="Hipervínculo visitado" xfId="33398" builtinId="9" hidden="1"/>
    <cellStyle name="Hipervínculo visitado" xfId="27420" builtinId="9" hidden="1"/>
    <cellStyle name="Hipervínculo visitado" xfId="10826" builtinId="9" hidden="1"/>
    <cellStyle name="Hipervínculo visitado" xfId="35296" builtinId="9" hidden="1"/>
    <cellStyle name="Hipervínculo visitado" xfId="41109" builtinId="9" hidden="1"/>
    <cellStyle name="Hipervínculo visitado" xfId="31590" builtinId="9" hidden="1"/>
    <cellStyle name="Hipervínculo visitado" xfId="19000" builtinId="9" hidden="1"/>
    <cellStyle name="Hipervínculo visitado" xfId="29231" builtinId="9" hidden="1"/>
    <cellStyle name="Hipervínculo visitado" xfId="51726" builtinId="9" hidden="1"/>
    <cellStyle name="Hipervínculo visitado" xfId="47293" builtinId="9" hidden="1"/>
    <cellStyle name="Hipervínculo visitado" xfId="28371" builtinId="9" hidden="1"/>
    <cellStyle name="Hipervínculo visitado" xfId="46730" builtinId="9" hidden="1"/>
    <cellStyle name="Hipervínculo visitado" xfId="59286" builtinId="9" hidden="1"/>
    <cellStyle name="Hipervínculo visitado" xfId="15724" builtinId="9" hidden="1"/>
    <cellStyle name="Hipervínculo visitado" xfId="10464" builtinId="9" hidden="1"/>
    <cellStyle name="Hipervínculo visitado" xfId="43024" builtinId="9" hidden="1"/>
    <cellStyle name="Hipervínculo visitado" xfId="4780" builtinId="9" hidden="1"/>
    <cellStyle name="Hipervínculo visitado" xfId="12081" builtinId="9" hidden="1"/>
    <cellStyle name="Hipervínculo visitado" xfId="18519" builtinId="9" hidden="1"/>
    <cellStyle name="Hipervínculo visitado" xfId="11150" builtinId="9" hidden="1"/>
    <cellStyle name="Hipervínculo visitado" xfId="37663" builtinId="9" hidden="1"/>
    <cellStyle name="Hipervínculo visitado" xfId="43874" builtinId="9" hidden="1"/>
    <cellStyle name="Hipervínculo visitado" xfId="12037" builtinId="9" hidden="1"/>
    <cellStyle name="Hipervínculo visitado" xfId="25132" builtinId="9" hidden="1"/>
    <cellStyle name="Hipervínculo visitado" xfId="31666" builtinId="9" hidden="1"/>
    <cellStyle name="Hipervínculo visitado" xfId="37495" builtinId="9" hidden="1"/>
    <cellStyle name="Hipervínculo visitado" xfId="29332" builtinId="9" hidden="1"/>
    <cellStyle name="Hipervínculo visitado" xfId="25501" builtinId="9" hidden="1"/>
    <cellStyle name="Hipervínculo visitado" xfId="11548" builtinId="9" hidden="1"/>
    <cellStyle name="Hipervínculo visitado" xfId="43144" builtinId="9" hidden="1"/>
    <cellStyle name="Hipervínculo visitado" xfId="19610" builtinId="9" hidden="1"/>
    <cellStyle name="Hipervínculo visitado" xfId="4031" builtinId="9" hidden="1"/>
    <cellStyle name="Hipervínculo visitado" xfId="45651" builtinId="9" hidden="1"/>
    <cellStyle name="Hipervínculo visitado" xfId="10127" builtinId="9" hidden="1"/>
    <cellStyle name="Hipervínculo visitado" xfId="21877" builtinId="9" hidden="1"/>
    <cellStyle name="Hipervínculo visitado" xfId="47755" builtinId="9" hidden="1"/>
    <cellStyle name="Hipervínculo visitado" xfId="40224" builtinId="9" hidden="1"/>
    <cellStyle name="Hipervínculo visitado" xfId="10854" builtinId="9" hidden="1"/>
    <cellStyle name="Hipervínculo visitado" xfId="23251" builtinId="9" hidden="1"/>
    <cellStyle name="Hipervínculo visitado" xfId="35191" builtinId="9" hidden="1"/>
    <cellStyle name="Hipervínculo visitado" xfId="28018" builtinId="9" hidden="1"/>
    <cellStyle name="Hipervínculo visitado" xfId="56619" builtinId="9" hidden="1"/>
    <cellStyle name="Hipervínculo visitado" xfId="36722" builtinId="9" hidden="1"/>
    <cellStyle name="Hipervínculo visitado" xfId="48010" builtinId="9" hidden="1"/>
    <cellStyle name="Hipervínculo visitado" xfId="19164" builtinId="9" hidden="1"/>
    <cellStyle name="Hipervínculo visitado" xfId="55215" builtinId="9" hidden="1"/>
    <cellStyle name="Hipervínculo visitado" xfId="39538" builtinId="9" hidden="1"/>
    <cellStyle name="Hipervínculo visitado" xfId="22047" builtinId="9" hidden="1"/>
    <cellStyle name="Hipervínculo visitado" xfId="29165" builtinId="9" hidden="1"/>
    <cellStyle name="Hipervínculo visitado" xfId="44224" builtinId="9" hidden="1"/>
    <cellStyle name="Hipervínculo visitado" xfId="22379" builtinId="9" hidden="1"/>
    <cellStyle name="Hipervínculo visitado" xfId="4480" builtinId="9" hidden="1"/>
    <cellStyle name="Hipervínculo visitado" xfId="49598" builtinId="9" hidden="1"/>
    <cellStyle name="Hipervínculo visitado" xfId="19652" builtinId="9" hidden="1"/>
    <cellStyle name="Hipervínculo visitado" xfId="47747" builtinId="9" hidden="1"/>
    <cellStyle name="Hipervínculo visitado" xfId="2408" builtinId="9" hidden="1"/>
    <cellStyle name="Hipervínculo visitado" xfId="6470" builtinId="9" hidden="1"/>
    <cellStyle name="Hipervínculo visitado" xfId="12371" builtinId="9" hidden="1"/>
    <cellStyle name="Hipervínculo visitado" xfId="40018" builtinId="9" hidden="1"/>
    <cellStyle name="Hipervínculo visitado" xfId="21917" builtinId="9" hidden="1"/>
    <cellStyle name="Hipervínculo visitado" xfId="38487" builtinId="9" hidden="1"/>
    <cellStyle name="Hipervínculo visitado" xfId="27617" builtinId="9" hidden="1"/>
    <cellStyle name="Hipervínculo visitado" xfId="14476" builtinId="9" hidden="1"/>
    <cellStyle name="Hipervínculo visitado" xfId="24589" builtinId="9" hidden="1"/>
    <cellStyle name="Hipervínculo visitado" xfId="6290" builtinId="9" hidden="1"/>
    <cellStyle name="Hipervínculo visitado" xfId="46923" builtinId="9" hidden="1"/>
    <cellStyle name="Hipervínculo visitado" xfId="3751" builtinId="9" hidden="1"/>
    <cellStyle name="Hipervínculo visitado" xfId="26999" builtinId="9" hidden="1"/>
    <cellStyle name="Hipervínculo visitado" xfId="45376" builtinId="9" hidden="1"/>
    <cellStyle name="Hipervínculo visitado" xfId="32289" builtinId="9" hidden="1"/>
    <cellStyle name="Hipervínculo visitado" xfId="9352" builtinId="9" hidden="1"/>
    <cellStyle name="Hipervínculo visitado" xfId="27835" builtinId="9" hidden="1"/>
    <cellStyle name="Hipervínculo visitado" xfId="9237" builtinId="9" hidden="1"/>
    <cellStyle name="Hipervínculo visitado" xfId="28325" builtinId="9" hidden="1"/>
    <cellStyle name="Hipervínculo visitado" xfId="50944" builtinId="9" hidden="1"/>
    <cellStyle name="Hipervínculo visitado" xfId="25879" builtinId="9" hidden="1"/>
    <cellStyle name="Hipervínculo visitado" xfId="16436" builtinId="9" hidden="1"/>
    <cellStyle name="Hipervínculo visitado" xfId="7302" builtinId="9" hidden="1"/>
    <cellStyle name="Hipervínculo visitado" xfId="6781" builtinId="9" hidden="1"/>
    <cellStyle name="Hipervínculo visitado" xfId="49472" builtinId="9" hidden="1"/>
    <cellStyle name="Hipervínculo visitado" xfId="47898" builtinId="9" hidden="1"/>
    <cellStyle name="Hipervínculo visitado" xfId="21371" builtinId="9" hidden="1"/>
    <cellStyle name="Hipervínculo visitado" xfId="30450" builtinId="9" hidden="1"/>
    <cellStyle name="Hipervínculo visitado" xfId="55930" builtinId="9" hidden="1"/>
    <cellStyle name="Hipervínculo visitado" xfId="397" builtinId="9" hidden="1"/>
    <cellStyle name="Hipervínculo visitado" xfId="44571" builtinId="9" hidden="1"/>
    <cellStyle name="Hipervínculo visitado" xfId="38463" builtinId="9" hidden="1"/>
    <cellStyle name="Hipervínculo visitado" xfId="25549" builtinId="9" hidden="1"/>
    <cellStyle name="Hipervínculo visitado" xfId="19048" builtinId="9" hidden="1"/>
    <cellStyle name="Hipervínculo visitado" xfId="6777" builtinId="9" hidden="1"/>
    <cellStyle name="Hipervínculo visitado" xfId="5890" builtinId="9" hidden="1"/>
    <cellStyle name="Hipervínculo visitado" xfId="1891" builtinId="9" hidden="1"/>
    <cellStyle name="Hipervínculo visitado" xfId="25114" builtinId="9" hidden="1"/>
    <cellStyle name="Hipervínculo visitado" xfId="733" builtinId="9" hidden="1"/>
    <cellStyle name="Hipervínculo visitado" xfId="20417" builtinId="9" hidden="1"/>
    <cellStyle name="Hipervínculo visitado" xfId="39873" builtinId="9" hidden="1"/>
    <cellStyle name="Hipervínculo visitado" xfId="23947" builtinId="9" hidden="1"/>
    <cellStyle name="Hipervínculo visitado" xfId="23929" builtinId="9" hidden="1"/>
    <cellStyle name="Hipervínculo visitado" xfId="15526" builtinId="9" hidden="1"/>
    <cellStyle name="Hipervínculo visitado" xfId="12105" builtinId="9" hidden="1"/>
    <cellStyle name="Hipervínculo visitado" xfId="23038" builtinId="9" hidden="1"/>
    <cellStyle name="Hipervínculo visitado" xfId="20742" builtinId="9" hidden="1"/>
    <cellStyle name="Hipervínculo visitado" xfId="18321" builtinId="9" hidden="1"/>
    <cellStyle name="Hipervínculo visitado" xfId="26711" builtinId="9" hidden="1"/>
    <cellStyle name="Hipervínculo visitado" xfId="56155" builtinId="9" hidden="1"/>
    <cellStyle name="Hipervínculo visitado" xfId="33562" builtinId="9" hidden="1"/>
    <cellStyle name="Hipervínculo visitado" xfId="53182" builtinId="9" hidden="1"/>
    <cellStyle name="Hipervínculo visitado" xfId="25887" builtinId="9" hidden="1"/>
    <cellStyle name="Hipervínculo visitado" xfId="31186" builtinId="9" hidden="1"/>
    <cellStyle name="Hipervínculo visitado" xfId="8450" builtinId="9" hidden="1"/>
    <cellStyle name="Hipervínculo visitado" xfId="30462" builtinId="9" hidden="1"/>
    <cellStyle name="Hipervínculo visitado" xfId="30084" builtinId="9" hidden="1"/>
    <cellStyle name="Hipervínculo visitado" xfId="1333" builtinId="9" hidden="1"/>
    <cellStyle name="Hipervínculo visitado" xfId="15200" builtinId="9" hidden="1"/>
    <cellStyle name="Hipervínculo visitado" xfId="59227" builtinId="9" hidden="1"/>
    <cellStyle name="Hipervínculo visitado" xfId="53871" builtinId="9" hidden="1"/>
    <cellStyle name="Hipervínculo visitado" xfId="41630" builtinId="9" hidden="1"/>
    <cellStyle name="Hipervínculo visitado" xfId="28006" builtinId="9" hidden="1"/>
    <cellStyle name="Hipervínculo visitado" xfId="52513" builtinId="9" hidden="1"/>
    <cellStyle name="Hipervínculo visitado" xfId="6192" builtinId="9" hidden="1"/>
    <cellStyle name="Hipervínculo visitado" xfId="20208" builtinId="9" hidden="1"/>
    <cellStyle name="Hipervínculo visitado" xfId="5470" builtinId="9" hidden="1"/>
    <cellStyle name="Hipervínculo visitado" xfId="54808" builtinId="9" hidden="1"/>
    <cellStyle name="Hipervínculo visitado" xfId="19044" builtinId="9" hidden="1"/>
    <cellStyle name="Hipervínculo visitado" xfId="44511" builtinId="9" hidden="1"/>
    <cellStyle name="Hipervínculo visitado" xfId="7966" builtinId="9" hidden="1"/>
    <cellStyle name="Hipervínculo visitado" xfId="3335" builtinId="9" hidden="1"/>
    <cellStyle name="Hipervínculo visitado" xfId="5848" builtinId="9" hidden="1"/>
    <cellStyle name="Hipervínculo visitado" xfId="1215" builtinId="9" hidden="1"/>
    <cellStyle name="Hipervínculo visitado" xfId="37391" builtinId="9" hidden="1"/>
    <cellStyle name="Hipervínculo visitado" xfId="1715" builtinId="9" hidden="1"/>
    <cellStyle name="Hipervínculo visitado" xfId="17234" builtinId="9" hidden="1"/>
    <cellStyle name="Hipervínculo visitado" xfId="32870" builtinId="9" hidden="1"/>
    <cellStyle name="Hipervínculo visitado" xfId="5190" builtinId="9" hidden="1"/>
    <cellStyle name="Hipervínculo visitado" xfId="54527" builtinId="9" hidden="1"/>
    <cellStyle name="Hipervínculo visitado" xfId="484" builtinId="9" hidden="1"/>
    <cellStyle name="Hipervínculo visitado" xfId="16045" builtinId="9" hidden="1"/>
    <cellStyle name="Hipervínculo visitado" xfId="3745" builtinId="9" hidden="1"/>
    <cellStyle name="Hipervínculo visitado" xfId="41713" builtinId="9" hidden="1"/>
    <cellStyle name="Hipervínculo visitado" xfId="20485" builtinId="9" hidden="1"/>
    <cellStyle name="Hipervínculo visitado" xfId="1923" builtinId="9" hidden="1"/>
    <cellStyle name="Hipervínculo visitado" xfId="6570" builtinId="9" hidden="1"/>
    <cellStyle name="Hipervínculo visitado" xfId="4065" builtinId="9" hidden="1"/>
    <cellStyle name="Hipervínculo visitado" xfId="45080" builtinId="9" hidden="1"/>
    <cellStyle name="Hipervínculo visitado" xfId="42062" builtinId="9" hidden="1"/>
    <cellStyle name="Hipervínculo visitado" xfId="18539" builtinId="9" hidden="1"/>
    <cellStyle name="Hipervínculo visitado" xfId="38305" builtinId="9" hidden="1"/>
    <cellStyle name="Hipervínculo visitado" xfId="1447" builtinId="9" hidden="1"/>
    <cellStyle name="Hipervínculo visitado" xfId="21437" builtinId="9" hidden="1"/>
    <cellStyle name="Hipervínculo visitado" xfId="30552" builtinId="9" hidden="1"/>
    <cellStyle name="Hipervínculo visitado" xfId="45472" builtinId="9" hidden="1"/>
    <cellStyle name="Hipervínculo visitado" xfId="45969" builtinId="9" hidden="1"/>
    <cellStyle name="Hipervínculo visitado" xfId="57460" builtinId="9" hidden="1"/>
    <cellStyle name="Hipervínculo visitado" xfId="11357" builtinId="9" hidden="1"/>
    <cellStyle name="Hipervínculo visitado" xfId="13297" builtinId="9" hidden="1"/>
    <cellStyle name="Hipervínculo visitado" xfId="19488" builtinId="9" hidden="1"/>
    <cellStyle name="Hipervínculo visitado" xfId="51434" builtinId="9" hidden="1"/>
    <cellStyle name="Hipervínculo visitado" xfId="5286" builtinId="9" hidden="1"/>
    <cellStyle name="Hipervínculo visitado" xfId="20060" builtinId="9" hidden="1"/>
    <cellStyle name="Hipervínculo visitado" xfId="5966" builtinId="9" hidden="1"/>
    <cellStyle name="Hipervínculo visitado" xfId="44284" builtinId="9" hidden="1"/>
    <cellStyle name="Hipervínculo visitado" xfId="9504" builtinId="9" hidden="1"/>
    <cellStyle name="Hipervínculo visitado" xfId="24637" builtinId="9" hidden="1"/>
    <cellStyle name="Hipervínculo visitado" xfId="437" builtinId="9" hidden="1"/>
    <cellStyle name="Hipervínculo visitado" xfId="28985" builtinId="9" hidden="1"/>
    <cellStyle name="Hipervínculo visitado" xfId="29618" builtinId="9" hidden="1"/>
    <cellStyle name="Hipervínculo visitado" xfId="36163" builtinId="9" hidden="1"/>
    <cellStyle name="Hipervínculo visitado" xfId="25869" builtinId="9" hidden="1"/>
    <cellStyle name="Hipervínculo visitado" xfId="42570" builtinId="9" hidden="1"/>
    <cellStyle name="Hipervínculo visitado" xfId="30094" builtinId="9" hidden="1"/>
    <cellStyle name="Hipervínculo visitado" xfId="35071" builtinId="9" hidden="1"/>
    <cellStyle name="Hipervínculo visitado" xfId="47946" builtinId="9" hidden="1"/>
    <cellStyle name="Hipervínculo visitado" xfId="22055" builtinId="9" hidden="1"/>
    <cellStyle name="Hipervínculo visitado" xfId="38561" builtinId="9" hidden="1"/>
    <cellStyle name="Hipervínculo visitado" xfId="14084" builtinId="9" hidden="1"/>
    <cellStyle name="Hipervínculo visitado" xfId="39698" builtinId="9" hidden="1"/>
    <cellStyle name="Hipervínculo visitado" xfId="53015" builtinId="9" hidden="1"/>
    <cellStyle name="Hipervínculo visitado" xfId="52971" builtinId="9" hidden="1"/>
    <cellStyle name="Hipervínculo visitado" xfId="41735" builtinId="9" hidden="1"/>
    <cellStyle name="Hipervínculo visitado" xfId="34595" builtinId="9" hidden="1"/>
    <cellStyle name="Hipervínculo visitado" xfId="38053" builtinId="9" hidden="1"/>
    <cellStyle name="Hipervínculo visitado" xfId="29803" builtinId="9" hidden="1"/>
    <cellStyle name="Hipervínculo visitado" xfId="8050" builtinId="9" hidden="1"/>
    <cellStyle name="Hipervínculo visitado" xfId="2284" builtinId="9" hidden="1"/>
    <cellStyle name="Hipervínculo visitado" xfId="15754" builtinId="9" hidden="1"/>
    <cellStyle name="Hipervínculo visitado" xfId="9687" builtinId="9" hidden="1"/>
    <cellStyle name="Hipervínculo visitado" xfId="56539" builtinId="9" hidden="1"/>
    <cellStyle name="Hipervínculo visitado" xfId="47974" builtinId="9" hidden="1"/>
    <cellStyle name="Hipervínculo visitado" xfId="13528" builtinId="9" hidden="1"/>
    <cellStyle name="Hipervínculo visitado" xfId="20246" builtinId="9" hidden="1"/>
    <cellStyle name="Hipervínculo visitado" xfId="20889" builtinId="9" hidden="1"/>
    <cellStyle name="Hipervínculo visitado" xfId="39449" builtinId="9" hidden="1"/>
    <cellStyle name="Hipervínculo visitado" xfId="53031" builtinId="9" hidden="1"/>
    <cellStyle name="Hipervínculo visitado" xfId="22718" builtinId="9" hidden="1"/>
    <cellStyle name="Hipervínculo visitado" xfId="34239" builtinId="9" hidden="1"/>
    <cellStyle name="Hipervínculo visitado" xfId="31108" builtinId="9" hidden="1"/>
    <cellStyle name="Hipervínculo visitado" xfId="23179" builtinId="9" hidden="1"/>
    <cellStyle name="Hipervínculo visitado" xfId="51262" builtinId="9" hidden="1"/>
    <cellStyle name="Hipervínculo visitado" xfId="31855" builtinId="9" hidden="1"/>
    <cellStyle name="Hipervínculo visitado" xfId="27813" builtinId="9" hidden="1"/>
    <cellStyle name="Hipervínculo visitado" xfId="49448" builtinId="9" hidden="1"/>
    <cellStyle name="Hipervínculo visitado" xfId="33440" builtinId="9" hidden="1"/>
    <cellStyle name="Hipervínculo visitado" xfId="35671" builtinId="9" hidden="1"/>
    <cellStyle name="Hipervínculo visitado" xfId="34067" builtinId="9" hidden="1"/>
    <cellStyle name="Hipervínculo visitado" xfId="30974" builtinId="9" hidden="1"/>
    <cellStyle name="Hipervínculo visitado" xfId="44786" builtinId="9" hidden="1"/>
    <cellStyle name="Hipervínculo visitado" xfId="28269" builtinId="9" hidden="1"/>
    <cellStyle name="Hipervínculo visitado" xfId="31945" builtinId="9" hidden="1"/>
    <cellStyle name="Hipervínculo visitado" xfId="46887" builtinId="9" hidden="1"/>
    <cellStyle name="Hipervínculo visitado" xfId="45390" builtinId="9" hidden="1"/>
    <cellStyle name="Hipervínculo visitado" xfId="25365" builtinId="9" hidden="1"/>
    <cellStyle name="Hipervínculo visitado" xfId="24982" builtinId="9" hidden="1"/>
    <cellStyle name="Hipervínculo visitado" xfId="24537" builtinId="9" hidden="1"/>
    <cellStyle name="Hipervínculo visitado" xfId="15412" builtinId="9" hidden="1"/>
    <cellStyle name="Hipervínculo visitado" xfId="21841" builtinId="9" hidden="1"/>
    <cellStyle name="Hipervínculo visitado" xfId="22203" builtinId="9" hidden="1"/>
    <cellStyle name="Hipervínculo visitado" xfId="46786" builtinId="9" hidden="1"/>
    <cellStyle name="Hipervínculo visitado" xfId="43285" builtinId="9" hidden="1"/>
    <cellStyle name="Hipervínculo visitado" xfId="2336" builtinId="9" hidden="1"/>
    <cellStyle name="Hipervínculo visitado" xfId="23199" builtinId="9" hidden="1"/>
    <cellStyle name="Hipervínculo visitado" xfId="28379" builtinId="9" hidden="1"/>
    <cellStyle name="Hipervínculo visitado" xfId="14848" builtinId="9" hidden="1"/>
    <cellStyle name="Hipervínculo visitado" xfId="14962" builtinId="9" hidden="1"/>
    <cellStyle name="Hipervínculo visitado" xfId="15634" builtinId="9" hidden="1"/>
    <cellStyle name="Hipervínculo visitado" xfId="27053" builtinId="9" hidden="1"/>
    <cellStyle name="Hipervínculo visitado" xfId="9578" builtinId="9" hidden="1"/>
    <cellStyle name="Hipervínculo visitado" xfId="14273" builtinId="9" hidden="1"/>
    <cellStyle name="Hipervínculo visitado" xfId="23265" builtinId="9" hidden="1"/>
    <cellStyle name="Hipervínculo visitado" xfId="42976" builtinId="9" hidden="1"/>
    <cellStyle name="Hipervínculo visitado" xfId="4328" builtinId="9" hidden="1"/>
    <cellStyle name="Hipervínculo visitado" xfId="37765" builtinId="9" hidden="1"/>
    <cellStyle name="Hipervínculo visitado" xfId="431" builtinId="9" hidden="1"/>
    <cellStyle name="Hipervínculo visitado" xfId="2717" builtinId="9" hidden="1"/>
    <cellStyle name="Hipervínculo visitado" xfId="54882" builtinId="9" hidden="1"/>
    <cellStyle name="Hipervínculo visitado" xfId="20973" builtinId="9" hidden="1"/>
    <cellStyle name="Hipervínculo visitado" xfId="28151" builtinId="9" hidden="1"/>
    <cellStyle name="Hipervínculo visitado" xfId="28217" builtinId="9" hidden="1"/>
    <cellStyle name="Hipervínculo visitado" xfId="43305" builtinId="9" hidden="1"/>
    <cellStyle name="Hipervínculo visitado" xfId="54950" builtinId="9" hidden="1"/>
    <cellStyle name="Hipervínculo visitado" xfId="11835" builtinId="9" hidden="1"/>
    <cellStyle name="Hipervínculo visitado" xfId="3583" builtinId="9" hidden="1"/>
    <cellStyle name="Hipervínculo visitado" xfId="48986" builtinId="9" hidden="1"/>
    <cellStyle name="Hipervínculo visitado" xfId="25761" builtinId="9" hidden="1"/>
    <cellStyle name="Hipervínculo visitado" xfId="19838" builtinId="9" hidden="1"/>
    <cellStyle name="Hipervínculo visitado" xfId="4990" builtinId="9" hidden="1"/>
    <cellStyle name="Hipervínculo visitado" xfId="17530" builtinId="9" hidden="1"/>
    <cellStyle name="Hipervínculo visitado" xfId="23619" builtinId="9" hidden="1"/>
    <cellStyle name="Hipervínculo visitado" xfId="791" builtinId="9" hidden="1"/>
    <cellStyle name="Hipervínculo visitado" xfId="21909" builtinId="9" hidden="1"/>
    <cellStyle name="Hipervínculo visitado" xfId="59290" builtinId="9" hidden="1"/>
    <cellStyle name="Hipervínculo visitado" xfId="21963" builtinId="9" hidden="1"/>
    <cellStyle name="Hipervínculo visitado" xfId="56845" builtinId="9" hidden="1"/>
    <cellStyle name="Hipervínculo visitado" xfId="45974" builtinId="9" hidden="1"/>
    <cellStyle name="Hipervínculo visitado" xfId="20429" builtinId="9" hidden="1"/>
    <cellStyle name="Hipervínculo visitado" xfId="39100" builtinId="9" hidden="1"/>
    <cellStyle name="Hipervínculo visitado" xfId="21767" builtinId="9" hidden="1"/>
    <cellStyle name="Hipervínculo visitado" xfId="25422" builtinId="9" hidden="1"/>
    <cellStyle name="Hipervínculo visitado" xfId="29149" builtinId="9" hidden="1"/>
    <cellStyle name="Hipervínculo visitado" xfId="25694" builtinId="9" hidden="1"/>
    <cellStyle name="Hipervínculo visitado" xfId="5565" builtinId="9" hidden="1"/>
    <cellStyle name="Hipervínculo visitado" xfId="59205" builtinId="9" hidden="1"/>
    <cellStyle name="Hipervínculo visitado" xfId="8858" builtinId="9" hidden="1"/>
    <cellStyle name="Hipervínculo visitado" xfId="2834" builtinId="9" hidden="1"/>
    <cellStyle name="Hipervínculo visitado" xfId="35965" builtinId="9" hidden="1"/>
    <cellStyle name="Hipervínculo visitado" xfId="15106" builtinId="9" hidden="1"/>
    <cellStyle name="Hipervínculo visitado" xfId="45480" builtinId="9" hidden="1"/>
    <cellStyle name="Hipervínculo visitado" xfId="4450" builtinId="9" hidden="1"/>
    <cellStyle name="Hipervínculo visitado" xfId="11516" builtinId="9" hidden="1"/>
    <cellStyle name="Hipervínculo visitado" xfId="26523" builtinId="9" hidden="1"/>
    <cellStyle name="Hipervínculo visitado" xfId="22149" builtinId="9" hidden="1"/>
    <cellStyle name="Hipervínculo visitado" xfId="46873" builtinId="9" hidden="1"/>
    <cellStyle name="Hipervínculo visitado" xfId="51276" builtinId="9" hidden="1"/>
    <cellStyle name="Hipervínculo visitado" xfId="15997" builtinId="9" hidden="1"/>
    <cellStyle name="Hipervínculo visitado" xfId="28509" builtinId="9" hidden="1"/>
    <cellStyle name="Hipervínculo visitado" xfId="42034" builtinId="9" hidden="1"/>
    <cellStyle name="Hipervínculo visitado" xfId="36676" builtinId="9" hidden="1"/>
    <cellStyle name="Hipervínculo visitado" xfId="58182" builtinId="9" hidden="1"/>
    <cellStyle name="Hipervínculo visitado" xfId="47599" builtinId="9" hidden="1"/>
    <cellStyle name="Hipervínculo visitado" xfId="48970" builtinId="9" hidden="1"/>
    <cellStyle name="Hipervínculo visitado" xfId="40420" builtinId="9" hidden="1"/>
    <cellStyle name="Hipervínculo visitado" xfId="35605" builtinId="9" hidden="1"/>
    <cellStyle name="Hipervínculo visitado" xfId="4295" builtinId="9" hidden="1"/>
    <cellStyle name="Hipervínculo visitado" xfId="56457" builtinId="9" hidden="1"/>
    <cellStyle name="Hipervínculo visitado" xfId="29606" builtinId="9" hidden="1"/>
    <cellStyle name="Hipervínculo visitado" xfId="8330" builtinId="9" hidden="1"/>
    <cellStyle name="Hipervínculo visitado" xfId="6627" builtinId="9" hidden="1"/>
    <cellStyle name="Hipervínculo visitado" xfId="2499" builtinId="9" hidden="1"/>
    <cellStyle name="Hipervínculo visitado" xfId="27544" builtinId="9" hidden="1"/>
    <cellStyle name="Hipervínculo visitado" xfId="48002" builtinId="9" hidden="1"/>
    <cellStyle name="Hipervínculo visitado" xfId="58477" builtinId="9" hidden="1"/>
    <cellStyle name="Hipervínculo visitado" xfId="35300" builtinId="9" hidden="1"/>
    <cellStyle name="Hipervínculo visitado" xfId="33976" builtinId="9" hidden="1"/>
    <cellStyle name="Hipervínculo visitado" xfId="45306" builtinId="9" hidden="1"/>
    <cellStyle name="Hipervínculo visitado" xfId="3933" builtinId="9" hidden="1"/>
    <cellStyle name="Hipervínculo visitado" xfId="24191" builtinId="9" hidden="1"/>
    <cellStyle name="Hipervínculo visitado" xfId="6973" builtinId="9" hidden="1"/>
    <cellStyle name="Hipervínculo visitado" xfId="32908" builtinId="9" hidden="1"/>
    <cellStyle name="Hipervínculo visitado" xfId="57983" builtinId="9" hidden="1"/>
    <cellStyle name="Hipervínculo visitado" xfId="43664" builtinId="9" hidden="1"/>
    <cellStyle name="Hipervínculo visitado" xfId="26505" builtinId="9" hidden="1"/>
    <cellStyle name="Hipervínculo visitado" xfId="30592" builtinId="9" hidden="1"/>
    <cellStyle name="Hipervínculo visitado" xfId="22227" builtinId="9" hidden="1"/>
    <cellStyle name="Hipervínculo visitado" xfId="10208" builtinId="9" hidden="1"/>
    <cellStyle name="Hipervínculo visitado" xfId="31392" builtinId="9" hidden="1"/>
    <cellStyle name="Hipervínculo visitado" xfId="45310" builtinId="9" hidden="1"/>
    <cellStyle name="Hipervínculo visitado" xfId="29704" builtinId="9" hidden="1"/>
    <cellStyle name="Hipervínculo visitado" xfId="31871" builtinId="9" hidden="1"/>
    <cellStyle name="Hipervínculo visitado" xfId="37969" builtinId="9" hidden="1"/>
    <cellStyle name="Hipervínculo visitado" xfId="36195" builtinId="9" hidden="1"/>
    <cellStyle name="Hipervínculo visitado" xfId="38147" builtinId="9" hidden="1"/>
    <cellStyle name="Hipervínculo visitado" xfId="32642" builtinId="9" hidden="1"/>
    <cellStyle name="Hipervínculo visitado" xfId="38161" builtinId="9" hidden="1"/>
    <cellStyle name="Hipervínculo visitado" xfId="10400" builtinId="9" hidden="1"/>
    <cellStyle name="Hipervínculo visitado" xfId="47265" builtinId="9" hidden="1"/>
    <cellStyle name="Hipervínculo visitado" xfId="27382" builtinId="9" hidden="1"/>
    <cellStyle name="Hipervínculo visitado" xfId="33150" builtinId="9" hidden="1"/>
    <cellStyle name="Hipervínculo visitado" xfId="23705" builtinId="9" hidden="1"/>
    <cellStyle name="Hipervínculo visitado" xfId="15861" builtinId="9" hidden="1"/>
    <cellStyle name="Hipervínculo visitado" xfId="24241" builtinId="9" hidden="1"/>
    <cellStyle name="Hipervínculo visitado" xfId="4737" builtinId="9" hidden="1"/>
    <cellStyle name="Hipervínculo visitado" xfId="47994" builtinId="9" hidden="1"/>
    <cellStyle name="Hipervínculo visitado" xfId="275" builtinId="9" hidden="1"/>
    <cellStyle name="Hipervínculo visitado" xfId="38059" builtinId="9" hidden="1"/>
    <cellStyle name="Hipervínculo visitado" xfId="49190" builtinId="9" hidden="1"/>
    <cellStyle name="Hipervínculo visitado" xfId="23422" builtinId="9" hidden="1"/>
    <cellStyle name="Hipervínculo visitado" xfId="44978" builtinId="9" hidden="1"/>
    <cellStyle name="Hipervínculo visitado" xfId="23508" builtinId="9" hidden="1"/>
    <cellStyle name="Hipervínculo visitado" xfId="10161" builtinId="9" hidden="1"/>
    <cellStyle name="Hipervínculo visitado" xfId="15851" builtinId="9" hidden="1"/>
    <cellStyle name="Hipervínculo visitado" xfId="23247" builtinId="9" hidden="1"/>
    <cellStyle name="Hipervínculo visitado" xfId="43154" builtinId="9" hidden="1"/>
    <cellStyle name="Hipervínculo visitado" xfId="19084" builtinId="9" hidden="1"/>
    <cellStyle name="Hipervínculo visitado" xfId="20686" builtinId="9" hidden="1"/>
    <cellStyle name="Hipervínculo visitado" xfId="31724" builtinId="9" hidden="1"/>
    <cellStyle name="Hipervínculo visitado" xfId="37614" builtinId="9" hidden="1"/>
    <cellStyle name="Hipervínculo visitado" xfId="51746" builtinId="9" hidden="1"/>
    <cellStyle name="Hipervínculo visitado" xfId="26893" builtinId="9" hidden="1"/>
    <cellStyle name="Hipervínculo visitado" xfId="40372" builtinId="9" hidden="1"/>
    <cellStyle name="Hipervínculo visitado" xfId="23824" builtinId="9" hidden="1"/>
    <cellStyle name="Hipervínculo visitado" xfId="16509" builtinId="9" hidden="1"/>
    <cellStyle name="Hipervínculo visitado" xfId="21263" builtinId="9" hidden="1"/>
    <cellStyle name="Hipervínculo visitado" xfId="18966" builtinId="9" hidden="1"/>
    <cellStyle name="Hipervínculo visitado" xfId="43417" builtinId="9" hidden="1"/>
    <cellStyle name="Hipervínculo visitado" xfId="42406" builtinId="9" hidden="1"/>
    <cellStyle name="Hipervínculo visitado" xfId="28947" builtinId="9" hidden="1"/>
    <cellStyle name="Hipervínculo visitado" xfId="34747" builtinId="9" hidden="1"/>
    <cellStyle name="Hipervínculo visitado" xfId="54141" builtinId="9" hidden="1"/>
    <cellStyle name="Hipervínculo visitado" xfId="49750" builtinId="9" hidden="1"/>
    <cellStyle name="Hipervínculo visitado" xfId="44964" builtinId="9" hidden="1"/>
    <cellStyle name="Hipervínculo visitado" xfId="5162" builtinId="9" hidden="1"/>
    <cellStyle name="Hipervínculo visitado" xfId="9780" builtinId="9" hidden="1"/>
    <cellStyle name="Hipervínculo visitado" xfId="42" builtinId="9" hidden="1"/>
    <cellStyle name="Hipervínculo visitado" xfId="6038" builtinId="9" hidden="1"/>
    <cellStyle name="Hipervínculo visitado" xfId="2102" builtinId="9" hidden="1"/>
    <cellStyle name="Hipervínculo visitado" xfId="45729" builtinId="9" hidden="1"/>
    <cellStyle name="Hipervínculo visitado" xfId="49780" builtinId="9" hidden="1"/>
    <cellStyle name="Hipervínculo visitado" xfId="51730" builtinId="9" hidden="1"/>
    <cellStyle name="Hipervínculo visitado" xfId="19374" builtinId="9" hidden="1"/>
    <cellStyle name="Hipervínculo visitado" xfId="6506" builtinId="9" hidden="1"/>
    <cellStyle name="Hipervínculo visitado" xfId="37303" builtinId="9" hidden="1"/>
    <cellStyle name="Hipervínculo visitado" xfId="18813" builtinId="9" hidden="1"/>
    <cellStyle name="Hipervínculo visitado" xfId="53110" builtinId="9" hidden="1"/>
    <cellStyle name="Hipervínculo visitado" xfId="32585" builtinId="9" hidden="1"/>
    <cellStyle name="Hipervínculo visitado" xfId="7083" builtinId="9" hidden="1"/>
    <cellStyle name="Hipervínculo visitado" xfId="29995" builtinId="9" hidden="1"/>
    <cellStyle name="Hipervínculo visitado" xfId="5352" builtinId="9" hidden="1"/>
    <cellStyle name="Hipervínculo visitado" xfId="40246" builtinId="9" hidden="1"/>
    <cellStyle name="Hipervínculo visitado" xfId="42982" builtinId="9" hidden="1"/>
    <cellStyle name="Hipervínculo visitado" xfId="23691" builtinId="9" hidden="1"/>
    <cellStyle name="Hipervínculo visitado" xfId="45358" builtinId="9" hidden="1"/>
    <cellStyle name="Hipervínculo visitado" xfId="41906" builtinId="9" hidden="1"/>
    <cellStyle name="Hipervínculo visitado" xfId="39618" builtinId="9" hidden="1"/>
    <cellStyle name="Hipervínculo visitado" xfId="26381" builtinId="9" hidden="1"/>
    <cellStyle name="Hipervínculo visitado" xfId="28484" builtinId="9" hidden="1"/>
    <cellStyle name="Hipervínculo visitado" xfId="25396" builtinId="9" hidden="1"/>
    <cellStyle name="Hipervínculo visitado" xfId="21995" builtinId="9" hidden="1"/>
    <cellStyle name="Hipervínculo visitado" xfId="19094" builtinId="9" hidden="1"/>
    <cellStyle name="Hipervínculo visitado" xfId="21431" builtinId="9" hidden="1"/>
    <cellStyle name="Hipervínculo visitado" xfId="22221" builtinId="9" hidden="1"/>
    <cellStyle name="Hipervínculo visitado" xfId="45665" builtinId="9" hidden="1"/>
    <cellStyle name="Hipervínculo visitado" xfId="50524" builtinId="9" hidden="1"/>
    <cellStyle name="Hipervínculo visitado" xfId="498" builtinId="9" hidden="1"/>
    <cellStyle name="Hipervínculo visitado" xfId="3071" builtinId="9" hidden="1"/>
    <cellStyle name="Hipervínculo visitado" xfId="20264" builtinId="9" hidden="1"/>
    <cellStyle name="Hipervínculo visitado" xfId="35921" builtinId="9" hidden="1"/>
    <cellStyle name="Hipervínculo visitado" xfId="42124" builtinId="9" hidden="1"/>
    <cellStyle name="Hipervínculo visitado" xfId="14968" builtinId="9" hidden="1"/>
    <cellStyle name="Hipervínculo visitado" xfId="12755" builtinId="9" hidden="1"/>
    <cellStyle name="Hipervínculo visitado" xfId="26875" builtinId="9" hidden="1"/>
    <cellStyle name="Hipervínculo visitado" xfId="22499" builtinId="9" hidden="1"/>
    <cellStyle name="Hipervínculo visitado" xfId="30791" builtinId="9" hidden="1"/>
    <cellStyle name="Hipervínculo visitado" xfId="13287" builtinId="9" hidden="1"/>
    <cellStyle name="Hipervínculo visitado" xfId="16456" builtinId="9" hidden="1"/>
    <cellStyle name="Hipervínculo visitado" xfId="24667" builtinId="9" hidden="1"/>
    <cellStyle name="Hipervínculo visitado" xfId="33410" builtinId="9" hidden="1"/>
    <cellStyle name="Hipervínculo visitado" xfId="29069" builtinId="9" hidden="1"/>
    <cellStyle name="Hipervínculo visitado" xfId="21013" builtinId="9" hidden="1"/>
    <cellStyle name="Hipervínculo visitado" xfId="18319" builtinId="9" hidden="1"/>
    <cellStyle name="Hipervínculo visitado" xfId="44202" builtinId="9" hidden="1"/>
    <cellStyle name="Hipervínculo visitado" xfId="14060" builtinId="9" hidden="1"/>
    <cellStyle name="Hipervínculo visitado" xfId="16376" builtinId="9" hidden="1"/>
    <cellStyle name="Hipervínculo visitado" xfId="54143" builtinId="9" hidden="1"/>
    <cellStyle name="Hipervínculo visitado" xfId="14180" builtinId="9" hidden="1"/>
    <cellStyle name="Hipervínculo visitado" xfId="43733" builtinId="9" hidden="1"/>
    <cellStyle name="Hipervínculo visitado" xfId="15228" builtinId="9" hidden="1"/>
    <cellStyle name="Hipervínculo visitado" xfId="33614" builtinId="9" hidden="1"/>
    <cellStyle name="Hipervínculo visitado" xfId="14154" builtinId="9" hidden="1"/>
    <cellStyle name="Hipervínculo visitado" xfId="14305" builtinId="9" hidden="1"/>
    <cellStyle name="Hipervínculo visitado" xfId="24145" builtinId="9" hidden="1"/>
    <cellStyle name="Hipervínculo visitado" xfId="56765" builtinId="9" hidden="1"/>
    <cellStyle name="Hipervínculo visitado" xfId="51022" builtinId="9" hidden="1"/>
    <cellStyle name="Hipervínculo visitado" xfId="13526" builtinId="9" hidden="1"/>
    <cellStyle name="Hipervínculo visitado" xfId="45965" builtinId="9" hidden="1"/>
    <cellStyle name="Hipervínculo visitado" xfId="11956" builtinId="9" hidden="1"/>
    <cellStyle name="Hipervínculo visitado" xfId="17007" builtinId="9" hidden="1"/>
    <cellStyle name="Hipervínculo visitado" xfId="54898" builtinId="9" hidden="1"/>
    <cellStyle name="Hipervínculo visitado" xfId="18932" builtinId="9" hidden="1"/>
    <cellStyle name="Hipervínculo visitado" xfId="40658" builtinId="9" hidden="1"/>
    <cellStyle name="Hipervínculo visitado" xfId="6558" builtinId="9" hidden="1"/>
    <cellStyle name="Hipervínculo visitado" xfId="47467" builtinId="9" hidden="1"/>
    <cellStyle name="Hipervínculo visitado" xfId="488" builtinId="9" hidden="1"/>
    <cellStyle name="Hipervínculo visitado" xfId="11974" builtinId="9" hidden="1"/>
    <cellStyle name="Hipervínculo visitado" xfId="27710" builtinId="9" hidden="1"/>
    <cellStyle name="Hipervínculo visitado" xfId="51588" builtinId="9" hidden="1"/>
    <cellStyle name="Hipervínculo visitado" xfId="3625" builtinId="9" hidden="1"/>
    <cellStyle name="Hipervínculo visitado" xfId="44628" builtinId="9" hidden="1"/>
    <cellStyle name="Hipervínculo visitado" xfId="3905" builtinId="9" hidden="1"/>
    <cellStyle name="Hipervínculo visitado" xfId="2885" builtinId="9" hidden="1"/>
    <cellStyle name="Hipervínculo visitado" xfId="16206" builtinId="9" hidden="1"/>
    <cellStyle name="Hipervínculo visitado" xfId="12603" builtinId="9" hidden="1"/>
    <cellStyle name="Hipervínculo visitado" xfId="58039" builtinId="9" hidden="1"/>
    <cellStyle name="Hipervínculo visitado" xfId="23325" builtinId="9" hidden="1"/>
    <cellStyle name="Hipervínculo visitado" xfId="16529" builtinId="9" hidden="1"/>
    <cellStyle name="Hipervínculo visitado" xfId="51880" builtinId="9" hidden="1"/>
    <cellStyle name="Hipervínculo visitado" xfId="3631" builtinId="9" hidden="1"/>
    <cellStyle name="Hipervínculo visitado" xfId="29139" builtinId="9" hidden="1"/>
    <cellStyle name="Hipervínculo visitado" xfId="23529" builtinId="9" hidden="1"/>
    <cellStyle name="Hipervínculo visitado" xfId="59430" builtinId="9" hidden="1"/>
    <cellStyle name="Hipervínculo visitado" xfId="56239" builtinId="9" hidden="1"/>
    <cellStyle name="Hipervínculo visitado" xfId="43689" builtinId="9" hidden="1"/>
    <cellStyle name="Hipervínculo visitado" xfId="44928" builtinId="9" hidden="1"/>
    <cellStyle name="Hipervínculo visitado" xfId="4864" builtinId="9" hidden="1"/>
    <cellStyle name="Hipervínculo visitado" xfId="44011" builtinId="9" hidden="1"/>
    <cellStyle name="Hipervínculo visitado" xfId="54497" builtinId="9" hidden="1"/>
    <cellStyle name="Hipervínculo visitado" xfId="54517" builtinId="9" hidden="1"/>
    <cellStyle name="Hipervínculo visitado" xfId="10478" builtinId="9" hidden="1"/>
    <cellStyle name="Hipervínculo visitado" xfId="35749" builtinId="9" hidden="1"/>
    <cellStyle name="Hipervínculo visitado" xfId="9932" builtinId="9" hidden="1"/>
    <cellStyle name="Hipervínculo visitado" xfId="5632" builtinId="9" hidden="1"/>
    <cellStyle name="Hipervínculo visitado" xfId="38746" builtinId="9" hidden="1"/>
    <cellStyle name="Hipervínculo visitado" xfId="14102" builtinId="9" hidden="1"/>
    <cellStyle name="Hipervínculo visitado" xfId="15128" builtinId="9" hidden="1"/>
    <cellStyle name="Hipervínculo visitado" xfId="26393" builtinId="9" hidden="1"/>
    <cellStyle name="Hipervínculo visitado" xfId="30828" builtinId="9" hidden="1"/>
    <cellStyle name="Hipervínculo visitado" xfId="9998" builtinId="9" hidden="1"/>
    <cellStyle name="Hipervínculo visitado" xfId="45458" builtinId="9" hidden="1"/>
    <cellStyle name="Hipervínculo visitado" xfId="27472" builtinId="9" hidden="1"/>
    <cellStyle name="Hipervínculo visitado" xfId="8880" builtinId="9" hidden="1"/>
    <cellStyle name="Hipervínculo visitado" xfId="48151" builtinId="9" hidden="1"/>
    <cellStyle name="Hipervínculo visitado" xfId="26503" builtinId="9" hidden="1"/>
    <cellStyle name="Hipervínculo visitado" xfId="25030" builtinId="9" hidden="1"/>
    <cellStyle name="Hipervínculo visitado" xfId="13121" builtinId="9" hidden="1"/>
    <cellStyle name="Hipervínculo visitado" xfId="38269" builtinId="9" hidden="1"/>
    <cellStyle name="Hipervínculo visitado" xfId="21905" builtinId="9" hidden="1"/>
    <cellStyle name="Hipervínculo visitado" xfId="24819" builtinId="9" hidden="1"/>
    <cellStyle name="Hipervínculo visitado" xfId="29129" builtinId="9" hidden="1"/>
    <cellStyle name="Hipervínculo visitado" xfId="41882" builtinId="9" hidden="1"/>
    <cellStyle name="Hipervínculo visitado" xfId="353" builtinId="9" hidden="1"/>
    <cellStyle name="Hipervínculo visitado" xfId="22495" builtinId="9" hidden="1"/>
    <cellStyle name="Hipervínculo visitado" xfId="7944" builtinId="9" hidden="1"/>
    <cellStyle name="Hipervínculo visitado" xfId="51654" builtinId="9" hidden="1"/>
    <cellStyle name="Hipervínculo visitado" xfId="8038" builtinId="9" hidden="1"/>
    <cellStyle name="Hipervínculo visitado" xfId="17039" builtinId="9" hidden="1"/>
    <cellStyle name="Hipervínculo visitado" xfId="41749" builtinId="9" hidden="1"/>
    <cellStyle name="Hipervínculo visitado" xfId="25573" builtinId="9" hidden="1"/>
    <cellStyle name="Hipervínculo visitado" xfId="21853" builtinId="9" hidden="1"/>
    <cellStyle name="Hipervínculo visitado" xfId="18700" builtinId="9" hidden="1"/>
    <cellStyle name="Hipervínculo visitado" xfId="34470" builtinId="9" hidden="1"/>
    <cellStyle name="Hipervínculo visitado" xfId="26557" builtinId="9" hidden="1"/>
    <cellStyle name="Hipervínculo visitado" xfId="11495" builtinId="9" hidden="1"/>
    <cellStyle name="Hipervínculo visitado" xfId="51488" builtinId="9" hidden="1"/>
    <cellStyle name="Hipervínculo visitado" xfId="52076" builtinId="9" hidden="1"/>
    <cellStyle name="Hipervínculo visitado" xfId="36674" builtinId="9" hidden="1"/>
    <cellStyle name="Hipervínculo visitado" xfId="22139" builtinId="9" hidden="1"/>
    <cellStyle name="Hipervínculo visitado" xfId="3493" builtinId="9" hidden="1"/>
    <cellStyle name="Hipervínculo visitado" xfId="32394" builtinId="9" hidden="1"/>
    <cellStyle name="Hipervínculo visitado" xfId="53037" builtinId="9" hidden="1"/>
    <cellStyle name="Hipervínculo visitado" xfId="39544" builtinId="9" hidden="1"/>
    <cellStyle name="Hipervínculo visitado" xfId="31490" builtinId="9" hidden="1"/>
    <cellStyle name="Hipervínculo visitado" xfId="6366" builtinId="9" hidden="1"/>
    <cellStyle name="Hipervínculo visitado" xfId="27522" builtinId="9" hidden="1"/>
    <cellStyle name="Hipervínculo visitado" xfId="38039" builtinId="9" hidden="1"/>
    <cellStyle name="Hipervínculo visitado" xfId="32293" builtinId="9" hidden="1"/>
    <cellStyle name="Hipervínculo visitado" xfId="5502" builtinId="9" hidden="1"/>
    <cellStyle name="Hipervínculo visitado" xfId="58035" builtinId="9" hidden="1"/>
    <cellStyle name="Hipervínculo visitado" xfId="58075" builtinId="9" hidden="1"/>
    <cellStyle name="Hipervínculo visitado" xfId="46016" builtinId="9" hidden="1"/>
    <cellStyle name="Hipervínculo visitado" xfId="30313" builtinId="9" hidden="1"/>
    <cellStyle name="Hipervínculo visitado" xfId="37435" builtinId="9" hidden="1"/>
    <cellStyle name="Hipervínculo visitado" xfId="42217" builtinId="9" hidden="1"/>
    <cellStyle name="Hipervínculo visitado" xfId="28157" builtinId="9" hidden="1"/>
    <cellStyle name="Hipervínculo visitado" xfId="27552" builtinId="9" hidden="1"/>
    <cellStyle name="Hipervínculo visitado" xfId="30962" builtinId="9" hidden="1"/>
    <cellStyle name="Hipervínculo visitado" xfId="28979" builtinId="9" hidden="1"/>
    <cellStyle name="Hipervínculo visitado" xfId="56735" builtinId="9" hidden="1"/>
    <cellStyle name="Hipervínculo visitado" xfId="37453" builtinId="9" hidden="1"/>
    <cellStyle name="Hipervínculo visitado" xfId="36392" builtinId="9" hidden="1"/>
    <cellStyle name="Hipervínculo visitado" xfId="35601" builtinId="9" hidden="1"/>
    <cellStyle name="Hipervínculo visitado" xfId="29580" builtinId="9" hidden="1"/>
    <cellStyle name="Hipervínculo visitado" xfId="2858" builtinId="9" hidden="1"/>
    <cellStyle name="Hipervínculo visitado" xfId="26413" builtinId="9" hidden="1"/>
    <cellStyle name="Hipervínculo visitado" xfId="30090" builtinId="9" hidden="1"/>
    <cellStyle name="Hipervínculo visitado" xfId="28045" builtinId="9" hidden="1"/>
    <cellStyle name="Hipervínculo visitado" xfId="10458" builtinId="9" hidden="1"/>
    <cellStyle name="Hipervínculo visitado" xfId="14776" builtinId="9" hidden="1"/>
    <cellStyle name="Hipervínculo visitado" xfId="51784" builtinId="9" hidden="1"/>
    <cellStyle name="Hipervínculo visitado" xfId="33003" builtinId="9" hidden="1"/>
    <cellStyle name="Hipervínculo visitado" xfId="39210" builtinId="9" hidden="1"/>
    <cellStyle name="Hipervínculo visitado" xfId="48141" builtinId="9" hidden="1"/>
    <cellStyle name="Hipervínculo visitado" xfId="51172" builtinId="9" hidden="1"/>
    <cellStyle name="Hipervínculo visitado" xfId="8943" builtinId="9" hidden="1"/>
    <cellStyle name="Hipervínculo visitado" xfId="34499" builtinId="9" hidden="1"/>
    <cellStyle name="Hipervínculo visitado" xfId="34915" builtinId="9" hidden="1"/>
    <cellStyle name="Hipervínculo visitado" xfId="9476" builtinId="9" hidden="1"/>
    <cellStyle name="Hipervínculo visitado" xfId="15016" builtinId="9" hidden="1"/>
    <cellStyle name="Hipervínculo visitado" xfId="20320" builtinId="9" hidden="1"/>
    <cellStyle name="Hipervínculo visitado" xfId="32488" builtinId="9" hidden="1"/>
    <cellStyle name="Hipervínculo visitado" xfId="53211" builtinId="9" hidden="1"/>
    <cellStyle name="Hipervínculo visitado" xfId="11128" builtinId="9" hidden="1"/>
    <cellStyle name="Hipervínculo visitado" xfId="34761" builtinId="9" hidden="1"/>
    <cellStyle name="Hipervínculo visitado" xfId="25710" builtinId="9" hidden="1"/>
    <cellStyle name="Hipervínculo visitado" xfId="24457" builtinId="9" hidden="1"/>
    <cellStyle name="Hipervínculo visitado" xfId="15122" builtinId="9" hidden="1"/>
    <cellStyle name="Hipervínculo visitado" xfId="9952" builtinId="9" hidden="1"/>
    <cellStyle name="Hipervínculo visitado" xfId="38375" builtinId="9" hidden="1"/>
    <cellStyle name="Hipervínculo visitado" xfId="2260" builtinId="9" hidden="1"/>
    <cellStyle name="Hipervínculo visitado" xfId="48000" builtinId="9" hidden="1"/>
    <cellStyle name="Hipervínculo visitado" xfId="56131" builtinId="9" hidden="1"/>
    <cellStyle name="Hipervínculo visitado" xfId="19698" builtinId="9" hidden="1"/>
    <cellStyle name="Hipervínculo visitado" xfId="58935" builtinId="9" hidden="1"/>
    <cellStyle name="Hipervínculo visitado" xfId="797" builtinId="9" hidden="1"/>
    <cellStyle name="Hipervínculo visitado" xfId="41462" builtinId="9" hidden="1"/>
    <cellStyle name="Hipervínculo visitado" xfId="39256" builtinId="9" hidden="1"/>
    <cellStyle name="Hipervínculo visitado" xfId="4346" builtinId="9" hidden="1"/>
    <cellStyle name="Hipervínculo visitado" xfId="45194" builtinId="9" hidden="1"/>
    <cellStyle name="Hipervínculo visitado" xfId="54605" builtinId="9" hidden="1"/>
    <cellStyle name="Hipervínculo visitado" xfId="30717" builtinId="9" hidden="1"/>
    <cellStyle name="Hipervínculo visitado" xfId="19556" builtinId="9" hidden="1"/>
    <cellStyle name="Hipervínculo visitado" xfId="20088" builtinId="9" hidden="1"/>
    <cellStyle name="Hipervínculo visitado" xfId="2479" builtinId="9" hidden="1"/>
    <cellStyle name="Hipervínculo visitado" xfId="6394" builtinId="9" hidden="1"/>
    <cellStyle name="Hipervínculo visitado" xfId="7907" builtinId="9" hidden="1"/>
    <cellStyle name="Hipervínculo visitado" xfId="16169" builtinId="9" hidden="1"/>
    <cellStyle name="Hipervínculo visitado" xfId="12195" builtinId="9" hidden="1"/>
    <cellStyle name="Hipervínculo visitado" xfId="46137" builtinId="9" hidden="1"/>
    <cellStyle name="Hipervínculo visitado" xfId="33930" builtinId="9" hidden="1"/>
    <cellStyle name="Hipervínculo visitado" xfId="26134" builtinId="9" hidden="1"/>
    <cellStyle name="Hipervínculo visitado" xfId="42133" builtinId="9" hidden="1"/>
    <cellStyle name="Hipervínculo visitado" xfId="35805" builtinId="9" hidden="1"/>
    <cellStyle name="Hipervínculo visitado" xfId="15734" builtinId="9" hidden="1"/>
    <cellStyle name="Hipervínculo visitado" xfId="554" builtinId="9" hidden="1"/>
    <cellStyle name="Hipervínculo visitado" xfId="8036" builtinId="9" hidden="1"/>
    <cellStyle name="Hipervínculo visitado" xfId="43595" builtinId="9" hidden="1"/>
    <cellStyle name="Hipervínculo visitado" xfId="27330" builtinId="9" hidden="1"/>
    <cellStyle name="Hipervínculo visitado" xfId="21041" builtinId="9" hidden="1"/>
    <cellStyle name="Hipervínculo visitado" xfId="40038" builtinId="9" hidden="1"/>
    <cellStyle name="Hipervínculo visitado" xfId="1377" builtinId="9" hidden="1"/>
    <cellStyle name="Hipervínculo visitado" xfId="34311" builtinId="9" hidden="1"/>
    <cellStyle name="Hipervínculo visitado" xfId="29137" builtinId="9" hidden="1"/>
    <cellStyle name="Hipervínculo visitado" xfId="57671" builtinId="9" hidden="1"/>
    <cellStyle name="Hipervínculo visitado" xfId="58709" builtinId="9" hidden="1"/>
    <cellStyle name="Hipervínculo visitado" xfId="33366" builtinId="9" hidden="1"/>
    <cellStyle name="Hipervínculo visitado" xfId="35312" builtinId="9" hidden="1"/>
    <cellStyle name="Hipervínculo visitado" xfId="2604" builtinId="9" hidden="1"/>
    <cellStyle name="Hipervínculo visitado" xfId="42470" builtinId="9" hidden="1"/>
    <cellStyle name="Hipervínculo visitado" xfId="30402" builtinId="9" hidden="1"/>
    <cellStyle name="Hipervínculo visitado" xfId="671" builtinId="9" hidden="1"/>
    <cellStyle name="Hipervínculo visitado" xfId="6014" builtinId="9" hidden="1"/>
    <cellStyle name="Hipervínculo visitado" xfId="22908" builtinId="9" hidden="1"/>
    <cellStyle name="Hipervínculo visitado" xfId="22630" builtinId="9" hidden="1"/>
    <cellStyle name="Hipervínculo visitado" xfId="43022" builtinId="9" hidden="1"/>
    <cellStyle name="Hipervínculo visitado" xfId="21517" builtinId="9" hidden="1"/>
    <cellStyle name="Hipervínculo visitado" xfId="11189" builtinId="9" hidden="1"/>
    <cellStyle name="Hipervínculo visitado" xfId="13091" builtinId="9" hidden="1"/>
    <cellStyle name="Hipervínculo visitado" xfId="9348" builtinId="9" hidden="1"/>
    <cellStyle name="Hipervínculo visitado" xfId="21361" builtinId="9" hidden="1"/>
    <cellStyle name="Hipervínculo visitado" xfId="21757" builtinId="9" hidden="1"/>
    <cellStyle name="Hipervínculo visitado" xfId="21525" builtinId="9" hidden="1"/>
    <cellStyle name="Hipervínculo visitado" xfId="28091" builtinId="9" hidden="1"/>
    <cellStyle name="Hipervínculo visitado" xfId="44088" builtinId="9" hidden="1"/>
    <cellStyle name="Hipervínculo visitado" xfId="25196" builtinId="9" hidden="1"/>
    <cellStyle name="Hipervínculo visitado" xfId="28245" builtinId="9" hidden="1"/>
    <cellStyle name="Hipervínculo visitado" xfId="46744" builtinId="9" hidden="1"/>
    <cellStyle name="Hipervínculo visitado" xfId="45621" builtinId="9" hidden="1"/>
    <cellStyle name="Hipervínculo visitado" xfId="44461" builtinId="9" hidden="1"/>
    <cellStyle name="Hipervínculo visitado" xfId="46959" builtinId="9" hidden="1"/>
    <cellStyle name="Hipervínculo visitado" xfId="43521" builtinId="9" hidden="1"/>
    <cellStyle name="Hipervínculo visitado" xfId="51778" builtinId="9" hidden="1"/>
    <cellStyle name="Hipervínculo visitado" xfId="12675" builtinId="9" hidden="1"/>
    <cellStyle name="Hipervínculo visitado" xfId="673" builtinId="9" hidden="1"/>
    <cellStyle name="Hipervínculo visitado" xfId="55478" builtinId="9" hidden="1"/>
    <cellStyle name="Hipervínculo visitado" xfId="40930" builtinId="9" hidden="1"/>
    <cellStyle name="Hipervínculo visitado" xfId="50909" builtinId="9" hidden="1"/>
    <cellStyle name="Hipervínculo visitado" xfId="26911" builtinId="9" hidden="1"/>
    <cellStyle name="Hipervínculo visitado" xfId="20114" builtinId="9" hidden="1"/>
    <cellStyle name="Hipervínculo visitado" xfId="40404" builtinId="9" hidden="1"/>
    <cellStyle name="Hipervínculo visitado" xfId="44288" builtinId="9" hidden="1"/>
    <cellStyle name="Hipervínculo visitado" xfId="57232" builtinId="9" hidden="1"/>
    <cellStyle name="Hipervínculo visitado" xfId="7608" builtinId="9" hidden="1"/>
    <cellStyle name="Hipervínculo visitado" xfId="25511" builtinId="9" hidden="1"/>
    <cellStyle name="Hipervínculo visitado" xfId="35131" builtinId="9" hidden="1"/>
    <cellStyle name="Hipervínculo visitado" xfId="56701" builtinId="9" hidden="1"/>
    <cellStyle name="Hipervínculo visitado" xfId="35397" builtinId="9" hidden="1"/>
    <cellStyle name="Hipervínculo visitado" xfId="33592" builtinId="9" hidden="1"/>
    <cellStyle name="Hipervínculo visitado" xfId="4964" builtinId="9" hidden="1"/>
    <cellStyle name="Hipervínculo visitado" xfId="55375" builtinId="9" hidden="1"/>
    <cellStyle name="Hipervínculo visitado" xfId="6336" builtinId="9" hidden="1"/>
    <cellStyle name="Hipervínculo visitado" xfId="34878" builtinId="9" hidden="1"/>
    <cellStyle name="Hipervínculo visitado" xfId="27875" builtinId="9" hidden="1"/>
    <cellStyle name="Hipervínculo visitado" xfId="33792" builtinId="9" hidden="1"/>
    <cellStyle name="Hipervínculo visitado" xfId="31772" builtinId="9" hidden="1"/>
    <cellStyle name="Hipervínculo visitado" xfId="25146" builtinId="9" hidden="1"/>
    <cellStyle name="Hipervínculo visitado" xfId="55170" builtinId="9" hidden="1"/>
    <cellStyle name="Hipervínculo visitado" xfId="58899" builtinId="9" hidden="1"/>
    <cellStyle name="Hipervínculo visitado" xfId="14518" builtinId="9" hidden="1"/>
    <cellStyle name="Hipervínculo visitado" xfId="38533" builtinId="9" hidden="1"/>
    <cellStyle name="Hipervínculo visitado" xfId="12797" builtinId="9" hidden="1"/>
    <cellStyle name="Hipervínculo visitado" xfId="5788" builtinId="9" hidden="1"/>
    <cellStyle name="Hipervínculo visitado" xfId="43682" builtinId="9" hidden="1"/>
    <cellStyle name="Hipervínculo visitado" xfId="1295" builtinId="9" hidden="1"/>
    <cellStyle name="Hipervínculo visitado" xfId="56749" builtinId="9" hidden="1"/>
    <cellStyle name="Hipervínculo visitado" xfId="16190" builtinId="9" hidden="1"/>
    <cellStyle name="Hipervínculo visitado" xfId="55454" builtinId="9" hidden="1"/>
    <cellStyle name="Hipervínculo visitado" xfId="3393" builtinId="9" hidden="1"/>
    <cellStyle name="Hipervínculo visitado" xfId="22057" builtinId="9" hidden="1"/>
    <cellStyle name="Hipervínculo visitado" xfId="29319" builtinId="9" hidden="1"/>
    <cellStyle name="Hipervínculo visitado" xfId="42328" builtinId="9" hidden="1"/>
    <cellStyle name="Hipervínculo visitado" xfId="853" builtinId="9" hidden="1"/>
    <cellStyle name="Hipervínculo visitado" xfId="23959" builtinId="9" hidden="1"/>
    <cellStyle name="Hipervínculo visitado" xfId="31778" builtinId="9" hidden="1"/>
    <cellStyle name="Hipervínculo visitado" xfId="14134" builtinId="9" hidden="1"/>
    <cellStyle name="Hipervínculo visitado" xfId="26196" builtinId="9" hidden="1"/>
    <cellStyle name="Hipervínculo visitado" xfId="21193" builtinId="9" hidden="1"/>
    <cellStyle name="Hipervínculo visitado" xfId="24331" builtinId="9" hidden="1"/>
    <cellStyle name="Hipervínculo visitado" xfId="37576" builtinId="9" hidden="1"/>
    <cellStyle name="Hipervínculo visitado" xfId="52158" builtinId="9" hidden="1"/>
    <cellStyle name="Hipervínculo visitado" xfId="56491" builtinId="9" hidden="1"/>
    <cellStyle name="Hipervínculo visitado" xfId="46373" builtinId="9" hidden="1"/>
    <cellStyle name="Hipervínculo visitado" xfId="24527" builtinId="9" hidden="1"/>
    <cellStyle name="Hipervínculo visitado" xfId="44524" builtinId="9" hidden="1"/>
    <cellStyle name="Hipervínculo visitado" xfId="45118" builtinId="9" hidden="1"/>
    <cellStyle name="Hipervínculo visitado" xfId="28197" builtinId="9" hidden="1"/>
    <cellStyle name="Hipervínculo visitado" xfId="21181" builtinId="9" hidden="1"/>
    <cellStyle name="Hipervínculo visitado" xfId="46889" builtinId="9" hidden="1"/>
    <cellStyle name="Hipervínculo visitado" xfId="9764" builtinId="9" hidden="1"/>
    <cellStyle name="Hipervínculo visitado" xfId="4928" builtinId="9" hidden="1"/>
    <cellStyle name="Hipervínculo visitado" xfId="43725" builtinId="9" hidden="1"/>
    <cellStyle name="Hipervínculo visitado" xfId="31602" builtinId="9" hidden="1"/>
    <cellStyle name="Hipervínculo visitado" xfId="16803" builtinId="9" hidden="1"/>
    <cellStyle name="Hipervínculo visitado" xfId="49236" builtinId="9" hidden="1"/>
    <cellStyle name="Hipervínculo visitado" xfId="34653" builtinId="9" hidden="1"/>
    <cellStyle name="Hipervínculo visitado" xfId="32710" builtinId="9" hidden="1"/>
    <cellStyle name="Hipervínculo visitado" xfId="35861" builtinId="9" hidden="1"/>
    <cellStyle name="Hipervínculo visitado" xfId="32085" builtinId="9" hidden="1"/>
    <cellStyle name="Hipervínculo visitado" xfId="38057" builtinId="9" hidden="1"/>
    <cellStyle name="Hipervínculo visitado" xfId="35851" builtinId="9" hidden="1"/>
    <cellStyle name="Hipervínculo visitado" xfId="3453" builtinId="9" hidden="1"/>
    <cellStyle name="Hipervínculo visitado" xfId="26655" builtinId="9" hidden="1"/>
    <cellStyle name="Hipervínculo visitado" xfId="42546" builtinId="9" hidden="1"/>
    <cellStyle name="Hipervínculo visitado" xfId="36261" builtinId="9" hidden="1"/>
    <cellStyle name="Hipervínculo visitado" xfId="42710" builtinId="9" hidden="1"/>
    <cellStyle name="Hipervínculo visitado" xfId="30796" builtinId="9" hidden="1"/>
    <cellStyle name="Hipervínculo visitado" xfId="31672" builtinId="9" hidden="1"/>
    <cellStyle name="Hipervínculo visitado" xfId="28115" builtinId="9" hidden="1"/>
    <cellStyle name="Hipervínculo visitado" xfId="29329" builtinId="9" hidden="1"/>
    <cellStyle name="Hipervínculo visitado" xfId="7359" builtinId="9" hidden="1"/>
    <cellStyle name="Hipervínculo visitado" xfId="46756" builtinId="9" hidden="1"/>
    <cellStyle name="Hipervínculo visitado" xfId="13638" builtinId="9" hidden="1"/>
    <cellStyle name="Hipervínculo visitado" xfId="42706" builtinId="9" hidden="1"/>
    <cellStyle name="Hipervínculo visitado" xfId="3473" builtinId="9" hidden="1"/>
    <cellStyle name="Hipervínculo visitado" xfId="8686" builtinId="9" hidden="1"/>
    <cellStyle name="Hipervínculo visitado" xfId="2897" builtinId="9" hidden="1"/>
    <cellStyle name="Hipervínculo visitado" xfId="22996" builtinId="9" hidden="1"/>
    <cellStyle name="Hipervínculo visitado" xfId="44828" builtinId="9" hidden="1"/>
    <cellStyle name="Hipervínculo visitado" xfId="39260" builtinId="9" hidden="1"/>
    <cellStyle name="Hipervínculo visitado" xfId="9313" builtinId="9" hidden="1"/>
    <cellStyle name="Hipervínculo visitado" xfId="17118" builtinId="9" hidden="1"/>
    <cellStyle name="Hipervínculo visitado" xfId="46565" builtinId="9" hidden="1"/>
    <cellStyle name="Hipervínculo visitado" xfId="45753" builtinId="9" hidden="1"/>
    <cellStyle name="Hipervínculo visitado" xfId="50622" builtinId="9" hidden="1"/>
    <cellStyle name="Hipervínculo visitado" xfId="21509" builtinId="9" hidden="1"/>
    <cellStyle name="Hipervínculo visitado" xfId="21687" builtinId="9" hidden="1"/>
    <cellStyle name="Hipervínculo visitado" xfId="17049" builtinId="9" hidden="1"/>
    <cellStyle name="Hipervínculo visitado" xfId="45142" builtinId="9" hidden="1"/>
    <cellStyle name="Hipervínculo visitado" xfId="58995" builtinId="9" hidden="1"/>
    <cellStyle name="Hipervínculo visitado" xfId="50427" builtinId="9" hidden="1"/>
    <cellStyle name="Hipervínculo visitado" xfId="1189" builtinId="9" hidden="1"/>
    <cellStyle name="Hipervínculo visitado" xfId="12629" builtinId="9" hidden="1"/>
    <cellStyle name="Hipervínculo visitado" xfId="40812" builtinId="9" hidden="1"/>
    <cellStyle name="Hipervínculo visitado" xfId="33013" builtinId="9" hidden="1"/>
    <cellStyle name="Hipervínculo visitado" xfId="16099" builtinId="9" hidden="1"/>
    <cellStyle name="Hipervínculo visitado" xfId="24663" builtinId="9" hidden="1"/>
    <cellStyle name="Hipervínculo visitado" xfId="1551" builtinId="9" hidden="1"/>
    <cellStyle name="Hipervínculo visitado" xfId="20397" builtinId="9" hidden="1"/>
    <cellStyle name="Hipervínculo visitado" xfId="16848" builtinId="9" hidden="1"/>
    <cellStyle name="Hipervínculo visitado" xfId="19333" builtinId="9" hidden="1"/>
    <cellStyle name="Hipervínculo visitado" xfId="50062" builtinId="9" hidden="1"/>
    <cellStyle name="Hipervínculo visitado" xfId="10820" builtinId="9" hidden="1"/>
    <cellStyle name="Hipervínculo visitado" xfId="38939" builtinId="9" hidden="1"/>
    <cellStyle name="Hipervínculo visitado" xfId="50491" builtinId="9" hidden="1"/>
    <cellStyle name="Hipervínculo visitado" xfId="4091" builtinId="9" hidden="1"/>
    <cellStyle name="Hipervínculo visitado" xfId="34495" builtinId="9" hidden="1"/>
    <cellStyle name="Hipervínculo visitado" xfId="29708" builtinId="9" hidden="1"/>
    <cellStyle name="Hipervínculo visitado" xfId="28663" builtinId="9" hidden="1"/>
    <cellStyle name="Hipervínculo visitado" xfId="16782" builtinId="9" hidden="1"/>
    <cellStyle name="Hipervínculo visitado" xfId="38760" builtinId="9" hidden="1"/>
    <cellStyle name="Hipervínculo visitado" xfId="14856" builtinId="9" hidden="1"/>
    <cellStyle name="Hipervínculo visitado" xfId="38768" builtinId="9" hidden="1"/>
    <cellStyle name="Hipervínculo visitado" xfId="7899" builtinId="9" hidden="1"/>
    <cellStyle name="Hipervínculo visitado" xfId="3099" builtinId="9" hidden="1"/>
    <cellStyle name="Hipervínculo visitado" xfId="54966" builtinId="9" hidden="1"/>
    <cellStyle name="Hipervínculo visitado" xfId="7474" builtinId="9" hidden="1"/>
    <cellStyle name="Hipervínculo visitado" xfId="27428" builtinId="9" hidden="1"/>
    <cellStyle name="Hipervínculo visitado" xfId="23372" builtinId="9" hidden="1"/>
    <cellStyle name="Hipervínculo visitado" xfId="49706" builtinId="9" hidden="1"/>
    <cellStyle name="Hipervínculo visitado" xfId="21690" builtinId="9" hidden="1"/>
    <cellStyle name="Hipervínculo visitado" xfId="45963" builtinId="9" hidden="1"/>
    <cellStyle name="Hipervínculo visitado" xfId="17830" builtinId="9" hidden="1"/>
    <cellStyle name="Hipervínculo visitado" xfId="5103" builtinId="9" hidden="1"/>
    <cellStyle name="Hipervínculo visitado" xfId="27950" builtinId="9" hidden="1"/>
    <cellStyle name="Hipervínculo visitado" xfId="13309" builtinId="9" hidden="1"/>
    <cellStyle name="Hipervínculo visitado" xfId="14780" builtinId="9" hidden="1"/>
    <cellStyle name="Hipervínculo visitado" xfId="27927" builtinId="9" hidden="1"/>
    <cellStyle name="Hipervínculo visitado" xfId="41201" builtinId="9" hidden="1"/>
    <cellStyle name="Hipervínculo visitado" xfId="20513" builtinId="9" hidden="1"/>
    <cellStyle name="Hipervínculo visitado" xfId="20128" builtinId="9" hidden="1"/>
    <cellStyle name="Hipervínculo visitado" xfId="28480" builtinId="9" hidden="1"/>
    <cellStyle name="Hipervínculo visitado" xfId="39003" builtinId="9" hidden="1"/>
    <cellStyle name="Hipervínculo visitado" xfId="46288" builtinId="9" hidden="1"/>
    <cellStyle name="Hipervínculo visitado" xfId="6516" builtinId="9" hidden="1"/>
    <cellStyle name="Hipervínculo visitado" xfId="23155" builtinId="9" hidden="1"/>
    <cellStyle name="Hipervínculo visitado" xfId="44485" builtinId="9" hidden="1"/>
    <cellStyle name="Hipervínculo visitado" xfId="10626" builtinId="9" hidden="1"/>
    <cellStyle name="Hipervínculo visitado" xfId="36438" builtinId="9" hidden="1"/>
    <cellStyle name="Hipervínculo visitado" xfId="7996" builtinId="9" hidden="1"/>
    <cellStyle name="Hipervínculo visitado" xfId="33049" builtinId="9" hidden="1"/>
    <cellStyle name="Hipervínculo visitado" xfId="14020" builtinId="9" hidden="1"/>
    <cellStyle name="Hipervínculo visitado" xfId="15520" builtinId="9" hidden="1"/>
    <cellStyle name="Hipervínculo visitado" xfId="1307" builtinId="9" hidden="1"/>
    <cellStyle name="Hipervínculo visitado" xfId="15584" builtinId="9" hidden="1"/>
    <cellStyle name="Hipervínculo visitado" xfId="27055" builtinId="9" hidden="1"/>
    <cellStyle name="Hipervínculo visitado" xfId="16119" builtinId="9" hidden="1"/>
    <cellStyle name="Hipervínculo visitado" xfId="48828" builtinId="9" hidden="1"/>
    <cellStyle name="Hipervínculo visitado" xfId="54553" builtinId="9" hidden="1"/>
    <cellStyle name="Hipervínculo visitado" xfId="59452" builtinId="9" hidden="1"/>
    <cellStyle name="Hipervínculo visitado" xfId="20818" builtinId="9" hidden="1"/>
    <cellStyle name="Hipervínculo visitado" xfId="51432" builtinId="9" hidden="1"/>
    <cellStyle name="Hipervínculo visitado" xfId="1529" builtinId="9" hidden="1"/>
    <cellStyle name="Hipervínculo visitado" xfId="10694" builtinId="9" hidden="1"/>
    <cellStyle name="Hipervínculo visitado" xfId="30652" builtinId="9" hidden="1"/>
    <cellStyle name="Hipervínculo visitado" xfId="1109" builtinId="9" hidden="1"/>
    <cellStyle name="Hipervínculo visitado" xfId="52931" builtinId="9" hidden="1"/>
    <cellStyle name="Hipervínculo visitado" xfId="21741" builtinId="9" hidden="1"/>
    <cellStyle name="Hipervínculo visitado" xfId="19186" builtinId="9" hidden="1"/>
    <cellStyle name="Hipervínculo visitado" xfId="3431" builtinId="9" hidden="1"/>
    <cellStyle name="Hipervínculo visitado" xfId="4023" builtinId="9" hidden="1"/>
    <cellStyle name="Hipervínculo visitado" xfId="46425" builtinId="9" hidden="1"/>
    <cellStyle name="Hipervínculo visitado" xfId="36436" builtinId="9" hidden="1"/>
    <cellStyle name="Hipervínculo visitado" xfId="41926" builtinId="9" hidden="1"/>
    <cellStyle name="Hipervínculo visitado" xfId="10834" builtinId="9" hidden="1"/>
    <cellStyle name="Hipervínculo visitado" xfId="3013" builtinId="9" hidden="1"/>
    <cellStyle name="Hipervínculo visitado" xfId="3429" builtinId="9" hidden="1"/>
    <cellStyle name="Hipervínculo visitado" xfId="40824" builtinId="9" hidden="1"/>
    <cellStyle name="Hipervínculo visitado" xfId="6270" builtinId="9" hidden="1"/>
    <cellStyle name="Hipervínculo visitado" xfId="58156" builtinId="9" hidden="1"/>
    <cellStyle name="Hipervínculo visitado" xfId="45683" builtinId="9" hidden="1"/>
    <cellStyle name="Hipervínculo visitado" xfId="36822" builtinId="9" hidden="1"/>
    <cellStyle name="Hipervínculo visitado" xfId="2100" builtinId="9" hidden="1"/>
    <cellStyle name="Hipervínculo visitado" xfId="21602" builtinId="9" hidden="1"/>
    <cellStyle name="Hipervínculo visitado" xfId="37065" builtinId="9" hidden="1"/>
    <cellStyle name="Hipervínculo visitado" xfId="25268" builtinId="9" hidden="1"/>
    <cellStyle name="Hipervínculo visitado" xfId="15068" builtinId="9" hidden="1"/>
    <cellStyle name="Hipervínculo visitado" xfId="33826" builtinId="9" hidden="1"/>
    <cellStyle name="Hipervínculo visitado" xfId="23685" builtinId="9" hidden="1"/>
    <cellStyle name="Hipervínculo visitado" xfId="52547" builtinId="9" hidden="1"/>
    <cellStyle name="Hipervínculo visitado" xfId="56451" builtinId="9" hidden="1"/>
    <cellStyle name="Hipervínculo visitado" xfId="58593" builtinId="9" hidden="1"/>
    <cellStyle name="Hipervínculo visitado" xfId="14380" builtinId="9" hidden="1"/>
    <cellStyle name="Hipervínculo visitado" xfId="53707" builtinId="9" hidden="1"/>
    <cellStyle name="Hipervínculo visitado" xfId="30106" builtinId="9" hidden="1"/>
    <cellStyle name="Hipervínculo visitado" xfId="54513" builtinId="9" hidden="1"/>
    <cellStyle name="Hipervínculo visitado" xfId="13855" builtinId="9" hidden="1"/>
    <cellStyle name="Hipervínculo visitado" xfId="55488" builtinId="9" hidden="1"/>
    <cellStyle name="Hipervínculo visitado" xfId="55807" builtinId="9" hidden="1"/>
    <cellStyle name="Hipervínculo visitado" xfId="3799" builtinId="9" hidden="1"/>
    <cellStyle name="Hipervínculo visitado" xfId="3775" builtinId="9" hidden="1"/>
    <cellStyle name="Hipervínculo visitado" xfId="37369" builtinId="9" hidden="1"/>
    <cellStyle name="Hipervínculo visitado" xfId="42958" builtinId="9" hidden="1"/>
    <cellStyle name="Hipervínculo visitado" xfId="3161" builtinId="9" hidden="1"/>
    <cellStyle name="Hipervínculo visitado" xfId="34931" builtinId="9" hidden="1"/>
    <cellStyle name="Hipervínculo visitado" xfId="5756" builtinId="9" hidden="1"/>
    <cellStyle name="Hipervínculo visitado" xfId="5133" builtinId="9" hidden="1"/>
    <cellStyle name="Hipervínculo visitado" xfId="38971" builtinId="9" hidden="1"/>
    <cellStyle name="Hipervínculo visitado" xfId="19734" builtinId="9" hidden="1"/>
    <cellStyle name="Hipervínculo visitado" xfId="13081" builtinId="9" hidden="1"/>
    <cellStyle name="Hipervínculo visitado" xfId="7928" builtinId="9" hidden="1"/>
    <cellStyle name="Hipervínculo visitado" xfId="1119" builtinId="9" hidden="1"/>
    <cellStyle name="Hipervínculo visitado" xfId="36061" builtinId="9" hidden="1"/>
    <cellStyle name="Hipervínculo visitado" xfId="17678" builtinId="9" hidden="1"/>
    <cellStyle name="Hipervínculo visitado" xfId="20437" builtinId="9" hidden="1"/>
    <cellStyle name="Hipervínculo visitado" xfId="34623" builtinId="9" hidden="1"/>
    <cellStyle name="Hipervínculo visitado" xfId="9358" builtinId="9" hidden="1"/>
    <cellStyle name="Hipervínculo visitado" xfId="13059" builtinId="9" hidden="1"/>
    <cellStyle name="Hipervínculo visitado" xfId="5888" builtinId="9" hidden="1"/>
    <cellStyle name="Hipervínculo visitado" xfId="38901" builtinId="9" hidden="1"/>
    <cellStyle name="Hipervínculo visitado" xfId="9165" builtinId="9" hidden="1"/>
    <cellStyle name="Hipervínculo visitado" xfId="15240" builtinId="9" hidden="1"/>
    <cellStyle name="Hipervínculo visitado" xfId="1651" builtinId="9" hidden="1"/>
    <cellStyle name="Hipervínculo visitado" xfId="51566" builtinId="9" hidden="1"/>
    <cellStyle name="Hipervínculo visitado" xfId="5382" builtinId="9" hidden="1"/>
    <cellStyle name="Hipervínculo visitado" xfId="13912" builtinId="9" hidden="1"/>
    <cellStyle name="Hipervínculo visitado" xfId="45048" builtinId="9" hidden="1"/>
    <cellStyle name="Hipervínculo visitado" xfId="7222" builtinId="9" hidden="1"/>
    <cellStyle name="Hipervínculo visitado" xfId="41165" builtinId="9" hidden="1"/>
    <cellStyle name="Hipervínculo visitado" xfId="15895" builtinId="9" hidden="1"/>
    <cellStyle name="Hipervínculo visitado" xfId="33936" builtinId="9" hidden="1"/>
    <cellStyle name="Hipervínculo visitado" xfId="9330" builtinId="9" hidden="1"/>
    <cellStyle name="Hipervínculo visitado" xfId="3671" builtinId="9" hidden="1"/>
    <cellStyle name="Hipervínculo visitado" xfId="47948" builtinId="9" hidden="1"/>
    <cellStyle name="Hipervínculo visitado" xfId="54529" builtinId="9" hidden="1"/>
    <cellStyle name="Hipervínculo visitado" xfId="28795" builtinId="9" hidden="1"/>
    <cellStyle name="Hipervínculo visitado" xfId="45571" builtinId="9" hidden="1"/>
    <cellStyle name="Hipervínculo visitado" xfId="12023" builtinId="9" hidden="1"/>
    <cellStyle name="Hipervínculo visitado" xfId="19032" builtinId="9" hidden="1"/>
    <cellStyle name="Hipervínculo visitado" xfId="9580" builtinId="9" hidden="1"/>
    <cellStyle name="Hipervínculo visitado" xfId="18353" builtinId="9" hidden="1"/>
    <cellStyle name="Hipervínculo visitado" xfId="27783" builtinId="9" hidden="1"/>
    <cellStyle name="Hipervínculo visitado" xfId="4609" builtinId="9" hidden="1"/>
    <cellStyle name="Hipervínculo visitado" xfId="59246" builtinId="9" hidden="1"/>
    <cellStyle name="Hipervínculo visitado" xfId="12412" builtinId="9" hidden="1"/>
    <cellStyle name="Hipervínculo visitado" xfId="20875" builtinId="9" hidden="1"/>
    <cellStyle name="Hipervínculo visitado" xfId="36177" builtinId="9" hidden="1"/>
    <cellStyle name="Hipervínculo visitado" xfId="10374" builtinId="9" hidden="1"/>
    <cellStyle name="Hipervínculo visitado" xfId="40086" builtinId="9" hidden="1"/>
    <cellStyle name="Hipervínculo visitado" xfId="17031" builtinId="9" hidden="1"/>
    <cellStyle name="Hipervínculo visitado" xfId="59372" builtinId="9" hidden="1"/>
    <cellStyle name="Hipervínculo visitado" xfId="53638" builtinId="9" hidden="1"/>
    <cellStyle name="Hipervínculo visitado" xfId="39029" builtinId="9" hidden="1"/>
    <cellStyle name="Hipervínculo visitado" xfId="25642" builtinId="9" hidden="1"/>
    <cellStyle name="Hipervínculo visitado" xfId="10276" builtinId="9" hidden="1"/>
    <cellStyle name="Hipervínculo visitado" xfId="12617" builtinId="9" hidden="1"/>
    <cellStyle name="Hipervínculo visitado" xfId="30024" builtinId="9" hidden="1"/>
    <cellStyle name="Hipervínculo visitado" xfId="32368" builtinId="9" hidden="1"/>
    <cellStyle name="Hipervínculo visitado" xfId="48488" builtinId="9" hidden="1"/>
    <cellStyle name="Hipervínculo visitado" xfId="30235" builtinId="9" hidden="1"/>
    <cellStyle name="Hipervínculo visitado" xfId="4970" builtinId="9" hidden="1"/>
    <cellStyle name="Hipervínculo visitado" xfId="1921" builtinId="9" hidden="1"/>
    <cellStyle name="Hipervínculo visitado" xfId="55456" builtinId="9" hidden="1"/>
    <cellStyle name="Hipervínculo visitado" xfId="51916" builtinId="9" hidden="1"/>
    <cellStyle name="Hipervínculo visitado" xfId="28625" builtinId="9" hidden="1"/>
    <cellStyle name="Hipervínculo visitado" xfId="6887" builtinId="9" hidden="1"/>
    <cellStyle name="Hipervínculo visitado" xfId="19486" builtinId="9" hidden="1"/>
    <cellStyle name="Hipervínculo visitado" xfId="5754" builtinId="9" hidden="1"/>
    <cellStyle name="Hipervínculo visitado" xfId="7274" builtinId="9" hidden="1"/>
    <cellStyle name="Hipervínculo visitado" xfId="41757" builtinId="9" hidden="1"/>
    <cellStyle name="Hipervínculo visitado" xfId="4472" builtinId="9" hidden="1"/>
    <cellStyle name="Hipervínculo visitado" xfId="7680" builtinId="9" hidden="1"/>
    <cellStyle name="Hipervínculo visitado" xfId="10028" builtinId="9" hidden="1"/>
    <cellStyle name="Hipervínculo visitado" xfId="9715" builtinId="9" hidden="1"/>
    <cellStyle name="Hipervínculo visitado" xfId="13385" builtinId="9" hidden="1"/>
    <cellStyle name="Hipervínculo visitado" xfId="6827" builtinId="9" hidden="1"/>
    <cellStyle name="Hipervínculo visitado" xfId="30022" builtinId="9" hidden="1"/>
    <cellStyle name="Hipervínculo visitado" xfId="36019" builtinId="9" hidden="1"/>
    <cellStyle name="Hipervínculo visitado" xfId="4868" builtinId="9" hidden="1"/>
    <cellStyle name="Hipervínculo visitado" xfId="9145" builtinId="9" hidden="1"/>
    <cellStyle name="Hipervínculo visitado" xfId="4655" builtinId="9" hidden="1"/>
    <cellStyle name="Hipervínculo visitado" xfId="1607" builtinId="9" hidden="1"/>
    <cellStyle name="Hipervínculo visitado" xfId="21871" builtinId="9" hidden="1"/>
    <cellStyle name="Hipervínculo visitado" xfId="57941" builtinId="9" hidden="1"/>
    <cellStyle name="Hipervínculo visitado" xfId="1099" builtinId="9" hidden="1"/>
    <cellStyle name="Hipervínculo visitado" xfId="52774" builtinId="9" hidden="1"/>
    <cellStyle name="Hipervínculo visitado" xfId="9119" builtinId="9" hidden="1"/>
    <cellStyle name="Hipervínculo visitado" xfId="45162" builtinId="9" hidden="1"/>
    <cellStyle name="Hipervínculo visitado" xfId="8830" builtinId="9" hidden="1"/>
    <cellStyle name="Hipervínculo visitado" xfId="17466" builtinId="9" hidden="1"/>
    <cellStyle name="Hipervínculo visitado" xfId="1757" builtinId="9" hidden="1"/>
    <cellStyle name="Hipervínculo visitado" xfId="5928" builtinId="9" hidden="1"/>
    <cellStyle name="Hipervínculo visitado" xfId="6060" builtinId="9" hidden="1"/>
    <cellStyle name="Hipervínculo visitado" xfId="19536" builtinId="9" hidden="1"/>
    <cellStyle name="Hipervínculo visitado" xfId="20118" builtinId="9" hidden="1"/>
    <cellStyle name="Hipervínculo visitado" xfId="8412" builtinId="9" hidden="1"/>
    <cellStyle name="Hipervínculo visitado" xfId="29429" builtinId="9" hidden="1"/>
    <cellStyle name="Hipervínculo visitado" xfId="53168" builtinId="9" hidden="1"/>
    <cellStyle name="Hipervínculo visitado" xfId="1935" builtinId="9" hidden="1"/>
    <cellStyle name="Hipervínculo visitado" xfId="33356" builtinId="9" hidden="1"/>
    <cellStyle name="Hipervínculo visitado" xfId="59061" builtinId="9" hidden="1"/>
    <cellStyle name="Hipervínculo visitado" xfId="801" builtinId="9" hidden="1"/>
    <cellStyle name="Hipervínculo visitado" xfId="30508" builtinId="9" hidden="1"/>
    <cellStyle name="Hipervínculo visitado" xfId="57631" builtinId="9" hidden="1"/>
    <cellStyle name="Hipervínculo visitado" xfId="48724" builtinId="9" hidden="1"/>
    <cellStyle name="Hipervínculo visitado" xfId="33590" builtinId="9" hidden="1"/>
    <cellStyle name="Hipervínculo visitado" xfId="43212" builtinId="9" hidden="1"/>
    <cellStyle name="Hipervínculo visitado" xfId="7682" builtinId="9" hidden="1"/>
    <cellStyle name="Hipervínculo visitado" xfId="8098" builtinId="9" hidden="1"/>
    <cellStyle name="Hipervínculo visitado" xfId="2136" builtinId="9" hidden="1"/>
    <cellStyle name="Hipervínculo visitado" xfId="9249" builtinId="9" hidden="1"/>
    <cellStyle name="Hipervínculo visitado" xfId="18892" builtinId="9" hidden="1"/>
    <cellStyle name="Hipervínculo visitado" xfId="3935" builtinId="9" hidden="1"/>
    <cellStyle name="Hipervínculo visitado" xfId="7393" builtinId="9" hidden="1"/>
    <cellStyle name="Hipervínculo visitado" xfId="5932" builtinId="9" hidden="1"/>
    <cellStyle name="Hipervínculo visitado" xfId="5814" builtinId="9" hidden="1"/>
    <cellStyle name="Hipervínculo visitado" xfId="16151" builtinId="9" hidden="1"/>
    <cellStyle name="Hipervínculo visitado" xfId="54888" builtinId="9" hidden="1"/>
    <cellStyle name="Hipervínculo visitado" xfId="19122" builtinId="9" hidden="1"/>
    <cellStyle name="Hipervínculo visitado" xfId="47505" builtinId="9" hidden="1"/>
    <cellStyle name="Hipervínculo visitado" xfId="57397" builtinId="9" hidden="1"/>
    <cellStyle name="Hipervínculo visitado" xfId="42318" builtinId="9" hidden="1"/>
    <cellStyle name="Hipervínculo visitado" xfId="13934" builtinId="9" hidden="1"/>
    <cellStyle name="Hipervínculo visitado" xfId="29225" builtinId="9" hidden="1"/>
    <cellStyle name="Hipervínculo visitado" xfId="12957" builtinId="9" hidden="1"/>
    <cellStyle name="Hipervínculo visitado" xfId="29105" builtinId="9" hidden="1"/>
    <cellStyle name="Hipervínculo visitado" xfId="27837" builtinId="9" hidden="1"/>
    <cellStyle name="Hipervínculo visitado" xfId="37509" builtinId="9" hidden="1"/>
    <cellStyle name="Hipervínculo visitado" xfId="14116" builtinId="9" hidden="1"/>
    <cellStyle name="Hipervínculo visitado" xfId="58875" builtinId="9" hidden="1"/>
    <cellStyle name="Hipervínculo visitado" xfId="37991" builtinId="9" hidden="1"/>
    <cellStyle name="Hipervínculo visitado" xfId="48543" builtinId="9" hidden="1"/>
    <cellStyle name="Hipervínculo visitado" xfId="38271" builtinId="9" hidden="1"/>
    <cellStyle name="Hipervínculo visitado" xfId="10234" builtinId="9" hidden="1"/>
    <cellStyle name="Hipervínculo visitado" xfId="28103" builtinId="9" hidden="1"/>
    <cellStyle name="Hipervínculo visitado" xfId="45258" builtinId="9" hidden="1"/>
    <cellStyle name="Hipervínculo visitado" xfId="40619" builtinId="9" hidden="1"/>
    <cellStyle name="Hipervínculo visitado" xfId="45611" builtinId="9" hidden="1"/>
    <cellStyle name="Hipervínculo visitado" xfId="37602" builtinId="9" hidden="1"/>
    <cellStyle name="Hipervínculo visitado" xfId="50399" builtinId="9" hidden="1"/>
    <cellStyle name="Hipervínculo visitado" xfId="4422" builtinId="9" hidden="1"/>
    <cellStyle name="Hipervínculo visitado" xfId="14634" builtinId="9" hidden="1"/>
    <cellStyle name="Hipervínculo visitado" xfId="260" builtinId="9" hidden="1"/>
    <cellStyle name="Hipervínculo visitado" xfId="22926" builtinId="9" hidden="1"/>
    <cellStyle name="Hipervínculo visitado" xfId="28179" builtinId="9" hidden="1"/>
    <cellStyle name="Hipervínculo visitado" xfId="55948" builtinId="9" hidden="1"/>
    <cellStyle name="Hipervínculo visitado" xfId="9490" builtinId="9" hidden="1"/>
    <cellStyle name="Hipervínculo visitado" xfId="7044" builtinId="9" hidden="1"/>
    <cellStyle name="Hipervínculo visitado" xfId="57531" builtinId="9" hidden="1"/>
    <cellStyle name="Hipervínculo visitado" xfId="59338" builtinId="9" hidden="1"/>
    <cellStyle name="Hipervínculo visitado" xfId="50040" builtinId="9" hidden="1"/>
    <cellStyle name="Hipervínculo visitado" xfId="56751" builtinId="9" hidden="1"/>
    <cellStyle name="Hipervínculo visitado" xfId="17208" builtinId="9" hidden="1"/>
    <cellStyle name="Hipervínculo visitado" xfId="28871" builtinId="9" hidden="1"/>
    <cellStyle name="Hipervínculo visitado" xfId="25937" builtinId="9" hidden="1"/>
    <cellStyle name="Hipervínculo visitado" xfId="36862" builtinId="9" hidden="1"/>
    <cellStyle name="Hipervínculo visitado" xfId="13469" builtinId="9" hidden="1"/>
    <cellStyle name="Hipervínculo visitado" xfId="26315" builtinId="9" hidden="1"/>
    <cellStyle name="Hipervínculo visitado" xfId="5077" builtinId="9" hidden="1"/>
    <cellStyle name="Hipervínculo visitado" xfId="45585" builtinId="9" hidden="1"/>
    <cellStyle name="Hipervínculo visitado" xfId="25408" builtinId="9" hidden="1"/>
    <cellStyle name="Hipervínculo visitado" xfId="2749" builtinId="9" hidden="1"/>
    <cellStyle name="Hipervínculo visitado" xfId="34410" builtinId="9" hidden="1"/>
    <cellStyle name="Hipervínculo visitado" xfId="32983" builtinId="9" hidden="1"/>
    <cellStyle name="Hipervínculo visitado" xfId="20082" builtinId="9" hidden="1"/>
    <cellStyle name="Hipervínculo visitado" xfId="38347" builtinId="9" hidden="1"/>
    <cellStyle name="Hipervínculo visitado" xfId="51762" builtinId="9" hidden="1"/>
    <cellStyle name="Hipervínculo visitado" xfId="22992" builtinId="9" hidden="1"/>
    <cellStyle name="Hipervínculo visitado" xfId="46505" builtinId="9" hidden="1"/>
    <cellStyle name="Hipervínculo visitado" xfId="42430" builtinId="9" hidden="1"/>
    <cellStyle name="Hipervínculo visitado" xfId="27532" builtinId="9" hidden="1"/>
    <cellStyle name="Hipervínculo visitado" xfId="9729" builtinId="9" hidden="1"/>
    <cellStyle name="Hipervínculo visitado" xfId="38383" builtinId="9" hidden="1"/>
    <cellStyle name="Hipervínculo visitado" xfId="55119" builtinId="9" hidden="1"/>
    <cellStyle name="Hipervínculo visitado" xfId="48533" builtinId="9" hidden="1"/>
    <cellStyle name="Hipervínculo visitado" xfId="6554" builtinId="9" hidden="1"/>
    <cellStyle name="Hipervínculo visitado" xfId="9924" builtinId="9" hidden="1"/>
    <cellStyle name="Hipervínculo visitado" xfId="9948" builtinId="9" hidden="1"/>
    <cellStyle name="Hipervínculo visitado" xfId="7308" builtinId="9" hidden="1"/>
    <cellStyle name="Hipervínculo visitado" xfId="19642" builtinId="9" hidden="1"/>
    <cellStyle name="Hipervínculo visitado" xfId="41673" builtinId="9" hidden="1"/>
    <cellStyle name="Hipervínculo visitado" xfId="37003" builtinId="9" hidden="1"/>
    <cellStyle name="Hipervínculo visitado" xfId="9544" builtinId="9" hidden="1"/>
    <cellStyle name="Hipervínculo visitado" xfId="47165" builtinId="9" hidden="1"/>
    <cellStyle name="Hipervínculo visitado" xfId="53745" builtinId="9" hidden="1"/>
    <cellStyle name="Hipervínculo visitado" xfId="37277" builtinId="9" hidden="1"/>
    <cellStyle name="Hipervínculo visitado" xfId="45781" builtinId="9" hidden="1"/>
    <cellStyle name="Hipervínculo visitado" xfId="27772" builtinId="9" hidden="1"/>
    <cellStyle name="Hipervínculo visitado" xfId="12175" builtinId="9" hidden="1"/>
    <cellStyle name="Hipervínculo visitado" xfId="19293" builtinId="9" hidden="1"/>
    <cellStyle name="Hipervínculo visitado" xfId="13171" builtinId="9" hidden="1"/>
    <cellStyle name="Hipervínculo visitado" xfId="30114" builtinId="9" hidden="1"/>
    <cellStyle name="Hipervínculo visitado" xfId="51264" builtinId="9" hidden="1"/>
    <cellStyle name="Hipervínculo visitado" xfId="30372" builtinId="9" hidden="1"/>
    <cellStyle name="Hipervínculo visitado" xfId="43922" builtinId="9" hidden="1"/>
    <cellStyle name="Hipervínculo visitado" xfId="18861" builtinId="9" hidden="1"/>
    <cellStyle name="Hipervínculo visitado" xfId="20645" builtinId="9" hidden="1"/>
    <cellStyle name="Hipervínculo visitado" xfId="23575" builtinId="9" hidden="1"/>
    <cellStyle name="Hipervínculo visitado" xfId="28813" builtinId="9" hidden="1"/>
    <cellStyle name="Hipervínculo visitado" xfId="8901" builtinId="9" hidden="1"/>
    <cellStyle name="Hipervínculo visitado" xfId="38668" builtinId="9" hidden="1"/>
    <cellStyle name="Hipervínculo visitado" xfId="54934" builtinId="9" hidden="1"/>
    <cellStyle name="Hipervínculo visitado" xfId="40894" builtinId="9" hidden="1"/>
    <cellStyle name="Hipervínculo visitado" xfId="33700" builtinId="9" hidden="1"/>
    <cellStyle name="Hipervínculo visitado" xfId="27308" builtinId="9" hidden="1"/>
    <cellStyle name="Hipervínculo visitado" xfId="29211" builtinId="9" hidden="1"/>
    <cellStyle name="Hipervínculo visitado" xfId="46135" builtinId="9" hidden="1"/>
    <cellStyle name="Hipervínculo visitado" xfId="15258" builtinId="9" hidden="1"/>
    <cellStyle name="Hipervínculo visitado" xfId="25024" builtinId="9" hidden="1"/>
    <cellStyle name="Hipervínculo visitado" xfId="48993" builtinId="9" hidden="1"/>
    <cellStyle name="Hipervínculo visitado" xfId="20680" builtinId="9" hidden="1"/>
    <cellStyle name="Hipervínculo visitado" xfId="20014" builtinId="9" hidden="1"/>
    <cellStyle name="Hipervínculo visitado" xfId="18533" builtinId="9" hidden="1"/>
    <cellStyle name="Hipervínculo visitado" xfId="52823" builtinId="9" hidden="1"/>
    <cellStyle name="Hipervínculo visitado" xfId="21673" builtinId="9" hidden="1"/>
    <cellStyle name="Hipervínculo visitado" xfId="56187" builtinId="9" hidden="1"/>
    <cellStyle name="Hipervínculo visitado" xfId="38782" builtinId="9" hidden="1"/>
    <cellStyle name="Hipervínculo visitado" xfId="46413" builtinId="9" hidden="1"/>
    <cellStyle name="Hipervínculo visitado" xfId="27942" builtinId="9" hidden="1"/>
    <cellStyle name="Hipervínculo visitado" xfId="17356" builtinId="9" hidden="1"/>
    <cellStyle name="Hipervínculo visitado" xfId="17402" builtinId="9" hidden="1"/>
    <cellStyle name="Hipervínculo visitado" xfId="13861" builtinId="9" hidden="1"/>
    <cellStyle name="Hipervínculo visitado" xfId="41770" builtinId="9" hidden="1"/>
    <cellStyle name="Hipervínculo visitado" xfId="49286" builtinId="9" hidden="1"/>
    <cellStyle name="Hipervínculo visitado" xfId="33966" builtinId="9" hidden="1"/>
    <cellStyle name="Hipervínculo visitado" xfId="11948" builtinId="9" hidden="1"/>
    <cellStyle name="Hipervínculo visitado" xfId="31849" builtinId="9" hidden="1"/>
    <cellStyle name="Hipervínculo visitado" xfId="45951" builtinId="9" hidden="1"/>
    <cellStyle name="Hipervínculo visitado" xfId="59101" builtinId="9" hidden="1"/>
    <cellStyle name="Hipervínculo visitado" xfId="56387" builtinId="9" hidden="1"/>
    <cellStyle name="Hipervínculo visitado" xfId="29313" builtinId="9" hidden="1"/>
    <cellStyle name="Hipervínculo visitado" xfId="26803" builtinId="9" hidden="1"/>
    <cellStyle name="Hipervínculo visitado" xfId="37574" builtinId="9" hidden="1"/>
    <cellStyle name="Hipervínculo visitado" xfId="26035" builtinId="9" hidden="1"/>
    <cellStyle name="Hipervínculo visitado" xfId="31318" builtinId="9" hidden="1"/>
    <cellStyle name="Hipervínculo visitado" xfId="17752" builtinId="9" hidden="1"/>
    <cellStyle name="Hipervínculo visitado" xfId="42720" builtinId="9" hidden="1"/>
    <cellStyle name="Hipervínculo visitado" xfId="56943" builtinId="9" hidden="1"/>
    <cellStyle name="Hipervínculo visitado" xfId="31542" builtinId="9" hidden="1"/>
    <cellStyle name="Hipervínculo visitado" xfId="26095" builtinId="9" hidden="1"/>
    <cellStyle name="Hipervínculo visitado" xfId="42410" builtinId="9" hidden="1"/>
    <cellStyle name="Hipervínculo visitado" xfId="18956" builtinId="9" hidden="1"/>
    <cellStyle name="Hipervínculo visitado" xfId="25565" builtinId="9" hidden="1"/>
    <cellStyle name="Hipervínculo visitado" xfId="51982" builtinId="9" hidden="1"/>
    <cellStyle name="Hipervínculo visitado" xfId="45062" builtinId="9" hidden="1"/>
    <cellStyle name="Hipervínculo visitado" xfId="18632" builtinId="9" hidden="1"/>
    <cellStyle name="Hipervínculo visitado" xfId="1252" builtinId="9" hidden="1"/>
    <cellStyle name="Hipervínculo visitado" xfId="3805" builtinId="9" hidden="1"/>
    <cellStyle name="Hipervínculo visitado" xfId="38223" builtinId="9" hidden="1"/>
    <cellStyle name="Hipervínculo visitado" xfId="55095" builtinId="9" hidden="1"/>
    <cellStyle name="Hipervínculo visitado" xfId="50740" builtinId="9" hidden="1"/>
    <cellStyle name="Hipervínculo visitado" xfId="51258" builtinId="9" hidden="1"/>
    <cellStyle name="Hipervínculo visitado" xfId="36656" builtinId="9" hidden="1"/>
    <cellStyle name="Hipervínculo visitado" xfId="40979" builtinId="9" hidden="1"/>
    <cellStyle name="Hipervínculo visitado" xfId="37853" builtinId="9" hidden="1"/>
    <cellStyle name="Hipervínculo visitado" xfId="51944" builtinId="9" hidden="1"/>
    <cellStyle name="Hipervínculo visitado" xfId="48860" builtinId="9" hidden="1"/>
    <cellStyle name="Hipervínculo visitado" xfId="10218" builtinId="9" hidden="1"/>
    <cellStyle name="Hipervínculo visitado" xfId="47733" builtinId="9" hidden="1"/>
    <cellStyle name="Hipervínculo visitado" xfId="39887" builtinId="9" hidden="1"/>
    <cellStyle name="Hipervínculo visitado" xfId="29321" builtinId="9" hidden="1"/>
    <cellStyle name="Hipervínculo visitado" xfId="48950" builtinId="9" hidden="1"/>
    <cellStyle name="Hipervínculo visitado" xfId="8684" builtinId="9" hidden="1"/>
    <cellStyle name="Hipervínculo visitado" xfId="53705" builtinId="9" hidden="1"/>
    <cellStyle name="Hipervínculo visitado" xfId="39909" builtinId="9" hidden="1"/>
    <cellStyle name="Hipervínculo visitado" xfId="2559" builtinId="9" hidden="1"/>
    <cellStyle name="Hipervínculo visitado" xfId="3115" builtinId="9" hidden="1"/>
    <cellStyle name="Hipervínculo visitado" xfId="47777" builtinId="9" hidden="1"/>
    <cellStyle name="Hipervínculo visitado" xfId="54203" builtinId="9" hidden="1"/>
    <cellStyle name="Hipervínculo visitado" xfId="25716" builtinId="9" hidden="1"/>
    <cellStyle name="Hipervínculo visitado" xfId="14314" builtinId="9" hidden="1"/>
    <cellStyle name="Hipervínculo visitado" xfId="48988" builtinId="9" hidden="1"/>
    <cellStyle name="Hipervínculo visitado" xfId="38421" builtinId="9" hidden="1"/>
    <cellStyle name="Hipervínculo visitado" xfId="24605" builtinId="9" hidden="1"/>
    <cellStyle name="Hipervínculo visitado" xfId="26431" builtinId="9" hidden="1"/>
    <cellStyle name="Hipervínculo visitado" xfId="45533" builtinId="9" hidden="1"/>
    <cellStyle name="Hipervínculo visitado" xfId="15246" builtinId="9" hidden="1"/>
    <cellStyle name="Hipervínculo visitado" xfId="40977" builtinId="9" hidden="1"/>
    <cellStyle name="Hipervínculo visitado" xfId="22812" builtinId="9" hidden="1"/>
    <cellStyle name="Hipervínculo visitado" xfId="32432" builtinId="9" hidden="1"/>
    <cellStyle name="Hipervínculo visitado" xfId="14348" builtinId="9" hidden="1"/>
    <cellStyle name="Hipervínculo visitado" xfId="23819" builtinId="9" hidden="1"/>
    <cellStyle name="Hipervínculo visitado" xfId="53632" builtinId="9" hidden="1"/>
    <cellStyle name="Hipervínculo visitado" xfId="29307" builtinId="9" hidden="1"/>
    <cellStyle name="Hipervínculo visitado" xfId="58845" builtinId="9" hidden="1"/>
    <cellStyle name="Hipervínculo visitado" xfId="52953" builtinId="9" hidden="1"/>
    <cellStyle name="Hipervínculo visitado" xfId="39272" builtinId="9" hidden="1"/>
    <cellStyle name="Hipervínculo visitado" xfId="50712" builtinId="9" hidden="1"/>
    <cellStyle name="Hipervínculo visitado" xfId="11191" builtinId="9" hidden="1"/>
    <cellStyle name="Hipervínculo visitado" xfId="37743" builtinId="9" hidden="1"/>
    <cellStyle name="Hipervínculo visitado" xfId="18177" builtinId="9" hidden="1"/>
    <cellStyle name="Hipervínculo visitado" xfId="56033" builtinId="9" hidden="1"/>
    <cellStyle name="Hipervínculo visitado" xfId="8290" builtinId="9" hidden="1"/>
    <cellStyle name="Hipervínculo visitado" xfId="32591" builtinId="9" hidden="1"/>
    <cellStyle name="Hipervínculo visitado" xfId="55259" builtinId="9" hidden="1"/>
    <cellStyle name="Hipervínculo visitado" xfId="54309" builtinId="9" hidden="1"/>
    <cellStyle name="Hipervínculo visitado" xfId="14299" builtinId="9" hidden="1"/>
    <cellStyle name="Hipervínculo visitado" xfId="17950" builtinId="9" hidden="1"/>
    <cellStyle name="Hipervínculo visitado" xfId="34793" builtinId="9" hidden="1"/>
    <cellStyle name="Hipervínculo visitado" xfId="31877" builtinId="9" hidden="1"/>
    <cellStyle name="Hipervínculo visitado" xfId="46347" builtinId="9" hidden="1"/>
    <cellStyle name="Hipervínculo visitado" xfId="11536" builtinId="9" hidden="1"/>
    <cellStyle name="Hipervínculo visitado" xfId="30986" builtinId="9" hidden="1"/>
    <cellStyle name="Hipervínculo visitado" xfId="1465" builtinId="9" hidden="1"/>
    <cellStyle name="Hipervínculo visitado" xfId="20433" builtinId="9" hidden="1"/>
    <cellStyle name="Hipervínculo visitado" xfId="7722" builtinId="9" hidden="1"/>
    <cellStyle name="Hipervínculo visitado" xfId="32972" builtinId="9" hidden="1"/>
    <cellStyle name="Hipervínculo visitado" xfId="50593" builtinId="9" hidden="1"/>
    <cellStyle name="Hipervínculo visitado" xfId="56593" builtinId="9" hidden="1"/>
    <cellStyle name="Hipervínculo visitado" xfId="15002" builtinId="9" hidden="1"/>
    <cellStyle name="Hipervínculo visitado" xfId="50932" builtinId="9" hidden="1"/>
    <cellStyle name="Hipervínculo visitado" xfId="44340" builtinId="9" hidden="1"/>
    <cellStyle name="Hipervínculo visitado" xfId="13067" builtinId="9" hidden="1"/>
    <cellStyle name="Hipervínculo visitado" xfId="47243" builtinId="9" hidden="1"/>
    <cellStyle name="Hipervínculo visitado" xfId="33104" builtinId="9" hidden="1"/>
    <cellStyle name="Hipervínculo visitado" xfId="44706" builtinId="9" hidden="1"/>
    <cellStyle name="Hipervínculo visitado" xfId="22684" builtinId="9" hidden="1"/>
    <cellStyle name="Hipervínculo visitado" xfId="12341" builtinId="9" hidden="1"/>
    <cellStyle name="Hipervínculo visitado" xfId="46479" builtinId="9" hidden="1"/>
    <cellStyle name="Hipervínculo visitado" xfId="35869" builtinId="9" hidden="1"/>
    <cellStyle name="Hipervínculo visitado" xfId="4797" builtinId="9" hidden="1"/>
    <cellStyle name="Hipervínculo visitado" xfId="2300" builtinId="9" hidden="1"/>
    <cellStyle name="Hipervínculo visitado" xfId="54031" builtinId="9" hidden="1"/>
    <cellStyle name="Hipervínculo visitado" xfId="47814" builtinId="9" hidden="1"/>
    <cellStyle name="Hipervínculo visitado" xfId="3761" builtinId="9" hidden="1"/>
    <cellStyle name="Hipervínculo visitado" xfId="9886" builtinId="9" hidden="1"/>
    <cellStyle name="Hipervínculo visitado" xfId="14878" builtinId="9" hidden="1"/>
    <cellStyle name="Hipervínculo visitado" xfId="10714" builtinId="9" hidden="1"/>
    <cellStyle name="Hipervínculo visitado" xfId="20134" builtinId="9" hidden="1"/>
    <cellStyle name="Hipervínculo visitado" xfId="37231" builtinId="9" hidden="1"/>
    <cellStyle name="Hipervínculo visitado" xfId="19650" builtinId="9" hidden="1"/>
    <cellStyle name="Hipervínculo visitado" xfId="11845" builtinId="9" hidden="1"/>
    <cellStyle name="Hipervínculo visitado" xfId="39478" builtinId="9" hidden="1"/>
    <cellStyle name="Hipervínculo visitado" xfId="47289" builtinId="9" hidden="1"/>
    <cellStyle name="Hipervínculo visitado" xfId="2192" builtinId="9" hidden="1"/>
    <cellStyle name="Hipervínculo visitado" xfId="38363" builtinId="9" hidden="1"/>
    <cellStyle name="Hipervínculo visitado" xfId="20913" builtinId="9" hidden="1"/>
    <cellStyle name="Hipervínculo visitado" xfId="6278" builtinId="9" hidden="1"/>
    <cellStyle name="Hipervínculo visitado" xfId="11506" builtinId="9" hidden="1"/>
    <cellStyle name="Hipervínculo visitado" xfId="44612" builtinId="9" hidden="1"/>
    <cellStyle name="Hipervínculo visitado" xfId="31148" builtinId="9" hidden="1"/>
    <cellStyle name="Hipervínculo visitado" xfId="31314" builtinId="9" hidden="1"/>
    <cellStyle name="Hipervínculo visitado" xfId="33218" builtinId="9" hidden="1"/>
    <cellStyle name="Hipervínculo visitado" xfId="49772" builtinId="9" hidden="1"/>
    <cellStyle name="Hipervínculo visitado" xfId="45152" builtinId="9" hidden="1"/>
    <cellStyle name="Hipervínculo visitado" xfId="35609" builtinId="9" hidden="1"/>
    <cellStyle name="Hipervínculo visitado" xfId="49666" builtinId="9" hidden="1"/>
    <cellStyle name="Hipervínculo visitado" xfId="22804" builtinId="9" hidden="1"/>
    <cellStyle name="Hipervínculo visitado" xfId="13801" builtinId="9" hidden="1"/>
    <cellStyle name="Hipervínculo visitado" xfId="30476" builtinId="9" hidden="1"/>
    <cellStyle name="Hipervínculo visitado" xfId="10906" builtinId="9" hidden="1"/>
    <cellStyle name="Hipervínculo visitado" xfId="23805" builtinId="9" hidden="1"/>
    <cellStyle name="Hipervínculo visitado" xfId="9364" builtinId="9" hidden="1"/>
    <cellStyle name="Hipervínculo visitado" xfId="8790" builtinId="9" hidden="1"/>
    <cellStyle name="Hipervínculo visitado" xfId="38563" builtinId="9" hidden="1"/>
    <cellStyle name="Hipervínculo visitado" xfId="45218" builtinId="9" hidden="1"/>
    <cellStyle name="Hipervínculo visitado" xfId="38263" builtinId="9" hidden="1"/>
    <cellStyle name="Hipervínculo visitado" xfId="1735" builtinId="9" hidden="1"/>
    <cellStyle name="Hipervínculo visitado" xfId="26017" builtinId="9" hidden="1"/>
    <cellStyle name="Hipervínculo visitado" xfId="42197" builtinId="9" hidden="1"/>
    <cellStyle name="Hipervínculo visitado" xfId="11022" builtinId="9" hidden="1"/>
    <cellStyle name="Hipervínculo visitado" xfId="54169" builtinId="9" hidden="1"/>
    <cellStyle name="Hipervínculo visitado" xfId="6893" builtinId="9" hidden="1"/>
    <cellStyle name="Hipervínculo visitado" xfId="8252" builtinId="9" hidden="1"/>
    <cellStyle name="Hipervínculo visitado" xfId="5816" builtinId="9" hidden="1"/>
    <cellStyle name="Hipervínculo visitado" xfId="58925" builtinId="9" hidden="1"/>
    <cellStyle name="Hipervínculo visitado" xfId="26385" builtinId="9" hidden="1"/>
    <cellStyle name="Hipervínculo visitado" xfId="33176" builtinId="9" hidden="1"/>
    <cellStyle name="Hipervínculo visitado" xfId="3847" builtinId="9" hidden="1"/>
    <cellStyle name="Hipervínculo visitado" xfId="45955" builtinId="9" hidden="1"/>
    <cellStyle name="Hipervínculo visitado" xfId="42480" builtinId="9" hidden="1"/>
    <cellStyle name="Hipervínculo visitado" xfId="58623" builtinId="9" hidden="1"/>
    <cellStyle name="Hipervínculo visitado" xfId="18365" builtinId="9" hidden="1"/>
    <cellStyle name="Hipervínculo visitado" xfId="52373" builtinId="9" hidden="1"/>
    <cellStyle name="Hipervínculo visitado" xfId="44471" builtinId="9" hidden="1"/>
    <cellStyle name="Hipervínculo visitado" xfId="18457" builtinId="9" hidden="1"/>
    <cellStyle name="Hipervínculo visitado" xfId="11795" builtinId="9" hidden="1"/>
    <cellStyle name="Hipervínculo visitado" xfId="3521" builtinId="9" hidden="1"/>
    <cellStyle name="Hipervínculo visitado" xfId="11481" builtinId="9" hidden="1"/>
    <cellStyle name="Hipervínculo visitado" xfId="42718" builtinId="9" hidden="1"/>
    <cellStyle name="Hipervínculo visitado" xfId="20228" builtinId="9" hidden="1"/>
    <cellStyle name="Hipervínculo visitado" xfId="38690" builtinId="9" hidden="1"/>
    <cellStyle name="Hipervínculo visitado" xfId="58577" builtinId="9" hidden="1"/>
    <cellStyle name="Hipervínculo visitado" xfId="24719" builtinId="9" hidden="1"/>
    <cellStyle name="Hipervínculo visitado" xfId="38015" builtinId="9" hidden="1"/>
    <cellStyle name="Hipervínculo visitado" xfId="14654" builtinId="9" hidden="1"/>
    <cellStyle name="Hipervínculo visitado" xfId="52174" builtinId="9" hidden="1"/>
    <cellStyle name="Hipervínculo visitado" xfId="57969" builtinId="9" hidden="1"/>
    <cellStyle name="Hipervínculo visitado" xfId="31716" builtinId="9" hidden="1"/>
    <cellStyle name="Hipervínculo visitado" xfId="50319" builtinId="9" hidden="1"/>
    <cellStyle name="Hipervínculo visitado" xfId="18044" builtinId="9" hidden="1"/>
    <cellStyle name="Hipervínculo visitado" xfId="49232" builtinId="9" hidden="1"/>
    <cellStyle name="Hipervínculo visitado" xfId="38979" builtinId="9" hidden="1"/>
    <cellStyle name="Hipervínculo visitado" xfId="25569" builtinId="9" hidden="1"/>
    <cellStyle name="Hipervínculo visitado" xfId="56773" builtinId="9" hidden="1"/>
    <cellStyle name="Hipervínculo visitado" xfId="54075" builtinId="9" hidden="1"/>
    <cellStyle name="Hipervínculo visitado" xfId="54151" builtinId="9" hidden="1"/>
    <cellStyle name="Hipervínculo visitado" xfId="16872" builtinId="9" hidden="1"/>
    <cellStyle name="Hipervínculo visitado" xfId="31534" builtinId="9" hidden="1"/>
    <cellStyle name="Hipervínculo visitado" xfId="2689" builtinId="9" hidden="1"/>
    <cellStyle name="Hipervínculo visitado" xfId="35535" builtinId="9" hidden="1"/>
    <cellStyle name="Hipervínculo visitado" xfId="27508" builtinId="9" hidden="1"/>
    <cellStyle name="Hipervínculo visitado" xfId="47313" builtinId="9" hidden="1"/>
    <cellStyle name="Hipervínculo visitado" xfId="45625" builtinId="9" hidden="1"/>
    <cellStyle name="Hipervínculo visitado" xfId="5854" builtinId="9" hidden="1"/>
    <cellStyle name="Hipervínculo visitado" xfId="10022" builtinId="9" hidden="1"/>
    <cellStyle name="Hipervínculo visitado" xfId="38995" builtinId="9" hidden="1"/>
    <cellStyle name="Hipervínculo visitado" xfId="21773" builtinId="9" hidden="1"/>
    <cellStyle name="Hipervínculo visitado" xfId="54854" builtinId="9" hidden="1"/>
    <cellStyle name="Hipervínculo visitado" xfId="57160" builtinId="9" hidden="1"/>
    <cellStyle name="Hipervínculo visitado" xfId="57575" builtinId="9" hidden="1"/>
    <cellStyle name="Hipervínculo visitado" xfId="30580" builtinId="9" hidden="1"/>
    <cellStyle name="Hipervínculo visitado" xfId="21413" builtinId="9" hidden="1"/>
    <cellStyle name="Hipervínculo visitado" xfId="3691" builtinId="9" hidden="1"/>
    <cellStyle name="Hipervínculo visitado" xfId="18904" builtinId="9" hidden="1"/>
    <cellStyle name="Hipervínculo visitado" xfId="41502" builtinId="9" hidden="1"/>
    <cellStyle name="Hipervínculo visitado" xfId="35389" builtinId="9" hidden="1"/>
    <cellStyle name="Hipervínculo visitado" xfId="10810" builtinId="9" hidden="1"/>
    <cellStyle name="Hipervínculo visitado" xfId="5238" builtinId="9" hidden="1"/>
    <cellStyle name="Hipervínculo visitado" xfId="20409" builtinId="9" hidden="1"/>
    <cellStyle name="Hipervínculo visitado" xfId="13405" builtinId="9" hidden="1"/>
    <cellStyle name="Hipervínculo visitado" xfId="41123" builtinId="9" hidden="1"/>
    <cellStyle name="Hipervínculo visitado" xfId="3031" builtinId="9" hidden="1"/>
    <cellStyle name="Hipervínculo visitado" xfId="510" builtinId="9" hidden="1"/>
    <cellStyle name="Hipervínculo visitado" xfId="56223" builtinId="9" hidden="1"/>
    <cellStyle name="Hipervínculo visitado" xfId="38389" builtinId="9" hidden="1"/>
    <cellStyle name="Hipervínculo visitado" xfId="53493" builtinId="9" hidden="1"/>
    <cellStyle name="Hipervínculo visitado" xfId="22307" builtinId="9" hidden="1"/>
    <cellStyle name="Hipervínculo visitado" xfId="9309" builtinId="9" hidden="1"/>
    <cellStyle name="Hipervínculo visitado" xfId="12775" builtinId="9" hidden="1"/>
    <cellStyle name="Hipervínculo visitado" xfId="16802" builtinId="9" hidden="1"/>
    <cellStyle name="Hipervínculo visitado" xfId="705" builtinId="9" hidden="1"/>
    <cellStyle name="Hipervínculo visitado" xfId="4305" builtinId="9" hidden="1"/>
    <cellStyle name="Hipervínculo visitado" xfId="5774" builtinId="9" hidden="1"/>
    <cellStyle name="Hipervínculo visitado" xfId="10670" builtinId="9" hidden="1"/>
    <cellStyle name="Hipervínculo visitado" xfId="57619" builtinId="9" hidden="1"/>
    <cellStyle name="Hipervínculo visitado" xfId="13303" builtinId="9" hidden="1"/>
    <cellStyle name="Hipervínculo visitado" xfId="659" builtinId="9" hidden="1"/>
    <cellStyle name="Hipervínculo visitado" xfId="33512" builtinId="9" hidden="1"/>
    <cellStyle name="Hipervínculo visitado" xfId="47759" builtinId="9" hidden="1"/>
    <cellStyle name="Hipervínculo visitado" xfId="47109" builtinId="9" hidden="1"/>
    <cellStyle name="Hipervínculo visitado" xfId="24193" builtinId="9" hidden="1"/>
    <cellStyle name="Hipervínculo visitado" xfId="24831" builtinId="9" hidden="1"/>
    <cellStyle name="Hipervínculo visitado" xfId="5166" builtinId="9" hidden="1"/>
    <cellStyle name="Hipervínculo visitado" xfId="29672" builtinId="9" hidden="1"/>
    <cellStyle name="Hipervínculo visitado" xfId="28713" builtinId="9" hidden="1"/>
    <cellStyle name="Hipervínculo visitado" xfId="55870" builtinId="9" hidden="1"/>
    <cellStyle name="Hipervínculo visitado" xfId="10406" builtinId="9" hidden="1"/>
    <cellStyle name="Hipervínculo visitado" xfId="17432" builtinId="9" hidden="1"/>
    <cellStyle name="Hipervínculo visitado" xfId="32480" builtinId="9" hidden="1"/>
    <cellStyle name="Hipervínculo visitado" xfId="15899" builtinId="9" hidden="1"/>
    <cellStyle name="Hipervínculo visitado" xfId="13746" builtinId="9" hidden="1"/>
    <cellStyle name="Hipervínculo visitado" xfId="13093" builtinId="9" hidden="1"/>
    <cellStyle name="Hipervínculo visitado" xfId="25278" builtinId="9" hidden="1"/>
    <cellStyle name="Hipervínculo visitado" xfId="24699" builtinId="9" hidden="1"/>
    <cellStyle name="Hipervínculo visitado" xfId="36807" builtinId="9" hidden="1"/>
    <cellStyle name="Hipervínculo visitado" xfId="24297" builtinId="9" hidden="1"/>
    <cellStyle name="Hipervínculo visitado" xfId="27550" builtinId="9" hidden="1"/>
    <cellStyle name="Hipervínculo visitado" xfId="12269" builtinId="9" hidden="1"/>
    <cellStyle name="Hipervínculo visitado" xfId="40060" builtinId="9" hidden="1"/>
    <cellStyle name="Hipervínculo visitado" xfId="26965" builtinId="9" hidden="1"/>
    <cellStyle name="Hipervínculo visitado" xfId="34420" builtinId="9" hidden="1"/>
    <cellStyle name="Hipervínculo visitado" xfId="10244" builtinId="9" hidden="1"/>
    <cellStyle name="Hipervínculo visitado" xfId="21606" builtinId="9" hidden="1"/>
    <cellStyle name="Hipervínculo visitado" xfId="21251" builtinId="9" hidden="1"/>
    <cellStyle name="Hipervínculo visitado" xfId="32173" builtinId="9" hidden="1"/>
    <cellStyle name="Hipervínculo visitado" xfId="21453" builtinId="9" hidden="1"/>
    <cellStyle name="Hipervínculo visitado" xfId="18922" builtinId="9" hidden="1"/>
    <cellStyle name="Hipervínculo visitado" xfId="30759" builtinId="9" hidden="1"/>
    <cellStyle name="Hipervínculo visitado" xfId="39510" builtinId="9" hidden="1"/>
    <cellStyle name="Hipervínculo visitado" xfId="3961" builtinId="9" hidden="1"/>
    <cellStyle name="Hipervínculo visitado" xfId="18724" builtinId="9" hidden="1"/>
    <cellStyle name="Hipervínculo visitado" xfId="3599" builtinId="9" hidden="1"/>
    <cellStyle name="Hipervínculo visitado" xfId="52190" builtinId="9" hidden="1"/>
    <cellStyle name="Hipervínculo visitado" xfId="20050" builtinId="9" hidden="1"/>
    <cellStyle name="Hipervínculo visitado" xfId="8390" builtinId="9" hidden="1"/>
    <cellStyle name="Hipervínculo visitado" xfId="27430" builtinId="9" hidden="1"/>
    <cellStyle name="Hipervínculo visitado" xfId="29502" builtinId="9" hidden="1"/>
    <cellStyle name="Hipervínculo visitado" xfId="19762" builtinId="9" hidden="1"/>
    <cellStyle name="Hipervínculo visitado" xfId="29111" builtinId="9" hidden="1"/>
    <cellStyle name="Hipervínculo visitado" xfId="43774" builtinId="9" hidden="1"/>
    <cellStyle name="Hipervínculo visitado" xfId="23647" builtinId="9" hidden="1"/>
    <cellStyle name="Hipervínculo visitado" xfId="24385" builtinId="9" hidden="1"/>
    <cellStyle name="Hipervínculo visitado" xfId="5073" builtinId="9" hidden="1"/>
    <cellStyle name="Hipervínculo visitado" xfId="21827" builtinId="9" hidden="1"/>
    <cellStyle name="Hipervínculo visitado" xfId="46909" builtinId="9" hidden="1"/>
    <cellStyle name="Hipervínculo visitado" xfId="31126" builtinId="9" hidden="1"/>
    <cellStyle name="Hipervínculo visitado" xfId="38325" builtinId="9" hidden="1"/>
    <cellStyle name="Hipervínculo visitado" xfId="4621" builtinId="9" hidden="1"/>
    <cellStyle name="Hipervínculo visitado" xfId="22551" builtinId="9" hidden="1"/>
    <cellStyle name="Hipervínculo visitado" xfId="26253" builtinId="9" hidden="1"/>
    <cellStyle name="Hipervínculo visitado" xfId="13867" builtinId="9" hidden="1"/>
    <cellStyle name="Hipervínculo visitado" xfId="14765" builtinId="9" hidden="1"/>
    <cellStyle name="Hipervínculo visitado" xfId="39760" builtinId="9" hidden="1"/>
    <cellStyle name="Hipervínculo visitado" xfId="7095" builtinId="9" hidden="1"/>
    <cellStyle name="Hipervínculo visitado" xfId="55916" builtinId="9" hidden="1"/>
    <cellStyle name="Hipervínculo visitado" xfId="49408" builtinId="9" hidden="1"/>
    <cellStyle name="Hipervínculo visitado" xfId="25120" builtinId="9" hidden="1"/>
    <cellStyle name="Hipervínculo visitado" xfId="5640" builtinId="9" hidden="1"/>
    <cellStyle name="Hipervínculo visitado" xfId="35697" builtinId="9" hidden="1"/>
    <cellStyle name="Hipervínculo visitado" xfId="24673" builtinId="9" hidden="1"/>
    <cellStyle name="Hipervínculo visitado" xfId="41390" builtinId="9" hidden="1"/>
    <cellStyle name="Hipervínculo visitado" xfId="44794" builtinId="9" hidden="1"/>
    <cellStyle name="Hipervínculo visitado" xfId="27807" builtinId="9" hidden="1"/>
    <cellStyle name="Hipervínculo visitado" xfId="37879" builtinId="9" hidden="1"/>
    <cellStyle name="Hipervínculo visitado" xfId="35421" builtinId="9" hidden="1"/>
    <cellStyle name="Hipervínculo visitado" xfId="36267" builtinId="9" hidden="1"/>
    <cellStyle name="Hipervínculo visitado" xfId="35429" builtinId="9" hidden="1"/>
    <cellStyle name="Hipervínculo visitado" xfId="28498" builtinId="9" hidden="1"/>
    <cellStyle name="Hipervínculo visitado" xfId="31042" builtinId="9" hidden="1"/>
    <cellStyle name="Hipervínculo visitado" xfId="5806" builtinId="9" hidden="1"/>
    <cellStyle name="Hipervínculo visitado" xfId="38359" builtinId="9" hidden="1"/>
    <cellStyle name="Hipervínculo visitado" xfId="21090" builtinId="9" hidden="1"/>
    <cellStyle name="Hipervínculo visitado" xfId="15506" builtinId="9" hidden="1"/>
    <cellStyle name="Hipervínculo visitado" xfId="21253" builtinId="9" hidden="1"/>
    <cellStyle name="Hipervínculo visitado" xfId="41723" builtinId="9" hidden="1"/>
    <cellStyle name="Hipervínculo visitado" xfId="24519" builtinId="9" hidden="1"/>
    <cellStyle name="Hipervínculo visitado" xfId="4488" builtinId="9" hidden="1"/>
    <cellStyle name="Hipervínculo visitado" xfId="53144" builtinId="9" hidden="1"/>
    <cellStyle name="Hipervínculo visitado" xfId="54581" builtinId="9" hidden="1"/>
    <cellStyle name="Hipervínculo visitado" xfId="48416" builtinId="9" hidden="1"/>
    <cellStyle name="Hipervínculo visitado" xfId="14470" builtinId="9" hidden="1"/>
    <cellStyle name="Hipervínculo visitado" xfId="20619" builtinId="9" hidden="1"/>
    <cellStyle name="Hipervínculo visitado" xfId="50583" builtinId="9" hidden="1"/>
    <cellStyle name="Hipervínculo visitado" xfId="39792" builtinId="9" hidden="1"/>
    <cellStyle name="Hipervínculo visitado" xfId="34213" builtinId="9" hidden="1"/>
    <cellStyle name="Hipervínculo visitado" xfId="31328" builtinId="9" hidden="1"/>
    <cellStyle name="Hipervínculo visitado" xfId="27187" builtinId="9" hidden="1"/>
    <cellStyle name="Hipervínculo visitado" xfId="45328" builtinId="9" hidden="1"/>
    <cellStyle name="Hipervínculo visitado" xfId="20812" builtinId="9" hidden="1"/>
    <cellStyle name="Hipervínculo visitado" xfId="22824" builtinId="9" hidden="1"/>
    <cellStyle name="Hipervínculo visitado" xfId="7186" builtinId="9" hidden="1"/>
    <cellStyle name="Hipervínculo visitado" xfId="22417" builtinId="9" hidden="1"/>
    <cellStyle name="Hipervínculo visitado" xfId="7790" builtinId="9" hidden="1"/>
    <cellStyle name="Hipervínculo visitado" xfId="494" builtinId="9" hidden="1"/>
    <cellStyle name="Hipervínculo visitado" xfId="56980" builtinId="9" hidden="1"/>
    <cellStyle name="Hipervínculo visitado" xfId="19028" builtinId="9" hidden="1"/>
    <cellStyle name="Hipervínculo visitado" xfId="31656" builtinId="9" hidden="1"/>
    <cellStyle name="Hipervínculo visitado" xfId="38235" builtinId="9" hidden="1"/>
    <cellStyle name="Hipervínculo visitado" xfId="37299" builtinId="9" hidden="1"/>
    <cellStyle name="Hipervínculo visitado" xfId="20314" builtinId="9" hidden="1"/>
    <cellStyle name="Hipervínculo visitado" xfId="17360" builtinId="9" hidden="1"/>
    <cellStyle name="Hipervínculo visitado" xfId="6112" builtinId="9" hidden="1"/>
    <cellStyle name="Hipervínculo visitado" xfId="12845" builtinId="9" hidden="1"/>
    <cellStyle name="Hipervínculo visitado" xfId="46579" builtinId="9" hidden="1"/>
    <cellStyle name="Hipervínculo visitado" xfId="45456" builtinId="9" hidden="1"/>
    <cellStyle name="Hipervínculo visitado" xfId="33057" builtinId="9" hidden="1"/>
    <cellStyle name="Hipervínculo visitado" xfId="27608" builtinId="9" hidden="1"/>
    <cellStyle name="Hipervínculo visitado" xfId="51384" builtinId="9" hidden="1"/>
    <cellStyle name="Hipervínculo visitado" xfId="45206" builtinId="9" hidden="1"/>
    <cellStyle name="Hipervínculo visitado" xfId="43473" builtinId="9" hidden="1"/>
    <cellStyle name="Hipervínculo visitado" xfId="26367" builtinId="9" hidden="1"/>
    <cellStyle name="Hipervínculo visitado" xfId="37371" builtinId="9" hidden="1"/>
    <cellStyle name="Hipervínculo visitado" xfId="46587" builtinId="9" hidden="1"/>
    <cellStyle name="Hipervínculo visitado" xfId="9395" builtinId="9" hidden="1"/>
    <cellStyle name="Hipervínculo visitado" xfId="48203" builtinId="9" hidden="1"/>
    <cellStyle name="Hipervínculo visitado" xfId="38379" builtinId="9" hidden="1"/>
    <cellStyle name="Hipervínculo visitado" xfId="52929" builtinId="9" hidden="1"/>
    <cellStyle name="Hipervínculo visitado" xfId="38319" builtinId="9" hidden="1"/>
    <cellStyle name="Hipervínculo visitado" xfId="49684" builtinId="9" hidden="1"/>
    <cellStyle name="Hipervínculo visitado" xfId="29323" builtinId="9" hidden="1"/>
    <cellStyle name="Hipervínculo visitado" xfId="36560" builtinId="9" hidden="1"/>
    <cellStyle name="Hipervínculo visitado" xfId="11747" builtinId="9" hidden="1"/>
    <cellStyle name="Hipervínculo visitado" xfId="2162" builtinId="9" hidden="1"/>
    <cellStyle name="Hipervínculo visitado" xfId="22790" builtinId="9" hidden="1"/>
    <cellStyle name="Hipervínculo visitado" xfId="54483" builtinId="9" hidden="1"/>
    <cellStyle name="Hipervínculo visitado" xfId="50060" builtinId="9" hidden="1"/>
    <cellStyle name="Hipervínculo visitado" xfId="27392" builtinId="9" hidden="1"/>
    <cellStyle name="Hipervínculo visitado" xfId="21649" builtinId="9" hidden="1"/>
    <cellStyle name="Hipervínculo visitado" xfId="33102" builtinId="9" hidden="1"/>
    <cellStyle name="Hipervínculo visitado" xfId="31370" builtinId="9" hidden="1"/>
    <cellStyle name="Hipervínculo visitado" xfId="18433" builtinId="9" hidden="1"/>
    <cellStyle name="Hipervínculo visitado" xfId="14217" builtinId="9" hidden="1"/>
    <cellStyle name="Hipervínculo visitado" xfId="43862" builtinId="9" hidden="1"/>
    <cellStyle name="Hipervínculo visitado" xfId="5240" builtinId="9" hidden="1"/>
    <cellStyle name="Hipervínculo visitado" xfId="41327" builtinId="9" hidden="1"/>
    <cellStyle name="Hipervínculo visitado" xfId="51810" builtinId="9" hidden="1"/>
    <cellStyle name="Hipervínculo visitado" xfId="15364" builtinId="9" hidden="1"/>
    <cellStyle name="Hipervínculo visitado" xfId="39834" builtinId="9" hidden="1"/>
    <cellStyle name="Hipervínculo visitado" xfId="33994" builtinId="9" hidden="1"/>
    <cellStyle name="Hipervínculo visitado" xfId="52923" builtinId="9" hidden="1"/>
    <cellStyle name="Hipervínculo visitado" xfId="39588" builtinId="9" hidden="1"/>
    <cellStyle name="Hipervínculo visitado" xfId="20459" builtinId="9" hidden="1"/>
    <cellStyle name="Hipervínculo visitado" xfId="23627" builtinId="9" hidden="1"/>
    <cellStyle name="Hipervínculo visitado" xfId="16626" builtinId="9" hidden="1"/>
    <cellStyle name="Hipervínculo visitado" xfId="56369" builtinId="9" hidden="1"/>
    <cellStyle name="Hipervínculo visitado" xfId="47369" builtinId="9" hidden="1"/>
    <cellStyle name="Hipervínculo visitado" xfId="22155" builtinId="9" hidden="1"/>
    <cellStyle name="Hipervínculo visitado" xfId="32663" builtinId="9" hidden="1"/>
    <cellStyle name="Hipervínculo visitado" xfId="24627" builtinId="9" hidden="1"/>
    <cellStyle name="Hipervínculo visitado" xfId="44768" builtinId="9" hidden="1"/>
    <cellStyle name="Hipervínculo visitado" xfId="30536" builtinId="9" hidden="1"/>
    <cellStyle name="Hipervínculo visitado" xfId="32579" builtinId="9" hidden="1"/>
    <cellStyle name="Hipervínculo visitado" xfId="36003" builtinId="9" hidden="1"/>
    <cellStyle name="Hipervínculo visitado" xfId="57288" builtinId="9" hidden="1"/>
    <cellStyle name="Hipervínculo visitado" xfId="33762" builtinId="9" hidden="1"/>
    <cellStyle name="Hipervínculo visitado" xfId="36197" builtinId="9" hidden="1"/>
    <cellStyle name="Hipervínculo visitado" xfId="47964" builtinId="9" hidden="1"/>
    <cellStyle name="Hipervínculo visitado" xfId="36632" builtinId="9" hidden="1"/>
    <cellStyle name="Hipervínculo visitado" xfId="3873" builtinId="9" hidden="1"/>
    <cellStyle name="Hipervínculo visitado" xfId="6330" builtinId="9" hidden="1"/>
    <cellStyle name="Hipervínculo visitado" xfId="2096" builtinId="9" hidden="1"/>
    <cellStyle name="Hipervínculo visitado" xfId="29950" builtinId="9" hidden="1"/>
    <cellStyle name="Hipervínculo visitado" xfId="42970" builtinId="9" hidden="1"/>
    <cellStyle name="Hipervínculo visitado" xfId="16149" builtinId="9" hidden="1"/>
    <cellStyle name="Hipervínculo visitado" xfId="50760" builtinId="9" hidden="1"/>
    <cellStyle name="Hipervínculo visitado" xfId="48704" builtinId="9" hidden="1"/>
    <cellStyle name="Hipervínculo visitado" xfId="53578" builtinId="9" hidden="1"/>
    <cellStyle name="Hipervínculo visitado" xfId="48167" builtinId="9" hidden="1"/>
    <cellStyle name="Hipervínculo visitado" xfId="4440" builtinId="9" hidden="1"/>
    <cellStyle name="Hipervínculo visitado" xfId="55821" builtinId="9" hidden="1"/>
    <cellStyle name="Hipervínculo visitado" xfId="27504" builtinId="9" hidden="1"/>
    <cellStyle name="Hipervínculo visitado" xfId="48984" builtinId="9" hidden="1"/>
    <cellStyle name="Hipervínculo visitado" xfId="19562" builtinId="9" hidden="1"/>
    <cellStyle name="Hipervínculo visitado" xfId="17696" builtinId="9" hidden="1"/>
    <cellStyle name="Hipervínculo visitado" xfId="35375" builtinId="9" hidden="1"/>
    <cellStyle name="Hipervínculo visitado" xfId="13612" builtinId="9" hidden="1"/>
    <cellStyle name="Hipervínculo visitado" xfId="47319" builtinId="9" hidden="1"/>
    <cellStyle name="Hipervínculo visitado" xfId="15803" builtinId="9" hidden="1"/>
    <cellStyle name="Hipervínculo visitado" xfId="28125" builtinId="9" hidden="1"/>
    <cellStyle name="Hipervínculo visitado" xfId="40676" builtinId="9" hidden="1"/>
    <cellStyle name="Hipervínculo visitado" xfId="7111" builtinId="9" hidden="1"/>
    <cellStyle name="Hipervínculo visitado" xfId="5636" builtinId="9" hidden="1"/>
    <cellStyle name="Hipervínculo visitado" xfId="26469" builtinId="9" hidden="1"/>
    <cellStyle name="Hipervínculo visitado" xfId="25905" builtinId="9" hidden="1"/>
    <cellStyle name="Hipervínculo visitado" xfId="30009" builtinId="9" hidden="1"/>
    <cellStyle name="Hipervínculo visitado" xfId="23755" builtinId="9" hidden="1"/>
    <cellStyle name="Hipervínculo visitado" xfId="23211" builtinId="9" hidden="1"/>
    <cellStyle name="Hipervínculo visitado" xfId="3621" builtinId="9" hidden="1"/>
    <cellStyle name="Hipervínculo visitado" xfId="6448" builtinId="9" hidden="1"/>
    <cellStyle name="Hipervínculo visitado" xfId="48794" builtinId="9" hidden="1"/>
    <cellStyle name="Hipervínculo visitado" xfId="331" builtinId="9" hidden="1"/>
    <cellStyle name="Hipervínculo visitado" xfId="17922" builtinId="9" hidden="1"/>
    <cellStyle name="Hipervínculo visitado" xfId="19253" builtinId="9" hidden="1"/>
    <cellStyle name="Hipervínculo visitado" xfId="30348" builtinId="9" hidden="1"/>
    <cellStyle name="Hipervínculo visitado" xfId="18580" builtinId="9" hidden="1"/>
    <cellStyle name="Hipervínculo visitado" xfId="16454" builtinId="9" hidden="1"/>
    <cellStyle name="Hipervínculo visitado" xfId="48060" builtinId="9" hidden="1"/>
    <cellStyle name="Hipervínculo visitado" xfId="6272" builtinId="9" hidden="1"/>
    <cellStyle name="Hipervínculo visitado" xfId="3871" builtinId="9" hidden="1"/>
    <cellStyle name="Hipervínculo visitado" xfId="58701" builtinId="9" hidden="1"/>
    <cellStyle name="Hipervínculo visitado" xfId="15859" builtinId="9" hidden="1"/>
    <cellStyle name="Hipervínculo visitado" xfId="10736" builtinId="9" hidden="1"/>
    <cellStyle name="Hipervínculo visitado" xfId="55995" builtinId="9" hidden="1"/>
    <cellStyle name="Hipervínculo visitado" xfId="10258" builtinId="9" hidden="1"/>
    <cellStyle name="Hipervínculo visitado" xfId="51512" builtinId="9" hidden="1"/>
    <cellStyle name="Hipervínculo visitado" xfId="37913" builtinId="9" hidden="1"/>
    <cellStyle name="Hipervínculo visitado" xfId="52730" builtinId="9" hidden="1"/>
    <cellStyle name="Hipervínculo visitado" xfId="33608" builtinId="9" hidden="1"/>
    <cellStyle name="Hipervínculo visitado" xfId="20353" builtinId="9" hidden="1"/>
    <cellStyle name="Hipervínculo visitado" xfId="9554" builtinId="9" hidden="1"/>
    <cellStyle name="Hipervínculo visitado" xfId="18415" builtinId="9" hidden="1"/>
    <cellStyle name="Hipervínculo visitado" xfId="37223" builtinId="9" hidden="1"/>
    <cellStyle name="Hipervínculo visitado" xfId="37596" builtinId="9" hidden="1"/>
    <cellStyle name="Hipervínculo visitado" xfId="6983" builtinId="9" hidden="1"/>
    <cellStyle name="Hipervínculo visitado" xfId="13085" builtinId="9" hidden="1"/>
    <cellStyle name="Hipervínculo visitado" xfId="57649" builtinId="9" hidden="1"/>
    <cellStyle name="Hipervínculo visitado" xfId="31284" builtinId="9" hidden="1"/>
    <cellStyle name="Hipervínculo visitado" xfId="7738" builtinId="9" hidden="1"/>
    <cellStyle name="Hipervínculo visitado" xfId="34830" builtinId="9" hidden="1"/>
    <cellStyle name="Hipervínculo visitado" xfId="42542" builtinId="9" hidden="1"/>
    <cellStyle name="Hipervínculo visitado" xfId="10630" builtinId="9" hidden="1"/>
    <cellStyle name="Hipervínculo visitado" xfId="1195" builtinId="9" hidden="1"/>
    <cellStyle name="Hipervínculo visitado" xfId="38826" builtinId="9" hidden="1"/>
    <cellStyle name="Hipervínculo visitado" xfId="18" builtinId="9" hidden="1"/>
    <cellStyle name="Hipervínculo visitado" xfId="22828" builtinId="9" hidden="1"/>
    <cellStyle name="Hipervínculo visitado" xfId="108" builtinId="9" hidden="1"/>
    <cellStyle name="Hipervínculo visitado" xfId="3971" builtinId="9" hidden="1"/>
    <cellStyle name="Hipervínculo visitado" xfId="51355" builtinId="9" hidden="1"/>
    <cellStyle name="Hipervínculo visitado" xfId="6619" builtinId="9" hidden="1"/>
    <cellStyle name="Hipervínculo visitado" xfId="9053" builtinId="9" hidden="1"/>
    <cellStyle name="Hipervínculo visitado" xfId="13843" builtinId="9" hidden="1"/>
    <cellStyle name="Hipervínculo visitado" xfId="15935" builtinId="9" hidden="1"/>
    <cellStyle name="Hipervínculo visitado" xfId="59376" builtinId="9" hidden="1"/>
    <cellStyle name="Hipervínculo visitado" xfId="45689" builtinId="9" hidden="1"/>
    <cellStyle name="Hipervínculo visitado" xfId="7572" builtinId="9" hidden="1"/>
    <cellStyle name="Hipervínculo visitado" xfId="50175" builtinId="9" hidden="1"/>
    <cellStyle name="Hipervínculo visitado" xfId="50016" builtinId="9" hidden="1"/>
    <cellStyle name="Hipervínculo visitado" xfId="7911" builtinId="9" hidden="1"/>
    <cellStyle name="Hipervínculo visitado" xfId="39514" builtinId="9" hidden="1"/>
    <cellStyle name="Hipervínculo visitado" xfId="35316" builtinId="9" hidden="1"/>
    <cellStyle name="Hipervínculo visitado" xfId="48460" builtinId="9" hidden="1"/>
    <cellStyle name="Hipervínculo visitado" xfId="18525" builtinId="9" hidden="1"/>
    <cellStyle name="Hipervínculo visitado" xfId="18604" builtinId="9" hidden="1"/>
    <cellStyle name="Hipervínculo visitado" xfId="24287" builtinId="9" hidden="1"/>
    <cellStyle name="Hipervínculo visitado" xfId="39336" builtinId="9" hidden="1"/>
    <cellStyle name="Hipervínculo visitado" xfId="11247" builtinId="9" hidden="1"/>
    <cellStyle name="Hipervínculo visitado" xfId="56161" builtinId="9" hidden="1"/>
    <cellStyle name="Hipervínculo visitado" xfId="33960" builtinId="9" hidden="1"/>
    <cellStyle name="Hipervínculo visitado" xfId="38531" builtinId="9" hidden="1"/>
    <cellStyle name="Hipervínculo visitado" xfId="34175" builtinId="9" hidden="1"/>
    <cellStyle name="Hipervínculo visitado" xfId="22181" builtinId="9" hidden="1"/>
    <cellStyle name="Hipervínculo visitado" xfId="42364" builtinId="9" hidden="1"/>
    <cellStyle name="Hipervínculo visitado" xfId="3469" builtinId="9" hidden="1"/>
    <cellStyle name="Hipervínculo visitado" xfId="20339" builtinId="9" hidden="1"/>
    <cellStyle name="Hipervínculo visitado" xfId="11028" builtinId="9" hidden="1"/>
    <cellStyle name="Hipervínculo visitado" xfId="4880" builtinId="9" hidden="1"/>
    <cellStyle name="Hipervínculo visitado" xfId="49358" builtinId="9" hidden="1"/>
    <cellStyle name="Hipervínculo visitado" xfId="23657" builtinId="9" hidden="1"/>
    <cellStyle name="Hipervínculo visitado" xfId="35953" builtinId="9" hidden="1"/>
    <cellStyle name="Hipervínculo visitado" xfId="1989" builtinId="9" hidden="1"/>
    <cellStyle name="Hipervínculo visitado" xfId="11992" builtinId="9" hidden="1"/>
    <cellStyle name="Hipervínculo visitado" xfId="35915" builtinId="9" hidden="1"/>
    <cellStyle name="Hipervínculo visitado" xfId="4301" builtinId="9" hidden="1"/>
    <cellStyle name="Hipervínculo visitado" xfId="25242" builtinId="9" hidden="1"/>
    <cellStyle name="Hipervínculo visitado" xfId="5498" builtinId="9" hidden="1"/>
    <cellStyle name="Hipervínculo visitado" xfId="50087" builtinId="9" hidden="1"/>
    <cellStyle name="Hipervínculo visitado" xfId="14981" builtinId="9" hidden="1"/>
    <cellStyle name="Hipervínculo visitado" xfId="37461" builtinId="9" hidden="1"/>
    <cellStyle name="Hipervínculo visitado" xfId="23834" builtinId="9" hidden="1"/>
    <cellStyle name="Hipervínculo visitado" xfId="21405" builtinId="9" hidden="1"/>
    <cellStyle name="Hipervínculo visitado" xfId="50585" builtinId="9" hidden="1"/>
    <cellStyle name="Hipervínculo visitado" xfId="20487" builtinId="9" hidden="1"/>
    <cellStyle name="Hipervínculo visitado" xfId="45276" builtinId="9" hidden="1"/>
    <cellStyle name="Hipervínculo visitado" xfId="52811" builtinId="9" hidden="1"/>
    <cellStyle name="Hipervínculo visitado" xfId="37132" builtinId="9" hidden="1"/>
    <cellStyle name="Hipervínculo visitado" xfId="26037" builtinId="9" hidden="1"/>
    <cellStyle name="Hipervínculo visitado" xfId="11779" builtinId="9" hidden="1"/>
    <cellStyle name="Hipervínculo visitado" xfId="25481" builtinId="9" hidden="1"/>
    <cellStyle name="Hipervínculo visitado" xfId="36748" builtinId="9" hidden="1"/>
    <cellStyle name="Hipervínculo visitado" xfId="39612" builtinId="9" hidden="1"/>
    <cellStyle name="Hipervínculo visitado" xfId="53829" builtinId="9" hidden="1"/>
    <cellStyle name="Hipervínculo visitado" xfId="34157" builtinId="9" hidden="1"/>
    <cellStyle name="Hipervínculo visitado" xfId="38824" builtinId="9" hidden="1"/>
    <cellStyle name="Hipervínculo visitado" xfId="31106" builtinId="9" hidden="1"/>
    <cellStyle name="Hipervínculo visitado" xfId="12699" builtinId="9" hidden="1"/>
    <cellStyle name="Hipervínculo visitado" xfId="26333" builtinId="9" hidden="1"/>
    <cellStyle name="Hipervínculo visitado" xfId="8336" builtinId="9" hidden="1"/>
    <cellStyle name="Hipervínculo visitado" xfId="8890" builtinId="9" hidden="1"/>
    <cellStyle name="Hipervínculo visitado" xfId="4691" builtinId="9" hidden="1"/>
    <cellStyle name="Hipervínculo visitado" xfId="2911" builtinId="9" hidden="1"/>
    <cellStyle name="Hipervínculo visitado" xfId="3553" builtinId="9" hidden="1"/>
    <cellStyle name="Hipervínculo visitado" xfId="44690" builtinId="9" hidden="1"/>
    <cellStyle name="Hipervínculo visitado" xfId="24749" builtinId="9" hidden="1"/>
    <cellStyle name="Hipervínculo visitado" xfId="36815" builtinId="9" hidden="1"/>
    <cellStyle name="Hipervínculo visitado" xfId="10314" builtinId="9" hidden="1"/>
    <cellStyle name="Hipervínculo visitado" xfId="40320" builtinId="9" hidden="1"/>
    <cellStyle name="Hipervínculo visitado" xfId="52649" builtinId="9" hidden="1"/>
    <cellStyle name="Hipervínculo visitado" xfId="8676" builtinId="9" hidden="1"/>
    <cellStyle name="Hipervínculo visitado" xfId="31010" builtinId="9" hidden="1"/>
    <cellStyle name="Hipervínculo visitado" xfId="41037" builtinId="9" hidden="1"/>
    <cellStyle name="Hipervínculo visitado" xfId="1018" builtinId="9" hidden="1"/>
    <cellStyle name="Hipervínculo visitado" xfId="29353" builtinId="9" hidden="1"/>
    <cellStyle name="Hipervínculo visitado" xfId="9604" builtinId="9" hidden="1"/>
    <cellStyle name="Hipervínculo visitado" xfId="36518" builtinId="9" hidden="1"/>
    <cellStyle name="Hipervínculo visitado" xfId="12545" builtinId="9" hidden="1"/>
    <cellStyle name="Hipervínculo visitado" xfId="57244" builtinId="9" hidden="1"/>
    <cellStyle name="Hipervínculo visitado" xfId="8708" builtinId="9" hidden="1"/>
    <cellStyle name="Hipervínculo visitado" xfId="46643" builtinId="9" hidden="1"/>
    <cellStyle name="Hipervínculo visitado" xfId="14016" builtinId="9" hidden="1"/>
    <cellStyle name="Hipervínculo visitado" xfId="8957" builtinId="9" hidden="1"/>
    <cellStyle name="Hipervínculo visitado" xfId="26223" builtinId="9" hidden="1"/>
    <cellStyle name="Hipervínculo visitado" xfId="40014" builtinId="9" hidden="1"/>
    <cellStyle name="Hipervínculo visitado" xfId="56361" builtinId="9" hidden="1"/>
    <cellStyle name="Hipervínculo visitado" xfId="18065" builtinId="9" hidden="1"/>
    <cellStyle name="Hipervínculo visitado" xfId="26487" builtinId="9" hidden="1"/>
    <cellStyle name="Hipervínculo visitado" xfId="54190" builtinId="9" hidden="1"/>
    <cellStyle name="Hipervínculo visitado" xfId="34253" builtinId="9" hidden="1"/>
    <cellStyle name="Hipervínculo visitado" xfId="51660" builtinId="9" hidden="1"/>
    <cellStyle name="Hipervínculo visitado" xfId="55749" builtinId="9" hidden="1"/>
    <cellStyle name="Hipervínculo visitado" xfId="22167" builtinId="9" hidden="1"/>
    <cellStyle name="Hipervínculo visitado" xfId="9852" builtinId="9" hidden="1"/>
    <cellStyle name="Hipervínculo visitado" xfId="34955" builtinId="9" hidden="1"/>
    <cellStyle name="Hipervínculo visitado" xfId="55243" builtinId="9" hidden="1"/>
    <cellStyle name="Hipervínculo visitado" xfId="47349" builtinId="9" hidden="1"/>
    <cellStyle name="Hipervínculo visitado" xfId="40374" builtinId="9" hidden="1"/>
    <cellStyle name="Hipervínculo visitado" xfId="15064" builtinId="9" hidden="1"/>
    <cellStyle name="Hipervínculo visitado" xfId="16620" builtinId="9" hidden="1"/>
    <cellStyle name="Hipervínculo visitado" xfId="29005" builtinId="9" hidden="1"/>
    <cellStyle name="Hipervínculo visitado" xfId="51794" builtinId="9" hidden="1"/>
    <cellStyle name="Hipervínculo visitado" xfId="8706" builtinId="9" hidden="1"/>
    <cellStyle name="Hipervínculo visitado" xfId="5726" builtinId="9" hidden="1"/>
    <cellStyle name="Hipervínculo visitado" xfId="4085" builtinId="9" hidden="1"/>
    <cellStyle name="Hipervínculo visitado" xfId="46841" builtinId="9" hidden="1"/>
    <cellStyle name="Hipervínculo visitado" xfId="38407" builtinId="9" hidden="1"/>
    <cellStyle name="Hipervínculo visitado" xfId="12035" builtinId="9" hidden="1"/>
    <cellStyle name="Hipervínculo visitado" xfId="48068" builtinId="9" hidden="1"/>
    <cellStyle name="Hipervínculo visitado" xfId="41880" builtinId="9" hidden="1"/>
    <cellStyle name="Hipervínculo visitado" xfId="33443" builtinId="9" hidden="1"/>
    <cellStyle name="Hipervínculo visitado" xfId="46861" builtinId="9" hidden="1"/>
    <cellStyle name="Hipervínculo visitado" xfId="29003" builtinId="9" hidden="1"/>
    <cellStyle name="Hipervínculo visitado" xfId="16604" builtinId="9" hidden="1"/>
    <cellStyle name="Hipervínculo visitado" xfId="1229" builtinId="9" hidden="1"/>
    <cellStyle name="Hipervínculo visitado" xfId="43411" builtinId="9" hidden="1"/>
    <cellStyle name="Hipervínculo visitado" xfId="4334" builtinId="9" hidden="1"/>
    <cellStyle name="Hipervínculo visitado" xfId="8618" builtinId="9" hidden="1"/>
    <cellStyle name="Hipervínculo visitado" xfId="34066" builtinId="9" hidden="1"/>
    <cellStyle name="Hipervínculo visitado" xfId="47721" builtinId="9" hidden="1"/>
    <cellStyle name="Hipervínculo visitado" xfId="4073" builtinId="9" hidden="1"/>
    <cellStyle name="Hipervínculo visitado" xfId="17962" builtinId="9" hidden="1"/>
    <cellStyle name="Hipervínculo visitado" xfId="984" builtinId="9" hidden="1"/>
    <cellStyle name="Hipervínculo visitado" xfId="32446" builtinId="9" hidden="1"/>
    <cellStyle name="Hipervínculo visitado" xfId="46683" builtinId="9" hidden="1"/>
    <cellStyle name="Hipervínculo visitado" xfId="48378" builtinId="9" hidden="1"/>
    <cellStyle name="Hipervínculo visitado" xfId="42764" builtinId="9" hidden="1"/>
    <cellStyle name="Hipervínculo visitado" xfId="16818" builtinId="9" hidden="1"/>
    <cellStyle name="Hipervínculo visitado" xfId="25648" builtinId="9" hidden="1"/>
    <cellStyle name="Hipervínculo visitado" xfId="771" builtinId="9" hidden="1"/>
    <cellStyle name="Hipervínculo visitado" xfId="41443" builtinId="9" hidden="1"/>
    <cellStyle name="Hipervínculo visitado" xfId="59240" builtinId="9" hidden="1"/>
    <cellStyle name="Hipervínculo visitado" xfId="35821" builtinId="9" hidden="1"/>
    <cellStyle name="Hipervínculo visitado" xfId="31636" builtinId="9" hidden="1"/>
    <cellStyle name="Hipervínculo visitado" xfId="11631" builtinId="9" hidden="1"/>
    <cellStyle name="Hipervínculo visitado" xfId="23132" builtinId="9" hidden="1"/>
    <cellStyle name="Hipervínculo visitado" xfId="25635" builtinId="9" hidden="1"/>
    <cellStyle name="Hipervínculo visitado" xfId="26375" builtinId="9" hidden="1"/>
    <cellStyle name="Hipervínculo visitado" xfId="27944" builtinId="9" hidden="1"/>
    <cellStyle name="Hipervínculo visitado" xfId="32330" builtinId="9" hidden="1"/>
    <cellStyle name="Hipervínculo visitado" xfId="6262" builtinId="9" hidden="1"/>
    <cellStyle name="Hipervínculo visitado" xfId="38888" builtinId="9" hidden="1"/>
    <cellStyle name="Hipervínculo visitado" xfId="33470" builtinId="9" hidden="1"/>
    <cellStyle name="Hipervínculo visitado" xfId="18437" builtinId="9" hidden="1"/>
    <cellStyle name="Hipervínculo visitado" xfId="41622" builtinId="9" hidden="1"/>
    <cellStyle name="Hipervínculo visitado" xfId="47922" builtinId="9" hidden="1"/>
    <cellStyle name="Hipervínculo visitado" xfId="56479" builtinId="9" hidden="1"/>
    <cellStyle name="Hipervínculo visitado" xfId="57772" builtinId="9" hidden="1"/>
    <cellStyle name="Hipervínculo visitado" xfId="41578" builtinId="9" hidden="1"/>
    <cellStyle name="Hipervínculo visitado" xfId="42786" builtinId="9" hidden="1"/>
    <cellStyle name="Hipervínculo visitado" xfId="42266" builtinId="9" hidden="1"/>
    <cellStyle name="Hipervínculo visitado" xfId="51044" builtinId="9" hidden="1"/>
    <cellStyle name="Hipervínculo visitado" xfId="33128" builtinId="9" hidden="1"/>
    <cellStyle name="Hipervínculo visitado" xfId="36235" builtinId="9" hidden="1"/>
    <cellStyle name="Hipervínculo visitado" xfId="40334" builtinId="9" hidden="1"/>
    <cellStyle name="Hipervínculo visitado" xfId="57887" builtinId="9" hidden="1"/>
    <cellStyle name="Hipervínculo visitado" xfId="55971" builtinId="9" hidden="1"/>
    <cellStyle name="Hipervínculo visitado" xfId="55705" builtinId="9" hidden="1"/>
    <cellStyle name="Hipervínculo visitado" xfId="25664" builtinId="9" hidden="1"/>
    <cellStyle name="Hipervínculo visitado" xfId="39332" builtinId="9" hidden="1"/>
    <cellStyle name="Hipervínculo visitado" xfId="53921" builtinId="9" hidden="1"/>
    <cellStyle name="Hipervínculo visitado" xfId="7220" builtinId="9" hidden="1"/>
    <cellStyle name="Hipervínculo visitado" xfId="11186" builtinId="9" hidden="1"/>
    <cellStyle name="Hipervínculo visitado" xfId="43942" builtinId="9" hidden="1"/>
    <cellStyle name="Hipervínculo visitado" xfId="56799" builtinId="9" hidden="1"/>
    <cellStyle name="Hipervínculo visitado" xfId="35519" builtinId="9" hidden="1"/>
    <cellStyle name="Hipervínculo visitado" xfId="39108" builtinId="9" hidden="1"/>
    <cellStyle name="Hipervínculo visitado" xfId="39714" builtinId="9" hidden="1"/>
    <cellStyle name="Hipervínculo visitado" xfId="48123" builtinId="9" hidden="1"/>
    <cellStyle name="Hipervínculo visitado" xfId="57138" builtinId="9" hidden="1"/>
    <cellStyle name="Hipervínculo visitado" xfId="49386" builtinId="9" hidden="1"/>
    <cellStyle name="Hipervínculo visitado" xfId="49402" builtinId="9" hidden="1"/>
    <cellStyle name="Hipervínculo visitado" xfId="23104" builtinId="9" hidden="1"/>
    <cellStyle name="Hipervínculo visitado" xfId="40908" builtinId="9" hidden="1"/>
    <cellStyle name="Hipervínculo visitado" xfId="21495" builtinId="9" hidden="1"/>
    <cellStyle name="Hipervínculo visitado" xfId="49634" builtinId="9" hidden="1"/>
    <cellStyle name="Hipervínculo visitado" xfId="46911" builtinId="9" hidden="1"/>
    <cellStyle name="Hipervínculo visitado" xfId="40300" builtinId="9" hidden="1"/>
    <cellStyle name="Hipervínculo visitado" xfId="47822" builtinId="9" hidden="1"/>
    <cellStyle name="Hipervínculo visitado" xfId="45350" builtinId="9" hidden="1"/>
    <cellStyle name="Hipervínculo visitado" xfId="3739" builtinId="9" hidden="1"/>
    <cellStyle name="Hipervínculo visitado" xfId="11758" builtinId="9" hidden="1"/>
    <cellStyle name="Hipervínculo visitado" xfId="47375" builtinId="9" hidden="1"/>
    <cellStyle name="Hipervínculo visitado" xfId="58451" builtinId="9" hidden="1"/>
    <cellStyle name="Hipervínculo visitado" xfId="17426" builtinId="9" hidden="1"/>
    <cellStyle name="Hipervínculo visitado" xfId="12803" builtinId="9" hidden="1"/>
    <cellStyle name="Hipervínculo visitado" xfId="39889" builtinId="9" hidden="1"/>
    <cellStyle name="Hipervínculo visitado" xfId="52164" builtinId="9" hidden="1"/>
    <cellStyle name="Hipervínculo visitado" xfId="36309" builtinId="9" hidden="1"/>
    <cellStyle name="Hipervínculo visitado" xfId="26729" builtinId="9" hidden="1"/>
    <cellStyle name="Hipervínculo visitado" xfId="43971" builtinId="9" hidden="1"/>
    <cellStyle name="Hipervínculo visitado" xfId="12497" builtinId="9" hidden="1"/>
    <cellStyle name="Hipervínculo visitado" xfId="34874" builtinId="9" hidden="1"/>
    <cellStyle name="Hipervínculo visitado" xfId="12891" builtinId="9" hidden="1"/>
    <cellStyle name="Hipervínculo visitado" xfId="3055" builtinId="9" hidden="1"/>
    <cellStyle name="Hipervínculo visitado" xfId="44774" builtinId="9" hidden="1"/>
    <cellStyle name="Hipervínculo visitado" xfId="56169" builtinId="9" hidden="1"/>
    <cellStyle name="Hipervínculo visitado" xfId="54445" builtinId="9" hidden="1"/>
    <cellStyle name="Hipervínculo visitado" xfId="55735" builtinId="9" hidden="1"/>
    <cellStyle name="Hipervínculo visitado" xfId="46931" builtinId="9" hidden="1"/>
    <cellStyle name="Hipervínculo visitado" xfId="49862" builtinId="9" hidden="1"/>
    <cellStyle name="Hipervínculo visitado" xfId="41872" builtinId="9" hidden="1"/>
    <cellStyle name="Hipervínculo visitado" xfId="57485" builtinId="9" hidden="1"/>
    <cellStyle name="Hipervínculo visitado" xfId="52368" builtinId="9" hidden="1"/>
    <cellStyle name="Hipervínculo visitado" xfId="7837" builtinId="9" hidden="1"/>
    <cellStyle name="Hipervínculo visitado" xfId="51770" builtinId="9" hidden="1"/>
    <cellStyle name="Hipervínculo visitado" xfId="45957" builtinId="9" hidden="1"/>
    <cellStyle name="Hipervínculo visitado" xfId="18119" builtinId="9" hidden="1"/>
    <cellStyle name="Hipervínculo visitado" xfId="50710" builtinId="9" hidden="1"/>
    <cellStyle name="Hipervínculo visitado" xfId="31875" builtinId="9" hidden="1"/>
    <cellStyle name="Hipervínculo visitado" xfId="57274" builtinId="9" hidden="1"/>
    <cellStyle name="Hipervínculo visitado" xfId="11467" builtinId="9" hidden="1"/>
    <cellStyle name="Hipervínculo visitado" xfId="39068" builtinId="9" hidden="1"/>
    <cellStyle name="Hipervínculo visitado" xfId="13947" builtinId="9" hidden="1"/>
    <cellStyle name="Hipervínculo visitado" xfId="53853" builtinId="9" hidden="1"/>
    <cellStyle name="Hipervínculo visitado" xfId="52517" builtinId="9" hidden="1"/>
    <cellStyle name="Hipervínculo visitado" xfId="52702" builtinId="9" hidden="1"/>
    <cellStyle name="Hipervínculo visitado" xfId="47671" builtinId="9" hidden="1"/>
    <cellStyle name="Hipervínculo visitado" xfId="21459" builtinId="9" hidden="1"/>
    <cellStyle name="Hipervínculo visitado" xfId="25260" builtinId="9" hidden="1"/>
    <cellStyle name="Hipervínculo visitado" xfId="22593" builtinId="9" hidden="1"/>
    <cellStyle name="Hipervínculo visitado" xfId="1719" builtinId="9" hidden="1"/>
    <cellStyle name="Hipervínculo visitado" xfId="42766" builtinId="9" hidden="1"/>
    <cellStyle name="Hipervínculo visitado" xfId="12641" builtinId="9" hidden="1"/>
    <cellStyle name="Hipervínculo visitado" xfId="40180" builtinId="9" hidden="1"/>
    <cellStyle name="Hipervínculo visitado" xfId="9760" builtinId="9" hidden="1"/>
    <cellStyle name="Hipervínculo visitado" xfId="47161" builtinId="9" hidden="1"/>
    <cellStyle name="Hipervínculo visitado" xfId="755" builtinId="9" hidden="1"/>
    <cellStyle name="Hipervínculo visitado" xfId="13536" builtinId="9" hidden="1"/>
    <cellStyle name="Hipervínculo visitado" xfId="54968" builtinId="9" hidden="1"/>
    <cellStyle name="Hipervínculo visitado" xfId="58683" builtinId="9" hidden="1"/>
    <cellStyle name="Hipervínculo visitado" xfId="55559" builtinId="9" hidden="1"/>
    <cellStyle name="Hipervínculo visitado" xfId="33194" builtinId="9" hidden="1"/>
    <cellStyle name="Hipervínculo visitado" xfId="3457" builtinId="9" hidden="1"/>
    <cellStyle name="Hipervínculo visitado" xfId="23878" builtinId="9" hidden="1"/>
    <cellStyle name="Hipervínculo visitado" xfId="31162" builtinId="9" hidden="1"/>
    <cellStyle name="Hipervínculo visitado" xfId="51250" builtinId="9" hidden="1"/>
    <cellStyle name="Hipervínculo visitado" xfId="58065" builtinId="9" hidden="1"/>
    <cellStyle name="Hipervínculo visitado" xfId="49490" builtinId="9" hidden="1"/>
    <cellStyle name="Hipervínculo visitado" xfId="17580" builtinId="9" hidden="1"/>
    <cellStyle name="Hipervínculo visitado" xfId="53389" builtinId="9" hidden="1"/>
    <cellStyle name="Hipervínculo visitado" xfId="30670" builtinId="9" hidden="1"/>
    <cellStyle name="Hipervínculo visitado" xfId="48545" builtinId="9" hidden="1"/>
    <cellStyle name="Hipervínculo visitado" xfId="47383" builtinId="9" hidden="1"/>
    <cellStyle name="Hipervínculo visitado" xfId="30454" builtinId="9" hidden="1"/>
    <cellStyle name="Hipervínculo visitado" xfId="51166" builtinId="9" hidden="1"/>
    <cellStyle name="Hipervínculo visitado" xfId="15550" builtinId="9" hidden="1"/>
    <cellStyle name="Hipervínculo visitado" xfId="2176" builtinId="9" hidden="1"/>
    <cellStyle name="Hipervínculo visitado" xfId="51246" builtinId="9" hidden="1"/>
    <cellStyle name="Hipervínculo visitado" xfId="24367" builtinId="9" hidden="1"/>
    <cellStyle name="Hipervínculo visitado" xfId="3401" builtinId="9" hidden="1"/>
    <cellStyle name="Hipervínculo visitado" xfId="779" builtinId="9" hidden="1"/>
    <cellStyle name="Hipervínculo visitado" xfId="39220" builtinId="9" hidden="1"/>
    <cellStyle name="Hipervínculo visitado" xfId="36402" builtinId="9" hidden="1"/>
    <cellStyle name="Hipervínculo visitado" xfId="36111" builtinId="9" hidden="1"/>
    <cellStyle name="Hipervínculo visitado" xfId="47013" builtinId="9" hidden="1"/>
    <cellStyle name="Hipervínculo visitado" xfId="57519" builtinId="9" hidden="1"/>
    <cellStyle name="Hipervínculo visitado" xfId="31518" builtinId="9" hidden="1"/>
    <cellStyle name="Hipervínculo visitado" xfId="28321" builtinId="9" hidden="1"/>
    <cellStyle name="Hipervínculo visitado" xfId="12857" builtinId="9" hidden="1"/>
    <cellStyle name="Hipervínculo visitado" xfId="31989" builtinId="9" hidden="1"/>
    <cellStyle name="Hipervínculo visitado" xfId="47129" builtinId="9" hidden="1"/>
    <cellStyle name="Hipervínculo visitado" xfId="52995" builtinId="9" hidden="1"/>
    <cellStyle name="Hipervínculo visitado" xfId="13991" builtinId="9" hidden="1"/>
    <cellStyle name="Hipervínculo visitado" xfId="56627" builtinId="9" hidden="1"/>
    <cellStyle name="Hipervínculo visitado" xfId="57925" builtinId="9" hidden="1"/>
    <cellStyle name="Hipervínculo visitado" xfId="54760" builtinId="9" hidden="1"/>
    <cellStyle name="Hipervínculo visitado" xfId="4599" builtinId="9" hidden="1"/>
    <cellStyle name="Hipervínculo visitado" xfId="35195" builtinId="9" hidden="1"/>
    <cellStyle name="Hipervínculo visitado" xfId="51256" builtinId="9" hidden="1"/>
    <cellStyle name="Hipervínculo visitado" xfId="38483" builtinId="9" hidden="1"/>
    <cellStyle name="Hipervínculo visitado" xfId="10860" builtinId="9" hidden="1"/>
    <cellStyle name="Hipervínculo visitado" xfId="25875" builtinId="9" hidden="1"/>
    <cellStyle name="Hipervínculo visitado" xfId="2384" builtinId="9" hidden="1"/>
    <cellStyle name="Hipervínculo visitado" xfId="44922" builtinId="9" hidden="1"/>
    <cellStyle name="Hipervínculo visitado" xfId="56453" builtinId="9" hidden="1"/>
    <cellStyle name="Hipervínculo visitado" xfId="35059" builtinId="9" hidden="1"/>
    <cellStyle name="Hipervínculo visitado" xfId="21851" builtinId="9" hidden="1"/>
    <cellStyle name="Hipervínculo visitado" xfId="35235" builtinId="9" hidden="1"/>
    <cellStyle name="Hipervínculo visitado" xfId="50732" builtinId="9" hidden="1"/>
    <cellStyle name="Hipervínculo visitado" xfId="44242" builtinId="9" hidden="1"/>
    <cellStyle name="Hipervínculo visitado" xfId="28555" builtinId="9" hidden="1"/>
    <cellStyle name="Hipervínculo visitado" xfId="23711" builtinId="9" hidden="1"/>
    <cellStyle name="Hipervínculo visitado" xfId="25873" builtinId="9" hidden="1"/>
    <cellStyle name="Hipervínculo visitado" xfId="16700" builtinId="9" hidden="1"/>
    <cellStyle name="Hipervínculo visitado" xfId="11231" builtinId="9" hidden="1"/>
    <cellStyle name="Hipervínculo visitado" xfId="39570" builtinId="9" hidden="1"/>
    <cellStyle name="Hipervínculo visitado" xfId="28349" builtinId="9" hidden="1"/>
    <cellStyle name="Hipervínculo visitado" xfId="18642" builtinId="9" hidden="1"/>
    <cellStyle name="Hipervínculo visitado" xfId="44876" builtinId="9" hidden="1"/>
    <cellStyle name="Hipervínculo visitado" xfId="22039" builtinId="9" hidden="1"/>
    <cellStyle name="Hipervínculo visitado" xfId="25803" builtinId="9" hidden="1"/>
    <cellStyle name="Hipervínculo visitado" xfId="43581" builtinId="9" hidden="1"/>
    <cellStyle name="Hipervínculo visitado" xfId="45348" builtinId="9" hidden="1"/>
    <cellStyle name="Hipervínculo visitado" xfId="12253" builtinId="9" hidden="1"/>
    <cellStyle name="Hipervínculo visitado" xfId="22575" builtinId="9" hidden="1"/>
    <cellStyle name="Hipervínculo visitado" xfId="52168" builtinId="9" hidden="1"/>
    <cellStyle name="Hipervínculo visitado" xfId="51018" builtinId="9" hidden="1"/>
    <cellStyle name="Hipervínculo visitado" xfId="36135" builtinId="9" hidden="1"/>
    <cellStyle name="Hipervínculo visitado" xfId="14825" builtinId="9" hidden="1"/>
    <cellStyle name="Hipervínculo visitado" xfId="25925" builtinId="9" hidden="1"/>
    <cellStyle name="Hipervínculo visitado" xfId="34591" builtinId="9" hidden="1"/>
    <cellStyle name="Hipervínculo visitado" xfId="21755" builtinId="9" hidden="1"/>
    <cellStyle name="Hipervínculo visitado" xfId="23795" builtinId="9" hidden="1"/>
    <cellStyle name="Hipervínculo visitado" xfId="44120" builtinId="9" hidden="1"/>
    <cellStyle name="Hipervínculo visitado" xfId="36151" builtinId="9" hidden="1"/>
    <cellStyle name="Hipervínculo visitado" xfId="59115" builtinId="9" hidden="1"/>
    <cellStyle name="Hipervínculo visitado" xfId="41131" builtinId="9" hidden="1"/>
    <cellStyle name="Hipervínculo visitado" xfId="57859" builtinId="9" hidden="1"/>
    <cellStyle name="Hipervínculo visitado" xfId="50930" builtinId="9" hidden="1"/>
    <cellStyle name="Hipervínculo visitado" xfId="39294" builtinId="9" hidden="1"/>
    <cellStyle name="Hipervínculo visitado" xfId="1691" builtinId="9" hidden="1"/>
    <cellStyle name="Hipervínculo visitado" xfId="17350" builtinId="9" hidden="1"/>
    <cellStyle name="Hipervínculo visitado" xfId="43373" builtinId="9" hidden="1"/>
    <cellStyle name="Hipervínculo visitado" xfId="5334" builtinId="9" hidden="1"/>
    <cellStyle name="Hipervínculo visitado" xfId="18565" builtinId="9" hidden="1"/>
    <cellStyle name="Hipervínculo visitado" xfId="10500" builtinId="9" hidden="1"/>
    <cellStyle name="Hipervínculo visitado" xfId="38999" builtinId="9" hidden="1"/>
    <cellStyle name="Hipervínculo visitado" xfId="27558" builtinId="9" hidden="1"/>
    <cellStyle name="Hipervínculo visitado" xfId="36638" builtinId="9" hidden="1"/>
    <cellStyle name="Hipervínculo visitado" xfId="4193" builtinId="9" hidden="1"/>
    <cellStyle name="Hipervínculo visitado" xfId="32806" builtinId="9" hidden="1"/>
    <cellStyle name="Hipervínculo visitado" xfId="31520" builtinId="9" hidden="1"/>
    <cellStyle name="Hipervínculo visitado" xfId="58101" builtinId="9" hidden="1"/>
    <cellStyle name="Hipervínculo visitado" xfId="49096" builtinId="9" hidden="1"/>
    <cellStyle name="Hipervínculo visitado" xfId="35613" builtinId="9" hidden="1"/>
    <cellStyle name="Hipervínculo visitado" xfId="59069" builtinId="9" hidden="1"/>
    <cellStyle name="Hipervínculo visitado" xfId="56503" builtinId="9" hidden="1"/>
    <cellStyle name="Hipervínculo visitado" xfId="33992" builtinId="9" hidden="1"/>
    <cellStyle name="Hipervínculo visitado" xfId="33848" builtinId="9" hidden="1"/>
    <cellStyle name="Hipervínculo visitado" xfId="37600" builtinId="9" hidden="1"/>
    <cellStyle name="Hipervínculo visitado" xfId="40498" builtinId="9" hidden="1"/>
    <cellStyle name="Hipervínculo visitado" xfId="37379" builtinId="9" hidden="1"/>
    <cellStyle name="Hipervínculo visitado" xfId="51591" builtinId="9" hidden="1"/>
    <cellStyle name="Hipervínculo visitado" xfId="54055" builtinId="9" hidden="1"/>
    <cellStyle name="Hipervínculo visitado" xfId="46375" builtinId="9" hidden="1"/>
    <cellStyle name="Hipervínculo visitado" xfId="51398" builtinId="9" hidden="1"/>
    <cellStyle name="Hipervínculo visitado" xfId="58605" builtinId="9" hidden="1"/>
    <cellStyle name="Hipervínculo visitado" xfId="53361" builtinId="9" hidden="1"/>
    <cellStyle name="Hipervínculo visitado" xfId="55247" builtinId="9" hidden="1"/>
    <cellStyle name="Hipervínculo visitado" xfId="56049" builtinId="9" hidden="1"/>
    <cellStyle name="Hipervínculo visitado" xfId="32738" builtinId="9" hidden="1"/>
    <cellStyle name="Hipervínculo visitado" xfId="56517" builtinId="9" hidden="1"/>
    <cellStyle name="Hipervínculo visitado" xfId="9454" builtinId="9" hidden="1"/>
    <cellStyle name="Hipervínculo visitado" xfId="18145" builtinId="9" hidden="1"/>
    <cellStyle name="Hipervínculo visitado" xfId="17664" builtinId="9" hidden="1"/>
    <cellStyle name="Hipervínculo visitado" xfId="12345" builtinId="9" hidden="1"/>
    <cellStyle name="Hipervínculo visitado" xfId="55975" builtinId="9" hidden="1"/>
    <cellStyle name="Hipervínculo visitado" xfId="42602" builtinId="9" hidden="1"/>
    <cellStyle name="Hipervínculo visitado" xfId="39125" builtinId="9" hidden="1"/>
    <cellStyle name="Hipervínculo visitado" xfId="29375" builtinId="9" hidden="1"/>
    <cellStyle name="Hipervínculo visitado" xfId="33984" builtinId="9" hidden="1"/>
    <cellStyle name="Hipervínculo visitado" xfId="56911" builtinId="9" hidden="1"/>
    <cellStyle name="Hipervínculo visitado" xfId="9792" builtinId="9" hidden="1"/>
    <cellStyle name="Hipervínculo visitado" xfId="5360" builtinId="9" hidden="1"/>
    <cellStyle name="Hipervínculo visitado" xfId="31544" builtinId="9" hidden="1"/>
    <cellStyle name="Hipervínculo visitado" xfId="26819" builtinId="9" hidden="1"/>
    <cellStyle name="Hipervínculo visitado" xfId="57931" builtinId="9" hidden="1"/>
    <cellStyle name="Hipervínculo visitado" xfId="22491" builtinId="9" hidden="1"/>
    <cellStyle name="Hipervínculo visitado" xfId="22894" builtinId="9" hidden="1"/>
    <cellStyle name="Hipervínculo visitado" xfId="12663" builtinId="9" hidden="1"/>
    <cellStyle name="Hipervínculo visitado" xfId="39246" builtinId="9" hidden="1"/>
    <cellStyle name="Hipervínculo visitado" xfId="56043" builtinId="9" hidden="1"/>
    <cellStyle name="Hipervínculo visitado" xfId="7570" builtinId="9" hidden="1"/>
    <cellStyle name="Hipervínculo visitado" xfId="44372" builtinId="9" hidden="1"/>
    <cellStyle name="Hipervínculo visitado" xfId="36654" builtinId="9" hidden="1"/>
    <cellStyle name="Hipervínculo visitado" xfId="55201" builtinId="9" hidden="1"/>
    <cellStyle name="Hipervínculo visitado" xfId="51448" builtinId="9" hidden="1"/>
    <cellStyle name="Hipervínculo visitado" xfId="31376" builtinId="9" hidden="1"/>
    <cellStyle name="Hipervínculo visitado" xfId="6198" builtinId="9" hidden="1"/>
    <cellStyle name="Hipervínculo visitado" xfId="26953" builtinId="9" hidden="1"/>
    <cellStyle name="Hipervínculo visitado" xfId="56769" builtinId="9" hidden="1"/>
    <cellStyle name="Hipervínculo visitado" xfId="22660" builtinId="9" hidden="1"/>
    <cellStyle name="Hipervínculo visitado" xfId="38343" builtinId="9" hidden="1"/>
    <cellStyle name="Hipervínculo visitado" xfId="47753" builtinId="9" hidden="1"/>
    <cellStyle name="Hipervínculo visitado" xfId="45947" builtinId="9" hidden="1"/>
    <cellStyle name="Hipervínculo visitado" xfId="35027" builtinId="9" hidden="1"/>
    <cellStyle name="Hipervínculo visitado" xfId="17904" builtinId="9" hidden="1"/>
    <cellStyle name="Hipervínculo visitado" xfId="39897" builtinId="9" hidden="1"/>
    <cellStyle name="Hipervínculo visitado" xfId="43327" builtinId="9" hidden="1"/>
    <cellStyle name="Hipervínculo visitado" xfId="6813" builtinId="9" hidden="1"/>
    <cellStyle name="Hipervínculo visitado" xfId="305" builtinId="9" hidden="1"/>
    <cellStyle name="Hipervínculo visitado" xfId="10682" builtinId="9" hidden="1"/>
    <cellStyle name="Hipervínculo visitado" xfId="8762" builtinId="9" hidden="1"/>
    <cellStyle name="Hipervínculo visitado" xfId="47081" builtinId="9" hidden="1"/>
    <cellStyle name="Hipervínculo visitado" xfId="23493" builtinId="9" hidden="1"/>
    <cellStyle name="Hipervínculo visitado" xfId="26631" builtinId="9" hidden="1"/>
    <cellStyle name="Hipervínculo visitado" xfId="15542" builtinId="9" hidden="1"/>
    <cellStyle name="Hipervínculo visitado" xfId="9470" builtinId="9" hidden="1"/>
    <cellStyle name="Hipervínculo visitado" xfId="37150" builtinId="9" hidden="1"/>
    <cellStyle name="Hipervínculo visitado" xfId="51480" builtinId="9" hidden="1"/>
    <cellStyle name="Hipervínculo visitado" xfId="50070" builtinId="9" hidden="1"/>
    <cellStyle name="Hipervínculo visitado" xfId="11865" builtinId="9" hidden="1"/>
    <cellStyle name="Hipervínculo visitado" xfId="38792" builtinId="9" hidden="1"/>
    <cellStyle name="Hipervínculo visitado" xfId="47061" builtinId="9" hidden="1"/>
    <cellStyle name="Hipervínculo visitado" xfId="49324" builtinId="9" hidden="1"/>
    <cellStyle name="Hipervínculo visitado" xfId="12115" builtinId="9" hidden="1"/>
    <cellStyle name="Hipervínculo visitado" xfId="54463" builtinId="9" hidden="1"/>
    <cellStyle name="Hipervínculo visitado" xfId="47339" builtinId="9" hidden="1"/>
    <cellStyle name="Hipervínculo visitado" xfId="53993" builtinId="9" hidden="1"/>
    <cellStyle name="Hipervínculo visitado" xfId="42554" builtinId="9" hidden="1"/>
    <cellStyle name="Hipervínculo visitado" xfId="41147" builtinId="9" hidden="1"/>
    <cellStyle name="Hipervínculo visitado" xfId="36634" builtinId="9" hidden="1"/>
    <cellStyle name="Hipervínculo visitado" xfId="12221" builtinId="9" hidden="1"/>
    <cellStyle name="Hipervínculo visitado" xfId="48778" builtinId="9" hidden="1"/>
    <cellStyle name="Hipervínculo visitado" xfId="36870" builtinId="9" hidden="1"/>
    <cellStyle name="Hipervínculo visitado" xfId="58837" builtinId="9" hidden="1"/>
    <cellStyle name="Hipervínculo visitado" xfId="56709" builtinId="9" hidden="1"/>
    <cellStyle name="Hipervínculo visitado" xfId="31398" builtinId="9" hidden="1"/>
    <cellStyle name="Hipervínculo visitado" xfId="1683" builtinId="9" hidden="1"/>
    <cellStyle name="Hipervínculo visitado" xfId="3280" builtinId="9" hidden="1"/>
    <cellStyle name="Hipervínculo visitado" xfId="56115" builtinId="9" hidden="1"/>
    <cellStyle name="Hipervínculo visitado" xfId="56275" builtinId="9" hidden="1"/>
    <cellStyle name="Hipervínculo visitado" xfId="12087" builtinId="9" hidden="1"/>
    <cellStyle name="Hipervínculo visitado" xfId="17952" builtinId="9" hidden="1"/>
    <cellStyle name="Hipervínculo visitado" xfId="50563" builtinId="9" hidden="1"/>
    <cellStyle name="Hipervínculo visitado" xfId="54926" builtinId="9" hidden="1"/>
    <cellStyle name="Hipervínculo visitado" xfId="39364" builtinId="9" hidden="1"/>
    <cellStyle name="Hipervínculo visitado" xfId="34544" builtinId="9" hidden="1"/>
    <cellStyle name="Hipervínculo visitado" xfId="33582" builtinId="9" hidden="1"/>
    <cellStyle name="Hipervínculo visitado" xfId="13095" builtinId="9" hidden="1"/>
    <cellStyle name="Hipervínculo visitado" xfId="18894" builtinId="9" hidden="1"/>
    <cellStyle name="Hipervínculo visitado" xfId="55517" builtinId="9" hidden="1"/>
    <cellStyle name="Hipervínculo visitado" xfId="56509" builtinId="9" hidden="1"/>
    <cellStyle name="Hipervínculo visitado" xfId="59131" builtinId="9" hidden="1"/>
    <cellStyle name="Hipervínculo visitado" xfId="34735" builtinId="9" hidden="1"/>
    <cellStyle name="Hipervínculo visitado" xfId="24417" builtinId="9" hidden="1"/>
    <cellStyle name="Hipervínculo visitado" xfId="22051" builtinId="9" hidden="1"/>
    <cellStyle name="Hipervínculo visitado" xfId="38597" builtinId="9" hidden="1"/>
    <cellStyle name="Hipervínculo visitado" xfId="36376" builtinId="9" hidden="1"/>
    <cellStyle name="Hipervínculo visitado" xfId="37895" builtinId="9" hidden="1"/>
    <cellStyle name="Hipervínculo visitado" xfId="23446" builtinId="9" hidden="1"/>
    <cellStyle name="Hipervínculo visitado" xfId="26477" builtinId="9" hidden="1"/>
    <cellStyle name="Hipervínculo visitado" xfId="30808" builtinId="9" hidden="1"/>
    <cellStyle name="Hipervínculo visitado" xfId="12651" builtinId="9" hidden="1"/>
    <cellStyle name="Hipervínculo visitado" xfId="57667" builtinId="9" hidden="1"/>
    <cellStyle name="Hipervínculo visitado" xfId="32346" builtinId="9" hidden="1"/>
    <cellStyle name="Hipervínculo visitado" xfId="20399" builtinId="9" hidden="1"/>
    <cellStyle name="Hipervínculo visitado" xfId="7064" builtinId="9" hidden="1"/>
    <cellStyle name="Hipervínculo visitado" xfId="18946" builtinId="9" hidden="1"/>
    <cellStyle name="Hipervínculo visitado" xfId="55940" builtinId="9" hidden="1"/>
    <cellStyle name="Hipervínculo visitado" xfId="53891" builtinId="9" hidden="1"/>
    <cellStyle name="Hipervínculo visitado" xfId="56711" builtinId="9" hidden="1"/>
    <cellStyle name="Hipervínculo visitado" xfId="55687" builtinId="9" hidden="1"/>
    <cellStyle name="Hipervínculo visitado" xfId="58991" builtinId="9" hidden="1"/>
    <cellStyle name="Hipervínculo visitado" xfId="54920" builtinId="9" hidden="1"/>
    <cellStyle name="Hipervínculo visitado" xfId="56243" builtinId="9" hidden="1"/>
    <cellStyle name="Hipervínculo visitado" xfId="32638" builtinId="9" hidden="1"/>
    <cellStyle name="Hipervínculo visitado" xfId="2312" builtinId="9" hidden="1"/>
    <cellStyle name="Hipervínculo visitado" xfId="28299" builtinId="9" hidden="1"/>
    <cellStyle name="Hipervínculo visitado" xfId="21889" builtinId="9" hidden="1"/>
    <cellStyle name="Hipervínculo visitado" xfId="40660" builtinId="9" hidden="1"/>
    <cellStyle name="Hipervínculo visitado" xfId="30374" builtinId="9" hidden="1"/>
    <cellStyle name="Hipervínculo visitado" xfId="48472" builtinId="9" hidden="1"/>
    <cellStyle name="Hipervínculo visitado" xfId="46885" builtinId="9" hidden="1"/>
    <cellStyle name="Hipervínculo visitado" xfId="19976" builtinId="9" hidden="1"/>
    <cellStyle name="Hipervínculo visitado" xfId="18417" builtinId="9" hidden="1"/>
    <cellStyle name="Hipervínculo visitado" xfId="46943" builtinId="9" hidden="1"/>
    <cellStyle name="Hipervínculo visitado" xfId="52258" builtinId="9" hidden="1"/>
    <cellStyle name="Hipervínculo visitado" xfId="47435" builtinId="9" hidden="1"/>
    <cellStyle name="Hipervínculo visitado" xfId="36875" builtinId="9" hidden="1"/>
    <cellStyle name="Hipervínculo visitado" xfId="31623" builtinId="9" hidden="1"/>
    <cellStyle name="Hipervínculo visitado" xfId="18259" builtinId="9" hidden="1"/>
    <cellStyle name="Hipervínculo visitado" xfId="42898" builtinId="9" hidden="1"/>
    <cellStyle name="Hipervínculo visitado" xfId="18089" builtinId="9" hidden="1"/>
    <cellStyle name="Hipervínculo visitado" xfId="45860" builtinId="9" hidden="1"/>
    <cellStyle name="Hipervínculo visitado" xfId="13033" builtinId="9" hidden="1"/>
    <cellStyle name="Hipervínculo visitado" xfId="2216" builtinId="9" hidden="1"/>
    <cellStyle name="Hipervínculo visitado" xfId="19866" builtinId="9" hidden="1"/>
    <cellStyle name="Hipervínculo visitado" xfId="845" builtinId="9" hidden="1"/>
    <cellStyle name="Hipervínculo visitado" xfId="16571" builtinId="9" hidden="1"/>
    <cellStyle name="Hipervínculo visitado" xfId="7986" builtinId="9" hidden="1"/>
    <cellStyle name="Hipervínculo visitado" xfId="13572" builtinId="9" hidden="1"/>
    <cellStyle name="Hipervínculo visitado" xfId="33226" builtinId="9" hidden="1"/>
    <cellStyle name="Hipervínculo visitado" xfId="35503" builtinId="9" hidden="1"/>
    <cellStyle name="Hipervínculo visitado" xfId="55273" builtinId="9" hidden="1"/>
    <cellStyle name="Hipervínculo visitado" xfId="32167" builtinId="9" hidden="1"/>
    <cellStyle name="Hipervínculo visitado" xfId="26689" builtinId="9" hidden="1"/>
    <cellStyle name="Hipervínculo visitado" xfId="25535" builtinId="9" hidden="1"/>
    <cellStyle name="Hipervínculo visitado" xfId="27003" builtinId="9" hidden="1"/>
    <cellStyle name="Hipervínculo visitado" xfId="35987" builtinId="9" hidden="1"/>
    <cellStyle name="Hipervínculo visitado" xfId="14324" builtinId="9" hidden="1"/>
    <cellStyle name="Hipervínculo visitado" xfId="18910" builtinId="9" hidden="1"/>
    <cellStyle name="Hipervínculo visitado" xfId="26667" builtinId="9" hidden="1"/>
    <cellStyle name="Hipervínculo visitado" xfId="58659" builtinId="9" hidden="1"/>
    <cellStyle name="Hipervínculo visitado" xfId="28733" builtinId="9" hidden="1"/>
    <cellStyle name="Hipervínculo visitado" xfId="10149" builtinId="9" hidden="1"/>
    <cellStyle name="Hipervínculo visitado" xfId="54712" builtinId="9" hidden="1"/>
    <cellStyle name="Hipervínculo visitado" xfId="46027" builtinId="9" hidden="1"/>
    <cellStyle name="Hipervínculo visitado" xfId="8066" builtinId="9" hidden="1"/>
    <cellStyle name="Hipervínculo visitado" xfId="7954" builtinId="9" hidden="1"/>
    <cellStyle name="Hipervínculo visitado" xfId="40862" builtinId="9" hidden="1"/>
    <cellStyle name="Hipervínculo visitado" xfId="30277" builtinId="9" hidden="1"/>
    <cellStyle name="Hipervínculo visitado" xfId="20750" builtinId="9" hidden="1"/>
    <cellStyle name="Hipervínculo visitado" xfId="17330" builtinId="9" hidden="1"/>
    <cellStyle name="Hipervínculo visitado" xfId="48340" builtinId="9" hidden="1"/>
    <cellStyle name="Hipervínculo visitado" xfId="14990" builtinId="9" hidden="1"/>
    <cellStyle name="Hipervínculo visitado" xfId="47437" builtinId="9" hidden="1"/>
    <cellStyle name="Hipervínculo visitado" xfId="50565" builtinId="9" hidden="1"/>
    <cellStyle name="Hipervínculo visitado" xfId="34562" builtinId="9" hidden="1"/>
    <cellStyle name="Hipervínculo visitado" xfId="55283" builtinId="9" hidden="1"/>
    <cellStyle name="Hipervínculo visitado" xfId="33708" builtinId="9" hidden="1"/>
    <cellStyle name="Hipervínculo visitado" xfId="55012" builtinId="9" hidden="1"/>
    <cellStyle name="Hipervínculo visitado" xfId="58549" builtinId="9" hidden="1"/>
    <cellStyle name="Hipervínculo visitado" xfId="18385" builtinId="9" hidden="1"/>
    <cellStyle name="Hipervínculo visitado" xfId="36067" builtinId="9" hidden="1"/>
    <cellStyle name="Hipervínculo visitado" xfId="57068" builtinId="9" hidden="1"/>
    <cellStyle name="Hipervínculo visitado" xfId="27264" builtinId="9" hidden="1"/>
    <cellStyle name="Hipervínculo visitado" xfId="38810" builtinId="9" hidden="1"/>
    <cellStyle name="Hipervínculo visitado" xfId="57674" builtinId="9" hidden="1"/>
    <cellStyle name="Hipervínculo visitado" xfId="55954" builtinId="9" hidden="1"/>
    <cellStyle name="Hipervínculo visitado" xfId="33082" builtinId="9" hidden="1"/>
    <cellStyle name="Hipervínculo visitado" xfId="49212" builtinId="9" hidden="1"/>
    <cellStyle name="Hipervínculo visitado" xfId="16880" builtinId="9" hidden="1"/>
    <cellStyle name="Hipervínculo visitado" xfId="39830" builtinId="9" hidden="1"/>
    <cellStyle name="Hipervínculo visitado" xfId="56171" builtinId="9" hidden="1"/>
    <cellStyle name="Hipervínculo visitado" xfId="31174" builtinId="9" hidden="1"/>
    <cellStyle name="Hipervínculo visitado" xfId="35179" builtinId="9" hidden="1"/>
    <cellStyle name="Hipervínculo visitado" xfId="52583" builtinId="9" hidden="1"/>
    <cellStyle name="Hipervínculo visitado" xfId="53735" builtinId="9" hidden="1"/>
    <cellStyle name="Hipervínculo visitado" xfId="50536" builtinId="9" hidden="1"/>
    <cellStyle name="Hipervínculo visitado" xfId="38991" builtinId="9" hidden="1"/>
    <cellStyle name="Hipervínculo visitado" xfId="35505" builtinId="9" hidden="1"/>
    <cellStyle name="Hipervínculo visitado" xfId="5174" builtinId="9" hidden="1"/>
    <cellStyle name="Hipervínculo visitado" xfId="1445" builtinId="9" hidden="1"/>
    <cellStyle name="Hipervínculo visitado" xfId="42674" builtinId="9" hidden="1"/>
    <cellStyle name="Hipervínculo visitado" xfId="20070" builtinId="9" hidden="1"/>
    <cellStyle name="Hipervínculo visitado" xfId="54537" builtinId="9" hidden="1"/>
    <cellStyle name="Hipervínculo visitado" xfId="50413" builtinId="9" hidden="1"/>
    <cellStyle name="Hipervínculo visitado" xfId="36568" builtinId="9" hidden="1"/>
    <cellStyle name="Hipervínculo visitado" xfId="40967" builtinId="9" hidden="1"/>
    <cellStyle name="Hipervínculo visitado" xfId="40446" builtinId="9" hidden="1"/>
    <cellStyle name="Hipervínculo visitado" xfId="52617" builtinId="9" hidden="1"/>
    <cellStyle name="Hipervínculo visitado" xfId="49532" builtinId="9" hidden="1"/>
    <cellStyle name="Hipervínculo visitado" xfId="38199" builtinId="9" hidden="1"/>
    <cellStyle name="Hipervínculo visitado" xfId="50817" builtinId="9" hidden="1"/>
    <cellStyle name="Hipervínculo visitado" xfId="7742" builtinId="9" hidden="1"/>
    <cellStyle name="Hipervínculo visitado" xfId="38587" builtinId="9" hidden="1"/>
    <cellStyle name="Hipervínculo visitado" xfId="45613" builtinId="9" hidden="1"/>
    <cellStyle name="Hipervínculo visitado" xfId="8814" builtinId="9" hidden="1"/>
    <cellStyle name="Hipervínculo visitado" xfId="7510" builtinId="9" hidden="1"/>
    <cellStyle name="Hipervínculo visitado" xfId="49486" builtinId="9" hidden="1"/>
    <cellStyle name="Hipervínculo visitado" xfId="16346" builtinId="9" hidden="1"/>
    <cellStyle name="Hipervínculo visitado" xfId="36724" builtinId="9" hidden="1"/>
    <cellStyle name="Hipervínculo visitado" xfId="35741" builtinId="9" hidden="1"/>
    <cellStyle name="Hipervínculo visitado" xfId="20252" builtinId="9" hidden="1"/>
    <cellStyle name="Hipervínculo visitado" xfId="48064" builtinId="9" hidden="1"/>
    <cellStyle name="Hipervínculo visitado" xfId="53313" builtinId="9" hidden="1"/>
    <cellStyle name="Hipervínculo visitado" xfId="18113" builtinId="9" hidden="1"/>
    <cellStyle name="Hipervínculo visitado" xfId="11893" builtinId="9" hidden="1"/>
    <cellStyle name="Hipervínculo visitado" xfId="1657" builtinId="9" hidden="1"/>
    <cellStyle name="Hipervínculo visitado" xfId="25351" builtinId="9" hidden="1"/>
    <cellStyle name="Hipervínculo visitado" xfId="35763" builtinId="9" hidden="1"/>
    <cellStyle name="Hipervínculo visitado" xfId="28659" builtinId="9" hidden="1"/>
    <cellStyle name="Hipervínculo visitado" xfId="13596" builtinId="9" hidden="1"/>
    <cellStyle name="Hipervínculo visitado" xfId="21331" builtinId="9" hidden="1"/>
    <cellStyle name="Hipervínculo visitado" xfId="43541" builtinId="9" hidden="1"/>
    <cellStyle name="Hipervínculo visitado" xfId="22391" builtinId="9" hidden="1"/>
    <cellStyle name="Hipervínculo visitado" xfId="31971" builtinId="9" hidden="1"/>
    <cellStyle name="Hipervínculo visitado" xfId="24093" builtinId="9" hidden="1"/>
    <cellStyle name="Hipervínculo visitado" xfId="23241" builtinId="9" hidden="1"/>
    <cellStyle name="Hipervínculo visitado" xfId="18602" builtinId="9" hidden="1"/>
    <cellStyle name="Hipervínculo visitado" xfId="9389" builtinId="9" hidden="1"/>
    <cellStyle name="Hipervínculo visitado" xfId="14721" builtinId="9" hidden="1"/>
    <cellStyle name="Hipervínculo visitado" xfId="44350" builtinId="9" hidden="1"/>
    <cellStyle name="Hipervínculo visitado" xfId="35453" builtinId="9" hidden="1"/>
    <cellStyle name="Hipervínculo visitado" xfId="28416" builtinId="9" hidden="1"/>
    <cellStyle name="Hipervínculo visitado" xfId="27994" builtinId="9" hidden="1"/>
    <cellStyle name="Hipervínculo visitado" xfId="48750" builtinId="9" hidden="1"/>
    <cellStyle name="Hipervínculo visitado" xfId="58009" builtinId="9" hidden="1"/>
    <cellStyle name="Hipervínculo visitado" xfId="35471" builtinId="9" hidden="1"/>
    <cellStyle name="Hipervínculo visitado" xfId="57016" builtinId="9" hidden="1"/>
    <cellStyle name="Hipervínculo visitado" xfId="6721" builtinId="9" hidden="1"/>
    <cellStyle name="Hipervínculo visitado" xfId="47751" builtinId="9" hidden="1"/>
    <cellStyle name="Hipervínculo visitado" xfId="40262" builtinId="9" hidden="1"/>
    <cellStyle name="Hipervínculo visitado" xfId="13063" builtinId="9" hidden="1"/>
    <cellStyle name="Hipervínculo visitado" xfId="33696" builtinId="9" hidden="1"/>
    <cellStyle name="Hipervínculo visitado" xfId="21781" builtinId="9" hidden="1"/>
    <cellStyle name="Hipervínculo visitado" xfId="57170" builtinId="9" hidden="1"/>
    <cellStyle name="Hipervínculo visitado" xfId="48922" builtinId="9" hidden="1"/>
    <cellStyle name="Hipervínculo visitado" xfId="14729" builtinId="9" hidden="1"/>
    <cellStyle name="Hipervínculo visitado" xfId="15332" builtinId="9" hidden="1"/>
    <cellStyle name="Hipervínculo visitado" xfId="15420" builtinId="9" hidden="1"/>
    <cellStyle name="Hipervínculo visitado" xfId="55882" builtinId="9" hidden="1"/>
    <cellStyle name="Hipervínculo visitado" xfId="57895" builtinId="9" hidden="1"/>
    <cellStyle name="Hipervínculo visitado" xfId="51656" builtinId="9" hidden="1"/>
    <cellStyle name="Hipervínculo visitado" xfId="50956" builtinId="9" hidden="1"/>
    <cellStyle name="Hipervínculo visitado" xfId="46298" builtinId="9" hidden="1"/>
    <cellStyle name="Hipervínculo visitado" xfId="47926" builtinId="9" hidden="1"/>
    <cellStyle name="Hipervínculo visitado" xfId="45937" builtinId="9" hidden="1"/>
    <cellStyle name="Hipervínculo visitado" xfId="46141" builtinId="9" hidden="1"/>
    <cellStyle name="Hipervínculo visitado" xfId="14394" builtinId="9" hidden="1"/>
    <cellStyle name="Hipervínculo visitado" xfId="4786" builtinId="9" hidden="1"/>
    <cellStyle name="Hipervínculo visitado" xfId="865" builtinId="9" hidden="1"/>
    <cellStyle name="Hipervínculo visitado" xfId="45412" builtinId="9" hidden="1"/>
    <cellStyle name="Hipervínculo visitado" xfId="21791" builtinId="9" hidden="1"/>
    <cellStyle name="Hipervínculo visitado" xfId="46575" builtinId="9" hidden="1"/>
    <cellStyle name="Hipervínculo visitado" xfId="35433" builtinId="9" hidden="1"/>
    <cellStyle name="Hipervínculo visitado" xfId="17398" builtinId="9" hidden="1"/>
    <cellStyle name="Hipervínculo visitado" xfId="35304" builtinId="9" hidden="1"/>
    <cellStyle name="Hipervínculo visitado" xfId="46272" builtinId="9" hidden="1"/>
    <cellStyle name="Hipervínculo visitado" xfId="37819" builtinId="9" hidden="1"/>
    <cellStyle name="Hipervínculo visitado" xfId="42502" builtinId="9" hidden="1"/>
    <cellStyle name="Hipervínculo visitado" xfId="24055" builtinId="9" hidden="1"/>
    <cellStyle name="Hipervínculo visitado" xfId="59470" builtinId="9" hidden="1"/>
    <cellStyle name="Hipervínculo visitado" xfId="11417" builtinId="9" hidden="1"/>
    <cellStyle name="Hipervínculo visitado" xfId="2991" builtinId="9" hidden="1"/>
    <cellStyle name="Hipervínculo visitado" xfId="6869" builtinId="9" hidden="1"/>
    <cellStyle name="Hipervínculo visitado" xfId="19552" builtinId="9" hidden="1"/>
    <cellStyle name="Hipervínculo visitado" xfId="40258" builtinId="9" hidden="1"/>
    <cellStyle name="Hipervínculo visitado" xfId="31322" builtinId="9" hidden="1"/>
    <cellStyle name="Hipervínculo visitado" xfId="21556" builtinId="9" hidden="1"/>
    <cellStyle name="Hipervínculo visitado" xfId="7140" builtinId="9" hidden="1"/>
    <cellStyle name="Hipervínculo visitado" xfId="31598" builtinId="9" hidden="1"/>
    <cellStyle name="Hipervínculo visitado" xfId="57795" builtinId="9" hidden="1"/>
    <cellStyle name="Hipervínculo visitado" xfId="58753" builtinId="9" hidden="1"/>
    <cellStyle name="Hipervínculo visitado" xfId="50794" builtinId="9" hidden="1"/>
    <cellStyle name="Hipervínculo visitado" xfId="53003" builtinId="9" hidden="1"/>
    <cellStyle name="Hipervínculo visitado" xfId="9974" builtinId="9" hidden="1"/>
    <cellStyle name="Hipervínculo visitado" xfId="18289" builtinId="9" hidden="1"/>
    <cellStyle name="Hipervínculo visitado" xfId="55785" builtinId="9" hidden="1"/>
    <cellStyle name="Hipervínculo visitado" xfId="49574" builtinId="9" hidden="1"/>
    <cellStyle name="Hipervínculo visitado" xfId="36442" builtinId="9" hidden="1"/>
    <cellStyle name="Hipervínculo visitado" xfId="32612" builtinId="9" hidden="1"/>
    <cellStyle name="Hipervínculo visitado" xfId="58687" builtinId="9" hidden="1"/>
    <cellStyle name="Hipervínculo visitado" xfId="46071" builtinId="9" hidden="1"/>
    <cellStyle name="Hipervínculo visitado" xfId="50924" builtinId="9" hidden="1"/>
    <cellStyle name="Hipervínculo visitado" xfId="15362" builtinId="9" hidden="1"/>
    <cellStyle name="Hipervínculo visitado" xfId="23022" builtinId="9" hidden="1"/>
    <cellStyle name="Hipervínculo visitado" xfId="21429" builtinId="9" hidden="1"/>
    <cellStyle name="Hipervínculo visitado" xfId="18793" builtinId="9" hidden="1"/>
    <cellStyle name="Hipervínculo visitado" xfId="32295" builtinId="9" hidden="1"/>
    <cellStyle name="Hipervínculo visitado" xfId="39480" builtinId="9" hidden="1"/>
    <cellStyle name="Hipervínculo visitado" xfId="40618" builtinId="9" hidden="1"/>
    <cellStyle name="Hipervínculo visitado" xfId="39005" builtinId="9" hidden="1"/>
    <cellStyle name="Hipervínculo visitado" xfId="24071" builtinId="9" hidden="1"/>
    <cellStyle name="Hipervínculo visitado" xfId="57889" builtinId="9" hidden="1"/>
    <cellStyle name="Hipervínculo visitado" xfId="32434" builtinId="9" hidden="1"/>
    <cellStyle name="Hipervínculo visitado" xfId="48948" builtinId="9" hidden="1"/>
    <cellStyle name="Hipervínculo visitado" xfId="54409" builtinId="9" hidden="1"/>
    <cellStyle name="Hipervínculo visitado" xfId="53861" builtinId="9" hidden="1"/>
    <cellStyle name="Hipervínculo visitado" xfId="32936" builtinId="9" hidden="1"/>
    <cellStyle name="Hipervínculo visitado" xfId="36738" builtinId="9" hidden="1"/>
    <cellStyle name="Hipervínculo visitado" xfId="13267" builtinId="9" hidden="1"/>
    <cellStyle name="Hipervínculo visitado" xfId="27131" builtinId="9" hidden="1"/>
    <cellStyle name="Hipervínculo visitado" xfId="32224" builtinId="9" hidden="1"/>
    <cellStyle name="Hipervínculo visitado" xfId="58483" builtinId="9" hidden="1"/>
    <cellStyle name="Hipervínculo visitado" xfId="43723" builtinId="9" hidden="1"/>
    <cellStyle name="Hipervínculo visitado" xfId="18754" builtinId="9" hidden="1"/>
    <cellStyle name="Hipervínculo visitado" xfId="24135" builtinId="9" hidden="1"/>
    <cellStyle name="Hipervínculo visitado" xfId="42078" builtinId="9" hidden="1"/>
    <cellStyle name="Hipervínculo visitado" xfId="55426" builtinId="9" hidden="1"/>
    <cellStyle name="Hipervínculo visitado" xfId="16971" builtinId="9" hidden="1"/>
    <cellStyle name="Hipervínculo visitado" xfId="16595" builtinId="9" hidden="1"/>
    <cellStyle name="Hipervínculo visitado" xfId="35579" builtinId="9" hidden="1"/>
    <cellStyle name="Hipervínculo visitado" xfId="32015" builtinId="9" hidden="1"/>
    <cellStyle name="Hipervínculo visitado" xfId="51776" builtinId="9" hidden="1"/>
    <cellStyle name="Hipervínculo visitado" xfId="36895" builtinId="9" hidden="1"/>
    <cellStyle name="Hipervínculo visitado" xfId="18610" builtinId="9" hidden="1"/>
    <cellStyle name="Hipervínculo visitado" xfId="25455" builtinId="9" hidden="1"/>
    <cellStyle name="Hipervínculo visitado" xfId="23775" builtinId="9" hidden="1"/>
    <cellStyle name="Hipervínculo visitado" xfId="22844" builtinId="9" hidden="1"/>
    <cellStyle name="Hipervínculo visitado" xfId="11751" builtinId="9" hidden="1"/>
    <cellStyle name="Hipervínculo visitado" xfId="46871" builtinId="9" hidden="1"/>
    <cellStyle name="Hipervínculo visitado" xfId="27857" builtinId="9" hidden="1"/>
    <cellStyle name="Hipervínculo visitado" xfId="10538" builtinId="9" hidden="1"/>
    <cellStyle name="Hipervínculo visitado" xfId="56847" builtinId="9" hidden="1"/>
    <cellStyle name="Hipervínculo visitado" xfId="26323" builtinId="9" hidden="1"/>
    <cellStyle name="Hipervínculo visitado" xfId="42384" builtinId="9" hidden="1"/>
    <cellStyle name="Hipervínculo visitado" xfId="23233" builtinId="9" hidden="1"/>
    <cellStyle name="Hipervínculo visitado" xfId="27208" builtinId="9" hidden="1"/>
    <cellStyle name="Hipervínculo visitado" xfId="2957" builtinId="9" hidden="1"/>
    <cellStyle name="Hipervínculo visitado" xfId="48808" builtinId="9" hidden="1"/>
    <cellStyle name="Hipervínculo visitado" xfId="14312" builtinId="9" hidden="1"/>
    <cellStyle name="Hipervínculo visitado" xfId="45110" builtinId="9" hidden="1"/>
    <cellStyle name="Hipervínculo visitado" xfId="37791" builtinId="9" hidden="1"/>
    <cellStyle name="Hipervínculo visitado" xfId="24932" builtinId="9" hidden="1"/>
    <cellStyle name="Hipervínculo visitado" xfId="14900" builtinId="9" hidden="1"/>
    <cellStyle name="Hipervínculo visitado" xfId="17098" builtinId="9" hidden="1"/>
    <cellStyle name="Hipervínculo visitado" xfId="50734" builtinId="9" hidden="1"/>
    <cellStyle name="Hipervínculo visitado" xfId="22906" builtinId="9" hidden="1"/>
    <cellStyle name="Hipervínculo visitado" xfId="21797" builtinId="9" hidden="1"/>
    <cellStyle name="Hipervínculo visitado" xfId="51844" builtinId="9" hidden="1"/>
    <cellStyle name="Hipervínculo visitado" xfId="25983" builtinId="9" hidden="1"/>
    <cellStyle name="Hipervínculo visitado" xfId="56481" builtinId="9" hidden="1"/>
    <cellStyle name="Hipervínculo visitado" xfId="11653" builtinId="9" hidden="1"/>
    <cellStyle name="Hipervínculo visitado" xfId="45874" builtinId="9" hidden="1"/>
    <cellStyle name="Hipervínculo visitado" xfId="23293" builtinId="9" hidden="1"/>
    <cellStyle name="Hipervínculo visitado" xfId="17021" builtinId="9" hidden="1"/>
    <cellStyle name="Hipervínculo visitado" xfId="19694" builtinId="9" hidden="1"/>
    <cellStyle name="Hipervínculo visitado" xfId="58973" builtinId="9" hidden="1"/>
    <cellStyle name="Hipervínculo visitado" xfId="48311" builtinId="9" hidden="1"/>
    <cellStyle name="Hipervínculo visitado" xfId="30005" builtinId="9" hidden="1"/>
    <cellStyle name="Hipervínculo visitado" xfId="2508" builtinId="9" hidden="1"/>
    <cellStyle name="Hipervínculo visitado" xfId="28561" builtinId="9" hidden="1"/>
    <cellStyle name="Hipervínculo visitado" xfId="26273" builtinId="9" hidden="1"/>
    <cellStyle name="Hipervínculo visitado" xfId="11688" builtinId="9" hidden="1"/>
    <cellStyle name="Hipervínculo visitado" xfId="29395" builtinId="9" hidden="1"/>
    <cellStyle name="Hipervínculo visitado" xfId="58055" builtinId="9" hidden="1"/>
    <cellStyle name="Hipervínculo visitado" xfId="48197" builtinId="9" hidden="1"/>
    <cellStyle name="Hipervínculo visitado" xfId="27258" builtinId="9" hidden="1"/>
    <cellStyle name="Hipervínculo visitado" xfId="1301" builtinId="9" hidden="1"/>
    <cellStyle name="Hipervínculo visitado" xfId="11829" builtinId="9" hidden="1"/>
    <cellStyle name="Hipervínculo visitado" xfId="18419" builtinId="9" hidden="1"/>
    <cellStyle name="Hipervínculo visitado" xfId="28635" builtinId="9" hidden="1"/>
    <cellStyle name="Hipervínculo visitado" xfId="47041" builtinId="9" hidden="1"/>
    <cellStyle name="Hipervínculo visitado" xfId="35959" builtinId="9" hidden="1"/>
    <cellStyle name="Hipervínculo visitado" xfId="27919" builtinId="9" hidden="1"/>
    <cellStyle name="Hipervínculo visitado" xfId="47183" builtinId="9" hidden="1"/>
    <cellStyle name="Hipervínculo visitado" xfId="13652" builtinId="9" hidden="1"/>
    <cellStyle name="Hipervínculo visitado" xfId="49392" builtinId="9" hidden="1"/>
    <cellStyle name="Hipervínculo visitado" xfId="37067" builtinId="9" hidden="1"/>
    <cellStyle name="Hipervínculo visitado" xfId="58261" builtinId="9" hidden="1"/>
    <cellStyle name="Hipervínculo visitado" xfId="11012" builtinId="9" hidden="1"/>
    <cellStyle name="Hipervínculo visitado" xfId="5057" builtinId="9" hidden="1"/>
    <cellStyle name="Hipervínculo visitado" xfId="19570" builtinId="9" hidden="1"/>
    <cellStyle name="Hipervínculo visitado" xfId="35517" builtinId="9" hidden="1"/>
    <cellStyle name="Hipervínculo visitado" xfId="34675" builtinId="9" hidden="1"/>
    <cellStyle name="Hipervínculo visitado" xfId="4428" builtinId="9" hidden="1"/>
    <cellStyle name="Hipervínculo visitado" xfId="29001" builtinId="9" hidden="1"/>
    <cellStyle name="Hipervínculo visitado" xfId="28977" builtinId="9" hidden="1"/>
    <cellStyle name="Hipervínculo visitado" xfId="47201" builtinId="9" hidden="1"/>
    <cellStyle name="Hipervínculo visitado" xfId="27270" builtinId="9" hidden="1"/>
    <cellStyle name="Hipervínculo visitado" xfId="44230" builtinId="9" hidden="1"/>
    <cellStyle name="Hipervínculo visitado" xfId="20605" builtinId="9" hidden="1"/>
    <cellStyle name="Hipervínculo visitado" xfId="22195" builtinId="9" hidden="1"/>
    <cellStyle name="Hipervínculo visitado" xfId="21515" builtinId="9" hidden="1"/>
    <cellStyle name="Hipervínculo visitado" xfId="25789" builtinId="9" hidden="1"/>
    <cellStyle name="Hipervínculo visitado" xfId="44517" builtinId="9" hidden="1"/>
    <cellStyle name="Hipervínculo visitado" xfId="19291" builtinId="9" hidden="1"/>
    <cellStyle name="Hipervínculo visitado" xfId="10506" builtinId="9" hidden="1"/>
    <cellStyle name="Hipervínculo visitado" xfId="15424" builtinId="9" hidden="1"/>
    <cellStyle name="Hipervínculo visitado" xfId="46863" builtinId="9" hidden="1"/>
    <cellStyle name="Hipervínculo visitado" xfId="34627" builtinId="9" hidden="1"/>
    <cellStyle name="Hipervínculo visitado" xfId="31594" builtinId="9" hidden="1"/>
    <cellStyle name="Hipervínculo visitado" xfId="8134" builtinId="9" hidden="1"/>
    <cellStyle name="Hipervínculo visitado" xfId="22900" builtinId="9" hidden="1"/>
    <cellStyle name="Hipervínculo visitado" xfId="49053" builtinId="9" hidden="1"/>
    <cellStyle name="Hipervínculo visitado" xfId="17484" builtinId="9" hidden="1"/>
    <cellStyle name="Hipervínculo visitado" xfId="14022" builtinId="9" hidden="1"/>
    <cellStyle name="Hipervínculo visitado" xfId="15400" builtinId="9" hidden="1"/>
    <cellStyle name="Hipervínculo visitado" xfId="26537" builtinId="9" hidden="1"/>
    <cellStyle name="Hipervínculo visitado" xfId="1633" builtinId="9" hidden="1"/>
    <cellStyle name="Hipervínculo visitado" xfId="51646" builtinId="9" hidden="1"/>
    <cellStyle name="Hipervínculo visitado" xfId="22455" builtinId="9" hidden="1"/>
    <cellStyle name="Hipervínculo visitado" xfId="13943" builtinId="9" hidden="1"/>
    <cellStyle name="Hipervínculo visitado" xfId="57935" builtinId="9" hidden="1"/>
    <cellStyle name="Hipervínculo visitado" xfId="51126" builtinId="9" hidden="1"/>
    <cellStyle name="Hipervínculo visitado" xfId="6108" builtinId="9" hidden="1"/>
    <cellStyle name="Hipervínculo visitado" xfId="20294" builtinId="9" hidden="1"/>
    <cellStyle name="Hipervínculo visitado" xfId="58091" builtinId="9" hidden="1"/>
    <cellStyle name="Hipervínculo visitado" xfId="25256" builtinId="9" hidden="1"/>
    <cellStyle name="Hipervínculo visitado" xfId="32948" builtinId="9" hidden="1"/>
    <cellStyle name="Hipervínculo visitado" xfId="2581" builtinId="9" hidden="1"/>
    <cellStyle name="Hipervínculo visitado" xfId="44519" builtinId="9" hidden="1"/>
    <cellStyle name="Hipervínculo visitado" xfId="9205" builtinId="9" hidden="1"/>
    <cellStyle name="Hipervínculo visitado" xfId="19271" builtinId="9" hidden="1"/>
    <cellStyle name="Hipervínculo visitado" xfId="19790" builtinId="9" hidden="1"/>
    <cellStyle name="Hipervínculo visitado" xfId="46979" builtinId="9" hidden="1"/>
    <cellStyle name="Hipervínculo visitado" xfId="33566" builtinId="9" hidden="1"/>
    <cellStyle name="Hipervínculo visitado" xfId="28319" builtinId="9" hidden="1"/>
    <cellStyle name="Hipervínculo visitado" xfId="7248" builtinId="9" hidden="1"/>
    <cellStyle name="Hipervínculo visitado" xfId="15999" builtinId="9" hidden="1"/>
    <cellStyle name="Hipervínculo visitado" xfId="21209" builtinId="9" hidden="1"/>
    <cellStyle name="Hipervínculo visitado" xfId="31080" builtinId="9" hidden="1"/>
    <cellStyle name="Hipervínculo visitado" xfId="33272" builtinId="9" hidden="1"/>
    <cellStyle name="Hipervínculo visitado" xfId="44782" builtinId="9" hidden="1"/>
    <cellStyle name="Hipervínculo visitado" xfId="12010" builtinId="9" hidden="1"/>
    <cellStyle name="Hipervínculo visitado" xfId="15168" builtinId="9" hidden="1"/>
    <cellStyle name="Hipervínculo visitado" xfId="24439" builtinId="9" hidden="1"/>
    <cellStyle name="Hipervínculo visitado" xfId="43571" builtinId="9" hidden="1"/>
    <cellStyle name="Hipervínculo visitado" xfId="37586" builtinId="9" hidden="1"/>
    <cellStyle name="Hipervínculo visitado" xfId="35611" builtinId="9" hidden="1"/>
    <cellStyle name="Hipervínculo visitado" xfId="27514" builtinId="9" hidden="1"/>
    <cellStyle name="Hipervínculo visitado" xfId="36009" builtinId="9" hidden="1"/>
    <cellStyle name="Hipervínculo visitado" xfId="22233" builtinId="9" hidden="1"/>
    <cellStyle name="Hipervínculo visitado" xfId="39278" builtinId="9" hidden="1"/>
    <cellStyle name="Hipervínculo visitado" xfId="43625" builtinId="9" hidden="1"/>
    <cellStyle name="Hipervínculo visitado" xfId="32153" builtinId="9" hidden="1"/>
    <cellStyle name="Hipervínculo visitado" xfId="31690" builtinId="9" hidden="1"/>
    <cellStyle name="Hipervínculo visitado" xfId="22928" builtinId="9" hidden="1"/>
    <cellStyle name="Hipervínculo visitado" xfId="35837" builtinId="9" hidden="1"/>
    <cellStyle name="Hipervínculo visitado" xfId="32504" builtinId="9" hidden="1"/>
    <cellStyle name="Hipervínculo visitado" xfId="46953" builtinId="9" hidden="1"/>
    <cellStyle name="Hipervínculo visitado" xfId="15937" builtinId="9" hidden="1"/>
    <cellStyle name="Hipervínculo visitado" xfId="37899" builtinId="9" hidden="1"/>
    <cellStyle name="Hipervínculo visitado" xfId="35729" builtinId="9" hidden="1"/>
    <cellStyle name="Hipervínculo visitado" xfId="29485" builtinId="9" hidden="1"/>
    <cellStyle name="Hipervínculo visitado" xfId="34440" builtinId="9" hidden="1"/>
    <cellStyle name="Hipervínculo visitado" xfId="37451" builtinId="9" hidden="1"/>
    <cellStyle name="Hipervínculo visitado" xfId="23976" builtinId="9" hidden="1"/>
    <cellStyle name="Hipervínculo visitado" xfId="28155" builtinId="9" hidden="1"/>
    <cellStyle name="Hipervínculo visitado" xfId="26279" builtinId="9" hidden="1"/>
    <cellStyle name="Hipervínculo visitado" xfId="53881" builtinId="9" hidden="1"/>
    <cellStyle name="Hipervínculo visitado" xfId="25557" builtinId="9" hidden="1"/>
    <cellStyle name="Hipervínculo visitado" xfId="23689" builtinId="9" hidden="1"/>
    <cellStyle name="Hipervínculo visitado" xfId="18590" builtinId="9" hidden="1"/>
    <cellStyle name="Hipervínculo visitado" xfId="5050" builtinId="9" hidden="1"/>
    <cellStyle name="Hipervínculo visitado" xfId="530" builtinId="9" hidden="1"/>
    <cellStyle name="Hipervínculo visitado" xfId="36145" builtinId="9" hidden="1"/>
    <cellStyle name="Hipervínculo visitado" xfId="53517" builtinId="9" hidden="1"/>
    <cellStyle name="Hipervínculo visitado" xfId="56505" builtinId="9" hidden="1"/>
    <cellStyle name="Hipervínculo visitado" xfId="9344" builtinId="9" hidden="1"/>
    <cellStyle name="Hipervínculo visitado" xfId="10440" builtinId="9" hidden="1"/>
    <cellStyle name="Hipervínculo visitado" xfId="17366" builtinId="9" hidden="1"/>
    <cellStyle name="Hipervínculo visitado" xfId="6847" builtinId="9" hidden="1"/>
    <cellStyle name="Hipervínculo visitado" xfId="974" builtinId="9" hidden="1"/>
    <cellStyle name="Hipervínculo visitado" xfId="38925" builtinId="9" hidden="1"/>
    <cellStyle name="Hipervínculo visitado" xfId="17972" builtinId="9" hidden="1"/>
    <cellStyle name="Hipervínculo visitado" xfId="42442" builtinId="9" hidden="1"/>
    <cellStyle name="Hipervínculo visitado" xfId="47537" builtinId="9" hidden="1"/>
    <cellStyle name="Hipervínculo visitado" xfId="34864" builtinId="9" hidden="1"/>
    <cellStyle name="Hipervínculo visitado" xfId="10360" builtinId="9" hidden="1"/>
    <cellStyle name="Hipervínculo visitado" xfId="18217" builtinId="9" hidden="1"/>
    <cellStyle name="Hipervínculo visitado" xfId="33520" builtinId="9" hidden="1"/>
    <cellStyle name="Hipervínculo visitado" xfId="54535" builtinId="9" hidden="1"/>
    <cellStyle name="Hipervínculo visitado" xfId="11847" builtinId="9" hidden="1"/>
    <cellStyle name="Hipervínculo visitado" xfId="5292" builtinId="9" hidden="1"/>
    <cellStyle name="Hipervínculo visitado" xfId="35659" builtinId="9" hidden="1"/>
    <cellStyle name="Hipervínculo visitado" xfId="4695" builtinId="9" hidden="1"/>
    <cellStyle name="Hipervínculo visitado" xfId="16682" builtinId="9" hidden="1"/>
    <cellStyle name="Hipervínculo visitado" xfId="9377" builtinId="9" hidden="1"/>
    <cellStyle name="Hipervínculo visitado" xfId="43152" builtinId="9" hidden="1"/>
    <cellStyle name="Hipervínculo visitado" xfId="53261" builtinId="9" hidden="1"/>
    <cellStyle name="Hipervínculo visitado" xfId="51664" builtinId="9" hidden="1"/>
    <cellStyle name="Hipervínculo visitado" xfId="44214" builtinId="9" hidden="1"/>
    <cellStyle name="Hipervínculo visitado" xfId="27871" builtinId="9" hidden="1"/>
    <cellStyle name="Hipervínculo visitado" xfId="38642" builtinId="9" hidden="1"/>
    <cellStyle name="Hipervínculo visitado" xfId="21769" builtinId="9" hidden="1"/>
    <cellStyle name="Hipervínculo visitado" xfId="48442" builtinId="9" hidden="1"/>
    <cellStyle name="Hipervínculo visitado" xfId="1341" builtinId="9" hidden="1"/>
    <cellStyle name="Hipervínculo visitado" xfId="7486" builtinId="9" hidden="1"/>
    <cellStyle name="Hipervínculo visitado" xfId="29176" builtinId="9" hidden="1"/>
    <cellStyle name="Hipervínculo visitado" xfId="42012" builtinId="9" hidden="1"/>
    <cellStyle name="Hipervínculo visitado" xfId="30658" builtinId="9" hidden="1"/>
    <cellStyle name="Hipervínculo visitado" xfId="24207" builtinId="9" hidden="1"/>
    <cellStyle name="Hipervínculo visitado" xfId="15350" builtinId="9" hidden="1"/>
    <cellStyle name="Hipervínculo visitado" xfId="21483" builtinId="9" hidden="1"/>
    <cellStyle name="Hipervínculo visitado" xfId="44974" builtinId="9" hidden="1"/>
    <cellStyle name="Hipervínculo visitado" xfId="47239" builtinId="9" hidden="1"/>
    <cellStyle name="Hipervínculo visitado" xfId="32762" builtinId="9" hidden="1"/>
    <cellStyle name="Hipervínculo visitado" xfId="34798" builtinId="9" hidden="1"/>
    <cellStyle name="Hipervínculo visitado" xfId="38183" builtinId="9" hidden="1"/>
    <cellStyle name="Hipervínculo visitado" xfId="50698" builtinId="9" hidden="1"/>
    <cellStyle name="Hipervínculo visitado" xfId="22287" builtinId="9" hidden="1"/>
    <cellStyle name="Hipervínculo visitado" xfId="38217" builtinId="9" hidden="1"/>
    <cellStyle name="Hipervínculo visitado" xfId="34617" builtinId="9" hidden="1"/>
    <cellStyle name="Hipervínculo visitado" xfId="34064" builtinId="9" hidden="1"/>
    <cellStyle name="Hipervínculo visitado" xfId="57655" builtinId="9" hidden="1"/>
    <cellStyle name="Hipervínculo visitado" xfId="58857" builtinId="9" hidden="1"/>
    <cellStyle name="Hipervínculo visitado" xfId="12671" builtinId="9" hidden="1"/>
    <cellStyle name="Hipervínculo visitado" xfId="42201" builtinId="9" hidden="1"/>
    <cellStyle name="Hipervínculo visitado" xfId="42342" builtinId="9" hidden="1"/>
    <cellStyle name="Hipervínculo visitado" xfId="50085" builtinId="9" hidden="1"/>
    <cellStyle name="Hipervínculo visitado" xfId="48736" builtinId="9" hidden="1"/>
    <cellStyle name="Hipervínculo visitado" xfId="51934" builtinId="9" hidden="1"/>
    <cellStyle name="Hipervínculo visitado" xfId="18079" builtinId="9" hidden="1"/>
    <cellStyle name="Hipervínculo visitado" xfId="33430" builtinId="9" hidden="1"/>
    <cellStyle name="Hipervínculo visitado" xfId="31915" builtinId="9" hidden="1"/>
    <cellStyle name="Hipervínculo visitado" xfId="57282" builtinId="9" hidden="1"/>
    <cellStyle name="Hipervínculo visitado" xfId="4914" builtinId="9" hidden="1"/>
    <cellStyle name="Hipervínculo visitado" xfId="41299" builtinId="9" hidden="1"/>
    <cellStyle name="Hipervínculo visitado" xfId="42274" builtinId="9" hidden="1"/>
    <cellStyle name="Hipervínculo visitado" xfId="887" builtinId="9" hidden="1"/>
    <cellStyle name="Hipervínculo visitado" xfId="19450" builtinId="9" hidden="1"/>
    <cellStyle name="Hipervínculo visitado" xfId="16384" builtinId="9" hidden="1"/>
    <cellStyle name="Hipervínculo visitado" xfId="3322" builtinId="9" hidden="1"/>
    <cellStyle name="Hipervínculo visitado" xfId="37251" builtinId="9" hidden="1"/>
    <cellStyle name="Hipervínculo visitado" xfId="19870" builtinId="9" hidden="1"/>
    <cellStyle name="Hipervínculo visitado" xfId="37793" builtinId="9" hidden="1"/>
    <cellStyle name="Hipervínculo visitado" xfId="6436" builtinId="9" hidden="1"/>
    <cellStyle name="Hipervínculo visitado" xfId="4862" builtinId="9" hidden="1"/>
    <cellStyle name="Hipervínculo visitado" xfId="10420" builtinId="9" hidden="1"/>
    <cellStyle name="Hipervínculo visitado" xfId="9229" builtinId="9" hidden="1"/>
    <cellStyle name="Hipervínculo visitado" xfId="16288" builtinId="9" hidden="1"/>
    <cellStyle name="Hipervínculo visitado" xfId="45096" builtinId="9" hidden="1"/>
    <cellStyle name="Hipervínculo visitado" xfId="4669" builtinId="9" hidden="1"/>
    <cellStyle name="Hipervínculo visitado" xfId="50081" builtinId="9" hidden="1"/>
    <cellStyle name="Hipervínculo visitado" xfId="44892" builtinId="9" hidden="1"/>
    <cellStyle name="Hipervínculo visitado" xfId="641" builtinId="9" hidden="1"/>
    <cellStyle name="Hipervínculo visitado" xfId="47791" builtinId="9" hidden="1"/>
    <cellStyle name="Hipervínculo visitado" xfId="54137" builtinId="9" hidden="1"/>
    <cellStyle name="Hipervínculo visitado" xfId="29009" builtinId="9" hidden="1"/>
    <cellStyle name="Hipervínculo visitado" xfId="34651" builtinId="9" hidden="1"/>
    <cellStyle name="Hipervínculo visitado" xfId="4966" builtinId="9" hidden="1"/>
    <cellStyle name="Hipervínculo visitado" xfId="8654" builtinId="9" hidden="1"/>
    <cellStyle name="Hipervínculo visitado" xfId="41727" builtinId="9" hidden="1"/>
    <cellStyle name="Hipervínculo visitado" xfId="7266" builtinId="9" hidden="1"/>
    <cellStyle name="Hipervínculo visitado" xfId="299" builtinId="9" hidden="1"/>
    <cellStyle name="Hipervínculo visitado" xfId="20336" builtinId="9" hidden="1"/>
    <cellStyle name="Hipervínculo visitado" xfId="13123" builtinId="9" hidden="1"/>
    <cellStyle name="Hipervínculo visitado" xfId="56974" builtinId="9" hidden="1"/>
    <cellStyle name="Hipervínculo visitado" xfId="24901" builtinId="9" hidden="1"/>
    <cellStyle name="Hipervínculo visitado" xfId="41392" builtinId="9" hidden="1"/>
    <cellStyle name="Hipervínculo visitado" xfId="35035" builtinId="9" hidden="1"/>
    <cellStyle name="Hipervínculo visitado" xfId="1507" builtinId="9" hidden="1"/>
    <cellStyle name="Hipervínculo visitado" xfId="60" builtinId="9" hidden="1"/>
    <cellStyle name="Hipervínculo visitado" xfId="6639" builtinId="9" hidden="1"/>
    <cellStyle name="Hipervínculo visitado" xfId="203" builtinId="9" hidden="1"/>
    <cellStyle name="Hipervínculo visitado" xfId="34476" builtinId="9" hidden="1"/>
    <cellStyle name="Hipervínculo visitado" xfId="51834" builtinId="9" hidden="1"/>
    <cellStyle name="Hipervínculo visitado" xfId="47163" builtinId="9" hidden="1"/>
    <cellStyle name="Hipervínculo visitado" xfId="37001" builtinId="9" hidden="1"/>
    <cellStyle name="Hipervínculo visitado" xfId="54113" builtinId="9" hidden="1"/>
    <cellStyle name="Hipervínculo visitado" xfId="5593" builtinId="9" hidden="1"/>
    <cellStyle name="Hipervínculo visitado" xfId="58337" builtinId="9" hidden="1"/>
    <cellStyle name="Hipervínculo visitado" xfId="9316" builtinId="9" hidden="1"/>
    <cellStyle name="Hipervínculo visitado" xfId="4709" builtinId="9" hidden="1"/>
    <cellStyle name="Hipervínculo visitado" xfId="39208" builtinId="9" hidden="1"/>
    <cellStyle name="Hipervínculo visitado" xfId="29831" builtinId="9" hidden="1"/>
    <cellStyle name="Hipervínculo visitado" xfId="39111" builtinId="9" hidden="1"/>
    <cellStyle name="Hipervínculo visitado" xfId="9428" builtinId="9" hidden="1"/>
    <cellStyle name="Hipervínculo visitado" xfId="27789" builtinId="9" hidden="1"/>
    <cellStyle name="Hipervínculo visitado" xfId="11174" builtinId="9" hidden="1"/>
    <cellStyle name="Hipervínculo visitado" xfId="13077" builtinId="9" hidden="1"/>
    <cellStyle name="Hipervínculo visitado" xfId="19230" builtinId="9" hidden="1"/>
    <cellStyle name="Hipervínculo visitado" xfId="59119" builtinId="9" hidden="1"/>
    <cellStyle name="Hipervínculo visitado" xfId="895" builtinId="9" hidden="1"/>
    <cellStyle name="Hipervínculo visitado" xfId="11496" builtinId="9" hidden="1"/>
    <cellStyle name="Hipervínculo visitado" xfId="25386" builtinId="9" hidden="1"/>
    <cellStyle name="Hipervínculo visitado" xfId="22001" builtinId="9" hidden="1"/>
    <cellStyle name="Hipervínculo visitado" xfId="335" builtinId="9" hidden="1"/>
    <cellStyle name="Hipervínculo visitado" xfId="4185" builtinId="9" hidden="1"/>
    <cellStyle name="Hipervínculo visitado" xfId="47725" builtinId="9" hidden="1"/>
    <cellStyle name="Hipervínculo visitado" xfId="44148" builtinId="9" hidden="1"/>
    <cellStyle name="Hipervínculo visitado" xfId="15396" builtinId="9" hidden="1"/>
    <cellStyle name="Hipervínculo visitado" xfId="56005" builtinId="9" hidden="1"/>
    <cellStyle name="Hipervínculo visitado" xfId="21881" builtinId="9" hidden="1"/>
    <cellStyle name="Hipervínculo visitado" xfId="25724" builtinId="9" hidden="1"/>
    <cellStyle name="Hipervínculo visitado" xfId="35873" builtinId="9" hidden="1"/>
    <cellStyle name="Hipervínculo visitado" xfId="24938" builtinId="9" hidden="1"/>
    <cellStyle name="Hipervínculo visitado" xfId="26439" builtinId="9" hidden="1"/>
    <cellStyle name="Hipervínculo visitado" xfId="476" builtinId="9" hidden="1"/>
    <cellStyle name="Hipervínculo visitado" xfId="26307" builtinId="9" hidden="1"/>
    <cellStyle name="Hipervínculo visitado" xfId="15298" builtinId="9" hidden="1"/>
    <cellStyle name="Hipervínculo visitado" xfId="32003" builtinId="9" hidden="1"/>
    <cellStyle name="Hipervínculo visitado" xfId="48806" builtinId="9" hidden="1"/>
    <cellStyle name="Hipervínculo visitado" xfId="20238" builtinId="9" hidden="1"/>
    <cellStyle name="Hipervínculo visitado" xfId="41301" builtinId="9" hidden="1"/>
    <cellStyle name="Hipervínculo visitado" xfId="50808" builtinId="9" hidden="1"/>
    <cellStyle name="Hipervínculo visitado" xfId="42472" builtinId="9" hidden="1"/>
    <cellStyle name="Hipervínculo visitado" xfId="54467" builtinId="9" hidden="1"/>
    <cellStyle name="Hipervínculo visitado" xfId="12769" builtinId="9" hidden="1"/>
    <cellStyle name="Hipervínculo visitado" xfId="59075" builtinId="9" hidden="1"/>
    <cellStyle name="Hipervínculo visitado" xfId="53608" builtinId="9" hidden="1"/>
    <cellStyle name="Hipervínculo visitado" xfId="37399" builtinId="9" hidden="1"/>
    <cellStyle name="Hipervínculo visitado" xfId="54870" builtinId="9" hidden="1"/>
    <cellStyle name="Hipervínculo visitado" xfId="10932" builtinId="9" hidden="1"/>
    <cellStyle name="Hipervínculo visitado" xfId="58139" builtinId="9" hidden="1"/>
    <cellStyle name="Hipervínculo visitado" xfId="38497" builtinId="9" hidden="1"/>
    <cellStyle name="Hipervínculo visitado" xfId="53636" builtinId="9" hidden="1"/>
    <cellStyle name="Hipervínculo visitado" xfId="16259" builtinId="9" hidden="1"/>
    <cellStyle name="Hipervínculo visitado" xfId="32362" builtinId="9" hidden="1"/>
    <cellStyle name="Hipervínculo visitado" xfId="45854" builtinId="9" hidden="1"/>
    <cellStyle name="Hipervínculo visitado" xfId="38921" builtinId="9" hidden="1"/>
    <cellStyle name="Hipervínculo visitado" xfId="36053" builtinId="9" hidden="1"/>
    <cellStyle name="Hipervínculo visitado" xfId="11582" builtinId="9" hidden="1"/>
    <cellStyle name="Hipervínculo visitado" xfId="34731" builtinId="9" hidden="1"/>
    <cellStyle name="Hipervínculo visitado" xfId="33142" builtinId="9" hidden="1"/>
    <cellStyle name="Hipervínculo visitado" xfId="23693" builtinId="9" hidden="1"/>
    <cellStyle name="Hipervínculo visitado" xfId="40714" builtinId="9" hidden="1"/>
    <cellStyle name="Hipervínculo visitado" xfId="38259" builtinId="9" hidden="1"/>
    <cellStyle name="Hipervínculo visitado" xfId="23941" builtinId="9" hidden="1"/>
    <cellStyle name="Hipervínculo visitado" xfId="8640" builtinId="9" hidden="1"/>
    <cellStyle name="Hipervínculo visitado" xfId="57828" builtinId="9" hidden="1"/>
    <cellStyle name="Hipervínculo visitado" xfId="5662" builtinId="9" hidden="1"/>
    <cellStyle name="Hipervínculo visitado" xfId="57939" builtinId="9" hidden="1"/>
    <cellStyle name="Hipervínculo visitado" xfId="14488" builtinId="9" hidden="1"/>
    <cellStyle name="Hipervínculo visitado" xfId="32997" builtinId="9" hidden="1"/>
    <cellStyle name="Hipervínculo visitado" xfId="37335" builtinId="9" hidden="1"/>
    <cellStyle name="Hipervínculo visitado" xfId="11801" builtinId="9" hidden="1"/>
    <cellStyle name="Hipervínculo visitado" xfId="12929" builtinId="9" hidden="1"/>
    <cellStyle name="Hipervínculo visitado" xfId="38983" builtinId="9" hidden="1"/>
    <cellStyle name="Hipervínculo visitado" xfId="18656" builtinId="9" hidden="1"/>
    <cellStyle name="Hipervínculo visitado" xfId="35495" builtinId="9" hidden="1"/>
    <cellStyle name="Hipervínculo visitado" xfId="9500" builtinId="9" hidden="1"/>
    <cellStyle name="Hipervínculo visitado" xfId="3765" builtinId="9" hidden="1"/>
    <cellStyle name="Hipervínculo visitado" xfId="19878" builtinId="9" hidden="1"/>
    <cellStyle name="Hipervínculo visitado" xfId="9219" builtinId="9" hidden="1"/>
    <cellStyle name="Hipervínculo visitado" xfId="2768" builtinId="9" hidden="1"/>
    <cellStyle name="Hipervínculo visitado" xfId="2802" builtinId="9" hidden="1"/>
    <cellStyle name="Hipervínculo visitado" xfId="5523" builtinId="9" hidden="1"/>
    <cellStyle name="Hipervínculo visitado" xfId="26813" builtinId="9" hidden="1"/>
    <cellStyle name="Hipervínculo visitado" xfId="40408" builtinId="9" hidden="1"/>
    <cellStyle name="Hipervínculo visitado" xfId="41994" builtinId="9" hidden="1"/>
    <cellStyle name="Hipervínculo visitado" xfId="24671" builtinId="9" hidden="1"/>
    <cellStyle name="Hipervínculo visitado" xfId="21051" builtinId="9" hidden="1"/>
    <cellStyle name="Hipervínculo visitado" xfId="56929" builtinId="9" hidden="1"/>
    <cellStyle name="Hipervínculo visitado" xfId="17206" builtinId="9" hidden="1"/>
    <cellStyle name="Hipervínculo visitado" xfId="8506" builtinId="9" hidden="1"/>
    <cellStyle name="Hipervínculo visitado" xfId="50599" builtinId="9" hidden="1"/>
    <cellStyle name="Hipervínculo visitado" xfId="28891" builtinId="9" hidden="1"/>
    <cellStyle name="Hipervínculo visitado" xfId="43965" builtinId="9" hidden="1"/>
    <cellStyle name="Hipervínculo visitado" xfId="40306" builtinId="9" hidden="1"/>
    <cellStyle name="Hipervínculo visitado" xfId="11749" builtinId="9" hidden="1"/>
    <cellStyle name="Hipervínculo visitado" xfId="21989" builtinId="9" hidden="1"/>
    <cellStyle name="Hipervínculo visitado" xfId="14257" builtinId="9" hidden="1"/>
    <cellStyle name="Hipervínculo visitado" xfId="47001" builtinId="9" hidden="1"/>
    <cellStyle name="Hipervínculo visitado" xfId="36452" builtinId="9" hidden="1"/>
    <cellStyle name="Hipervínculo visitado" xfId="50034" builtinId="9" hidden="1"/>
    <cellStyle name="Hipervínculo visitado" xfId="56297" builtinId="9" hidden="1"/>
    <cellStyle name="Hipervínculo visitado" xfId="20971" builtinId="9" hidden="1"/>
    <cellStyle name="Hipervínculo visitado" xfId="15961" builtinId="9" hidden="1"/>
    <cellStyle name="Hipervínculo visitado" xfId="29518" builtinId="9" hidden="1"/>
    <cellStyle name="Hipervínculo visitado" xfId="31252" builtinId="9" hidden="1"/>
    <cellStyle name="Hipervínculo visitado" xfId="35465" builtinId="9" hidden="1"/>
    <cellStyle name="Hipervínculo visitado" xfId="30269" builtinId="9" hidden="1"/>
    <cellStyle name="Hipervínculo visitado" xfId="28519" builtinId="9" hidden="1"/>
    <cellStyle name="Hipervínculo visitado" xfId="1925" builtinId="9" hidden="1"/>
    <cellStyle name="Hipervínculo visitado" xfId="24017" builtinId="9" hidden="1"/>
    <cellStyle name="Hipervínculo visitado" xfId="58541" builtinId="9" hidden="1"/>
    <cellStyle name="Hipervínculo visitado" xfId="30632" builtinId="9" hidden="1"/>
    <cellStyle name="Hipervínculo visitado" xfId="58433" builtinId="9" hidden="1"/>
    <cellStyle name="Hipervínculo visitado" xfId="12223" builtinId="9" hidden="1"/>
    <cellStyle name="Hipervínculo visitado" xfId="16808" builtinId="9" hidden="1"/>
    <cellStyle name="Hipervínculo visitado" xfId="11201" builtinId="9" hidden="1"/>
    <cellStyle name="Hipervínculo visitado" xfId="11219" builtinId="9" hidden="1"/>
    <cellStyle name="Hipervínculo visitado" xfId="40290" builtinId="9" hidden="1"/>
    <cellStyle name="Hipervínculo visitado" xfId="51558" builtinId="9" hidden="1"/>
    <cellStyle name="Hipervínculo visitado" xfId="53207" builtinId="9" hidden="1"/>
    <cellStyle name="Hipervínculo visitado" xfId="59420" builtinId="9" hidden="1"/>
    <cellStyle name="Hipervínculo visitado" xfId="49272" builtinId="9" hidden="1"/>
    <cellStyle name="Hipervínculo visitado" xfId="48527" builtinId="9" hidden="1"/>
    <cellStyle name="Hipervínculo visitado" xfId="39506" builtinId="9" hidden="1"/>
    <cellStyle name="Hipervínculo visitado" xfId="55107" builtinId="9" hidden="1"/>
    <cellStyle name="Hipervínculo visitado" xfId="14070" builtinId="9" hidden="1"/>
    <cellStyle name="Hipervínculo visitado" xfId="57434" builtinId="9" hidden="1"/>
    <cellStyle name="Hipervínculo visitado" xfId="59350" builtinId="9" hidden="1"/>
    <cellStyle name="Hipervínculo visitado" xfId="7476" builtinId="9" hidden="1"/>
    <cellStyle name="Hipervínculo visitado" xfId="57609" builtinId="9" hidden="1"/>
    <cellStyle name="Hipervínculo visitado" xfId="32382" builtinId="9" hidden="1"/>
    <cellStyle name="Hipervínculo visitado" xfId="26775" builtinId="9" hidden="1"/>
    <cellStyle name="Hipervínculo visitado" xfId="37425" builtinId="9" hidden="1"/>
    <cellStyle name="Hipervínculo visitado" xfId="58851" builtinId="9" hidden="1"/>
    <cellStyle name="Hipervínculo visitado" xfId="52284" builtinId="9" hidden="1"/>
    <cellStyle name="Hipervínculo visitado" xfId="52858" builtinId="9" hidden="1"/>
    <cellStyle name="Hipervínculo visitado" xfId="58389" builtinId="9" hidden="1"/>
    <cellStyle name="Hipervínculo visitado" xfId="31546" builtinId="9" hidden="1"/>
    <cellStyle name="Hipervínculo visitado" xfId="58057" builtinId="9" hidden="1"/>
    <cellStyle name="Hipervínculo visitado" xfId="37935" builtinId="9" hidden="1"/>
    <cellStyle name="Hipervínculo visitado" xfId="31891" builtinId="9" hidden="1"/>
    <cellStyle name="Hipervínculo visitado" xfId="57110" builtinId="9" hidden="1"/>
    <cellStyle name="Hipervínculo visitado" xfId="16386" builtinId="9" hidden="1"/>
    <cellStyle name="Hipervínculo visitado" xfId="19494" builtinId="9" hidden="1"/>
    <cellStyle name="Hipervínculo visitado" xfId="13053" builtinId="9" hidden="1"/>
    <cellStyle name="Hipervínculo visitado" xfId="12482" builtinId="9" hidden="1"/>
    <cellStyle name="Hipervínculo visitado" xfId="25088" builtinId="9" hidden="1"/>
    <cellStyle name="Hipervínculo visitado" xfId="40512" builtinId="9" hidden="1"/>
    <cellStyle name="Hipervínculo visitado" xfId="58663" builtinId="9" hidden="1"/>
    <cellStyle name="Hipervínculo visitado" xfId="39956" builtinId="9" hidden="1"/>
    <cellStyle name="Hipervínculo visitado" xfId="51244" builtinId="9" hidden="1"/>
    <cellStyle name="Hipervínculo visitado" xfId="39182" builtinId="9" hidden="1"/>
    <cellStyle name="Hipervínculo visitado" xfId="40638" builtinId="9" hidden="1"/>
    <cellStyle name="Hipervínculo visitado" xfId="40646" builtinId="9" hidden="1"/>
    <cellStyle name="Hipervínculo visitado" xfId="53419" builtinId="9" hidden="1"/>
    <cellStyle name="Hipervínculo visitado" xfId="41996" builtinId="9" hidden="1"/>
    <cellStyle name="Hipervínculo visitado" xfId="55390" builtinId="9" hidden="1"/>
    <cellStyle name="Hipervínculo visitado" xfId="17576" builtinId="9" hidden="1"/>
    <cellStyle name="Hipervínculo visitado" xfId="53743" builtinId="9" hidden="1"/>
    <cellStyle name="Hipervínculo visitado" xfId="12965" builtinId="9" hidden="1"/>
    <cellStyle name="Hipervínculo visitado" xfId="28169" builtinId="9" hidden="1"/>
    <cellStyle name="Hipervínculo visitado" xfId="34388" builtinId="9" hidden="1"/>
    <cellStyle name="Hipervínculo visitado" xfId="36937" builtinId="9" hidden="1"/>
    <cellStyle name="Hipervínculo visitado" xfId="2342" builtinId="9" hidden="1"/>
    <cellStyle name="Hipervínculo visitado" xfId="43433" builtinId="9" hidden="1"/>
    <cellStyle name="Hipervínculo visitado" xfId="37289" builtinId="9" hidden="1"/>
    <cellStyle name="Hipervínculo visitado" xfId="48662" builtinId="9" hidden="1"/>
    <cellStyle name="Hipervínculo visitado" xfId="47353" builtinId="9" hidden="1"/>
    <cellStyle name="Hipervínculo visitado" xfId="40630" builtinId="9" hidden="1"/>
    <cellStyle name="Hipervínculo visitado" xfId="57014" builtinId="9" hidden="1"/>
    <cellStyle name="Hipervínculo visitado" xfId="7174" builtinId="9" hidden="1"/>
    <cellStyle name="Hipervínculo visitado" xfId="8370" builtinId="9" hidden="1"/>
    <cellStyle name="Hipervínculo visitado" xfId="33110" builtinId="9" hidden="1"/>
    <cellStyle name="Hipervínculo visitado" xfId="59195" builtinId="9" hidden="1"/>
    <cellStyle name="Hipervínculo visitado" xfId="12725" builtinId="9" hidden="1"/>
    <cellStyle name="Hipervínculo visitado" xfId="22792" builtinId="9" hidden="1"/>
    <cellStyle name="Hipervínculo visitado" xfId="31498" builtinId="9" hidden="1"/>
    <cellStyle name="Hipervínculo visitado" xfId="12257" builtinId="9" hidden="1"/>
    <cellStyle name="Hipervínculo visitado" xfId="42794" builtinId="9" hidden="1"/>
    <cellStyle name="Hipervínculo visitado" xfId="54515" builtinId="9" hidden="1"/>
    <cellStyle name="Hipervínculo visitado" xfId="8438" builtinId="9" hidden="1"/>
    <cellStyle name="Hipervínculo visitado" xfId="22712" builtinId="9" hidden="1"/>
    <cellStyle name="Hipervínculo visitado" xfId="48214" builtinId="9" hidden="1"/>
    <cellStyle name="Hipervínculo visitado" xfId="45967" builtinId="9" hidden="1"/>
    <cellStyle name="Hipervínculo visitado" xfId="27629" builtinId="9" hidden="1"/>
    <cellStyle name="Hipervínculo visitado" xfId="42468" builtinId="9" hidden="1"/>
    <cellStyle name="Hipervínculo visitado" xfId="12033" builtinId="9" hidden="1"/>
    <cellStyle name="Hipervínculo visitado" xfId="9649" builtinId="9" hidden="1"/>
    <cellStyle name="Hipervínculo visitado" xfId="52439" builtinId="9" hidden="1"/>
    <cellStyle name="Hipervínculo visitado" xfId="34884" builtinId="9" hidden="1"/>
    <cellStyle name="Hipervínculo visitado" xfId="51742" builtinId="9" hidden="1"/>
    <cellStyle name="Hipervínculo visitado" xfId="3551" builtinId="9" hidden="1"/>
    <cellStyle name="Hipervínculo visitado" xfId="48836" builtinId="9" hidden="1"/>
    <cellStyle name="Hipervínculo visitado" xfId="55132" builtinId="9" hidden="1"/>
    <cellStyle name="Hipervínculo visitado" xfId="50141" builtinId="9" hidden="1"/>
    <cellStyle name="Hipervínculo visitado" xfId="57947" builtinId="9" hidden="1"/>
    <cellStyle name="Hipervínculo visitado" xfId="42804" builtinId="9" hidden="1"/>
    <cellStyle name="Hipervínculo visitado" xfId="42054" builtinId="9" hidden="1"/>
    <cellStyle name="Hipervínculo visitado" xfId="7694" builtinId="9" hidden="1"/>
    <cellStyle name="Hipervínculo visitado" xfId="22636" builtinId="9" hidden="1"/>
    <cellStyle name="Hipervínculo visitado" xfId="34169" builtinId="9" hidden="1"/>
    <cellStyle name="Hipervínculo visitado" xfId="39304" builtinId="9" hidden="1"/>
    <cellStyle name="Hipervínculo visitado" xfId="41243" builtinId="9" hidden="1"/>
    <cellStyle name="Hipervínculo visitado" xfId="11407" builtinId="9" hidden="1"/>
    <cellStyle name="Hipervínculo visitado" xfId="3270" builtinId="9" hidden="1"/>
    <cellStyle name="Hipervínculo visitado" xfId="56203" builtinId="9" hidden="1"/>
    <cellStyle name="Hipervínculo visitado" xfId="39744" builtinId="9" hidden="1"/>
    <cellStyle name="Hipervínculo visitado" xfId="55713" builtinId="9" hidden="1"/>
    <cellStyle name="Hipervínculo visitado" xfId="38541" builtinId="9" hidden="1"/>
    <cellStyle name="Hipervínculo visitado" xfId="36652" builtinId="9" hidden="1"/>
    <cellStyle name="Hipervínculo visitado" xfId="36924" builtinId="9" hidden="1"/>
    <cellStyle name="Hipervínculo visitado" xfId="45707" builtinId="9" hidden="1"/>
    <cellStyle name="Hipervínculo visitado" xfId="19412" builtinId="9" hidden="1"/>
    <cellStyle name="Hipervínculo visitado" xfId="29075" builtinId="9" hidden="1"/>
    <cellStyle name="Hipervínculo visitado" xfId="24053" builtinId="9" hidden="1"/>
    <cellStyle name="Hipervínculo visitado" xfId="26237" builtinId="9" hidden="1"/>
    <cellStyle name="Hipervínculo visitado" xfId="46768" builtinId="9" hidden="1"/>
    <cellStyle name="Hipervínculo visitado" xfId="3907" builtinId="9" hidden="1"/>
    <cellStyle name="Hipervínculo visitado" xfId="2557" builtinId="9" hidden="1"/>
    <cellStyle name="Hipervínculo visitado" xfId="1329" builtinId="9" hidden="1"/>
    <cellStyle name="Hipervínculo visitado" xfId="31210" builtinId="9" hidden="1"/>
    <cellStyle name="Hipervínculo visitado" xfId="55418" builtinId="9" hidden="1"/>
    <cellStyle name="Hipervínculo visitado" xfId="3191" builtinId="9" hidden="1"/>
    <cellStyle name="Hipervínculo visitado" xfId="22519" builtinId="9" hidden="1"/>
    <cellStyle name="Hipervínculo visitado" xfId="31522" builtinId="9" hidden="1"/>
    <cellStyle name="Hipervínculo visitado" xfId="625" builtinId="9" hidden="1"/>
    <cellStyle name="Hipervínculo visitado" xfId="50873" builtinId="9" hidden="1"/>
    <cellStyle name="Hipervínculo visitado" xfId="13564" builtinId="9" hidden="1"/>
    <cellStyle name="Hipervínculo visitado" xfId="20395" builtinId="9" hidden="1"/>
    <cellStyle name="Hipervínculo visitado" xfId="54792" builtinId="9" hidden="1"/>
    <cellStyle name="Hipervínculo visitado" xfId="52949" builtinId="9" hidden="1"/>
    <cellStyle name="Hipervínculo visitado" xfId="58611" builtinId="9" hidden="1"/>
    <cellStyle name="Hipervínculo visitado" xfId="26697" builtinId="9" hidden="1"/>
    <cellStyle name="Hipervínculo visitado" xfId="24131" builtinId="9" hidden="1"/>
    <cellStyle name="Hipervínculo visitado" xfId="36057" builtinId="9" hidden="1"/>
    <cellStyle name="Hipervínculo visitado" xfId="16105" builtinId="9" hidden="1"/>
    <cellStyle name="Hipervínculo visitado" xfId="31851" builtinId="9" hidden="1"/>
    <cellStyle name="Hipervínculo visitado" xfId="40054" builtinId="9" hidden="1"/>
    <cellStyle name="Hipervínculo visitado" xfId="8925" builtinId="9" hidden="1"/>
    <cellStyle name="Hipervínculo visitado" xfId="31616" builtinId="9" hidden="1"/>
    <cellStyle name="Hipervínculo visitado" xfId="40768" builtinId="9" hidden="1"/>
    <cellStyle name="Hipervínculo visitado" xfId="46477" builtinId="9" hidden="1"/>
    <cellStyle name="Hipervínculo visitado" xfId="4593" builtinId="9" hidden="1"/>
    <cellStyle name="Hipervínculo visitado" xfId="17986" builtinId="9" hidden="1"/>
    <cellStyle name="Hipervínculo visitado" xfId="8214" builtinId="9" hidden="1"/>
    <cellStyle name="Hipervínculo visitado" xfId="47071" builtinId="9" hidden="1"/>
    <cellStyle name="Hipervínculo visitado" xfId="21951" builtinId="9" hidden="1"/>
    <cellStyle name="Hipervínculo visitado" xfId="50950" builtinId="9" hidden="1"/>
    <cellStyle name="Hipervínculo visitado" xfId="47217" builtinId="9" hidden="1"/>
    <cellStyle name="Hipervínculo visitado" xfId="6580" builtinId="9" hidden="1"/>
    <cellStyle name="Hipervínculo visitado" xfId="20146" builtinId="9" hidden="1"/>
    <cellStyle name="Hipervínculo visitado" xfId="35473" builtinId="9" hidden="1"/>
    <cellStyle name="Hipervínculo visitado" xfId="49240" builtinId="9" hidden="1"/>
    <cellStyle name="Hipervínculo visitado" xfId="46689" builtinId="9" hidden="1"/>
    <cellStyle name="Hipervínculo visitado" xfId="14850" builtinId="9" hidden="1"/>
    <cellStyle name="Hipervínculo visitado" xfId="53600" builtinId="9" hidden="1"/>
    <cellStyle name="Hipervínculo visitado" xfId="29257" builtinId="9" hidden="1"/>
    <cellStyle name="Hipervínculo visitado" xfId="33234" builtinId="9" hidden="1"/>
    <cellStyle name="Hipervínculo visitado" xfId="29169" builtinId="9" hidden="1"/>
    <cellStyle name="Hipervínculo visitado" xfId="24253" builtinId="9" hidden="1"/>
    <cellStyle name="Hipervínculo visitado" xfId="10084" builtinId="9" hidden="1"/>
    <cellStyle name="Hipervínculo visitado" xfId="5672" builtinId="9" hidden="1"/>
    <cellStyle name="Hipervínculo visitado" xfId="35615" builtinId="9" hidden="1"/>
    <cellStyle name="Hipervínculo visitado" xfId="12811" builtinId="9" hidden="1"/>
    <cellStyle name="Hipervínculo visitado" xfId="37471" builtinId="9" hidden="1"/>
    <cellStyle name="Hipervínculo visitado" xfId="3637" builtinId="9" hidden="1"/>
    <cellStyle name="Hipervínculo visitado" xfId="10664" builtinId="9" hidden="1"/>
    <cellStyle name="Hipervínculo visitado" xfId="43241" builtinId="9" hidden="1"/>
    <cellStyle name="Hipervínculo visitado" xfId="57330" builtinId="9" hidden="1"/>
    <cellStyle name="Hipervínculo visitado" xfId="58591" builtinId="9" hidden="1"/>
    <cellStyle name="Hipervínculo visitado" xfId="7270" builtinId="9" hidden="1"/>
    <cellStyle name="Hipervínculo visitado" xfId="35358" builtinId="9" hidden="1"/>
    <cellStyle name="Hipervínculo visitado" xfId="37144" builtinId="9" hidden="1"/>
    <cellStyle name="Hipervínculo visitado" xfId="56035" builtinId="9" hidden="1"/>
    <cellStyle name="Hipervínculo visitado" xfId="44862" builtinId="9" hidden="1"/>
    <cellStyle name="Hipervínculo visitado" xfId="28681" builtinId="9" hidden="1"/>
    <cellStyle name="Hipervínculo visitado" xfId="14761" builtinId="9" hidden="1"/>
    <cellStyle name="Hipervínculo visitado" xfId="24713" builtinId="9" hidden="1"/>
    <cellStyle name="Hipervínculo visitado" xfId="25166" builtinId="9" hidden="1"/>
    <cellStyle name="Hipervínculo visitado" xfId="53943" builtinId="9" hidden="1"/>
    <cellStyle name="Hipervínculo visitado" xfId="13924" builtinId="9" hidden="1"/>
    <cellStyle name="Hipervínculo visitado" xfId="21353" builtinId="9" hidden="1"/>
    <cellStyle name="Hipervínculo visitado" xfId="55781" builtinId="9" hidden="1"/>
    <cellStyle name="Hipervínculo visitado" xfId="20678" builtinId="9" hidden="1"/>
    <cellStyle name="Hipervínculo visitado" xfId="27444" builtinId="9" hidden="1"/>
    <cellStyle name="Hipervínculo visitado" xfId="49838" builtinId="9" hidden="1"/>
    <cellStyle name="Hipervínculo visitado" xfId="55902" builtinId="9" hidden="1"/>
    <cellStyle name="Hipervínculo visitado" xfId="38275" builtinId="9" hidden="1"/>
    <cellStyle name="Hipervínculo visitado" xfId="56263" builtinId="9" hidden="1"/>
    <cellStyle name="Hipervínculo visitado" xfId="42828" builtinId="9" hidden="1"/>
    <cellStyle name="Hipervínculo visitado" xfId="50313" builtinId="9" hidden="1"/>
    <cellStyle name="Hipervínculo visitado" xfId="13760" builtinId="9" hidden="1"/>
    <cellStyle name="Hipervínculo visitado" xfId="48153" builtinId="9" hidden="1"/>
    <cellStyle name="Hipervínculo visitado" xfId="7604" builtinId="9" hidden="1"/>
    <cellStyle name="Hipervínculo visitado" xfId="42372" builtinId="9" hidden="1"/>
    <cellStyle name="Hipervínculo visitado" xfId="15394" builtinId="9" hidden="1"/>
    <cellStyle name="Hipervínculo visitado" xfId="15991" builtinId="9" hidden="1"/>
    <cellStyle name="Hipervínculo visitado" xfId="27781" builtinId="9" hidden="1"/>
    <cellStyle name="Hipervínculo visitado" xfId="24879" builtinId="9" hidden="1"/>
    <cellStyle name="Hipervínculo visitado" xfId="27480" builtinId="9" hidden="1"/>
    <cellStyle name="Hipervínculo visitado" xfId="26891" builtinId="9" hidden="1"/>
    <cellStyle name="Hipervínculo visitado" xfId="52801" builtinId="9" hidden="1"/>
    <cellStyle name="Hipervínculo visitado" xfId="29765" builtinId="9" hidden="1"/>
    <cellStyle name="Hipervínculo visitado" xfId="42580" builtinId="9" hidden="1"/>
    <cellStyle name="Hipervínculo visitado" xfId="13590" builtinId="9" hidden="1"/>
    <cellStyle name="Hipervínculo visitado" xfId="50351" builtinId="9" hidden="1"/>
    <cellStyle name="Hipervínculo visitado" xfId="18696" builtinId="9" hidden="1"/>
    <cellStyle name="Hipervínculo visitado" xfId="25702" builtinId="9" hidden="1"/>
    <cellStyle name="Hipervínculo visitado" xfId="49744" builtinId="9" hidden="1"/>
    <cellStyle name="Hipervínculo visitado" xfId="15887" builtinId="9" hidden="1"/>
    <cellStyle name="Hipervínculo visitado" xfId="32269" builtinId="9" hidden="1"/>
    <cellStyle name="Hipervínculo visitado" xfId="12243" builtinId="9" hidden="1"/>
    <cellStyle name="Hipervínculo visitado" xfId="17037" builtinId="9" hidden="1"/>
    <cellStyle name="Hipervínculo visitado" xfId="54623" builtinId="9" hidden="1"/>
    <cellStyle name="Hipervínculo visitado" xfId="41374" builtinId="9" hidden="1"/>
    <cellStyle name="Hipervínculo visitado" xfId="12454" builtinId="9" hidden="1"/>
    <cellStyle name="Hipervínculo visitado" xfId="8102" builtinId="9" hidden="1"/>
    <cellStyle name="Hipervínculo visitado" xfId="37313" builtinId="9" hidden="1"/>
    <cellStyle name="Hipervínculo visitado" xfId="13209" builtinId="9" hidden="1"/>
    <cellStyle name="Hipervínculo visitado" xfId="56831" builtinId="9" hidden="1"/>
    <cellStyle name="Hipervínculo visitado" xfId="20132" builtinId="9" hidden="1"/>
    <cellStyle name="Hipervínculo visitado" xfId="8941" builtinId="9" hidden="1"/>
    <cellStyle name="Hipervínculo visitado" xfId="7070" builtinId="9" hidden="1"/>
    <cellStyle name="Hipervínculo visitado" xfId="48646" builtinId="9" hidden="1"/>
    <cellStyle name="Hipervínculo visitado" xfId="52214" builtinId="9" hidden="1"/>
    <cellStyle name="Hipervínculo visitado" xfId="1564" builtinId="9" hidden="1"/>
    <cellStyle name="Hipervínculo visitado" xfId="30727" builtinId="9" hidden="1"/>
    <cellStyle name="Hipervínculo visitado" xfId="31324" builtinId="9" hidden="1"/>
    <cellStyle name="Hipervínculo visitado" xfId="50845" builtinId="9" hidden="1"/>
    <cellStyle name="Hipervínculo visitado" xfId="8917" builtinId="9" hidden="1"/>
    <cellStyle name="Hipervínculo visitado" xfId="53857" builtinId="9" hidden="1"/>
    <cellStyle name="Hipervínculo visitado" xfId="1095" builtinId="9" hidden="1"/>
    <cellStyle name="Hipervínculo visitado" xfId="56351" builtinId="9" hidden="1"/>
    <cellStyle name="Hipervínculo visitado" xfId="18960" builtinId="9" hidden="1"/>
    <cellStyle name="Hipervínculo visitado" xfId="45609" builtinId="9" hidden="1"/>
    <cellStyle name="Hipervínculo visitado" xfId="21375" builtinId="9" hidden="1"/>
    <cellStyle name="Hipervínculo visitado" xfId="32790" builtinId="9" hidden="1"/>
    <cellStyle name="Hipervínculo visitado" xfId="25753" builtinId="9" hidden="1"/>
    <cellStyle name="Hipervínculo visitado" xfId="36349" builtinId="9" hidden="1"/>
    <cellStyle name="Hipervínculo visitado" xfId="19598" builtinId="9" hidden="1"/>
    <cellStyle name="Hipervínculo visitado" xfId="1121" builtinId="9" hidden="1"/>
    <cellStyle name="Hipervínculo visitado" xfId="32342" builtinId="9" hidden="1"/>
    <cellStyle name="Hipervínculo visitado" xfId="16460" builtinId="9" hidden="1"/>
    <cellStyle name="Hipervínculo visitado" xfId="28633" builtinId="9" hidden="1"/>
    <cellStyle name="Hipervínculo visitado" xfId="2392" builtinId="9" hidden="1"/>
    <cellStyle name="Hipervínculo visitado" xfId="40900" builtinId="9" hidden="1"/>
    <cellStyle name="Hipervínculo visitado" xfId="53833" builtinId="9" hidden="1"/>
    <cellStyle name="Hipervínculo visitado" xfId="56459" builtinId="9" hidden="1"/>
    <cellStyle name="Hipervínculo visitado" xfId="57722" builtinId="9" hidden="1"/>
    <cellStyle name="Hipervínculo visitado" xfId="49594" builtinId="9" hidden="1"/>
    <cellStyle name="Hipervínculo visitado" xfId="30638" builtinId="9" hidden="1"/>
    <cellStyle name="Hipervínculo visitado" xfId="49011" builtinId="9" hidden="1"/>
    <cellStyle name="Hipervínculo visitado" xfId="55573" builtinId="9" hidden="1"/>
    <cellStyle name="Hipervínculo visitado" xfId="46661" builtinId="9" hidden="1"/>
    <cellStyle name="Hipervínculo visitado" xfId="1695" builtinId="9" hidden="1"/>
    <cellStyle name="Hipervínculo visitado" xfId="36051" builtinId="9" hidden="1"/>
    <cellStyle name="Hipervínculo visitado" xfId="45180" builtinId="9" hidden="1"/>
    <cellStyle name="Hipervínculo visitado" xfId="929" builtinId="9" hidden="1"/>
    <cellStyle name="Hipervínculo visitado" xfId="11164" builtinId="9" hidden="1"/>
    <cellStyle name="Hipervínculo visitado" xfId="53915" builtinId="9" hidden="1"/>
    <cellStyle name="Hipervínculo visitado" xfId="6106" builtinId="9" hidden="1"/>
    <cellStyle name="Hipervínculo visitado" xfId="12271" builtinId="9" hidden="1"/>
    <cellStyle name="Hipervínculo visitado" xfId="13379" builtinId="9" hidden="1"/>
    <cellStyle name="Hipervínculo visitado" xfId="7632" builtinId="9" hidden="1"/>
    <cellStyle name="Hipervínculo visitado" xfId="28215" builtinId="9" hidden="1"/>
    <cellStyle name="Hipervínculo visitado" xfId="48026" builtinId="9" hidden="1"/>
    <cellStyle name="Hipervínculo visitado" xfId="8264" builtinId="9" hidden="1"/>
    <cellStyle name="Hipervínculo visitado" xfId="40394" builtinId="9" hidden="1"/>
    <cellStyle name="Hipervínculo visitado" xfId="43383" builtinId="9" hidden="1"/>
    <cellStyle name="Hipervínculo visitado" xfId="8965" builtinId="9" hidden="1"/>
    <cellStyle name="Hipervínculo visitado" xfId="8460" builtinId="9" hidden="1"/>
    <cellStyle name="Hipervínculo visitado" xfId="20539" builtinId="9" hidden="1"/>
    <cellStyle name="Hipervínculo visitado" xfId="52096" builtinId="9" hidden="1"/>
    <cellStyle name="Hipervínculo visitado" xfId="24611" builtinId="9" hidden="1"/>
    <cellStyle name="Hipervínculo visitado" xfId="42944" builtinId="9" hidden="1"/>
    <cellStyle name="Hipervínculo visitado" xfId="41717" builtinId="9" hidden="1"/>
    <cellStyle name="Hipervínculo visitado" xfId="54676" builtinId="9" hidden="1"/>
    <cellStyle name="Hipervínculo visitado" xfId="26347" builtinId="9" hidden="1"/>
    <cellStyle name="Hipervínculo visitado" xfId="962" builtinId="9" hidden="1"/>
    <cellStyle name="Hipervínculo visitado" xfId="4051" builtinId="9" hidden="1"/>
    <cellStyle name="Hipervínculo visitado" xfId="20210" builtinId="9" hidden="1"/>
    <cellStyle name="Hipervínculo visitado" xfId="7260" builtinId="9" hidden="1"/>
    <cellStyle name="Hipervínculo visitado" xfId="40914" builtinId="9" hidden="1"/>
    <cellStyle name="Hipervínculo visitado" xfId="53176" builtinId="9" hidden="1"/>
    <cellStyle name="Hipervínculo visitado" xfId="30426" builtinId="9" hidden="1"/>
    <cellStyle name="Hipervínculo visitado" xfId="30350" builtinId="9" hidden="1"/>
    <cellStyle name="Hipervínculo visitado" xfId="50966" builtinId="9" hidden="1"/>
    <cellStyle name="Hipervínculo visitado" xfId="1075" builtinId="9" hidden="1"/>
    <cellStyle name="Hipervínculo visitado" xfId="17744" builtinId="9" hidden="1"/>
    <cellStyle name="Hipervínculo visitado" xfId="21325" builtinId="9" hidden="1"/>
    <cellStyle name="Hipervínculo visitado" xfId="3571" builtinId="9" hidden="1"/>
    <cellStyle name="Hipervínculo visitado" xfId="32531" builtinId="9" hidden="1"/>
    <cellStyle name="Hipervínculo visitado" xfId="33986" builtinId="9" hidden="1"/>
    <cellStyle name="Hipervínculo visitado" xfId="7764" builtinId="9" hidden="1"/>
    <cellStyle name="Hipervínculo visitado" xfId="50241" builtinId="9" hidden="1"/>
    <cellStyle name="Hipervínculo visitado" xfId="8352" builtinId="9" hidden="1"/>
    <cellStyle name="Hipervínculo visitado" xfId="10038" builtinId="9" hidden="1"/>
    <cellStyle name="Hipervínculo visitado" xfId="19792" builtinId="9" hidden="1"/>
    <cellStyle name="Hipervínculo visitado" xfId="44322" builtinId="9" hidden="1"/>
    <cellStyle name="Hipervínculo visitado" xfId="502" builtinId="9" hidden="1"/>
    <cellStyle name="Hipervínculo visitado" xfId="36141" builtinId="9" hidden="1"/>
    <cellStyle name="Hipervínculo visitado" xfId="38079" builtinId="9" hidden="1"/>
    <cellStyle name="Hipervínculo visitado" xfId="54662" builtinId="9" hidden="1"/>
    <cellStyle name="Hipervínculo visitado" xfId="13738" builtinId="9" hidden="1"/>
    <cellStyle name="Hipervínculo visitado" xfId="25308" builtinId="9" hidden="1"/>
    <cellStyle name="Hipervínculo visitado" xfId="20036" builtinId="9" hidden="1"/>
    <cellStyle name="Hipervínculo visitado" xfId="16778" builtinId="9" hidden="1"/>
    <cellStyle name="Hipervínculo visitado" xfId="21523" builtinId="9" hidden="1"/>
    <cellStyle name="Hipervínculo visitado" xfId="30227" builtinId="9" hidden="1"/>
    <cellStyle name="Hipervínculo visitado" xfId="5553" builtinId="9" hidden="1"/>
    <cellStyle name="Hipervínculo visitado" xfId="8736" builtinId="9" hidden="1"/>
    <cellStyle name="Hipervínculo visitado" xfId="11205" builtinId="9" hidden="1"/>
    <cellStyle name="Hipervínculo visitado" xfId="33222" builtinId="9" hidden="1"/>
    <cellStyle name="Hipervínculo visitado" xfId="26144" builtinId="9" hidden="1"/>
    <cellStyle name="Hipervínculo visitado" xfId="6240" builtinId="9" hidden="1"/>
    <cellStyle name="Hipervínculo visitado" xfId="4568" builtinId="9" hidden="1"/>
    <cellStyle name="Hipervínculo visitado" xfId="14940" builtinId="9" hidden="1"/>
    <cellStyle name="Hipervínculo visitado" xfId="19996" builtinId="9" hidden="1"/>
    <cellStyle name="Hipervínculo visitado" xfId="568" builtinId="9" hidden="1"/>
    <cellStyle name="Hipervínculo visitado" xfId="38553" builtinId="9" hidden="1"/>
    <cellStyle name="Hipervínculo visitado" xfId="33460" builtinId="9" hidden="1"/>
    <cellStyle name="Hipervínculo visitado" xfId="3129" builtinId="9" hidden="1"/>
    <cellStyle name="Hipervínculo visitado" xfId="50197" builtinId="9" hidden="1"/>
    <cellStyle name="Hipervínculo visitado" xfId="28641" builtinId="9" hidden="1"/>
    <cellStyle name="Hipervínculo visitado" xfId="13449" builtinId="9" hidden="1"/>
    <cellStyle name="Hipervínculo visitado" xfId="45850" builtinId="9" hidden="1"/>
    <cellStyle name="Hipervínculo visitado" xfId="43078" builtinId="9" hidden="1"/>
    <cellStyle name="Hipervínculo visitado" xfId="59097" builtinId="9" hidden="1"/>
    <cellStyle name="Hipervínculo visitado" xfId="19428" builtinId="9" hidden="1"/>
    <cellStyle name="Hipervínculo visitado" xfId="54081" builtinId="9" hidden="1"/>
    <cellStyle name="Hipervínculo visitado" xfId="46513" builtinId="9" hidden="1"/>
    <cellStyle name="Hipervínculo visitado" xfId="17092" builtinId="9" hidden="1"/>
    <cellStyle name="Hipervínculo visitado" xfId="10260" builtinId="9" hidden="1"/>
    <cellStyle name="Hipervínculo visitado" xfId="8953" builtinId="9" hidden="1"/>
    <cellStyle name="Hipervínculo visitado" xfId="40184" builtinId="9" hidden="1"/>
    <cellStyle name="Hipervínculo visitado" xfId="8662" builtinId="9" hidden="1"/>
    <cellStyle name="Hipervínculo visitado" xfId="14800" builtinId="9" hidden="1"/>
    <cellStyle name="Hipervínculo visitado" xfId="51323" builtinId="9" hidden="1"/>
    <cellStyle name="Hipervínculo visitado" xfId="27972" builtinId="9" hidden="1"/>
    <cellStyle name="Hipervínculo visitado" xfId="4659" builtinId="9" hidden="1"/>
    <cellStyle name="Hipervínculo visitado" xfId="39322" builtinId="9" hidden="1"/>
    <cellStyle name="Hipervínculo visitado" xfId="32183" builtinId="9" hidden="1"/>
    <cellStyle name="Hipervínculo visitado" xfId="47323" builtinId="9" hidden="1"/>
    <cellStyle name="Hipervínculo visitado" xfId="51470" builtinId="9" hidden="1"/>
    <cellStyle name="Hipervínculo visitado" xfId="51242" builtinId="9" hidden="1"/>
    <cellStyle name="Hipervínculo visitado" xfId="26545" builtinId="9" hidden="1"/>
    <cellStyle name="Hipervínculo visitado" xfId="14526" builtinId="9" hidden="1"/>
    <cellStyle name="Hipervínculo visitado" xfId="58242" builtinId="9" hidden="1"/>
    <cellStyle name="Hipervínculo visitado" xfId="53009" builtinId="9" hidden="1"/>
    <cellStyle name="Hipervínculo visitado" xfId="54686" builtinId="9" hidden="1"/>
    <cellStyle name="Hipervínculo visitado" xfId="46589" builtinId="9" hidden="1"/>
    <cellStyle name="Hipervínculo visitado" xfId="47735" builtinId="9" hidden="1"/>
    <cellStyle name="Hipervínculo visitado" xfId="33220" builtinId="9" hidden="1"/>
    <cellStyle name="Hipervínculo visitado" xfId="32129" builtinId="9" hidden="1"/>
    <cellStyle name="Hipervínculo visitado" xfId="34959" builtinId="9" hidden="1"/>
    <cellStyle name="Hipervínculo visitado" xfId="9283" builtinId="9" hidden="1"/>
    <cellStyle name="Hipervínculo visitado" xfId="49590" builtinId="9" hidden="1"/>
    <cellStyle name="Hipervínculo visitado" xfId="58823" builtinId="9" hidden="1"/>
    <cellStyle name="Hipervínculo visitado" xfId="47611" builtinId="9" hidden="1"/>
    <cellStyle name="Hipervínculo visitado" xfId="11674" builtinId="9" hidden="1"/>
    <cellStyle name="Hipervínculo visitado" xfId="41860" builtinId="9" hidden="1"/>
    <cellStyle name="Hipervínculo visitado" xfId="5220" builtinId="9" hidden="1"/>
    <cellStyle name="Hipervínculo visitado" xfId="25290" builtinId="9" hidden="1"/>
    <cellStyle name="Hipervínculo visitado" xfId="18783" builtinId="9" hidden="1"/>
    <cellStyle name="Hipervínculo visitado" xfId="45523" builtinId="9" hidden="1"/>
    <cellStyle name="Hipervínculo visitado" xfId="13666" builtinId="9" hidden="1"/>
    <cellStyle name="Hipervínculo visitado" xfId="18143" builtinId="9" hidden="1"/>
    <cellStyle name="Hipervínculo visitado" xfId="46881" builtinId="9" hidden="1"/>
    <cellStyle name="Hipervínculo visitado" xfId="6941" builtinId="9" hidden="1"/>
    <cellStyle name="Hipervínculo visitado" xfId="32079" builtinId="9" hidden="1"/>
    <cellStyle name="Hipervínculo visitado" xfId="35969" builtinId="9" hidden="1"/>
    <cellStyle name="Hipervínculo visitado" xfId="3242" builtinId="9" hidden="1"/>
    <cellStyle name="Hipervínculo visitado" xfId="40772" builtinId="9" hidden="1"/>
    <cellStyle name="Hipervínculo visitado" xfId="10772" builtinId="9" hidden="1"/>
    <cellStyle name="Hipervínculo visitado" xfId="37160" builtinId="9" hidden="1"/>
    <cellStyle name="Hipervínculo visitado" xfId="37077" builtinId="9" hidden="1"/>
    <cellStyle name="Hipervínculo visitado" xfId="43012" builtinId="9" hidden="1"/>
    <cellStyle name="Hipervínculo visitado" xfId="7893" builtinId="9" hidden="1"/>
    <cellStyle name="Hipervínculo visitado" xfId="1277" builtinId="9" hidden="1"/>
    <cellStyle name="Hipervínculo visitado" xfId="224" builtinId="9" hidden="1"/>
    <cellStyle name="Hipervínculo visitado" xfId="2048" builtinId="9" hidden="1"/>
    <cellStyle name="Hipervínculo visitado" xfId="5466" builtinId="9" hidden="1"/>
    <cellStyle name="Hipervínculo visitado" xfId="4611" builtinId="9" hidden="1"/>
    <cellStyle name="Hipervínculo visitado" xfId="20104" builtinId="9" hidden="1"/>
    <cellStyle name="Hipervínculo visitado" xfId="16093" builtinId="9" hidden="1"/>
    <cellStyle name="Hipervínculo visitado" xfId="16241" builtinId="9" hidden="1"/>
    <cellStyle name="Hipervínculo visitado" xfId="9159" builtinId="9" hidden="1"/>
    <cellStyle name="Hipervínculo visitado" xfId="7464" builtinId="9" hidden="1"/>
    <cellStyle name="Hipervínculo visitado" xfId="52134" builtinId="9" hidden="1"/>
    <cellStyle name="Hipervínculo visitado" xfId="14711" builtinId="9" hidden="1"/>
    <cellStyle name="Hipervínculo visitado" xfId="15230" builtinId="9" hidden="1"/>
    <cellStyle name="Hipervínculo visitado" xfId="53769" builtinId="9" hidden="1"/>
    <cellStyle name="Hipervínculo visitado" xfId="48261" builtinId="9" hidden="1"/>
    <cellStyle name="Hipervínculo visitado" xfId="5200" builtinId="9" hidden="1"/>
    <cellStyle name="Hipervínculo visitado" xfId="50279" builtinId="9" hidden="1"/>
    <cellStyle name="Hipervínculo visitado" xfId="15971" builtinId="9" hidden="1"/>
    <cellStyle name="Hipervínculo visitado" xfId="7034" builtinId="9" hidden="1"/>
    <cellStyle name="Hipervínculo visitado" xfId="5758" builtinId="9" hidden="1"/>
    <cellStyle name="Hipervínculo visitado" xfId="33326" builtinId="9" hidden="1"/>
    <cellStyle name="Hipervínculo visitado" xfId="8334" builtinId="9" hidden="1"/>
    <cellStyle name="Hipervínculo visitado" xfId="15344" builtinId="9" hidden="1"/>
    <cellStyle name="Hipervínculo visitado" xfId="9972" builtinId="9" hidden="1"/>
    <cellStyle name="Hipervínculo visitado" xfId="3139" builtinId="9" hidden="1"/>
    <cellStyle name="Hipervínculo visitado" xfId="56555" builtinId="9" hidden="1"/>
    <cellStyle name="Hipervínculo visitado" xfId="1405" builtinId="9" hidden="1"/>
    <cellStyle name="Hipervínculo visitado" xfId="49400" builtinId="9" hidden="1"/>
    <cellStyle name="Hipervínculo visitado" xfId="16196" builtinId="9" hidden="1"/>
    <cellStyle name="Hipervínculo visitado" xfId="45494" builtinId="9" hidden="1"/>
    <cellStyle name="Hipervínculo visitado" xfId="28129" builtinId="9" hidden="1"/>
    <cellStyle name="Hipervínculo visitado" xfId="28885" builtinId="9" hidden="1"/>
    <cellStyle name="Hipervínculo visitado" xfId="7286" builtinId="9" hidden="1"/>
    <cellStyle name="Hipervínculo visitado" xfId="59408" builtinId="9" hidden="1"/>
    <cellStyle name="Hipervínculo visitado" xfId="46123" builtinId="9" hidden="1"/>
    <cellStyle name="Hipervínculo visitado" xfId="30520" builtinId="9" hidden="1"/>
    <cellStyle name="Hipervínculo visitado" xfId="48762" builtinId="9" hidden="1"/>
    <cellStyle name="Hipervínculo visitado" xfId="43176" builtinId="9" hidden="1"/>
    <cellStyle name="Hipervínculo visitado" xfId="14404" builtinId="9" hidden="1"/>
    <cellStyle name="Hipervínculo visitado" xfId="37628" builtinId="9" hidden="1"/>
    <cellStyle name="Hipervínculo visitado" xfId="5856" builtinId="9" hidden="1"/>
    <cellStyle name="Hipervínculo visitado" xfId="2935" builtinId="9" hidden="1"/>
    <cellStyle name="Hipervínculo visitado" xfId="2735" builtinId="9" hidden="1"/>
    <cellStyle name="Hipervínculo visitado" xfId="44988" builtinId="9" hidden="1"/>
    <cellStyle name="Hipervínculo visitado" xfId="41858" builtinId="9" hidden="1"/>
    <cellStyle name="Hipervínculo visitado" xfId="20381" builtinId="9" hidden="1"/>
    <cellStyle name="Hipervínculo visitado" xfId="8907" builtinId="9" hidden="1"/>
    <cellStyle name="Hipervínculo visitado" xfId="6903" builtinId="9" hidden="1"/>
    <cellStyle name="Hipervínculo visitado" xfId="54267" builtinId="9" hidden="1"/>
    <cellStyle name="Hipervínculo visitado" xfId="35223" builtinId="9" hidden="1"/>
    <cellStyle name="Hipervínculo visitado" xfId="9912" builtinId="9" hidden="1"/>
    <cellStyle name="Hipervínculo visitado" xfId="10532" builtinId="9" hidden="1"/>
    <cellStyle name="Hipervínculo visitado" xfId="19850" builtinId="9" hidden="1"/>
    <cellStyle name="Hipervínculo visitado" xfId="8332" builtinId="9" hidden="1"/>
    <cellStyle name="Hipervínculo visitado" xfId="44300" builtinId="9" hidden="1"/>
    <cellStyle name="Hipervínculo visitado" xfId="37459" builtinId="9" hidden="1"/>
    <cellStyle name="Hipervínculo visitado" xfId="19994" builtinId="9" hidden="1"/>
    <cellStyle name="Hipervínculo visitado" xfId="57704" builtinId="9" hidden="1"/>
    <cellStyle name="Hipervínculo visitado" xfId="4731" builtinId="9" hidden="1"/>
    <cellStyle name="Hipervínculo visitado" xfId="4946" builtinId="9" hidden="1"/>
    <cellStyle name="Hipervínculo visitado" xfId="49166" builtinId="9" hidden="1"/>
    <cellStyle name="Hipervínculo visitado" xfId="10230" builtinId="9" hidden="1"/>
    <cellStyle name="Hipervínculo visitado" xfId="10792" builtinId="9" hidden="1"/>
    <cellStyle name="Hipervínculo visitado" xfId="12703" builtinId="9" hidden="1"/>
    <cellStyle name="Hipervínculo visitado" xfId="12456" builtinId="9" hidden="1"/>
    <cellStyle name="Hipervínculo visitado" xfId="9645" builtinId="9" hidden="1"/>
    <cellStyle name="Hipervínculo visitado" xfId="7250" builtinId="9" hidden="1"/>
    <cellStyle name="Hipervínculo visitado" xfId="38927" builtinId="9" hidden="1"/>
    <cellStyle name="Hipervínculo visitado" xfId="13467" builtinId="9" hidden="1"/>
    <cellStyle name="Hipervínculo visitado" xfId="8818" builtinId="9" hidden="1"/>
    <cellStyle name="Hipervínculo visitado" xfId="8178" builtinId="9" hidden="1"/>
    <cellStyle name="Hipervínculo visitado" xfId="4750" builtinId="9" hidden="1"/>
    <cellStyle name="Hipervínculo visitado" xfId="6693" builtinId="9" hidden="1"/>
    <cellStyle name="Hipervínculo visitado" xfId="5591" builtinId="9" hidden="1"/>
    <cellStyle name="Hipervínculo visitado" xfId="32308" builtinId="9" hidden="1"/>
    <cellStyle name="Hipervínculo visitado" xfId="51293" builtinId="9" hidden="1"/>
    <cellStyle name="Hipervínculo visitado" xfId="41548" builtinId="9" hidden="1"/>
    <cellStyle name="Hipervínculo visitado" xfId="43908" builtinId="9" hidden="1"/>
    <cellStyle name="Hipervínculo visitado" xfId="2208" builtinId="9" hidden="1"/>
    <cellStyle name="Hipervínculo visitado" xfId="25505" builtinId="9" hidden="1"/>
    <cellStyle name="Hipervínculo visitado" xfId="53967" builtinId="9" hidden="1"/>
    <cellStyle name="Hipervínculo visitado" xfId="19626" builtinId="9" hidden="1"/>
    <cellStyle name="Hipervínculo visitado" xfId="12835" builtinId="9" hidden="1"/>
    <cellStyle name="Hipervínculo visitado" xfId="59076" builtinId="9" hidden="1"/>
    <cellStyle name="Hipervínculo visitado" xfId="6070" builtinId="9" hidden="1"/>
    <cellStyle name="Hipervínculo visitado" xfId="16065" builtinId="9" hidden="1"/>
    <cellStyle name="Hipervínculo visitado" xfId="37753" builtinId="9" hidden="1"/>
    <cellStyle name="Hipervínculo visitado" xfId="26357" builtinId="9" hidden="1"/>
    <cellStyle name="Hipervínculo visitado" xfId="31821" builtinId="9" hidden="1"/>
    <cellStyle name="Hipervínculo visitado" xfId="23287" builtinId="9" hidden="1"/>
    <cellStyle name="Hipervínculo visitado" xfId="14225" builtinId="9" hidden="1"/>
    <cellStyle name="Hipervínculo visitado" xfId="29373" builtinId="9" hidden="1"/>
    <cellStyle name="Hipervínculo visitado" xfId="36390" builtinId="9" hidden="1"/>
    <cellStyle name="Hipervínculo visitado" xfId="46819" builtinId="9" hidden="1"/>
    <cellStyle name="Hipervínculo visitado" xfId="48283" builtinId="9" hidden="1"/>
    <cellStyle name="Hipervínculo visitado" xfId="54992" builtinId="9" hidden="1"/>
    <cellStyle name="Hipervínculo visitado" xfId="45787" builtinId="9" hidden="1"/>
    <cellStyle name="Hipervínculo visitado" xfId="48285" builtinId="9" hidden="1"/>
    <cellStyle name="Hipervínculo visitado" xfId="5046" builtinId="9" hidden="1"/>
    <cellStyle name="Hipervínculo visitado" xfId="33744" builtinId="9" hidden="1"/>
    <cellStyle name="Hipervínculo visitado" xfId="3601" builtinId="9" hidden="1"/>
    <cellStyle name="Hipervínculo visitado" xfId="1449" builtinId="9" hidden="1"/>
    <cellStyle name="Hipervínculo visitado" xfId="30836" builtinId="9" hidden="1"/>
    <cellStyle name="Hipervínculo visitado" xfId="38569" builtinId="9" hidden="1"/>
    <cellStyle name="Hipervínculo visitado" xfId="58865" builtinId="9" hidden="1"/>
    <cellStyle name="Hipervínculo visitado" xfId="9087" builtinId="9" hidden="1"/>
    <cellStyle name="Hipervínculo visitado" xfId="19946" builtinId="9" hidden="1"/>
    <cellStyle name="Hipervínculo visitado" xfId="500" builtinId="9" hidden="1"/>
    <cellStyle name="Hipervínculo visitado" xfId="39488" builtinId="9" hidden="1"/>
    <cellStyle name="Hipervínculo visitado" xfId="4934" builtinId="9" hidden="1"/>
    <cellStyle name="Hipervínculo visitado" xfId="6602" builtinId="9" hidden="1"/>
    <cellStyle name="Hipervínculo visitado" xfId="13730" builtinId="9" hidden="1"/>
    <cellStyle name="Hipervínculo visitado" xfId="10846" builtinId="9" hidden="1"/>
    <cellStyle name="Hipervínculo visitado" xfId="12307" builtinId="9" hidden="1"/>
    <cellStyle name="Hipervínculo visitado" xfId="10187" builtinId="9" hidden="1"/>
    <cellStyle name="Hipervínculo visitado" xfId="5260" builtinId="9" hidden="1"/>
    <cellStyle name="Hipervínculo visitado" xfId="38427" builtinId="9" hidden="1"/>
    <cellStyle name="Hipervínculo visitado" xfId="16497" builtinId="9" hidden="1"/>
    <cellStyle name="Hipervínculo visitado" xfId="4245" builtinId="9" hidden="1"/>
    <cellStyle name="Hipervínculo visitado" xfId="57559" builtinId="9" hidden="1"/>
    <cellStyle name="Hipervínculo visitado" xfId="40178" builtinId="9" hidden="1"/>
    <cellStyle name="Hipervínculo visitado" xfId="70" builtinId="9" hidden="1"/>
    <cellStyle name="Hipervínculo visitado" xfId="2320" builtinId="9" hidden="1"/>
    <cellStyle name="Hipervínculo visitado" xfId="44487" builtinId="9" hidden="1"/>
    <cellStyle name="Hipervínculo visitado" xfId="25369" builtinId="9" hidden="1"/>
    <cellStyle name="Hipervínculo visitado" xfId="45066" builtinId="9" hidden="1"/>
    <cellStyle name="Hipervínculo visitado" xfId="2963" builtinId="9" hidden="1"/>
    <cellStyle name="Hipervínculo visitado" xfId="2467" builtinId="9" hidden="1"/>
    <cellStyle name="Hipervínculo visitado" xfId="41085" builtinId="9" hidden="1"/>
    <cellStyle name="Hipervínculo visitado" xfId="42326" builtinId="9" hidden="1"/>
    <cellStyle name="Hipervínculo visitado" xfId="542" builtinId="9" hidden="1"/>
    <cellStyle name="Hipervínculo visitado" xfId="2118" builtinId="9" hidden="1"/>
    <cellStyle name="Hipervínculo visitado" xfId="33816" builtinId="9" hidden="1"/>
    <cellStyle name="Hipervínculo visitado" xfId="37669" builtinId="9" hidden="1"/>
    <cellStyle name="Hipervínculo visitado" xfId="30032" builtinId="9" hidden="1"/>
    <cellStyle name="Hipervínculo visitado" xfId="40436" builtinId="9" hidden="1"/>
    <cellStyle name="Hipervínculo visitado" xfId="16173" builtinId="9" hidden="1"/>
    <cellStyle name="Hipervínculo visitado" xfId="48145" builtinId="9" hidden="1"/>
    <cellStyle name="Hipervínculo visitado" xfId="11058" builtinId="9" hidden="1"/>
    <cellStyle name="Hipervínculo visitado" xfId="4801" builtinId="9" hidden="1"/>
    <cellStyle name="Hipervínculo visitado" xfId="4366" builtinId="9" hidden="1"/>
    <cellStyle name="Hipervínculo visitado" xfId="30598" builtinId="9" hidden="1"/>
    <cellStyle name="Hipervínculo visitado" xfId="9261" builtinId="9" hidden="1"/>
    <cellStyle name="Hipervínculo visitado" xfId="45502" builtinId="9" hidden="1"/>
    <cellStyle name="Hipervínculo visitado" xfId="56109" builtinId="9" hidden="1"/>
    <cellStyle name="Hipervínculo visitado" xfId="43058" builtinId="9" hidden="1"/>
    <cellStyle name="Hipervínculo visitado" xfId="51444" builtinId="9" hidden="1"/>
    <cellStyle name="Hipervínculo visitado" xfId="58487" builtinId="9" hidden="1"/>
    <cellStyle name="Hipervínculo visitado" xfId="59358" builtinId="9" hidden="1"/>
    <cellStyle name="Hipervínculo visitado" xfId="54223" builtinId="9" hidden="1"/>
    <cellStyle name="Hipervínculo visitado" xfId="47950" builtinId="9" hidden="1"/>
    <cellStyle name="Hipervínculo visitado" xfId="50954" builtinId="9" hidden="1"/>
    <cellStyle name="Hipervínculo visitado" xfId="39064" builtinId="9" hidden="1"/>
    <cellStyle name="Hipervínculo visitado" xfId="1073" builtinId="9" hidden="1"/>
    <cellStyle name="Hipervínculo visitado" xfId="6200" builtinId="9" hidden="1"/>
    <cellStyle name="Hipervínculo visitado" xfId="36516" builtinId="9" hidden="1"/>
    <cellStyle name="Hipervínculo visitado" xfId="24329" builtinId="9" hidden="1"/>
    <cellStyle name="Hipervínculo visitado" xfId="9245" builtinId="9" hidden="1"/>
    <cellStyle name="Hipervínculo visitado" xfId="30315" builtinId="9" hidden="1"/>
    <cellStyle name="Hipervínculo visitado" xfId="33258" builtinId="9" hidden="1"/>
    <cellStyle name="Hipervínculo visitado" xfId="3167" builtinId="9" hidden="1"/>
    <cellStyle name="Hipervínculo visitado" xfId="18682" builtinId="9" hidden="1"/>
    <cellStyle name="Hipervínculo visitado" xfId="15666" builtinId="9" hidden="1"/>
    <cellStyle name="Hipervínculo visitado" xfId="8746" builtinId="9" hidden="1"/>
    <cellStyle name="Hipervínculo visitado" xfId="8758" builtinId="9" hidden="1"/>
    <cellStyle name="Hipervínculo visitado" xfId="1613" builtinId="9" hidden="1"/>
    <cellStyle name="Hipervínculo visitado" xfId="1623" builtinId="9" hidden="1"/>
    <cellStyle name="Hipervínculo visitado" xfId="1399" builtinId="9" hidden="1"/>
    <cellStyle name="Hipervínculo visitado" xfId="13441" builtinId="9" hidden="1"/>
    <cellStyle name="Hipervínculo visitado" xfId="23012" builtinId="9" hidden="1"/>
    <cellStyle name="Hipervínculo visitado" xfId="29463" builtinId="9" hidden="1"/>
    <cellStyle name="Hipervínculo visitado" xfId="55219" builtinId="9" hidden="1"/>
    <cellStyle name="Hipervínculo visitado" xfId="46201" builtinId="9" hidden="1"/>
    <cellStyle name="Hipervínculo visitado" xfId="40252" builtinId="9" hidden="1"/>
    <cellStyle name="Hipervínculo visitado" xfId="24271" builtinId="9" hidden="1"/>
    <cellStyle name="Hipervínculo visitado" xfId="19244" builtinId="9" hidden="1"/>
    <cellStyle name="Hipervínculo visitado" xfId="58465" builtinId="9" hidden="1"/>
    <cellStyle name="Hipervínculo visitado" xfId="5597" builtinId="9" hidden="1"/>
    <cellStyle name="Hipervínculo visitado" xfId="20226" builtinId="9" hidden="1"/>
    <cellStyle name="Hipervínculo visitado" xfId="31066" builtinId="9" hidden="1"/>
    <cellStyle name="Hipervínculo visitado" xfId="6979" builtinId="9" hidden="1"/>
    <cellStyle name="Hipervínculo visitado" xfId="13331" builtinId="9" hidden="1"/>
    <cellStyle name="Hipervínculo visitado" xfId="28545" builtinId="9" hidden="1"/>
    <cellStyle name="Hipervínculo visitado" xfId="39149" builtinId="9" hidden="1"/>
    <cellStyle name="Hipervínculo visitado" xfId="5026" builtinId="9" hidden="1"/>
    <cellStyle name="Hipervínculo visitado" xfId="8434" builtinId="9" hidden="1"/>
    <cellStyle name="Hipervínculo visitado" xfId="14378" builtinId="9" hidden="1"/>
    <cellStyle name="Hipervínculo visitado" xfId="7698" builtinId="9" hidden="1"/>
    <cellStyle name="Hipervínculo visitado" xfId="3449" builtinId="9" hidden="1"/>
    <cellStyle name="Hipervínculo visitado" xfId="39808" builtinId="9" hidden="1"/>
    <cellStyle name="Hipervínculo visitado" xfId="6705" builtinId="9" hidden="1"/>
    <cellStyle name="Hipervínculo visitado" xfId="827" builtinId="9" hidden="1"/>
    <cellStyle name="Hipervínculo visitado" xfId="16521" builtinId="9" hidden="1"/>
    <cellStyle name="Hipervínculo visitado" xfId="48111" builtinId="9" hidden="1"/>
    <cellStyle name="Hipervínculo visitado" xfId="39913" builtinId="9" hidden="1"/>
    <cellStyle name="Hipervínculo visitado" xfId="41303" builtinId="9" hidden="1"/>
    <cellStyle name="Hipervínculo visitado" xfId="41982" builtinId="9" hidden="1"/>
    <cellStyle name="Hipervínculo visitado" xfId="33362" builtinId="9" hidden="1"/>
    <cellStyle name="Hipervínculo visitado" xfId="36021" builtinId="9" hidden="1"/>
    <cellStyle name="Hipervínculo visitado" xfId="36690" builtinId="9" hidden="1"/>
    <cellStyle name="Hipervínculo visitado" xfId="2909" builtinId="9" hidden="1"/>
    <cellStyle name="Hipervínculo visitado" xfId="11062" builtinId="9" hidden="1"/>
    <cellStyle name="Hipervínculo visitado" xfId="40430" builtinId="9" hidden="1"/>
    <cellStyle name="Hipervínculo visitado" xfId="48452" builtinId="9" hidden="1"/>
    <cellStyle name="Hipervínculo visitado" xfId="49916" builtinId="9" hidden="1"/>
    <cellStyle name="Hipervínculo visitado" xfId="46925" builtinId="9" hidden="1"/>
    <cellStyle name="Hipervínculo visitado" xfId="50612" builtinId="9" hidden="1"/>
    <cellStyle name="Hipervínculo visitado" xfId="13041" builtinId="9" hidden="1"/>
    <cellStyle name="Hipervínculo visitado" xfId="49494" builtinId="9" hidden="1"/>
    <cellStyle name="Hipervínculo visitado" xfId="18954" builtinId="9" hidden="1"/>
    <cellStyle name="Hipervínculo visitado" xfId="54439" builtinId="9" hidden="1"/>
    <cellStyle name="Hipervínculo visitado" xfId="26497" builtinId="9" hidden="1"/>
    <cellStyle name="Hipervínculo visitado" xfId="48350" builtinId="9" hidden="1"/>
    <cellStyle name="Hipervínculo visitado" xfId="58043" builtinId="9" hidden="1"/>
    <cellStyle name="Hipervínculo visitado" xfId="56743" builtinId="9" hidden="1"/>
    <cellStyle name="Hipervínculo visitado" xfId="46367" builtinId="9" hidden="1"/>
    <cellStyle name="Hipervínculo visitado" xfId="15686" builtinId="9" hidden="1"/>
    <cellStyle name="Hipervínculo visitado" xfId="11605" builtinId="9" hidden="1"/>
    <cellStyle name="Hipervínculo visitado" xfId="9187" builtinId="9" hidden="1"/>
    <cellStyle name="Hipervínculo visitado" xfId="44872" builtinId="9" hidden="1"/>
    <cellStyle name="Hipervínculo visitado" xfId="55956" builtinId="9" hidden="1"/>
    <cellStyle name="Hipervínculo visitado" xfId="34923" builtinId="9" hidden="1"/>
    <cellStyle name="Hipervínculo visitado" xfId="45834" builtinId="9" hidden="1"/>
    <cellStyle name="Hipervínculo visitado" xfId="39133" builtinId="9" hidden="1"/>
    <cellStyle name="Hipervínculo visitado" xfId="52907" builtinId="9" hidden="1"/>
    <cellStyle name="Hipervínculo visitado" xfId="19616" builtinId="9" hidden="1"/>
    <cellStyle name="Hipervínculo visitado" xfId="2076" builtinId="9" hidden="1"/>
    <cellStyle name="Hipervínculo visitado" xfId="58289" builtinId="9" hidden="1"/>
    <cellStyle name="Hipervínculo visitado" xfId="51716" builtinId="9" hidden="1"/>
    <cellStyle name="Hipervínculo visitado" xfId="10900" builtinId="9" hidden="1"/>
    <cellStyle name="Hipervínculo visitado" xfId="13863" builtinId="9" hidden="1"/>
    <cellStyle name="Hipervínculo visitado" xfId="59390" builtinId="9" hidden="1"/>
    <cellStyle name="Hipervínculo visitado" xfId="18774" builtinId="9" hidden="1"/>
    <cellStyle name="Hipervínculo visitado" xfId="21519" builtinId="9" hidden="1"/>
    <cellStyle name="Hipervínculo visitado" xfId="34412" builtinId="9" hidden="1"/>
    <cellStyle name="Hipervínculo visitado" xfId="34081" builtinId="9" hidden="1"/>
    <cellStyle name="Hipervínculo visitado" xfId="20475" builtinId="9" hidden="1"/>
    <cellStyle name="Hipervínculo visitado" xfId="13887" builtinId="9" hidden="1"/>
    <cellStyle name="Hipervínculo visitado" xfId="52062" builtinId="9" hidden="1"/>
    <cellStyle name="Hipervínculo visitado" xfId="34657" builtinId="9" hidden="1"/>
    <cellStyle name="Hipervínculo visitado" xfId="48626" builtinId="9" hidden="1"/>
    <cellStyle name="Hipervínculo visitado" xfId="25941" builtinId="9" hidden="1"/>
    <cellStyle name="Hipervínculo visitado" xfId="13726" builtinId="9" hidden="1"/>
    <cellStyle name="Hipervínculo visitado" xfId="55835" builtinId="9" hidden="1"/>
    <cellStyle name="Hipervínculo visitado" xfId="33852" builtinId="9" hidden="1"/>
    <cellStyle name="Hipervínculo visitado" xfId="50748" builtinId="9" hidden="1"/>
    <cellStyle name="Hipervínculo visitado" xfId="19954" builtinId="9" hidden="1"/>
    <cellStyle name="Hipervínculo visitado" xfId="48698" builtinId="9" hidden="1"/>
    <cellStyle name="Hipervínculo visitado" xfId="41854" builtinId="9" hidden="1"/>
    <cellStyle name="Hipervínculo visitado" xfId="40975" builtinId="9" hidden="1"/>
    <cellStyle name="Hipervínculo visitado" xfId="40710" builtinId="9" hidden="1"/>
    <cellStyle name="Hipervínculo visitado" xfId="40398" builtinId="9" hidden="1"/>
    <cellStyle name="Hipervínculo visitado" xfId="51798" builtinId="9" hidden="1"/>
    <cellStyle name="Hipervínculo visitado" xfId="51774" builtinId="9" hidden="1"/>
    <cellStyle name="Hipervínculo visitado" xfId="46531" builtinId="9" hidden="1"/>
    <cellStyle name="Hipervínculo visitado" xfId="56123" builtinId="9" hidden="1"/>
    <cellStyle name="Hipervínculo visitado" xfId="58847" builtinId="9" hidden="1"/>
    <cellStyle name="Hipervínculo visitado" xfId="57817" builtinId="9" hidden="1"/>
    <cellStyle name="Hipervínculo visitado" xfId="56177" builtinId="9" hidden="1"/>
    <cellStyle name="Hipervínculo visitado" xfId="25817" builtinId="9" hidden="1"/>
    <cellStyle name="Hipervínculo visitado" xfId="17524" builtinId="9" hidden="1"/>
    <cellStyle name="Hipervínculo visitado" xfId="55729" builtinId="9" hidden="1"/>
    <cellStyle name="Hipervínculo visitado" xfId="49616" builtinId="9" hidden="1"/>
    <cellStyle name="Hipervínculo visitado" xfId="29883" builtinId="9" hidden="1"/>
    <cellStyle name="Hipervínculo visitado" xfId="37675" builtinId="9" hidden="1"/>
    <cellStyle name="Hipervínculo visitado" xfId="31660" builtinId="9" hidden="1"/>
    <cellStyle name="Hipervínculo visitado" xfId="17506" builtinId="9" hidden="1"/>
    <cellStyle name="Hipervínculo visitado" xfId="48309" builtinId="9" hidden="1"/>
    <cellStyle name="Hipervínculo visitado" xfId="1977" builtinId="9" hidden="1"/>
    <cellStyle name="Hipervínculo visitado" xfId="6458" builtinId="9" hidden="1"/>
    <cellStyle name="Hipervínculo visitado" xfId="17115" builtinId="9" hidden="1"/>
    <cellStyle name="Hipervínculo visitado" xfId="31248" builtinId="9" hidden="1"/>
    <cellStyle name="Hipervínculo visitado" xfId="38145" builtinId="9" hidden="1"/>
    <cellStyle name="Hipervínculo visitado" xfId="33706" builtinId="9" hidden="1"/>
    <cellStyle name="Hipervínculo visitado" xfId="36907" builtinId="9" hidden="1"/>
    <cellStyle name="Hipervínculo visitado" xfId="26707" builtinId="9" hidden="1"/>
    <cellStyle name="Hipervínculo visitado" xfId="16157" builtinId="9" hidden="1"/>
    <cellStyle name="Hipervínculo visitado" xfId="37443" builtinId="9" hidden="1"/>
    <cellStyle name="Hipervínculo visitado" xfId="39011" builtinId="9" hidden="1"/>
    <cellStyle name="Hipervínculo visitado" xfId="58234" builtinId="9" hidden="1"/>
    <cellStyle name="Hipervínculo visitado" xfId="33414" builtinId="9" hidden="1"/>
    <cellStyle name="Hipervínculo visitado" xfId="55482" builtinId="9" hidden="1"/>
    <cellStyle name="Hipervínculo visitado" xfId="59294" builtinId="9" hidden="1"/>
    <cellStyle name="Hipervínculo visitado" xfId="55287" builtinId="9" hidden="1"/>
    <cellStyle name="Hipervínculo visitado" xfId="13932" builtinId="9" hidden="1"/>
    <cellStyle name="Hipervínculo visitado" xfId="53305" builtinId="9" hidden="1"/>
    <cellStyle name="Hipervínculo visitado" xfId="49412" builtinId="9" hidden="1"/>
    <cellStyle name="Hipervínculo visitado" xfId="49832" builtinId="9" hidden="1"/>
    <cellStyle name="Hipervínculo visitado" xfId="50534" builtinId="9" hidden="1"/>
    <cellStyle name="Hipervínculo visitado" xfId="33200" builtinId="9" hidden="1"/>
    <cellStyle name="Hipervínculo visitado" xfId="49116" builtinId="9" hidden="1"/>
    <cellStyle name="Hipervínculo visitado" xfId="46125" builtinId="9" hidden="1"/>
    <cellStyle name="Hipervínculo visitado" xfId="56639" builtinId="9" hidden="1"/>
    <cellStyle name="Hipervínculo visitado" xfId="49814" builtinId="9" hidden="1"/>
    <cellStyle name="Hipervínculo visitado" xfId="32752" builtinId="9" hidden="1"/>
    <cellStyle name="Hipervínculo visitado" xfId="29405" builtinId="9" hidden="1"/>
    <cellStyle name="Hipervínculo visitado" xfId="42574" builtinId="9" hidden="1"/>
    <cellStyle name="Hipervínculo visitado" xfId="46993" builtinId="9" hidden="1"/>
    <cellStyle name="Hipervínculo visitado" xfId="39526" builtinId="9" hidden="1"/>
    <cellStyle name="Hipervínculo visitado" xfId="59464" builtinId="9" hidden="1"/>
    <cellStyle name="Hipervínculo visitado" xfId="49804" builtinId="9" hidden="1"/>
    <cellStyle name="Hipervínculo visitado" xfId="32067" builtinId="9" hidden="1"/>
    <cellStyle name="Hipervínculo visitado" xfId="53893" builtinId="9" hidden="1"/>
    <cellStyle name="Hipervínculo visitado" xfId="57318" builtinId="9" hidden="1"/>
    <cellStyle name="Hipervínculo visitado" xfId="30662" builtinId="9" hidden="1"/>
    <cellStyle name="Hipervínculo visitado" xfId="45986" builtinId="9" hidden="1"/>
    <cellStyle name="Hipervínculo visitado" xfId="36610" builtinId="9" hidden="1"/>
    <cellStyle name="Hipervínculo visitado" xfId="12149" builtinId="9" hidden="1"/>
    <cellStyle name="Hipervínculo visitado" xfId="18716" builtinId="9" hidden="1"/>
    <cellStyle name="Hipervínculo visitado" xfId="24415" builtinId="9" hidden="1"/>
    <cellStyle name="Hipervínculo visitado" xfId="44584" builtinId="9" hidden="1"/>
    <cellStyle name="Hipervínculo visitado" xfId="50259" builtinId="9" hidden="1"/>
    <cellStyle name="Hipervínculo visitado" xfId="6100" builtinId="9" hidden="1"/>
    <cellStyle name="Hipervínculo visitado" xfId="37749" builtinId="9" hidden="1"/>
    <cellStyle name="Hipervínculo visitado" xfId="16021" builtinId="9" hidden="1"/>
    <cellStyle name="Hipervínculo visitado" xfId="104" builtinId="9" hidden="1"/>
    <cellStyle name="Hipervínculo visitado" xfId="14516" builtinId="9" hidden="1"/>
    <cellStyle name="Hipervínculo visitado" xfId="25086" builtinId="9" hidden="1"/>
    <cellStyle name="Hipervínculo visitado" xfId="24467" builtinId="9" hidden="1"/>
    <cellStyle name="Hipervínculo visitado" xfId="19012" builtinId="9" hidden="1"/>
    <cellStyle name="Hipervínculo visitado" xfId="35757" builtinId="9" hidden="1"/>
    <cellStyle name="Hipervínculo visitado" xfId="34558" builtinId="9" hidden="1"/>
    <cellStyle name="Hipervínculo visitado" xfId="32698" builtinId="9" hidden="1"/>
    <cellStyle name="Hipervínculo visitado" xfId="48396" builtinId="9" hidden="1"/>
    <cellStyle name="Hipervínculo visitado" xfId="57849" builtinId="9" hidden="1"/>
    <cellStyle name="Hipervínculo visitado" xfId="23655" builtinId="9" hidden="1"/>
    <cellStyle name="Hipervínculo visitado" xfId="13003" builtinId="9" hidden="1"/>
    <cellStyle name="Hipervínculo visitado" xfId="46857" builtinId="9" hidden="1"/>
    <cellStyle name="Hipervínculo visitado" xfId="53158" builtinId="9" hidden="1"/>
    <cellStyle name="Hipervínculo visitado" xfId="17472" builtinId="9" hidden="1"/>
    <cellStyle name="Hipervínculo visitado" xfId="57903" builtinId="9" hidden="1"/>
    <cellStyle name="Hipervínculo visitado" xfId="46371" builtinId="9" hidden="1"/>
    <cellStyle name="Hipervínculo visitado" xfId="39736" builtinId="9" hidden="1"/>
    <cellStyle name="Hipervínculo visitado" xfId="40124" builtinId="9" hidden="1"/>
    <cellStyle name="Hipervínculo visitado" xfId="58236" builtinId="9" hidden="1"/>
    <cellStyle name="Hipervínculo visitado" xfId="38957" builtinId="9" hidden="1"/>
    <cellStyle name="Hipervínculo visitado" xfId="37203" builtinId="9" hidden="1"/>
    <cellStyle name="Hipervínculo visitado" xfId="8690" builtinId="9" hidden="1"/>
    <cellStyle name="Hipervínculo visitado" xfId="6833" builtinId="9" hidden="1"/>
    <cellStyle name="Hipervínculo visitado" xfId="44754" builtinId="9" hidden="1"/>
    <cellStyle name="Hipervínculo visitado" xfId="19072" builtinId="9" hidden="1"/>
    <cellStyle name="Hipervínculo visitado" xfId="1937" builtinId="9" hidden="1"/>
    <cellStyle name="Hipervínculo visitado" xfId="16057" builtinId="9" hidden="1"/>
    <cellStyle name="Hipervínculo visitado" xfId="46963" builtinId="9" hidden="1"/>
    <cellStyle name="Hipervínculo visitado" xfId="5654" builtinId="9" hidden="1"/>
    <cellStyle name="Hipervínculo visitado" xfId="27490" builtinId="9" hidden="1"/>
    <cellStyle name="Hipervínculo visitado" xfId="12865" builtinId="9" hidden="1"/>
    <cellStyle name="Hipervínculo visitado" xfId="21005" builtinId="9" hidden="1"/>
    <cellStyle name="Hipervínculo visitado" xfId="18825" builtinId="9" hidden="1"/>
    <cellStyle name="Hipervínculo visitado" xfId="43040" builtinId="9" hidden="1"/>
    <cellStyle name="Hipervínculo visitado" xfId="21632" builtinId="9" hidden="1"/>
    <cellStyle name="Hipervínculo visitado" xfId="39135" builtinId="9" hidden="1"/>
    <cellStyle name="Hipervínculo visitado" xfId="24753" builtinId="9" hidden="1"/>
    <cellStyle name="Hipervínculo visitado" xfId="12229" builtinId="9" hidden="1"/>
    <cellStyle name="Hipervínculo visitado" xfId="15656" builtinId="9" hidden="1"/>
    <cellStyle name="Hipervínculo visitado" xfId="24553" builtinId="9" hidden="1"/>
    <cellStyle name="Hipervínculo visitado" xfId="365" builtinId="9" hidden="1"/>
    <cellStyle name="Hipervínculo visitado" xfId="29540" builtinId="9" hidden="1"/>
    <cellStyle name="Hipervínculo visitado" xfId="1249" builtinId="9" hidden="1"/>
    <cellStyle name="Hipervínculo visitado" xfId="32049" builtinId="9" hidden="1"/>
    <cellStyle name="Hipervínculo visitado" xfId="29710" builtinId="9" hidden="1"/>
    <cellStyle name="Hipervínculo visitado" xfId="25096" builtinId="9" hidden="1"/>
    <cellStyle name="Hipervínculo visitado" xfId="33304" builtinId="9" hidden="1"/>
    <cellStyle name="Hipervínculo visitado" xfId="28877" builtinId="9" hidden="1"/>
    <cellStyle name="Hipervínculo visitado" xfId="21939" builtinId="9" hidden="1"/>
    <cellStyle name="Hipervínculo visitado" xfId="41249" builtinId="9" hidden="1"/>
    <cellStyle name="Hipervínculo visitado" xfId="12897" builtinId="9" hidden="1"/>
    <cellStyle name="Hipervínculo visitado" xfId="43888" builtinId="9" hidden="1"/>
    <cellStyle name="Hipervínculo visitado" xfId="28329" builtinId="9" hidden="1"/>
    <cellStyle name="Hipervínculo visitado" xfId="30868" builtinId="9" hidden="1"/>
    <cellStyle name="Hipervínculo visitado" xfId="33884" builtinId="9" hidden="1"/>
    <cellStyle name="Hipervínculo visitado" xfId="34534" builtinId="9" hidden="1"/>
    <cellStyle name="Hipervínculo visitado" xfId="37953" builtinId="9" hidden="1"/>
    <cellStyle name="Hipervínculo visitado" xfId="34638" builtinId="9" hidden="1"/>
    <cellStyle name="Hipervínculo visitado" xfId="31112" builtinId="9" hidden="1"/>
    <cellStyle name="Hipervínculo visitado" xfId="35911" builtinId="9" hidden="1"/>
    <cellStyle name="Hipervínculo visitado" xfId="41761" builtinId="9" hidden="1"/>
    <cellStyle name="Hipervínculo visitado" xfId="38750" builtinId="9" hidden="1"/>
    <cellStyle name="Hipervínculo visitado" xfId="20979" builtinId="9" hidden="1"/>
    <cellStyle name="Hipervínculo visitado" xfId="47906" builtinId="9" hidden="1"/>
    <cellStyle name="Hipervínculo visitado" xfId="11453" builtinId="9" hidden="1"/>
    <cellStyle name="Hipervínculo visitado" xfId="22832" builtinId="9" hidden="1"/>
    <cellStyle name="Hipervínculo visitado" xfId="6390" builtinId="9" hidden="1"/>
    <cellStyle name="Hipervínculo visitado" xfId="52750" builtinId="9" hidden="1"/>
    <cellStyle name="Hipervínculo visitado" xfId="55068" builtinId="9" hidden="1"/>
    <cellStyle name="Hipervínculo visitado" xfId="29407" builtinId="9" hidden="1"/>
    <cellStyle name="Hipervínculo visitado" xfId="42938" builtinId="9" hidden="1"/>
    <cellStyle name="Hipervínculo visitado" xfId="47541" builtinId="9" hidden="1"/>
    <cellStyle name="Hipervínculo visitado" xfId="19632" builtinId="9" hidden="1"/>
    <cellStyle name="Hipervínculo visitado" xfId="20481" builtinId="9" hidden="1"/>
    <cellStyle name="Hipervínculo visitado" xfId="29584" builtinId="9" hidden="1"/>
    <cellStyle name="Hipervínculo visitado" xfId="49468" builtinId="9" hidden="1"/>
    <cellStyle name="Hipervínculo visitado" xfId="35481" builtinId="9" hidden="1"/>
    <cellStyle name="Hipervínculo visitado" xfId="48356" builtinId="9" hidden="1"/>
    <cellStyle name="Hipervínculo visitado" xfId="54123" builtinId="9" hidden="1"/>
    <cellStyle name="Hipervínculo visitado" xfId="23201" builtinId="9" hidden="1"/>
    <cellStyle name="Hipervínculo visitado" xfId="31921" builtinId="9" hidden="1"/>
    <cellStyle name="Hipervínculo visitado" xfId="50887" builtinId="9" hidden="1"/>
    <cellStyle name="Hipervínculo visitado" xfId="17764" builtinId="9" hidden="1"/>
    <cellStyle name="Hipervínculo visitado" xfId="2302" builtinId="9" hidden="1"/>
    <cellStyle name="Hipervínculo visitado" xfId="2571" builtinId="9" hidden="1"/>
    <cellStyle name="Hipervínculo visitado" xfId="39614" builtinId="9" hidden="1"/>
    <cellStyle name="Hipervínculo visitado" xfId="20268" builtinId="9" hidden="1"/>
    <cellStyle name="Hipervínculo visitado" xfId="6294" builtinId="9" hidden="1"/>
    <cellStyle name="Hipervínculo visitado" xfId="37009" builtinId="9" hidden="1"/>
    <cellStyle name="Hipervínculo visitado" xfId="54043" builtinId="9" hidden="1"/>
    <cellStyle name="Hipervínculo visitado" xfId="1503" builtinId="9" hidden="1"/>
    <cellStyle name="Hipervínculo visitado" xfId="11972" builtinId="9" hidden="1"/>
    <cellStyle name="Hipervínculo visitado" xfId="16844" builtinId="9" hidden="1"/>
    <cellStyle name="Hipervínculo visitado" xfId="40284" builtinId="9" hidden="1"/>
    <cellStyle name="Hipervínculo visitado" xfId="58841" builtinId="9" hidden="1"/>
    <cellStyle name="Hipervínculo visitado" xfId="47275" builtinId="9" hidden="1"/>
    <cellStyle name="Hipervínculo visitado" xfId="7036" builtinId="9" hidden="1"/>
    <cellStyle name="Hipervínculo visitado" xfId="6146" builtinId="9" hidden="1"/>
    <cellStyle name="Hipervínculo visitado" xfId="26023" builtinId="9" hidden="1"/>
    <cellStyle name="Hipervínculo visitado" xfId="19554" builtinId="9" hidden="1"/>
    <cellStyle name="Hipervínculo visitado" xfId="14566" builtinId="9" hidden="1"/>
    <cellStyle name="Hipervínculo visitado" xfId="49362" builtinId="9" hidden="1"/>
    <cellStyle name="Hipervínculo visitado" xfId="39728" builtinId="9" hidden="1"/>
    <cellStyle name="Hipervínculo visitado" xfId="31839" builtinId="9" hidden="1"/>
    <cellStyle name="Hipervínculo visitado" xfId="15000" builtinId="9" hidden="1"/>
    <cellStyle name="Hipervínculo visitado" xfId="32519" builtinId="9" hidden="1"/>
    <cellStyle name="Hipervínculo visitado" xfId="22401" builtinId="9" hidden="1"/>
    <cellStyle name="Hipervínculo visitado" xfId="26887" builtinId="9" hidden="1"/>
    <cellStyle name="Hipervínculo visitado" xfId="26921" builtinId="9" hidden="1"/>
    <cellStyle name="Hipervínculo visitado" xfId="51508" builtinId="9" hidden="1"/>
    <cellStyle name="Hipervínculo visitado" xfId="32402" builtinId="9" hidden="1"/>
    <cellStyle name="Hipervínculo visitado" xfId="53203" builtinId="9" hidden="1"/>
    <cellStyle name="Hipervínculo visitado" xfId="35338" builtinId="9" hidden="1"/>
    <cellStyle name="Hipervínculo visitado" xfId="22674" builtinId="9" hidden="1"/>
    <cellStyle name="Hipervínculo visitado" xfId="27745" builtinId="9" hidden="1"/>
    <cellStyle name="Hipervínculo visitado" xfId="57074" builtinId="9" hidden="1"/>
    <cellStyle name="Hipervínculo visitado" xfId="51456" builtinId="9" hidden="1"/>
    <cellStyle name="Hipervínculo visitado" xfId="55060" builtinId="9" hidden="1"/>
    <cellStyle name="Hipervínculo visitado" xfId="18077" builtinId="9" hidden="1"/>
    <cellStyle name="Hipervínculo visitado" xfId="46445" builtinId="9" hidden="1"/>
    <cellStyle name="Hipervínculo visitado" xfId="23400" builtinId="9" hidden="1"/>
    <cellStyle name="Hipervínculo visitado" xfId="4229" builtinId="9" hidden="1"/>
    <cellStyle name="Hipervínculo visitado" xfId="52210" builtinId="9" hidden="1"/>
    <cellStyle name="Hipervínculo visitado" xfId="53565" builtinId="9" hidden="1"/>
    <cellStyle name="Hipervínculo visitado" xfId="40360" builtinId="9" hidden="1"/>
    <cellStyle name="Hipervínculo visitado" xfId="56007" builtinId="9" hidden="1"/>
    <cellStyle name="Hipervínculo visitado" xfId="22314" builtinId="9" hidden="1"/>
    <cellStyle name="Hipervínculo visitado" xfId="13057" builtinId="9" hidden="1"/>
    <cellStyle name="Hipervínculo visitado" xfId="55527" builtinId="9" hidden="1"/>
    <cellStyle name="Hipervínculo visitado" xfId="5095" builtinId="9" hidden="1"/>
    <cellStyle name="Hipervínculo visitado" xfId="11449" builtinId="9" hidden="1"/>
    <cellStyle name="Hipervínculo visitado" xfId="31422" builtinId="9" hidden="1"/>
    <cellStyle name="Hipervínculo visitado" xfId="13349" builtinId="9" hidden="1"/>
    <cellStyle name="Hipervínculo visitado" xfId="15857" builtinId="9" hidden="1"/>
    <cellStyle name="Hipervínculo visitado" xfId="5710" builtinId="9" hidden="1"/>
    <cellStyle name="Hipervínculo visitado" xfId="163" builtinId="9" hidden="1"/>
    <cellStyle name="Hipervínculo visitado" xfId="41319" builtinId="9" hidden="1"/>
    <cellStyle name="Hipervínculo visitado" xfId="49194" builtinId="9" hidden="1"/>
    <cellStyle name="Hipervínculo visitado" xfId="5870" builtinId="9" hidden="1"/>
    <cellStyle name="Hipervínculo visitado" xfId="12573" builtinId="9" hidden="1"/>
    <cellStyle name="Hipervínculo visitado" xfId="5898" builtinId="9" hidden="1"/>
    <cellStyle name="Hipervínculo visitado" xfId="12400" builtinId="9" hidden="1"/>
    <cellStyle name="Hipervínculo visitado" xfId="10456" builtinId="9" hidden="1"/>
    <cellStyle name="Hipervínculo visitado" xfId="5004" builtinId="9" hidden="1"/>
    <cellStyle name="Hipervínculo visitado" xfId="6488" builtinId="9" hidden="1"/>
    <cellStyle name="Hipervínculo visitado" xfId="9522" builtinId="9" hidden="1"/>
    <cellStyle name="Hipervínculo visitado" xfId="39214" builtinId="9" hidden="1"/>
    <cellStyle name="Hipervínculo visitado" xfId="15210" builtinId="9" hidden="1"/>
    <cellStyle name="Hipervínculo visitado" xfId="4063" builtinId="9" hidden="1"/>
    <cellStyle name="Hipervínculo visitado" xfId="31825" builtinId="9" hidden="1"/>
    <cellStyle name="Hipervínculo visitado" xfId="30146" builtinId="9" hidden="1"/>
    <cellStyle name="Hipervínculo visitado" xfId="42189" builtinId="9" hidden="1"/>
    <cellStyle name="Hipervínculo visitado" xfId="6691" builtinId="9" hidden="1"/>
    <cellStyle name="Hipervínculo visitado" xfId="32940" builtinId="9" hidden="1"/>
    <cellStyle name="Hipervínculo visitado" xfId="44414" builtinId="9" hidden="1"/>
    <cellStyle name="Hipervínculo visitado" xfId="41954" builtinId="9" hidden="1"/>
    <cellStyle name="Hipervínculo visitado" xfId="41950" builtinId="9" hidden="1"/>
    <cellStyle name="Hipervínculo visitado" xfId="44626" builtinId="9" hidden="1"/>
    <cellStyle name="Hipervínculo visitado" xfId="16198" builtinId="9" hidden="1"/>
    <cellStyle name="Hipervínculo visitado" xfId="20006" builtinId="9" hidden="1"/>
    <cellStyle name="Hipervínculo visitado" xfId="9782" builtinId="9" hidden="1"/>
    <cellStyle name="Hipervínculo visitado" xfId="39580" builtinId="9" hidden="1"/>
    <cellStyle name="Hipervínculo visitado" xfId="18734" builtinId="9" hidden="1"/>
    <cellStyle name="Hipervínculo visitado" xfId="45567" builtinId="9" hidden="1"/>
    <cellStyle name="Hipervínculo visitado" xfId="42946" builtinId="9" hidden="1"/>
    <cellStyle name="Hipervínculo visitado" xfId="6238" builtinId="9" hidden="1"/>
    <cellStyle name="Hipervínculo visitado" xfId="4021" builtinId="9" hidden="1"/>
    <cellStyle name="Hipervínculo visitado" xfId="27775" builtinId="9" hidden="1"/>
    <cellStyle name="Hipervínculo visitado" xfId="38395" builtinId="9" hidden="1"/>
    <cellStyle name="Hipervínculo visitado" xfId="6222" builtinId="9" hidden="1"/>
    <cellStyle name="Hipervínculo visitado" xfId="55085" builtinId="9" hidden="1"/>
    <cellStyle name="Hipervínculo visitado" xfId="55064" builtinId="9" hidden="1"/>
    <cellStyle name="Hipervínculo visitado" xfId="106" builtinId="9" hidden="1"/>
    <cellStyle name="Hipervínculo visitado" xfId="32553" builtinId="9" hidden="1"/>
    <cellStyle name="Hipervínculo visitado" xfId="13447" builtinId="9" hidden="1"/>
    <cellStyle name="Hipervínculo visitado" xfId="1417" builtinId="9" hidden="1"/>
    <cellStyle name="Hipervínculo visitado" xfId="33880" builtinId="9" hidden="1"/>
    <cellStyle name="Hipervínculo visitado" xfId="44930" builtinId="9" hidden="1"/>
    <cellStyle name="Hipervínculo visitado" xfId="25907" builtinId="9" hidden="1"/>
    <cellStyle name="Hipervínculo visitado" xfId="19317" builtinId="9" hidden="1"/>
    <cellStyle name="Hipervínculo visitado" xfId="34749" builtinId="9" hidden="1"/>
    <cellStyle name="Hipervínculo visitado" xfId="8951" builtinId="9" hidden="1"/>
    <cellStyle name="Hipervínculo visitado" xfId="5386" builtinId="9" hidden="1"/>
    <cellStyle name="Hipervínculo visitado" xfId="6154" builtinId="9" hidden="1"/>
    <cellStyle name="Hipervínculo visitado" xfId="42578" builtinId="9" hidden="1"/>
    <cellStyle name="Hipervínculo visitado" xfId="32511" builtinId="9" hidden="1"/>
    <cellStyle name="Hipervínculo visitado" xfId="37263" builtinId="9" hidden="1"/>
    <cellStyle name="Hipervínculo visitado" xfId="49112" builtinId="9" hidden="1"/>
    <cellStyle name="Hipervínculo visitado" xfId="37517" builtinId="9" hidden="1"/>
    <cellStyle name="Hipervínculo visitado" xfId="28490" builtinId="9" hidden="1"/>
    <cellStyle name="Hipervínculo visitado" xfId="4243" builtinId="9" hidden="1"/>
    <cellStyle name="Hipervínculo visitado" xfId="8828" builtinId="9" hidden="1"/>
    <cellStyle name="Hipervínculo visitado" xfId="42118" builtinId="9" hidden="1"/>
    <cellStyle name="Hipervínculo visitado" xfId="50992" builtinId="9" hidden="1"/>
    <cellStyle name="Hipervínculo visitado" xfId="28957" builtinId="9" hidden="1"/>
    <cellStyle name="Hipervínculo visitado" xfId="57032" builtinId="9" hidden="1"/>
    <cellStyle name="Hipervínculo visitado" xfId="49882" builtinId="9" hidden="1"/>
    <cellStyle name="Hipervínculo visitado" xfId="46312" builtinId="9" hidden="1"/>
    <cellStyle name="Hipervínculo visitado" xfId="29107" builtinId="9" hidden="1"/>
    <cellStyle name="Hipervínculo visitado" xfId="29608" builtinId="9" hidden="1"/>
    <cellStyle name="Hipervínculo visitado" xfId="36358" builtinId="9" hidden="1"/>
    <cellStyle name="Hipervínculo visitado" xfId="58192" builtinId="9" hidden="1"/>
    <cellStyle name="Hipervínculo visitado" xfId="54952" builtinId="9" hidden="1"/>
    <cellStyle name="Hipervínculo visitado" xfId="28488" builtinId="9" hidden="1"/>
    <cellStyle name="Hipervínculo visitado" xfId="30178" builtinId="9" hidden="1"/>
    <cellStyle name="Hipervínculo visitado" xfId="21977" builtinId="9" hidden="1"/>
    <cellStyle name="Hipervínculo visitado" xfId="35227" builtinId="9" hidden="1"/>
    <cellStyle name="Hipervínculo visitado" xfId="57505" builtinId="9" hidden="1"/>
    <cellStyle name="Hipervínculo visitado" xfId="50030" builtinId="9" hidden="1"/>
    <cellStyle name="Hipervínculo visitado" xfId="18559" builtinId="9" hidden="1"/>
    <cellStyle name="Hipervínculo visitado" xfId="59161" builtinId="9" hidden="1"/>
    <cellStyle name="Hipervínculo visitado" xfId="7054" builtinId="9" hidden="1"/>
    <cellStyle name="Hipervínculo visitado" xfId="54457" builtinId="9" hidden="1"/>
    <cellStyle name="Hipervínculo visitado" xfId="56839" builtinId="9" hidden="1"/>
    <cellStyle name="Hipervínculo visitado" xfId="37311" builtinId="9" hidden="1"/>
    <cellStyle name="Hipervínculo visitado" xfId="29875" builtinId="9" hidden="1"/>
    <cellStyle name="Hipervínculo visitado" xfId="21285" builtinId="9" hidden="1"/>
    <cellStyle name="Hipervínculo visitado" xfId="32191" builtinId="9" hidden="1"/>
    <cellStyle name="Hipervínculo visitado" xfId="46469" builtinId="9" hidden="1"/>
    <cellStyle name="Hipervínculo visitado" xfId="37937" builtinId="9" hidden="1"/>
    <cellStyle name="Hipervínculo visitado" xfId="40362" builtinId="9" hidden="1"/>
    <cellStyle name="Hipervínculo visitado" xfId="46266" builtinId="9" hidden="1"/>
    <cellStyle name="Hipervínculo visitado" xfId="34822" builtinId="9" hidden="1"/>
    <cellStyle name="Hipervínculo visitado" xfId="52391" builtinId="9" hidden="1"/>
    <cellStyle name="Hipervínculo visitado" xfId="46833" builtinId="9" hidden="1"/>
    <cellStyle name="Hipervínculo visitado" xfId="58571" builtinId="9" hidden="1"/>
    <cellStyle name="Hipervínculo visitado" xfId="31588" builtinId="9" hidden="1"/>
    <cellStyle name="Hipervínculo visitado" xfId="31096" builtinId="9" hidden="1"/>
    <cellStyle name="Hipervínculo visitado" xfId="43567" builtinId="9" hidden="1"/>
    <cellStyle name="Hipervínculo visitado" xfId="26659" builtinId="9" hidden="1"/>
    <cellStyle name="Hipervínculo visitado" xfId="20583" builtinId="9" hidden="1"/>
    <cellStyle name="Hipervínculo visitado" xfId="8260" builtinId="9" hidden="1"/>
    <cellStyle name="Hipervínculo visitado" xfId="35847" builtinId="9" hidden="1"/>
    <cellStyle name="Hipervínculo visitado" xfId="40288" builtinId="9" hidden="1"/>
    <cellStyle name="Hipervínculo visitado" xfId="42834" builtinId="9" hidden="1"/>
    <cellStyle name="Hipervínculo visitado" xfId="51564" builtinId="9" hidden="1"/>
    <cellStyle name="Hipervínculo visitado" xfId="17088" builtinId="9" hidden="1"/>
    <cellStyle name="Hipervínculo visitado" xfId="59159" builtinId="9" hidden="1"/>
    <cellStyle name="Hipervínculo visitado" xfId="34769" builtinId="9" hidden="1"/>
    <cellStyle name="Hipervínculo visitado" xfId="12249" builtinId="9" hidden="1"/>
    <cellStyle name="Hipervínculo visitado" xfId="54844" builtinId="9" hidden="1"/>
    <cellStyle name="Hipervínculo visitado" xfId="58144" builtinId="9" hidden="1"/>
    <cellStyle name="Hipervínculo visitado" xfId="24227" builtinId="9" hidden="1"/>
    <cellStyle name="Hipervínculo visitado" xfId="10137" builtinId="9" hidden="1"/>
    <cellStyle name="Hipervínculo visitado" xfId="4643" builtinId="9" hidden="1"/>
    <cellStyle name="Hipervínculo visitado" xfId="45168" builtinId="9" hidden="1"/>
    <cellStyle name="Hipervínculo visitado" xfId="11303" builtinId="9" hidden="1"/>
    <cellStyle name="Hipervínculo visitado" xfId="25965" builtinId="9" hidden="1"/>
    <cellStyle name="Hipervínculo visitado" xfId="12605" builtinId="9" hidden="1"/>
    <cellStyle name="Hipervínculo visitado" xfId="14360" builtinId="9" hidden="1"/>
    <cellStyle name="Hipervínculo visitado" xfId="51120" builtinId="9" hidden="1"/>
    <cellStyle name="Hipervínculo visitado" xfId="55444" builtinId="9" hidden="1"/>
    <cellStyle name="Hipervínculo visitado" xfId="48246" builtinId="9" hidden="1"/>
    <cellStyle name="Hipervínculo visitado" xfId="11504" builtinId="9" hidden="1"/>
    <cellStyle name="Hipervínculo visitado" xfId="45691" builtinId="9" hidden="1"/>
    <cellStyle name="Hipervínculo visitado" xfId="21667" builtinId="9" hidden="1"/>
    <cellStyle name="Hipervínculo visitado" xfId="53045" builtinId="9" hidden="1"/>
    <cellStyle name="Hipervínculo visitado" xfId="3519" builtinId="9" hidden="1"/>
    <cellStyle name="Hipervínculo visitado" xfId="17832" builtinId="9" hidden="1"/>
    <cellStyle name="Hipervínculo visitado" xfId="40656" builtinId="9" hidden="1"/>
    <cellStyle name="Hipervínculo visitado" xfId="11339" builtinId="9" hidden="1"/>
    <cellStyle name="Hipervínculo visitado" xfId="35133" builtinId="9" hidden="1"/>
    <cellStyle name="Hipervínculo visitado" xfId="15829" builtinId="9" hidden="1"/>
    <cellStyle name="Hipervínculo visitado" xfId="42960" builtinId="9" hidden="1"/>
    <cellStyle name="Hipervínculo visitado" xfId="7624" builtinId="9" hidden="1"/>
    <cellStyle name="Hipervínculo visitado" xfId="21801" builtinId="9" hidden="1"/>
    <cellStyle name="Hipervínculo visitado" xfId="27859" builtinId="9" hidden="1"/>
    <cellStyle name="Hipervínculo visitado" xfId="34474" builtinId="9" hidden="1"/>
    <cellStyle name="Hipervínculo visitado" xfId="8884" builtinId="9" hidden="1"/>
    <cellStyle name="Hipervínculo visitado" xfId="20631" builtinId="9" hidden="1"/>
    <cellStyle name="Hipervínculo visitado" xfId="30267" builtinId="9" hidden="1"/>
    <cellStyle name="Hipervínculo visitado" xfId="32053" builtinId="9" hidden="1"/>
    <cellStyle name="Hipervínculo visitado" xfId="25771" builtinId="9" hidden="1"/>
    <cellStyle name="Hipervínculo visitado" xfId="31895" builtinId="9" hidden="1"/>
    <cellStyle name="Hipervínculo visitado" xfId="53709" builtinId="9" hidden="1"/>
    <cellStyle name="Hipervínculo visitado" xfId="54862" builtinId="9" hidden="1"/>
    <cellStyle name="Hipervínculo visitado" xfId="47619" builtinId="9" hidden="1"/>
    <cellStyle name="Hipervínculo visitado" xfId="28637" builtinId="9" hidden="1"/>
    <cellStyle name="Hipervínculo visitado" xfId="32200" builtinId="9" hidden="1"/>
    <cellStyle name="Hipervínculo visitado" xfId="47077" builtinId="9" hidden="1"/>
    <cellStyle name="Hipervínculo visitado" xfId="51954" builtinId="9" hidden="1"/>
    <cellStyle name="Hipervínculo visitado" xfId="24411" builtinId="9" hidden="1"/>
    <cellStyle name="Hipervínculo visitado" xfId="41904" builtinId="9" hidden="1"/>
    <cellStyle name="Hipervínculo visitado" xfId="10944" builtinId="9" hidden="1"/>
    <cellStyle name="Hipervínculo visitado" xfId="3881" builtinId="9" hidden="1"/>
    <cellStyle name="Hipervínculo visitado" xfId="23593" builtinId="9" hidden="1"/>
    <cellStyle name="Hipervínculo visitado" xfId="4464" builtinId="9" hidden="1"/>
    <cellStyle name="Hipervínculo visitado" xfId="51918" builtinId="9" hidden="1"/>
    <cellStyle name="Hipervínculo visitado" xfId="40744" builtinId="9" hidden="1"/>
    <cellStyle name="Hipervínculo visitado" xfId="47769" builtinId="9" hidden="1"/>
    <cellStyle name="Hipervínculo visitado" xfId="29443" builtinId="9" hidden="1"/>
    <cellStyle name="Hipervínculo visitado" xfId="23894" builtinId="9" hidden="1"/>
    <cellStyle name="Hipervínculo visitado" xfId="29506" builtinId="9" hidden="1"/>
    <cellStyle name="Hipervínculo visitado" xfId="12667" builtinId="9" hidden="1"/>
    <cellStyle name="Hipervínculo visitado" xfId="50936" builtinId="9" hidden="1"/>
    <cellStyle name="Hipervínculo visitado" xfId="1681" builtinId="9" hidden="1"/>
    <cellStyle name="Hipervínculo visitado" xfId="47083" builtinId="9" hidden="1"/>
    <cellStyle name="Hipervínculo visitado" xfId="45535" builtinId="9" hidden="1"/>
    <cellStyle name="Hipervínculo visitado" xfId="21259" builtinId="9" hidden="1"/>
    <cellStyle name="Hipervínculo visitado" xfId="26699" builtinId="9" hidden="1"/>
    <cellStyle name="Hipervínculo visitado" xfId="12809" builtinId="9" hidden="1"/>
    <cellStyle name="Hipervínculo visitado" xfId="43838" builtinId="9" hidden="1"/>
    <cellStyle name="Hipervínculo visitado" xfId="7968" builtinId="9" hidden="1"/>
    <cellStyle name="Hipervínculo visitado" xfId="48348" builtinId="9" hidden="1"/>
    <cellStyle name="Hipervínculo visitado" xfId="31330" builtinId="9" hidden="1"/>
    <cellStyle name="Hipervínculo visitado" xfId="7522" builtinId="9" hidden="1"/>
    <cellStyle name="Hipervínculo visitado" xfId="35715" builtinId="9" hidden="1"/>
    <cellStyle name="Hipervínculo visitado" xfId="38453" builtinId="9" hidden="1"/>
    <cellStyle name="Hipervínculo visitado" xfId="38399" builtinId="9" hidden="1"/>
    <cellStyle name="Hipervínculo visitado" xfId="29363" builtinId="9" hidden="1"/>
    <cellStyle name="Hipervínculo visitado" xfId="22758" builtinId="9" hidden="1"/>
    <cellStyle name="Hipervínculo visitado" xfId="13239" builtinId="9" hidden="1"/>
    <cellStyle name="Hipervínculo visitado" xfId="54199" builtinId="9" hidden="1"/>
    <cellStyle name="Hipervínculo visitado" xfId="29767" builtinId="9" hidden="1"/>
    <cellStyle name="Hipervínculo visitado" xfId="30174" builtinId="9" hidden="1"/>
    <cellStyle name="Hipervínculo visitado" xfId="14980" builtinId="9" hidden="1"/>
    <cellStyle name="Hipervínculo visitado" xfId="21584" builtinId="9" hidden="1"/>
    <cellStyle name="Hipervínculo visitado" xfId="31070" builtinId="9" hidden="1"/>
    <cellStyle name="Hipervínculo visitado" xfId="41115" builtinId="9" hidden="1"/>
    <cellStyle name="Hipervínculo visitado" xfId="49366" builtinId="9" hidden="1"/>
    <cellStyle name="Hipervínculo visitado" xfId="51586" builtinId="9" hidden="1"/>
    <cellStyle name="Hipervínculo visitado" xfId="21739" builtinId="9" hidden="1"/>
    <cellStyle name="Hipervínculo visitado" xfId="33264" builtinId="9" hidden="1"/>
    <cellStyle name="Hipervínculo visitado" xfId="38303" builtinId="9" hidden="1"/>
    <cellStyle name="Hipervínculo visitado" xfId="20704" builtinId="9" hidden="1"/>
    <cellStyle name="Hipervínculo visitado" xfId="14725" builtinId="9" hidden="1"/>
    <cellStyle name="Hipervínculo visitado" xfId="12517" builtinId="9" hidden="1"/>
    <cellStyle name="Hipervínculo visitado" xfId="31170" builtinId="9" hidden="1"/>
    <cellStyle name="Hipervínculo visitado" xfId="22253" builtinId="9" hidden="1"/>
    <cellStyle name="Hipervínculo visitado" xfId="22133" builtinId="9" hidden="1"/>
    <cellStyle name="Hipervínculo visitado" xfId="47073" builtinId="9" hidden="1"/>
    <cellStyle name="Hipervínculo visitado" xfId="11347" builtinId="9" hidden="1"/>
    <cellStyle name="Hipervínculo visitado" xfId="27238" builtinId="9" hidden="1"/>
    <cellStyle name="Hipervínculo visitado" xfId="30241" builtinId="9" hidden="1"/>
    <cellStyle name="Hipervínculo visitado" xfId="24701" builtinId="9" hidden="1"/>
    <cellStyle name="Hipervínculo visitado" xfId="6452" builtinId="9" hidden="1"/>
    <cellStyle name="Hipervínculo visitado" xfId="51194" builtinId="9" hidden="1"/>
    <cellStyle name="Hipervínculo visitado" xfId="8" builtinId="9" hidden="1"/>
    <cellStyle name="Hipervínculo visitado" xfId="18760" builtinId="9" hidden="1"/>
    <cellStyle name="Hipervínculo visitado" xfId="21179" builtinId="9" hidden="1"/>
    <cellStyle name="Hipervínculo visitado" xfId="32202" builtinId="9" hidden="1"/>
    <cellStyle name="Hipervínculo visitado" xfId="19764" builtinId="9" hidden="1"/>
    <cellStyle name="Hipervínculo visitado" xfId="1475" builtinId="9" hidden="1"/>
    <cellStyle name="Hipervínculo visitado" xfId="24347" builtinId="9" hidden="1"/>
    <cellStyle name="Hipervínculo visitado" xfId="41482" builtinId="9" hidden="1"/>
    <cellStyle name="Hipervínculo visitado" xfId="46788" builtinId="9" hidden="1"/>
    <cellStyle name="Hipervínculo visitado" xfId="2001" builtinId="9" hidden="1"/>
    <cellStyle name="Hipervínculo visitado" xfId="15164" builtinId="9" hidden="1"/>
    <cellStyle name="Hipervínculo visitado" xfId="2757" builtinId="9" hidden="1"/>
    <cellStyle name="Hipervínculo visitado" xfId="7881" builtinId="9" hidden="1"/>
    <cellStyle name="Hipervínculo visitado" xfId="3025" builtinId="9" hidden="1"/>
    <cellStyle name="Hipervínculo visitado" xfId="683" builtinId="9" hidden="1"/>
    <cellStyle name="Hipervínculo visitado" xfId="46813" builtinId="9" hidden="1"/>
    <cellStyle name="Hipervínculo visitado" xfId="46917" builtinId="9" hidden="1"/>
    <cellStyle name="Hipervínculo visitado" xfId="16155" builtinId="9" hidden="1"/>
    <cellStyle name="Hipervínculo visitado" xfId="6805" builtinId="9" hidden="1"/>
    <cellStyle name="Hipervínculo visitado" xfId="40080" builtinId="9" hidden="1"/>
    <cellStyle name="Hipervínculo visitado" xfId="44540" builtinId="9" hidden="1"/>
    <cellStyle name="Hipervínculo visitado" xfId="25022" builtinId="9" hidden="1"/>
    <cellStyle name="Hipervínculo visitado" xfId="57607" builtinId="9" hidden="1"/>
    <cellStyle name="Hipervínculo visitado" xfId="47479" builtinId="9" hidden="1"/>
    <cellStyle name="Hipervínculo visitado" xfId="43315" builtinId="9" hidden="1"/>
    <cellStyle name="Hipervínculo visitado" xfId="20363" builtinId="9" hidden="1"/>
    <cellStyle name="Hipervínculo visitado" xfId="38915" builtinId="9" hidden="1"/>
    <cellStyle name="Hipervínculo visitado" xfId="27346" builtinId="9" hidden="1"/>
    <cellStyle name="Hipervínculo visitado" xfId="52116" builtinId="9" hidden="1"/>
    <cellStyle name="Hipervínculo visitado" xfId="21138" builtinId="9" hidden="1"/>
    <cellStyle name="Hipervínculo visitado" xfId="42780" builtinId="9" hidden="1"/>
    <cellStyle name="Hipervínculo visitado" xfId="34071" builtinId="9" hidden="1"/>
    <cellStyle name="Hipervínculo visitado" xfId="29151" builtinId="9" hidden="1"/>
    <cellStyle name="Hipervínculo visitado" xfId="28063" builtinId="9" hidden="1"/>
    <cellStyle name="Hipervínculo visitado" xfId="20935" builtinId="9" hidden="1"/>
    <cellStyle name="Hipervínculo visitado" xfId="21783" builtinId="9" hidden="1"/>
    <cellStyle name="Hipervínculo visitado" xfId="18638" builtinId="9" hidden="1"/>
    <cellStyle name="Hipervínculo visitado" xfId="18662" builtinId="9" hidden="1"/>
    <cellStyle name="Hipervínculo visitado" xfId="27167" builtinId="9" hidden="1"/>
    <cellStyle name="Hipervínculo visitado" xfId="47936" builtinId="9" hidden="1"/>
    <cellStyle name="Hipervínculo visitado" xfId="86" builtinId="9" hidden="1"/>
    <cellStyle name="Hipervínculo visitado" xfId="9029" builtinId="9" hidden="1"/>
    <cellStyle name="Hipervínculo visitado" xfId="6907" builtinId="9" hidden="1"/>
    <cellStyle name="Hipervínculo visitado" xfId="19656" builtinId="9" hidden="1"/>
    <cellStyle name="Hipervínculo visitado" xfId="12460" builtinId="9" hidden="1"/>
    <cellStyle name="Hipervínculo visitado" xfId="32384" builtinId="9" hidden="1"/>
    <cellStyle name="Hipervínculo visitado" xfId="35197" builtinId="9" hidden="1"/>
    <cellStyle name="Hipervínculo visitado" xfId="37831" builtinId="9" hidden="1"/>
    <cellStyle name="Hipervínculo visitado" xfId="8620" builtinId="9" hidden="1"/>
    <cellStyle name="Hipervínculo visitado" xfId="25337" builtinId="9" hidden="1"/>
    <cellStyle name="Hipervínculo visitado" xfId="9838" builtinId="9" hidden="1"/>
    <cellStyle name="Hipervínculo visitado" xfId="38961" builtinId="9" hidden="1"/>
    <cellStyle name="Hipervínculo visitado" xfId="56265" builtinId="9" hidden="1"/>
    <cellStyle name="Hipervínculo visitado" xfId="35617" builtinId="9" hidden="1"/>
    <cellStyle name="Hipervínculo visitado" xfId="37909" builtinId="9" hidden="1"/>
    <cellStyle name="Hipervínculo visitado" xfId="38529" builtinId="9" hidden="1"/>
    <cellStyle name="Hipervínculo visitado" xfId="7371" builtinId="9" hidden="1"/>
    <cellStyle name="Hipervínculo visitado" xfId="17446" builtinId="9" hidden="1"/>
    <cellStyle name="Hipervínculo visitado" xfId="33838" builtinId="9" hidden="1"/>
    <cellStyle name="Hipervínculo visitado" xfId="26855" builtinId="9" hidden="1"/>
    <cellStyle name="Hipervínculo visitado" xfId="43810" builtinId="9" hidden="1"/>
    <cellStyle name="Hipervínculo visitado" xfId="31933" builtinId="9" hidden="1"/>
    <cellStyle name="Hipervínculo visitado" xfId="23142" builtinId="9" hidden="1"/>
    <cellStyle name="Hipervínculo visitado" xfId="21207" builtinId="9" hidden="1"/>
    <cellStyle name="Hipervínculo visitado" xfId="11002" builtinId="9" hidden="1"/>
    <cellStyle name="Hipervínculo visitado" xfId="21007" builtinId="9" hidden="1"/>
    <cellStyle name="Hipervínculo visitado" xfId="23495" builtinId="9" hidden="1"/>
    <cellStyle name="Hipervínculo visitado" xfId="44128" builtinId="9" hidden="1"/>
    <cellStyle name="Hipervínculo visitado" xfId="42668" builtinId="9" hidden="1"/>
    <cellStyle name="Hipervínculo visitado" xfId="5974" builtinId="9" hidden="1"/>
    <cellStyle name="Hipervínculo visitado" xfId="24371" builtinId="9" hidden="1"/>
    <cellStyle name="Hipervínculo visitado" xfId="24805" builtinId="9" hidden="1"/>
    <cellStyle name="Hipervínculo visitado" xfId="12125" builtinId="9" hidden="1"/>
    <cellStyle name="Hipervínculo visitado" xfId="15995" builtinId="9" hidden="1"/>
    <cellStyle name="Hipervínculo visitado" xfId="15116" builtinId="9" hidden="1"/>
    <cellStyle name="Hipervínculo visitado" xfId="34607" builtinId="9" hidden="1"/>
    <cellStyle name="Hipervínculo visitado" xfId="7568" builtinId="9" hidden="1"/>
    <cellStyle name="Hipervínculo visitado" xfId="23092" builtinId="9" hidden="1"/>
    <cellStyle name="Hipervínculo visitado" xfId="23402" builtinId="9" hidden="1"/>
    <cellStyle name="Hipervínculo visitado" xfId="25048" builtinId="9" hidden="1"/>
    <cellStyle name="Hipervínculo visitado" xfId="34273" builtinId="9" hidden="1"/>
    <cellStyle name="Hipervínculo visitado" xfId="2025" builtinId="9" hidden="1"/>
    <cellStyle name="Hipervínculo visitado" xfId="21683" builtinId="9" hidden="1"/>
    <cellStyle name="Hipervínculo visitado" xfId="25637" builtinId="9" hidden="1"/>
    <cellStyle name="Hipervínculo visitado" xfId="20286" builtinId="9" hidden="1"/>
    <cellStyle name="Hipervínculo visitado" xfId="22513" builtinId="9" hidden="1"/>
    <cellStyle name="Hipervínculo visitado" xfId="30136" builtinId="9" hidden="1"/>
    <cellStyle name="Hipervínculo visitado" xfId="18616" builtinId="9" hidden="1"/>
    <cellStyle name="Hipervínculo visitado" xfId="50038" builtinId="9" hidden="1"/>
    <cellStyle name="Hipervínculo visitado" xfId="49636" builtinId="9" hidden="1"/>
    <cellStyle name="Hipervínculo visitado" xfId="55997" builtinId="9" hidden="1"/>
    <cellStyle name="Hipervínculo visitado" xfId="18149" builtinId="9" hidden="1"/>
    <cellStyle name="Hipervínculo visitado" xfId="33788" builtinId="9" hidden="1"/>
    <cellStyle name="Hipervínculo visitado" xfId="9409" builtinId="9" hidden="1"/>
    <cellStyle name="Hipervínculo visitado" xfId="5348" builtinId="9" hidden="1"/>
    <cellStyle name="Hipervínculo visitado" xfId="9047" builtinId="9" hidden="1"/>
    <cellStyle name="Hipervínculo visitado" xfId="6937" builtinId="9" hidden="1"/>
    <cellStyle name="Hipervínculo visitado" xfId="37025" builtinId="9" hidden="1"/>
    <cellStyle name="Hipervínculo visitado" xfId="25371" builtinId="9" hidden="1"/>
    <cellStyle name="Hipervínculo visitado" xfId="10350" builtinId="9" hidden="1"/>
    <cellStyle name="Hipervínculo visitado" xfId="42135" builtinId="9" hidden="1"/>
    <cellStyle name="Hipervínculo visitado" xfId="31793" builtinId="9" hidden="1"/>
    <cellStyle name="Hipervínculo visitado" xfId="28363" builtinId="9" hidden="1"/>
    <cellStyle name="Hipervínculo visitado" xfId="25080" builtinId="9" hidden="1"/>
    <cellStyle name="Hipervínculo visitado" xfId="24243" builtinId="9" hidden="1"/>
    <cellStyle name="Hipervínculo visitado" xfId="14200" builtinId="9" hidden="1"/>
    <cellStyle name="Hipervínculo visitado" xfId="15736" builtinId="9" hidden="1"/>
    <cellStyle name="Hipervínculo visitado" xfId="12099" builtinId="9" hidden="1"/>
    <cellStyle name="Hipervínculo visitado" xfId="18888" builtinId="9" hidden="1"/>
    <cellStyle name="Hipervínculo visitado" xfId="21309" builtinId="9" hidden="1"/>
    <cellStyle name="Hipervínculo visitado" xfId="41053" builtinId="9" hidden="1"/>
    <cellStyle name="Hipervínculo visitado" xfId="29315" builtinId="9" hidden="1"/>
    <cellStyle name="Hipervínculo visitado" xfId="33598" builtinId="9" hidden="1"/>
    <cellStyle name="Hipervínculo visitado" xfId="44234" builtinId="9" hidden="1"/>
    <cellStyle name="Hipervínculo visitado" xfId="43549" builtinId="9" hidden="1"/>
    <cellStyle name="Hipervínculo visitado" xfId="26597" builtinId="9" hidden="1"/>
    <cellStyle name="Hipervínculo visitado" xfId="45517" builtinId="9" hidden="1"/>
    <cellStyle name="Hipervínculo visitado" xfId="29572" builtinId="9" hidden="1"/>
    <cellStyle name="Hipervínculo visitado" xfId="26259" builtinId="9" hidden="1"/>
    <cellStyle name="Hipervínculo visitado" xfId="42175" builtinId="9" hidden="1"/>
    <cellStyle name="Hipervínculo visitado" xfId="10822" builtinId="9" hidden="1"/>
    <cellStyle name="Hipervínculo visitado" xfId="7072" builtinId="9" hidden="1"/>
    <cellStyle name="Hipervínculo visitado" xfId="41079" builtinId="9" hidden="1"/>
    <cellStyle name="Hipervínculo visitado" xfId="27460" builtinId="9" hidden="1"/>
    <cellStyle name="Hipervínculo visitado" xfId="43138" builtinId="9" hidden="1"/>
    <cellStyle name="Hipervínculo visitado" xfId="16111" builtinId="9" hidden="1"/>
    <cellStyle name="Hipervínculo visitado" xfId="42436" builtinId="9" hidden="1"/>
    <cellStyle name="Hipervínculo visitado" xfId="32460" builtinId="9" hidden="1"/>
    <cellStyle name="Hipervínculo visitado" xfId="32370" builtinId="9" hidden="1"/>
    <cellStyle name="Hipervínculo visitado" xfId="32041" builtinId="9" hidden="1"/>
    <cellStyle name="Hipervínculo visitado" xfId="38025" builtinId="9" hidden="1"/>
    <cellStyle name="Hipervínculo visitado" xfId="34969" builtinId="9" hidden="1"/>
    <cellStyle name="Hipervínculo visitado" xfId="25749" builtinId="9" hidden="1"/>
    <cellStyle name="Hipervínculo visitado" xfId="23957" builtinId="9" hidden="1"/>
    <cellStyle name="Hipervínculo visitado" xfId="36303" builtinId="9" hidden="1"/>
    <cellStyle name="Hipervínculo visitado" xfId="30506" builtinId="9" hidden="1"/>
    <cellStyle name="Hipervínculo visitado" xfId="38091" builtinId="9" hidden="1"/>
    <cellStyle name="Hipervínculo visitado" xfId="31827" builtinId="9" hidden="1"/>
    <cellStyle name="Hipervínculo visitado" xfId="31610" builtinId="9" hidden="1"/>
    <cellStyle name="Hipervínculo visitado" xfId="27700" builtinId="9" hidden="1"/>
    <cellStyle name="Hipervínculo visitado" xfId="29698" builtinId="9" hidden="1"/>
    <cellStyle name="Hipervínculo visitado" xfId="25507" builtinId="9" hidden="1"/>
    <cellStyle name="Hipervínculo visitado" xfId="25335" builtinId="9" hidden="1"/>
    <cellStyle name="Hipervínculo visitado" xfId="56677" builtinId="9" hidden="1"/>
    <cellStyle name="Hipervínculo visitado" xfId="5448" builtinId="9" hidden="1"/>
    <cellStyle name="Hipervínculo visitado" xfId="42595" builtinId="9" hidden="1"/>
    <cellStyle name="Hipervínculo visitado" xfId="13009" builtinId="9" hidden="1"/>
    <cellStyle name="Hipervínculo visitado" xfId="22297" builtinId="9" hidden="1"/>
    <cellStyle name="Hipervínculo visitado" xfId="24727" builtinId="9" hidden="1"/>
    <cellStyle name="Hipervínculo visitado" xfId="21863" builtinId="9" hidden="1"/>
    <cellStyle name="Hipervínculo visitado" xfId="14868" builtinId="9" hidden="1"/>
    <cellStyle name="Hipervínculo visitado" xfId="9872" builtinId="9" hidden="1"/>
    <cellStyle name="Hipervínculo visitado" xfId="19684" builtinId="9" hidden="1"/>
    <cellStyle name="Hipervínculo visitado" xfId="23559" builtinId="9" hidden="1"/>
    <cellStyle name="Hipervínculo visitado" xfId="22794" builtinId="9" hidden="1"/>
    <cellStyle name="Hipervínculo visitado" xfId="27498" builtinId="9" hidden="1"/>
    <cellStyle name="Hipervínculo visitado" xfId="43445" builtinId="9" hidden="1"/>
    <cellStyle name="Hipervínculo visitado" xfId="28685" builtinId="9" hidden="1"/>
    <cellStyle name="Hipervínculo visitado" xfId="39802" builtinId="9" hidden="1"/>
    <cellStyle name="Hipervínculo visitado" xfId="47125" builtinId="9" hidden="1"/>
    <cellStyle name="Hipervínculo visitado" xfId="44019" builtinId="9" hidden="1"/>
    <cellStyle name="Hipervínculo visitado" xfId="41705" builtinId="9" hidden="1"/>
    <cellStyle name="Hipervínculo visitado" xfId="45671" builtinId="9" hidden="1"/>
    <cellStyle name="Hipervínculo visitado" xfId="47167" builtinId="9" hidden="1"/>
    <cellStyle name="Hipervínculo visitado" xfId="6953" builtinId="9" hidden="1"/>
    <cellStyle name="Hipervínculo visitado" xfId="8985" builtinId="9" hidden="1"/>
    <cellStyle name="Hipervínculo visitado" xfId="1837" builtinId="9" hidden="1"/>
    <cellStyle name="Hipervínculo visitado" xfId="32091" builtinId="9" hidden="1"/>
    <cellStyle name="Hipervínculo visitado" xfId="15442" builtinId="9" hidden="1"/>
    <cellStyle name="Hipervínculo visitado" xfId="57454" builtinId="9" hidden="1"/>
    <cellStyle name="Hipervínculo visitado" xfId="116" builtinId="9" hidden="1"/>
    <cellStyle name="Hipervínculo visitado" xfId="5180" builtinId="9" hidden="1"/>
    <cellStyle name="Hipervínculo visitado" xfId="6955" builtinId="9" hidden="1"/>
    <cellStyle name="Hipervínculo visitado" xfId="1271" builtinId="9" hidden="1"/>
    <cellStyle name="Hipervínculo visitado" xfId="13837" builtinId="9" hidden="1"/>
    <cellStyle name="Hipervínculo visitado" xfId="15670" builtinId="9" hidden="1"/>
    <cellStyle name="Hipervínculo visitado" xfId="43754" builtinId="9" hidden="1"/>
    <cellStyle name="Hipervínculo visitado" xfId="10596" builtinId="9" hidden="1"/>
    <cellStyle name="Hipervínculo visitado" xfId="46895" builtinId="9" hidden="1"/>
    <cellStyle name="Hipervínculo visitado" xfId="21463" builtinId="9" hidden="1"/>
    <cellStyle name="Hipervínculo visitado" xfId="26221" builtinId="9" hidden="1"/>
    <cellStyle name="Hipervínculo visitado" xfId="35521" builtinId="9" hidden="1"/>
    <cellStyle name="Hipervínculo visitado" xfId="21130" builtinId="9" hidden="1"/>
    <cellStyle name="Hipervínculo visitado" xfId="19514" builtinId="9" hidden="1"/>
    <cellStyle name="Hipervínculo visitado" xfId="35649" builtinId="9" hidden="1"/>
    <cellStyle name="Hipervínculo visitado" xfId="39504" builtinId="9" hidden="1"/>
    <cellStyle name="Hipervínculo visitado" xfId="47391" builtinId="9" hidden="1"/>
    <cellStyle name="Hipervínculo visitado" xfId="16400" builtinId="9" hidden="1"/>
    <cellStyle name="Hipervínculo visitado" xfId="4099" builtinId="9" hidden="1"/>
    <cellStyle name="Hipervínculo visitado" xfId="49656" builtinId="9" hidden="1"/>
    <cellStyle name="Hipervínculo visitado" xfId="52935" builtinId="9" hidden="1"/>
    <cellStyle name="Hipervínculo visitado" xfId="20000" builtinId="9" hidden="1"/>
    <cellStyle name="Hipervínculo visitado" xfId="45186" builtinId="9" hidden="1"/>
    <cellStyle name="Hipervínculo visitado" xfId="37923" builtinId="9" hidden="1"/>
    <cellStyle name="Hipervínculo visitado" xfId="23130" builtinId="9" hidden="1"/>
    <cellStyle name="Hipervínculo visitado" xfId="7148" builtinId="9" hidden="1"/>
    <cellStyle name="Hipervínculo visitado" xfId="41936" builtinId="9" hidden="1"/>
    <cellStyle name="Hipervínculo visitado" xfId="41846" builtinId="9" hidden="1"/>
    <cellStyle name="Hipervínculo visitado" xfId="3109" builtinId="9" hidden="1"/>
    <cellStyle name="Hipervínculo visitado" xfId="3304" builtinId="9" hidden="1"/>
    <cellStyle name="Hipervínculo visitado" xfId="5226" builtinId="9" hidden="1"/>
    <cellStyle name="Hipervínculo visitado" xfId="8524" builtinId="9" hidden="1"/>
    <cellStyle name="Hipervínculo visitado" xfId="20316" builtinId="9" hidden="1"/>
    <cellStyle name="Hipervínculo visitado" xfId="8522" builtinId="9" hidden="1"/>
    <cellStyle name="Hipervínculo visitado" xfId="3463" builtinId="9" hidden="1"/>
    <cellStyle name="Hipervínculo visitado" xfId="14952" builtinId="9" hidden="1"/>
    <cellStyle name="Hipervínculo visitado" xfId="16484" builtinId="9" hidden="1"/>
    <cellStyle name="Hipervínculo visitado" xfId="9063" builtinId="9" hidden="1"/>
    <cellStyle name="Hipervínculo visitado" xfId="30912" builtinId="9" hidden="1"/>
    <cellStyle name="Hipervínculo visitado" xfId="18871" builtinId="9" hidden="1"/>
    <cellStyle name="Hipervínculo visitado" xfId="15370" builtinId="9" hidden="1"/>
    <cellStyle name="Hipervínculo visitado" xfId="33158" builtinId="9" hidden="1"/>
    <cellStyle name="Hipervínculo visitado" xfId="38437" builtinId="9" hidden="1"/>
    <cellStyle name="Hipervínculo visitado" xfId="10082" builtinId="9" hidden="1"/>
    <cellStyle name="Hipervínculo visitado" xfId="7592" builtinId="9" hidden="1"/>
    <cellStyle name="Hipervínculo visitado" xfId="5137" builtinId="9" hidden="1"/>
    <cellStyle name="Hipervínculo visitado" xfId="4424" builtinId="9" hidden="1"/>
    <cellStyle name="Hipervínculo visitado" xfId="5990" builtinId="9" hidden="1"/>
    <cellStyle name="Hipervínculo visitado" xfId="4817" builtinId="9" hidden="1"/>
    <cellStyle name="Hipervínculo visitado" xfId="15390" builtinId="9" hidden="1"/>
    <cellStyle name="Hipervínculo visitado" xfId="441" builtinId="9" hidden="1"/>
    <cellStyle name="Hipervínculo visitado" xfId="38219" builtinId="9" hidden="1"/>
    <cellStyle name="Hipervínculo visitado" xfId="3250" builtinId="9" hidden="1"/>
    <cellStyle name="Hipervínculo visitado" xfId="1149" builtinId="9" hidden="1"/>
    <cellStyle name="Hipervínculo visitado" xfId="443" builtinId="9" hidden="1"/>
    <cellStyle name="Hipervínculo visitado" xfId="32171" builtinId="9" hidden="1"/>
    <cellStyle name="Hipervínculo visitado" xfId="15855" builtinId="9" hidden="1"/>
    <cellStyle name="Hipervínculo visitado" xfId="41335" builtinId="9" hidden="1"/>
    <cellStyle name="Hipervínculo visitado" xfId="2534" builtinId="9" hidden="1"/>
    <cellStyle name="Hipervínculo visitado" xfId="40104" builtinId="9" hidden="1"/>
    <cellStyle name="Hipervínculo visitado" xfId="8872" builtinId="9" hidden="1"/>
    <cellStyle name="Hipervínculo visitado" xfId="5682" builtinId="9" hidden="1"/>
    <cellStyle name="Hipervínculo visitado" xfId="24591" builtinId="9" hidden="1"/>
    <cellStyle name="Hipervínculo visitado" xfId="45832" builtinId="9" hidden="1"/>
    <cellStyle name="Hipervínculo visitado" xfId="53289" builtinId="9" hidden="1"/>
    <cellStyle name="Hipervínculo visitado" xfId="44084" builtinId="9" hidden="1"/>
    <cellStyle name="Hipervínculo visitado" xfId="37449" builtinId="9" hidden="1"/>
    <cellStyle name="Hipervínculo visitado" xfId="53701" builtinId="9" hidden="1"/>
    <cellStyle name="Hipervínculo visitado" xfId="18389" builtinId="9" hidden="1"/>
    <cellStyle name="Hipervínculo visitado" xfId="29207" builtinId="9" hidden="1"/>
    <cellStyle name="Hipervínculo visitado" xfId="52724" builtinId="9" hidden="1"/>
    <cellStyle name="Hipervínculo visitado" xfId="57491" builtinId="9" hidden="1"/>
    <cellStyle name="Hipervínculo visitado" xfId="39415" builtinId="9" hidden="1"/>
    <cellStyle name="Hipervínculo visitado" xfId="34376" builtinId="9" hidden="1"/>
    <cellStyle name="Hipervínculo visitado" xfId="16243" builtinId="9" hidden="1"/>
    <cellStyle name="Hipervínculo visitado" xfId="14261" builtinId="9" hidden="1"/>
    <cellStyle name="Hipervínculo visitado" xfId="14330" builtinId="9" hidden="1"/>
    <cellStyle name="Hipervínculo visitado" xfId="51534" builtinId="9" hidden="1"/>
    <cellStyle name="Hipervínculo visitado" xfId="6118" builtinId="9" hidden="1"/>
    <cellStyle name="Hipervínculo visitado" xfId="859" builtinId="9" hidden="1"/>
    <cellStyle name="Hipervínculo visitado" xfId="41356" builtinId="9" hidden="1"/>
    <cellStyle name="Hipervínculo visitado" xfId="6370" builtinId="9" hidden="1"/>
    <cellStyle name="Hipervínculo visitado" xfId="39810" builtinId="9" hidden="1"/>
    <cellStyle name="Hipervínculo visitado" xfId="23394" builtinId="9" hidden="1"/>
    <cellStyle name="Hipervínculo visitado" xfId="24405" builtinId="9" hidden="1"/>
    <cellStyle name="Hipervínculo visitado" xfId="33236" builtinId="9" hidden="1"/>
    <cellStyle name="Hipervínculo visitado" xfId="25660" builtinId="9" hidden="1"/>
    <cellStyle name="Hipervínculo visitado" xfId="21341" builtinId="9" hidden="1"/>
    <cellStyle name="Hipervínculo visitado" xfId="50557" builtinId="9" hidden="1"/>
    <cellStyle name="Hipervínculo visitado" xfId="30352" builtinId="9" hidden="1"/>
    <cellStyle name="Hipervínculo visitado" xfId="33274" builtinId="9" hidden="1"/>
    <cellStyle name="Hipervínculo visitado" xfId="50504" builtinId="9" hidden="1"/>
    <cellStyle name="Hipervínculo visitado" xfId="52070" builtinId="9" hidden="1"/>
    <cellStyle name="Hipervínculo visitado" xfId="14068" builtinId="9" hidden="1"/>
    <cellStyle name="Hipervínculo visitado" xfId="17674" builtinId="9" hidden="1"/>
    <cellStyle name="Hipervínculo visitado" xfId="58535" builtinId="9" hidden="1"/>
    <cellStyle name="Hipervínculo visitado" xfId="52589" builtinId="9" hidden="1"/>
    <cellStyle name="Hipervínculo visitado" xfId="28333" builtinId="9" hidden="1"/>
    <cellStyle name="Hipervínculo visitado" xfId="40118" builtinId="9" hidden="1"/>
    <cellStyle name="Hipervínculo visitado" xfId="50121" builtinId="9" hidden="1"/>
    <cellStyle name="Hipervínculo visitado" xfId="52124" builtinId="9" hidden="1"/>
    <cellStyle name="Hipervínculo visitado" xfId="21538" builtinId="9" hidden="1"/>
    <cellStyle name="Hipervínculo visitado" xfId="15722" builtinId="9" hidden="1"/>
    <cellStyle name="Hipervínculo visitado" xfId="48024" builtinId="9" hidden="1"/>
    <cellStyle name="Hipervínculo visitado" xfId="50487" builtinId="9" hidden="1"/>
    <cellStyle name="Hipervínculo visitado" xfId="37138" builtinId="9" hidden="1"/>
    <cellStyle name="Hipervínculo visitado" xfId="40260" builtinId="9" hidden="1"/>
    <cellStyle name="Hipervínculo visitado" xfId="53467" builtinId="9" hidden="1"/>
    <cellStyle name="Hipervínculo visitado" xfId="40650" builtinId="9" hidden="1"/>
    <cellStyle name="Hipervínculo visitado" xfId="42256" builtinId="9" hidden="1"/>
    <cellStyle name="Hipervínculo visitado" xfId="55311" builtinId="9" hidden="1"/>
    <cellStyle name="Hipervínculo visitado" xfId="43008" builtinId="9" hidden="1"/>
    <cellStyle name="Hipervínculo visitado" xfId="55549" builtinId="9" hidden="1"/>
    <cellStyle name="Hipervínculo visitado" xfId="44463" builtinId="9" hidden="1"/>
    <cellStyle name="Hipervínculo visitado" xfId="56631" builtinId="9" hidden="1"/>
    <cellStyle name="Hipervínculo visitado" xfId="48934" builtinId="9" hidden="1"/>
    <cellStyle name="Hipervínculo visitado" xfId="1749" builtinId="9" hidden="1"/>
    <cellStyle name="Hipervínculo visitado" xfId="22035" builtinId="9" hidden="1"/>
    <cellStyle name="Hipervínculo visitado" xfId="33800" builtinId="9" hidden="1"/>
    <cellStyle name="Hipervínculo visitado" xfId="3901" builtinId="9" hidden="1"/>
    <cellStyle name="Hipervínculo visitado" xfId="3079" builtinId="9" hidden="1"/>
    <cellStyle name="Hipervínculo visitado" xfId="20523" builtinId="9" hidden="1"/>
    <cellStyle name="Hipervínculo visitado" xfId="8416" builtinId="9" hidden="1"/>
    <cellStyle name="Hipervínculo visitado" xfId="22756" builtinId="9" hidden="1"/>
    <cellStyle name="Hipervínculo visitado" xfId="27996" builtinId="9" hidden="1"/>
    <cellStyle name="Hipervínculo visitado" xfId="52579" builtinId="9" hidden="1"/>
    <cellStyle name="Hipervínculo visitado" xfId="25190" builtinId="9" hidden="1"/>
    <cellStyle name="Hipervínculo visitado" xfId="44890" builtinId="9" hidden="1"/>
    <cellStyle name="Hipervínculo visitado" xfId="25414" builtinId="9" hidden="1"/>
    <cellStyle name="Hipervínculo visitado" xfId="34882" builtinId="9" hidden="1"/>
    <cellStyle name="Hipervínculo visitado" xfId="37293" builtinId="9" hidden="1"/>
    <cellStyle name="Hipervínculo visitado" xfId="6823" builtinId="9" hidden="1"/>
    <cellStyle name="Hipervínculo visitado" xfId="50796" builtinId="9" hidden="1"/>
    <cellStyle name="Hipervínculo visitado" xfId="23918" builtinId="9" hidden="1"/>
    <cellStyle name="Hipervínculo visitado" xfId="21425" builtinId="9" hidden="1"/>
    <cellStyle name="Hipervínculo visitado" xfId="3353" builtinId="9" hidden="1"/>
    <cellStyle name="Hipervínculo visitado" xfId="33294" builtinId="9" hidden="1"/>
    <cellStyle name="Hipervínculo visitado" xfId="53979" builtinId="9" hidden="1"/>
    <cellStyle name="Hipervínculo visitado" xfId="11193" builtinId="9" hidden="1"/>
    <cellStyle name="Hipervínculo visitado" xfId="57006" builtinId="9" hidden="1"/>
    <cellStyle name="Hipervínculo visitado" xfId="48480" builtinId="9" hidden="1"/>
    <cellStyle name="Hipervínculo visitado" xfId="47900" builtinId="9" hidden="1"/>
    <cellStyle name="Hipervínculo visitado" xfId="14685" builtinId="9" hidden="1"/>
    <cellStyle name="Hipervínculo visitado" xfId="57192" builtinId="9" hidden="1"/>
    <cellStyle name="Hipervínculo visitado" xfId="51098" builtinId="9" hidden="1"/>
    <cellStyle name="Hipervínculo visitado" xfId="36504" builtinId="9" hidden="1"/>
    <cellStyle name="Hipervínculo visitado" xfId="5529" builtinId="9" hidden="1"/>
    <cellStyle name="Hipervínculo visitado" xfId="4492" builtinId="9" hidden="1"/>
    <cellStyle name="Hipervínculo visitado" xfId="27966" builtinId="9" hidden="1"/>
    <cellStyle name="Hipervínculo visitado" xfId="43367" builtinId="9" hidden="1"/>
    <cellStyle name="Hipervínculo visitado" xfId="2553" builtinId="9" hidden="1"/>
    <cellStyle name="Hipervínculo visitado" xfId="44376" builtinId="9" hidden="1"/>
    <cellStyle name="Hipervínculo visitado" xfId="39734" builtinId="9" hidden="1"/>
    <cellStyle name="Hipervínculo visitado" xfId="19564" builtinId="9" hidden="1"/>
    <cellStyle name="Hipervínculo visitado" xfId="24928" builtinId="9" hidden="1"/>
    <cellStyle name="Hipervínculo visitado" xfId="53681" builtinId="9" hidden="1"/>
    <cellStyle name="Hipervínculo visitado" xfId="22525" builtinId="9" hidden="1"/>
    <cellStyle name="Hipervínculo visitado" xfId="24705" builtinId="9" hidden="1"/>
    <cellStyle name="Hipervínculo visitado" xfId="29093" builtinId="9" hidden="1"/>
    <cellStyle name="Hipervínculo visitado" xfId="44822" builtinId="9" hidden="1"/>
    <cellStyle name="Hipervínculo visitado" xfId="24665" builtinId="9" hidden="1"/>
    <cellStyle name="Hipervínculo visitado" xfId="14416" builtinId="9" hidden="1"/>
    <cellStyle name="Hipervínculo visitado" xfId="12101" builtinId="9" hidden="1"/>
    <cellStyle name="Hipervínculo visitado" xfId="24855" builtinId="9" hidden="1"/>
    <cellStyle name="Hipervínculo visitado" xfId="15022" builtinId="9" hidden="1"/>
    <cellStyle name="Hipervínculo visitado" xfId="44439" builtinId="9" hidden="1"/>
    <cellStyle name="Hipervínculo visitado" xfId="34665" builtinId="9" hidden="1"/>
    <cellStyle name="Hipervínculo visitado" xfId="57290" builtinId="9" hidden="1"/>
    <cellStyle name="Hipervínculo visitado" xfId="38245" builtinId="9" hidden="1"/>
    <cellStyle name="Hipervínculo visitado" xfId="44364" builtinId="9" hidden="1"/>
    <cellStyle name="Hipervínculo visitado" xfId="46563" builtinId="9" hidden="1"/>
    <cellStyle name="Hipervínculo visitado" xfId="44318" builtinId="9" hidden="1"/>
    <cellStyle name="Hipervínculo visitado" xfId="43940" builtinId="9" hidden="1"/>
    <cellStyle name="Hipervínculo visitado" xfId="18884" builtinId="9" hidden="1"/>
    <cellStyle name="Hipervínculo visitado" xfId="25441" builtinId="9" hidden="1"/>
    <cellStyle name="Hipervínculo visitado" xfId="41235" builtinId="9" hidden="1"/>
    <cellStyle name="Hipervínculo visitado" xfId="51650" builtinId="9" hidden="1"/>
    <cellStyle name="Hipervínculo visitado" xfId="30761" builtinId="9" hidden="1"/>
    <cellStyle name="Hipervínculo visitado" xfId="25224" builtinId="9" hidden="1"/>
    <cellStyle name="Hipervínculo visitado" xfId="55321" builtinId="9" hidden="1"/>
    <cellStyle name="Hipervínculo visitado" xfId="24583" builtinId="9" hidden="1"/>
    <cellStyle name="Hipervínculo visitado" xfId="35401" builtinId="9" hidden="1"/>
    <cellStyle name="Hipervínculo visitado" xfId="36219" builtinId="9" hidden="1"/>
    <cellStyle name="Hipervínculo visitado" xfId="19820" builtinId="9" hidden="1"/>
    <cellStyle name="Hipervínculo visitado" xfId="25347" builtinId="9" hidden="1"/>
    <cellStyle name="Hipervínculo visitado" xfId="43782" builtinId="9" hidden="1"/>
    <cellStyle name="Hipervínculo visitado" xfId="33682" builtinId="9" hidden="1"/>
    <cellStyle name="Hipervínculo visitado" xfId="22281" builtinId="9" hidden="1"/>
    <cellStyle name="Hipervínculo visitado" xfId="23167" builtinId="9" hidden="1"/>
    <cellStyle name="Hipervínculo visitado" xfId="20885" builtinId="9" hidden="1"/>
    <cellStyle name="Hipervínculo visitado" xfId="36734" builtinId="9" hidden="1"/>
    <cellStyle name="Hipervínculo visitado" xfId="48832" builtinId="9" hidden="1"/>
    <cellStyle name="Hipervínculo visitado" xfId="3248" builtinId="9" hidden="1"/>
    <cellStyle name="Hipervínculo visitado" xfId="59201" builtinId="9" hidden="1"/>
    <cellStyle name="Hipervínculo visitado" xfId="21305" builtinId="9" hidden="1"/>
    <cellStyle name="Hipervínculo visitado" xfId="23094" builtinId="9" hidden="1"/>
    <cellStyle name="Hipervínculo visitado" xfId="45136" builtinId="9" hidden="1"/>
    <cellStyle name="Hipervínculo visitado" xfId="31768" builtinId="9" hidden="1"/>
    <cellStyle name="Hipervínculo visitado" xfId="1241" builtinId="9" hidden="1"/>
    <cellStyle name="Hipervínculo visitado" xfId="51860" builtinId="9" hidden="1"/>
    <cellStyle name="Hipervínculo visitado" xfId="52222" builtinId="9" hidden="1"/>
    <cellStyle name="Hipervínculo visitado" xfId="6338" builtinId="9" hidden="1"/>
    <cellStyle name="Hipervínculo visitado" xfId="36215" builtinId="9" hidden="1"/>
    <cellStyle name="Hipervínculo visitado" xfId="51852" builtinId="9" hidden="1"/>
    <cellStyle name="Hipervínculo visitado" xfId="40518" builtinId="9" hidden="1"/>
    <cellStyle name="Hipervínculo visitado" xfId="5294" builtinId="9" hidden="1"/>
    <cellStyle name="Hipervínculo visitado" xfId="57298" builtinId="9" hidden="1"/>
    <cellStyle name="Hipervínculo visitado" xfId="6302" builtinId="9" hidden="1"/>
    <cellStyle name="Hipervínculo visitado" xfId="17512" builtinId="9" hidden="1"/>
    <cellStyle name="Hipervínculo visitado" xfId="4681" builtinId="9" hidden="1"/>
    <cellStyle name="Hipervínculo visitado" xfId="10002" builtinId="9" hidden="1"/>
    <cellStyle name="Hipervínculo visitado" xfId="40056" builtinId="9" hidden="1"/>
    <cellStyle name="Hipervínculo visitado" xfId="1365" builtinId="9" hidden="1"/>
    <cellStyle name="Hipervínculo visitado" xfId="19228" builtinId="9" hidden="1"/>
    <cellStyle name="Hipervínculo visitado" xfId="909" builtinId="9" hidden="1"/>
    <cellStyle name="Hipervínculo visitado" xfId="40078" builtinId="9" hidden="1"/>
    <cellStyle name="Hipervínculo visitado" xfId="7716" builtinId="9" hidden="1"/>
    <cellStyle name="Hipervínculo visitado" xfId="35849" builtinId="9" hidden="1"/>
    <cellStyle name="Hipervínculo visitado" xfId="55113" builtinId="9" hidden="1"/>
    <cellStyle name="Hipervínculo visitado" xfId="57513" builtinId="9" hidden="1"/>
    <cellStyle name="Hipervínculo visitado" xfId="22425" builtinId="9" hidden="1"/>
    <cellStyle name="Hipervínculo visitado" xfId="28163" builtinId="9" hidden="1"/>
    <cellStyle name="Hipervínculo visitado" xfId="42622" builtinId="9" hidden="1"/>
    <cellStyle name="Hipervínculo visitado" xfId="45170" builtinId="9" hidden="1"/>
    <cellStyle name="Hipervínculo visitado" xfId="697" builtinId="9" hidden="1"/>
    <cellStyle name="Hipervínculo visitado" xfId="57483" builtinId="9" hidden="1"/>
    <cellStyle name="Hipervínculo visitado" xfId="10910" builtinId="9" hidden="1"/>
    <cellStyle name="Hipervínculo visitado" xfId="55050" builtinId="9" hidden="1"/>
    <cellStyle name="Hipervínculo visitado" xfId="15939" builtinId="9" hidden="1"/>
    <cellStyle name="Hipervínculo visitado" xfId="23925" builtinId="9" hidden="1"/>
    <cellStyle name="Hipervínculo visitado" xfId="54099" builtinId="9" hidden="1"/>
    <cellStyle name="Hipervínculo visitado" xfId="38031" builtinId="9" hidden="1"/>
    <cellStyle name="Hipervínculo visitado" xfId="45438" builtinId="9" hidden="1"/>
    <cellStyle name="Hipervínculo visitado" xfId="15799" builtinId="9" hidden="1"/>
    <cellStyle name="Hipervínculo visitado" xfId="5798" builtinId="9" hidden="1"/>
    <cellStyle name="Hipervínculo visitado" xfId="881" builtinId="9" hidden="1"/>
    <cellStyle name="Hipervínculo visitado" xfId="26317" builtinId="9" hidden="1"/>
    <cellStyle name="Hipervínculo visitado" xfId="54481" builtinId="9" hidden="1"/>
    <cellStyle name="Hipervínculo visitado" xfId="24025" builtinId="9" hidden="1"/>
    <cellStyle name="Hipervínculo visitado" xfId="9097" builtinId="9" hidden="1"/>
    <cellStyle name="Hipervínculo visitado" xfId="24545" builtinId="9" hidden="1"/>
    <cellStyle name="Hipervínculo visitado" xfId="39395" builtinId="9" hidden="1"/>
    <cellStyle name="Hipervínculo visitado" xfId="52770" builtinId="9" hidden="1"/>
    <cellStyle name="Hipervínculo visitado" xfId="55123" builtinId="9" hidden="1"/>
    <cellStyle name="Hipervínculo visitado" xfId="43687" builtinId="9" hidden="1"/>
    <cellStyle name="Hipervínculo visitado" xfId="16628" builtinId="9" hidden="1"/>
    <cellStyle name="Hipervínculo visitado" xfId="58527" builtinId="9" hidden="1"/>
    <cellStyle name="Hipervínculo visitado" xfId="13969" builtinId="9" hidden="1"/>
    <cellStyle name="Hipervínculo visitado" xfId="32754" builtinId="9" hidden="1"/>
    <cellStyle name="Hipervínculo visitado" xfId="144" builtinId="9" hidden="1"/>
    <cellStyle name="Hipervínculo visitado" xfId="54778" builtinId="9" hidden="1"/>
    <cellStyle name="Hipervínculo visitado" xfId="57204" builtinId="9" hidden="1"/>
    <cellStyle name="Hipervínculo visitado" xfId="1363" builtinId="9" hidden="1"/>
    <cellStyle name="Hipervínculo visitado" xfId="7668" builtinId="9" hidden="1"/>
    <cellStyle name="Hipervínculo visitado" xfId="55394" builtinId="9" hidden="1"/>
    <cellStyle name="Hipervínculo visitado" xfId="37729" builtinId="9" hidden="1"/>
    <cellStyle name="Hipervínculo visitado" xfId="20467" builtinId="9" hidden="1"/>
    <cellStyle name="Hipervínculo visitado" xfId="14757" builtinId="9" hidden="1"/>
    <cellStyle name="Hipervínculo visitado" xfId="24313" builtinId="9" hidden="1"/>
    <cellStyle name="Hipervínculo visitado" xfId="9602" builtinId="9" hidden="1"/>
    <cellStyle name="Hipervínculo visitado" xfId="58313" builtinId="9" hidden="1"/>
    <cellStyle name="Hipervínculo visitado" xfId="38377" builtinId="9" hidden="1"/>
    <cellStyle name="Hipervínculo visitado" xfId="35877" builtinId="9" hidden="1"/>
    <cellStyle name="Hipervínculo visitado" xfId="22898" builtinId="9" hidden="1"/>
    <cellStyle name="Hipervínculo visitado" xfId="27079" builtinId="9" hidden="1"/>
    <cellStyle name="Hipervínculo visitado" xfId="25058" builtinId="9" hidden="1"/>
    <cellStyle name="Hipervínculo visitado" xfId="22970" builtinId="9" hidden="1"/>
    <cellStyle name="Hipervínculo visitado" xfId="1245" builtinId="9" hidden="1"/>
    <cellStyle name="Hipervínculo visitado" xfId="2360" builtinId="9" hidden="1"/>
    <cellStyle name="Hipervínculo visitado" xfId="20726" builtinId="9" hidden="1"/>
    <cellStyle name="Hipervínculo visitado" xfId="11739" builtinId="9" hidden="1"/>
    <cellStyle name="Hipervínculo visitado" xfId="21063" builtinId="9" hidden="1"/>
    <cellStyle name="Hipervínculo visitado" xfId="30707" builtinId="9" hidden="1"/>
    <cellStyle name="Hipervínculo visitado" xfId="47806" builtinId="9" hidden="1"/>
    <cellStyle name="Hipervínculo visitado" xfId="37863" builtinId="9" hidden="1"/>
    <cellStyle name="Hipervínculo visitado" xfId="17290" builtinId="9" hidden="1"/>
    <cellStyle name="Hipervínculo visitado" xfId="46766" builtinId="9" hidden="1"/>
    <cellStyle name="Hipervínculo visitado" xfId="14209" builtinId="9" hidden="1"/>
    <cellStyle name="Hipervínculo visitado" xfId="20090" builtinId="9" hidden="1"/>
    <cellStyle name="Hipervínculo visitado" xfId="1443" builtinId="9" hidden="1"/>
    <cellStyle name="Hipervínculo visitado" xfId="28171" builtinId="9" hidden="1"/>
    <cellStyle name="Hipervínculo visitado" xfId="56095" builtinId="9" hidden="1"/>
    <cellStyle name="Hipervínculo visitado" xfId="11249" builtinId="9" hidden="1"/>
    <cellStyle name="Hipervínculo visitado" xfId="50251" builtinId="9" hidden="1"/>
    <cellStyle name="Hipervínculo visitado" xfId="44507" builtinId="9" hidden="1"/>
    <cellStyle name="Hipervínculo visitado" xfId="32037" builtinId="9" hidden="1"/>
    <cellStyle name="Hipervínculo visitado" xfId="35211" builtinId="9" hidden="1"/>
    <cellStyle name="Hipervínculo visitado" xfId="39666" builtinId="9" hidden="1"/>
    <cellStyle name="Hipervínculo visitado" xfId="5250" builtinId="9" hidden="1"/>
    <cellStyle name="Hipervínculo visitado" xfId="54688" builtinId="9" hidden="1"/>
    <cellStyle name="Hipervínculo visitado" xfId="53610" builtinId="9" hidden="1"/>
    <cellStyle name="Hipervínculo visitado" xfId="23356" builtinId="9" hidden="1"/>
    <cellStyle name="Hipervínculo visitado" xfId="2481" builtinId="9" hidden="1"/>
    <cellStyle name="Hipervínculo visitado" xfId="46827" builtinId="9" hidden="1"/>
    <cellStyle name="Hipervínculo visitado" xfId="33624" builtinId="9" hidden="1"/>
    <cellStyle name="Hipervínculo visitado" xfId="35360" builtinId="9" hidden="1"/>
    <cellStyle name="Hipervínculo visitado" xfId="14370" builtinId="9" hidden="1"/>
    <cellStyle name="Hipervínculo visitado" xfId="25102" builtinId="9" hidden="1"/>
    <cellStyle name="Hipervínculo visitado" xfId="43822" builtinId="9" hidden="1"/>
    <cellStyle name="Hipervínculo visitado" xfId="35545" builtinId="9" hidden="1"/>
    <cellStyle name="Hipervínculo visitado" xfId="53535" builtinId="9" hidden="1"/>
    <cellStyle name="Hipervínculo visitado" xfId="43311" builtinId="9" hidden="1"/>
    <cellStyle name="Hipervínculo visitado" xfId="55450" builtinId="9" hidden="1"/>
    <cellStyle name="Hipervínculo visitado" xfId="1123" builtinId="9" hidden="1"/>
    <cellStyle name="Hipervínculo visitado" xfId="30472" builtinId="9" hidden="1"/>
    <cellStyle name="Hipervínculo visitado" xfId="601" builtinId="9" hidden="1"/>
    <cellStyle name="Hipervínculo visitado" xfId="8870" builtinId="9" hidden="1"/>
    <cellStyle name="Hipervínculo visitado" xfId="10594" builtinId="9" hidden="1"/>
    <cellStyle name="Hipervínculo visitado" xfId="3411" builtinId="9" hidden="1"/>
    <cellStyle name="Hipervínculo visitado" xfId="5372" builtinId="9" hidden="1"/>
    <cellStyle name="Hipervínculo visitado" xfId="5844" builtinId="9" hidden="1"/>
    <cellStyle name="Hipervínculo visitado" xfId="52575" builtinId="9" hidden="1"/>
    <cellStyle name="Hipervínculo visitado" xfId="47962" builtinId="9" hidden="1"/>
    <cellStyle name="Hipervínculo visitado" xfId="31130" builtinId="9" hidden="1"/>
    <cellStyle name="Hipervínculo visitado" xfId="19480" builtinId="9" hidden="1"/>
    <cellStyle name="Hipervínculo visitado" xfId="49214" builtinId="9" hidden="1"/>
    <cellStyle name="Hipervínculo visitado" xfId="42090" builtinId="9" hidden="1"/>
    <cellStyle name="Hipervínculo visitado" xfId="34995" builtinId="9" hidden="1"/>
    <cellStyle name="Hipervínculo visitado" xfId="33666" builtinId="9" hidden="1"/>
    <cellStyle name="Hipervínculo visitado" xfId="35897" builtinId="9" hidden="1"/>
    <cellStyle name="Hipervínculo visitado" xfId="27530" builtinId="9" hidden="1"/>
    <cellStyle name="Hipervínculo visitado" xfId="29253" builtinId="9" hidden="1"/>
    <cellStyle name="Hipervínculo visitado" xfId="32500" builtinId="9" hidden="1"/>
    <cellStyle name="Hipervínculo visitado" xfId="43591" builtinId="9" hidden="1"/>
    <cellStyle name="Hipervínculo visitado" xfId="18341" builtinId="9" hidden="1"/>
    <cellStyle name="Hipervínculo visitado" xfId="407" builtinId="9" hidden="1"/>
    <cellStyle name="Hipervínculo visitado" xfId="2058" builtinId="9" hidden="1"/>
    <cellStyle name="Hipervínculo visitado" xfId="9906" builtinId="9" hidden="1"/>
    <cellStyle name="Hipervínculo visitado" xfId="15444" builtinId="9" hidden="1"/>
    <cellStyle name="Hipervínculo visitado" xfId="39972" builtinId="9" hidden="1"/>
    <cellStyle name="Hipervínculo visitado" xfId="8246" builtinId="9" hidden="1"/>
    <cellStyle name="Hipervínculo visitado" xfId="42672" builtinId="9" hidden="1"/>
    <cellStyle name="Hipervínculo visitado" xfId="53865" builtinId="9" hidden="1"/>
    <cellStyle name="Hipervínculo visitado" xfId="17354" builtinId="9" hidden="1"/>
    <cellStyle name="Hipervínculo visitado" xfId="28593" builtinId="9" hidden="1"/>
    <cellStyle name="Hipervínculo visitado" xfId="2266" builtinId="9" hidden="1"/>
    <cellStyle name="Hipervínculo visitado" xfId="54427" builtinId="9" hidden="1"/>
    <cellStyle name="Hipervínculo visitado" xfId="56855" builtinId="9" hidden="1"/>
    <cellStyle name="Hipervínculo visitado" xfId="25859" builtinId="9" hidden="1"/>
    <cellStyle name="Hipervínculo visitado" xfId="51435" builtinId="9" hidden="1"/>
    <cellStyle name="Hipervínculo visitado" xfId="27936" builtinId="9" hidden="1"/>
    <cellStyle name="Hipervínculo visitado" xfId="54453" builtinId="9" hidden="1"/>
    <cellStyle name="Hipervínculo visitado" xfId="8929" builtinId="9" hidden="1"/>
    <cellStyle name="Hipervínculo visitado" xfId="56819" builtinId="9" hidden="1"/>
    <cellStyle name="Hipervínculo visitado" xfId="4550" builtinId="9" hidden="1"/>
    <cellStyle name="Hipervínculo visitado" xfId="2679" builtinId="9" hidden="1"/>
    <cellStyle name="Hipervínculo visitado" xfId="13851" builtinId="9" hidden="1"/>
    <cellStyle name="Hipervínculo visitado" xfId="19144" builtinId="9" hidden="1"/>
    <cellStyle name="Hipervínculo visitado" xfId="25921" builtinId="9" hidden="1"/>
    <cellStyle name="Hipervínculo visitado" xfId="40338" builtinId="9" hidden="1"/>
    <cellStyle name="Hipervínculo visitado" xfId="903" builtinId="9" hidden="1"/>
    <cellStyle name="Hipervínculo visitado" xfId="34151" builtinId="9" hidden="1"/>
    <cellStyle name="Hipervínculo visitado" xfId="53841" builtinId="9" hidden="1"/>
    <cellStyle name="Hipervínculo visitado" xfId="57973" builtinId="9" hidden="1"/>
    <cellStyle name="Hipervínculo visitado" xfId="36556" builtinId="9" hidden="1"/>
    <cellStyle name="Hipervínculo visitado" xfId="3893" builtinId="9" hidden="1"/>
    <cellStyle name="Hipervínculo visitado" xfId="24992" builtinId="9" hidden="1"/>
    <cellStyle name="Hipervínculo visitado" xfId="315" builtinId="9" hidden="1"/>
    <cellStyle name="Hipervínculo visitado" xfId="47689" builtinId="9" hidden="1"/>
    <cellStyle name="Hipervínculo visitado" xfId="46997" builtinId="9" hidden="1"/>
    <cellStyle name="Hipervínculo visitado" xfId="40700" builtinId="9" hidden="1"/>
    <cellStyle name="Hipervínculo visitado" xfId="28703" builtinId="9" hidden="1"/>
    <cellStyle name="Hipervínculo visitado" xfId="1767" builtinId="9" hidden="1"/>
    <cellStyle name="Hipervínculo visitado" xfId="26449" builtinId="9" hidden="1"/>
    <cellStyle name="Hipervínculo visitado" xfId="28285" builtinId="9" hidden="1"/>
    <cellStyle name="Hipervínculo visitado" xfId="13568" builtinId="9" hidden="1"/>
    <cellStyle name="Hipervínculo visitado" xfId="5587" builtinId="9" hidden="1"/>
    <cellStyle name="Hipervínculo visitado" xfId="43160" builtinId="9" hidden="1"/>
    <cellStyle name="Hipervínculo visitado" xfId="323" builtinId="9" hidden="1"/>
    <cellStyle name="Hipervínculo visitado" xfId="28030" builtinId="9" hidden="1"/>
    <cellStyle name="Hipervínculo visitado" xfId="10280" builtinId="9" hidden="1"/>
    <cellStyle name="Hipervínculo visitado" xfId="29249" builtinId="9" hidden="1"/>
    <cellStyle name="Hipervínculo visitado" xfId="35314" builtinId="9" hidden="1"/>
    <cellStyle name="Hipervínculo visitado" xfId="19574" builtinId="9" hidden="1"/>
    <cellStyle name="Hipervínculo visitado" xfId="42229" builtinId="9" hidden="1"/>
    <cellStyle name="Hipervínculo visitado" xfId="10424" builtinId="9" hidden="1"/>
    <cellStyle name="Hipervínculo visitado" xfId="8408" builtinId="9" hidden="1"/>
    <cellStyle name="Hipervínculo visitado" xfId="18153" builtinId="9" hidden="1"/>
    <cellStyle name="Hipervínculo visitado" xfId="57358" builtinId="9" hidden="1"/>
    <cellStyle name="Hipervínculo visitado" xfId="55217" builtinId="9" hidden="1"/>
    <cellStyle name="Hipervínculo visitado" xfId="7204" builtinId="9" hidden="1"/>
    <cellStyle name="Hipervínculo visitado" xfId="5826" builtinId="9" hidden="1"/>
    <cellStyle name="Hipervínculo visitado" xfId="2044" builtinId="9" hidden="1"/>
    <cellStyle name="Hipervínculo visitado" xfId="9584" builtinId="9" hidden="1"/>
    <cellStyle name="Hipervínculo visitado" xfId="51369" builtinId="9" hidden="1"/>
    <cellStyle name="Hipervínculo visitado" xfId="17190" builtinId="9" hidden="1"/>
    <cellStyle name="Hipervínculo visitado" xfId="7887" builtinId="9" hidden="1"/>
    <cellStyle name="Hipervínculo visitado" xfId="35893" builtinId="9" hidden="1"/>
    <cellStyle name="Hipervínculo visitado" xfId="19876" builtinId="9" hidden="1"/>
    <cellStyle name="Hipervínculo visitado" xfId="3371" builtinId="9" hidden="1"/>
    <cellStyle name="Hipervínculo visitado" xfId="2705" builtinId="9" hidden="1"/>
    <cellStyle name="Hipervínculo visitado" xfId="45140" builtinId="9" hidden="1"/>
    <cellStyle name="Hipervínculo visitado" xfId="39943" builtinId="9" hidden="1"/>
    <cellStyle name="Hipervínculo visitado" xfId="53301" builtinId="9" hidden="1"/>
    <cellStyle name="Hipervínculo visitado" xfId="23669" builtinId="9" hidden="1"/>
    <cellStyle name="Hipervínculo visitado" xfId="47427" builtinId="9" hidden="1"/>
    <cellStyle name="Hipervínculo visitado" xfId="1781" builtinId="9" hidden="1"/>
    <cellStyle name="Hipervínculo visitado" xfId="11367" builtinId="9" hidden="1"/>
    <cellStyle name="Hipervínculo visitado" xfId="15378" builtinId="9" hidden="1"/>
    <cellStyle name="Hipervínculo visitado" xfId="43654" builtinId="9" hidden="1"/>
    <cellStyle name="Hipervínculo visitado" xfId="34789" builtinId="9" hidden="1"/>
    <cellStyle name="Hipervínculo visitado" xfId="45082" builtinId="9" hidden="1"/>
    <cellStyle name="Hipervínculo visitado" xfId="28079" builtinId="9" hidden="1"/>
    <cellStyle name="Hipervínculo visitado" xfId="11789" builtinId="9" hidden="1"/>
    <cellStyle name="Hipervínculo visitado" xfId="36885" builtinId="9" hidden="1"/>
    <cellStyle name="Hipervínculo visitado" xfId="8478" builtinId="9" hidden="1"/>
    <cellStyle name="Hipervínculo visitado" xfId="15174" builtinId="9" hidden="1"/>
    <cellStyle name="Hipervínculo visitado" xfId="3387" builtinId="9" hidden="1"/>
    <cellStyle name="Hipervínculo visitado" xfId="48510" builtinId="9" hidden="1"/>
    <cellStyle name="Hipervínculo visitado" xfId="50195" builtinId="9" hidden="1"/>
    <cellStyle name="Hipervínculo visitado" xfId="40298" builtinId="9" hidden="1"/>
    <cellStyle name="Hipervínculo visitado" xfId="18588" builtinId="9" hidden="1"/>
    <cellStyle name="Hipervínculo visitado" xfId="41029" builtinId="9" hidden="1"/>
    <cellStyle name="Hipervínculo visitado" xfId="12661" builtinId="9" hidden="1"/>
    <cellStyle name="Hipervínculo visitado" xfId="18179" builtinId="9" hidden="1"/>
    <cellStyle name="Hipervínculo visitado" xfId="41077" builtinId="9" hidden="1"/>
    <cellStyle name="Hipervínculo visitado" xfId="54726" builtinId="9" hidden="1"/>
    <cellStyle name="Hipervínculo visitado" xfId="11044" builtinId="9" hidden="1"/>
    <cellStyle name="Hipervínculo visitado" xfId="58909" builtinId="9" hidden="1"/>
    <cellStyle name="Hipervínculo visitado" xfId="27592" builtinId="9" hidden="1"/>
    <cellStyle name="Hipervínculo visitado" xfId="51438" builtinId="9" hidden="1"/>
    <cellStyle name="Hipervínculo visitado" xfId="12837" builtinId="9" hidden="1"/>
    <cellStyle name="Hipervínculo visitado" xfId="41978" builtinId="9" hidden="1"/>
    <cellStyle name="Hipervínculo visitado" xfId="48810" builtinId="9" hidden="1"/>
    <cellStyle name="Hipervínculo visitado" xfId="44990" builtinId="9" hidden="1"/>
    <cellStyle name="Hipervínculo visitado" xfId="9956" builtinId="9" hidden="1"/>
    <cellStyle name="Hipervínculo visitado" xfId="59003" builtinId="9" hidden="1"/>
    <cellStyle name="Hipervínculo visitado" xfId="24693" builtinId="9" hidden="1"/>
    <cellStyle name="Hipervínculo visitado" xfId="29582" builtinId="9" hidden="1"/>
    <cellStyle name="Hipervínculo visitado" xfId="55271" builtinId="9" hidden="1"/>
    <cellStyle name="Hipervínculo visitado" xfId="59404" builtinId="9" hidden="1"/>
    <cellStyle name="Hipervínculo visitado" xfId="3300" builtinId="9" hidden="1"/>
    <cellStyle name="Hipervínculo visitado" xfId="21865" builtinId="9" hidden="1"/>
    <cellStyle name="Hipervínculo visitado" xfId="1407" builtinId="9" hidden="1"/>
    <cellStyle name="Hipervínculo visitado" xfId="45446" builtinId="9" hidden="1"/>
    <cellStyle name="Hipervínculo visitado" xfId="49338" builtinId="9" hidden="1"/>
    <cellStyle name="Hipervínculo visitado" xfId="30648" builtinId="9" hidden="1"/>
    <cellStyle name="Hipervínculo visitado" xfId="41153" builtinId="9" hidden="1"/>
    <cellStyle name="Hipervínculo visitado" xfId="56585" builtinId="9" hidden="1"/>
    <cellStyle name="Hipervínculo visitado" xfId="27496" builtinId="9" hidden="1"/>
    <cellStyle name="Hipervínculo visitado" xfId="2867" builtinId="9" hidden="1"/>
    <cellStyle name="Hipervínculo visitado" xfId="6825" builtinId="9" hidden="1"/>
    <cellStyle name="Hipervínculo visitado" xfId="12947" builtinId="9" hidden="1"/>
    <cellStyle name="Hipervínculo visitado" xfId="2615" builtinId="9" hidden="1"/>
    <cellStyle name="Hipervínculo visitado" xfId="43313" builtinId="9" hidden="1"/>
    <cellStyle name="Hipervínculo visitado" xfId="33098" builtinId="9" hidden="1"/>
    <cellStyle name="Hipervínculo visitado" xfId="6920" builtinId="9" hidden="1"/>
    <cellStyle name="Hipervínculo visitado" xfId="16792" builtinId="9" hidden="1"/>
    <cellStyle name="Hipervínculo visitado" xfId="9900" builtinId="9" hidden="1"/>
    <cellStyle name="Hipervínculo visitado" xfId="7626" builtinId="9" hidden="1"/>
    <cellStyle name="Hipervínculo visitado" xfId="47343" builtinId="9" hidden="1"/>
    <cellStyle name="Hipervínculo visitado" xfId="32892" builtinId="9" hidden="1"/>
    <cellStyle name="Hipervínculo visitado" xfId="12583" builtinId="9" hidden="1"/>
    <cellStyle name="Hipervínculo visitado" xfId="19830" builtinId="9" hidden="1"/>
    <cellStyle name="Hipervínculo visitado" xfId="7786" builtinId="9" hidden="1"/>
    <cellStyle name="Hipervínculo visitado" xfId="47305" builtinId="9" hidden="1"/>
    <cellStyle name="Hipervínculo visitado" xfId="15594" builtinId="9" hidden="1"/>
    <cellStyle name="Hipervínculo visitado" xfId="13229" builtinId="9" hidden="1"/>
    <cellStyle name="Hipervínculo visitado" xfId="36087" builtinId="9" hidden="1"/>
    <cellStyle name="Hipervínculo visitado" xfId="38149" builtinId="9" hidden="1"/>
    <cellStyle name="Hipervínculo visitado" xfId="25499" builtinId="9" hidden="1"/>
    <cellStyle name="Hipervínculo visitado" xfId="24089" builtinId="9" hidden="1"/>
    <cellStyle name="Hipervínculo visitado" xfId="31458" builtinId="9" hidden="1"/>
    <cellStyle name="Hipervínculo visitado" xfId="19484" builtinId="9" hidden="1"/>
    <cellStyle name="Hipervínculo visitado" xfId="15066" builtinId="9" hidden="1"/>
    <cellStyle name="Hipervínculo visitado" xfId="7117" builtinId="9" hidden="1"/>
    <cellStyle name="Hipervínculo visitado" xfId="29696" builtinId="9" hidden="1"/>
    <cellStyle name="Hipervínculo visitado" xfId="51526" builtinId="9" hidden="1"/>
    <cellStyle name="Hipervínculo visitado" xfId="10342" builtinId="9" hidden="1"/>
    <cellStyle name="Hipervínculo visitado" xfId="51552" builtinId="9" hidden="1"/>
    <cellStyle name="Hipervínculo visitado" xfId="27129" builtinId="9" hidden="1"/>
    <cellStyle name="Hipervínculo visitado" xfId="44114" builtinId="9" hidden="1"/>
    <cellStyle name="Hipervínculo visitado" xfId="32356" builtinId="9" hidden="1"/>
    <cellStyle name="Hipervínculo visitado" xfId="1231" builtinId="9" hidden="1"/>
    <cellStyle name="Hipervínculo visitado" xfId="37227" builtinId="9" hidden="1"/>
    <cellStyle name="Hipervínculo visitado" xfId="22237" builtinId="9" hidden="1"/>
    <cellStyle name="Hipervínculo visitado" xfId="37487" builtinId="9" hidden="1"/>
    <cellStyle name="Hipervínculo visitado" xfId="8304" builtinId="9" hidden="1"/>
    <cellStyle name="Hipervínculo visitado" xfId="41441" builtinId="9" hidden="1"/>
    <cellStyle name="Hipervínculo visitado" xfId="52020" builtinId="9" hidden="1"/>
    <cellStyle name="Hipervínculo visitado" xfId="40074" builtinId="9" hidden="1"/>
    <cellStyle name="Hipervínculo visitado" xfId="55462" builtinId="9" hidden="1"/>
    <cellStyle name="Hipervínculo visitado" xfId="55470" builtinId="9" hidden="1"/>
    <cellStyle name="Hipervínculo visitado" xfId="18916" builtinId="9" hidden="1"/>
    <cellStyle name="Hipervínculo visitado" xfId="48878" builtinId="9" hidden="1"/>
    <cellStyle name="Hipervínculo visitado" xfId="40136" builtinId="9" hidden="1"/>
    <cellStyle name="Hipervínculo visitado" xfId="31054" builtinId="9" hidden="1"/>
    <cellStyle name="Hipervínculo visitado" xfId="59424" builtinId="9" hidden="1"/>
    <cellStyle name="Hipervínculo visitado" xfId="56673" builtinId="9" hidden="1"/>
    <cellStyle name="Hipervínculo visitado" xfId="14648" builtinId="9" hidden="1"/>
    <cellStyle name="Hipervínculo visitado" xfId="14146" builtinId="9" hidden="1"/>
    <cellStyle name="Hipervínculo visitado" xfId="38157" builtinId="9" hidden="1"/>
    <cellStyle name="Hipervínculo visitado" xfId="24455" builtinId="9" hidden="1"/>
    <cellStyle name="Hipervínculo visitado" xfId="47677" builtinId="9" hidden="1"/>
    <cellStyle name="Hipervínculo visitado" xfId="17096" builtinId="9" hidden="1"/>
    <cellStyle name="Hipervínculo visitado" xfId="52194" builtinId="9" hidden="1"/>
    <cellStyle name="Hipervínculo visitado" xfId="11522" builtinId="9" hidden="1"/>
    <cellStyle name="Hipervínculo visitado" xfId="48185" builtinId="9" hidden="1"/>
    <cellStyle name="Hipervínculo visitado" xfId="29827" builtinId="9" hidden="1"/>
    <cellStyle name="Hipervínculo visitado" xfId="52967" builtinId="9" hidden="1"/>
    <cellStyle name="Hipervínculo visitado" xfId="18265" builtinId="9" hidden="1"/>
    <cellStyle name="Hipervínculo visitado" xfId="47003" builtinId="9" hidden="1"/>
    <cellStyle name="Hipervínculo visitado" xfId="18837" builtinId="9" hidden="1"/>
    <cellStyle name="Hipervínculo visitado" xfId="24505" builtinId="9" hidden="1"/>
    <cellStyle name="Hipervínculo visitado" xfId="17990" builtinId="9" hidden="1"/>
    <cellStyle name="Hipervínculo visitado" xfId="56757" builtinId="9" hidden="1"/>
    <cellStyle name="Hipervínculo visitado" xfId="17222" builtinId="9" hidden="1"/>
    <cellStyle name="Hipervínculo visitado" xfId="58069" builtinId="9" hidden="1"/>
    <cellStyle name="Hipervínculo visitado" xfId="43748" builtinId="9" hidden="1"/>
    <cellStyle name="Hipervínculo visitado" xfId="22553" builtinId="9" hidden="1"/>
    <cellStyle name="Hipervínculo visitado" xfId="50849" builtinId="9" hidden="1"/>
    <cellStyle name="Hipervínculo visitado" xfId="54339" builtinId="9" hidden="1"/>
    <cellStyle name="Hipervínculo visitado" xfId="48504" builtinId="9" hidden="1"/>
    <cellStyle name="Hipervínculo visitado" xfId="42520" builtinId="9" hidden="1"/>
    <cellStyle name="Hipervínculo visitado" xfId="59378" builtinId="9" hidden="1"/>
    <cellStyle name="Hipervínculo visitado" xfId="49069" builtinId="9" hidden="1"/>
    <cellStyle name="Hipervínculo visitado" xfId="41862" builtinId="9" hidden="1"/>
    <cellStyle name="Hipervínculo visitado" xfId="57539" builtinId="9" hidden="1"/>
    <cellStyle name="Hipervínculo visitado" xfId="48084" builtinId="9" hidden="1"/>
    <cellStyle name="Hipervínculo visitado" xfId="28653" builtinId="9" hidden="1"/>
    <cellStyle name="Hipervínculo visitado" xfId="56107" builtinId="9" hidden="1"/>
    <cellStyle name="Hipervínculo visitado" xfId="18061" builtinId="9" hidden="1"/>
    <cellStyle name="Hipervínculo visitado" xfId="58247" builtinId="9" hidden="1"/>
    <cellStyle name="Hipervínculo visitado" xfId="55458" builtinId="9" hidden="1"/>
    <cellStyle name="Hipervínculo visitado" xfId="49925" builtinId="9" hidden="1"/>
    <cellStyle name="Hipervínculo visitado" xfId="27843" builtinId="9" hidden="1"/>
    <cellStyle name="Hipervínculo visitado" xfId="54970" builtinId="9" hidden="1"/>
    <cellStyle name="Hipervínculo visitado" xfId="12945" builtinId="9" hidden="1"/>
    <cellStyle name="Hipervínculo visitado" xfId="32484" builtinId="9" hidden="1"/>
    <cellStyle name="Hipervínculo visitado" xfId="29598" builtinId="9" hidden="1"/>
    <cellStyle name="Hipervínculo visitado" xfId="35255" builtinId="9" hidden="1"/>
    <cellStyle name="Hipervínculo visitado" xfId="23949" builtinId="9" hidden="1"/>
    <cellStyle name="Hipervínculo visitado" xfId="59278" builtinId="9" hidden="1"/>
    <cellStyle name="Hipervínculo visitado" xfId="17588" builtinId="9" hidden="1"/>
    <cellStyle name="Hipervínculo visitado" xfId="48171" builtinId="9" hidden="1"/>
    <cellStyle name="Hipervínculo visitado" xfId="27153" builtinId="9" hidden="1"/>
    <cellStyle name="Hipervínculo visitado" xfId="34705" builtinId="9" hidden="1"/>
    <cellStyle name="Hipervínculo visitado" xfId="33684" builtinId="9" hidden="1"/>
    <cellStyle name="Hipervínculo visitado" xfId="25742" builtinId="9" hidden="1"/>
    <cellStyle name="Hipervínculo visitado" xfId="13351" builtinId="9" hidden="1"/>
    <cellStyle name="Hipervínculo visitado" xfId="52748" builtinId="9" hidden="1"/>
    <cellStyle name="Hipervínculo visitado" xfId="41632" builtinId="9" hidden="1"/>
    <cellStyle name="Hipervínculo visitado" xfId="11761" builtinId="9" hidden="1"/>
    <cellStyle name="Hipervínculo visitado" xfId="29183" builtinId="9" hidden="1"/>
    <cellStyle name="Hipervínculo visitado" xfId="44423" builtinId="9" hidden="1"/>
    <cellStyle name="Hipervínculo visitado" xfId="35161" builtinId="9" hidden="1"/>
    <cellStyle name="Hipervínculo visitado" xfId="13355" builtinId="9" hidden="1"/>
    <cellStyle name="Hipervínculo visitado" xfId="53727" builtinId="9" hidden="1"/>
    <cellStyle name="Hipervínculo visitado" xfId="52184" builtinId="9" hidden="1"/>
    <cellStyle name="Hipervínculo visitado" xfId="37507" builtinId="9" hidden="1"/>
    <cellStyle name="Hipervínculo visitado" xfId="26535" builtinId="9" hidden="1"/>
    <cellStyle name="Hipervínculo visitado" xfId="26479" builtinId="9" hidden="1"/>
    <cellStyle name="Hipervínculo visitado" xfId="8016" builtinId="9" hidden="1"/>
    <cellStyle name="Hipervínculo visitado" xfId="39188" builtinId="9" hidden="1"/>
    <cellStyle name="Hipervínculo visitado" xfId="12847" builtinId="9" hidden="1"/>
    <cellStyle name="Hipervínculo visitado" xfId="15917" builtinId="9" hidden="1"/>
    <cellStyle name="Hipervínculo visitado" xfId="7401" builtinId="9" hidden="1"/>
    <cellStyle name="Hipervínculo visitado" xfId="49476" builtinId="9" hidden="1"/>
    <cellStyle name="Hipervínculo visitado" xfId="2354" builtinId="9" hidden="1"/>
    <cellStyle name="Hipervínculo visitado" xfId="21367" builtinId="9" hidden="1"/>
    <cellStyle name="Hipervínculo visitado" xfId="11471" builtinId="9" hidden="1"/>
    <cellStyle name="Hipervínculo visitado" xfId="32904" builtinId="9" hidden="1"/>
    <cellStyle name="Hipervínculo visitado" xfId="38323" builtinId="9" hidden="1"/>
    <cellStyle name="Hipervínculo visitado" xfId="20493" builtinId="9" hidden="1"/>
    <cellStyle name="Hipervínculo visitado" xfId="21546" builtinId="9" hidden="1"/>
    <cellStyle name="Hipervínculo visitado" xfId="5111" builtinId="9" hidden="1"/>
    <cellStyle name="Hipervínculo visitado" xfId="36600" builtinId="9" hidden="1"/>
    <cellStyle name="Hipervínculo visitado" xfId="5388" builtinId="9" hidden="1"/>
    <cellStyle name="Hipervínculo visitado" xfId="55313" builtinId="9" hidden="1"/>
    <cellStyle name="Hipervínculo visitado" xfId="21313" builtinId="9" hidden="1"/>
    <cellStyle name="Hipervínculo visitado" xfId="7926" builtinId="9" hidden="1"/>
    <cellStyle name="Hipervínculo visitado" xfId="15048" builtinId="9" hidden="1"/>
    <cellStyle name="Hipervínculo visitado" xfId="49300" builtinId="9" hidden="1"/>
    <cellStyle name="Hipervínculo visitado" xfId="4854" builtinId="9" hidden="1"/>
    <cellStyle name="Hipervínculo visitado" xfId="4354" builtinId="9" hidden="1"/>
    <cellStyle name="Hipervínculo visitado" xfId="944" builtinId="9" hidden="1"/>
    <cellStyle name="Hipervínculo visitado" xfId="52110" builtinId="9" hidden="1"/>
    <cellStyle name="Hipervínculo visitado" xfId="24483" builtinId="9" hidden="1"/>
    <cellStyle name="Hipervínculo visitado" xfId="39674" builtinId="9" hidden="1"/>
    <cellStyle name="Hipervínculo visitado" xfId="36696" builtinId="9" hidden="1"/>
    <cellStyle name="Hipervínculo visitado" xfId="28097" builtinId="9" hidden="1"/>
    <cellStyle name="Hipervínculo visitado" xfId="16277" builtinId="9" hidden="1"/>
    <cellStyle name="Hipervínculo visitado" xfId="36081" builtinId="9" hidden="1"/>
    <cellStyle name="Hipervínculo visitado" xfId="2899" builtinId="9" hidden="1"/>
    <cellStyle name="Hipervínculo visitado" xfId="41914" builtinId="9" hidden="1"/>
    <cellStyle name="Hipervínculo visitado" xfId="41399" builtinId="9" hidden="1"/>
    <cellStyle name="Hipervínculo visitado" xfId="10908" builtinId="9" hidden="1"/>
    <cellStyle name="Hipervínculo visitado" xfId="15070" builtinId="9" hidden="1"/>
    <cellStyle name="Hipervínculo visitado" xfId="42444" builtinId="9" hidden="1"/>
    <cellStyle name="Hipervínculo visitado" xfId="54071" builtinId="9" hidden="1"/>
    <cellStyle name="Hipervínculo visitado" xfId="18397" builtinId="9" hidden="1"/>
    <cellStyle name="Hipervínculo visitado" xfId="36919" builtinId="9" hidden="1"/>
    <cellStyle name="Hipervínculo visitado" xfId="7183" builtinId="9" hidden="1"/>
    <cellStyle name="Hipervínculo visitado" xfId="10290" builtinId="9" hidden="1"/>
    <cellStyle name="Hipervínculo visitado" xfId="27635" builtinId="9" hidden="1"/>
    <cellStyle name="Hipervínculo visitado" xfId="21493" builtinId="9" hidden="1"/>
    <cellStyle name="Hipervínculo visitado" xfId="27049" builtinId="9" hidden="1"/>
    <cellStyle name="Hipervínculo visitado" xfId="30783" builtinId="9" hidden="1"/>
    <cellStyle name="Hipervínculo visitado" xfId="48470" builtinId="9" hidden="1"/>
    <cellStyle name="Hipervínculo visitado" xfId="45316" builtinId="9" hidden="1"/>
    <cellStyle name="Hipervínculo visitado" xfId="29845" builtinId="9" hidden="1"/>
    <cellStyle name="Hipervínculo visitado" xfId="14328" builtinId="9" hidden="1"/>
    <cellStyle name="Hipervínculo visitado" xfId="19305" builtinId="9" hidden="1"/>
    <cellStyle name="Hipervínculo visitado" xfId="39891" builtinId="9" hidden="1"/>
    <cellStyle name="Hipervínculo visitado" xfId="15518" builtinId="9" hidden="1"/>
    <cellStyle name="Hipervínculo visitado" xfId="34245" builtinId="9" hidden="1"/>
    <cellStyle name="Hipervínculo visitado" xfId="42792" builtinId="9" hidden="1"/>
    <cellStyle name="Hipervínculo visitado" xfId="38281" builtinId="9" hidden="1"/>
    <cellStyle name="Hipervínculo visitado" xfId="17944" builtinId="9" hidden="1"/>
    <cellStyle name="Hipervínculo visitado" xfId="54830" builtinId="9" hidden="1"/>
    <cellStyle name="Hipervínculo visitado" xfId="55249" builtinId="9" hidden="1"/>
    <cellStyle name="Hipervínculo visitado" xfId="45394" builtinId="9" hidden="1"/>
    <cellStyle name="Hipervínculo visitado" xfId="48267" builtinId="9" hidden="1"/>
    <cellStyle name="Hipervínculo visitado" xfId="57561" builtinId="9" hidden="1"/>
    <cellStyle name="Hipervínculo visitado" xfId="19319" builtinId="9" hidden="1"/>
    <cellStyle name="Hipervínculo visitado" xfId="6917" builtinId="9" hidden="1"/>
    <cellStyle name="Hipervínculo visitado" xfId="3569" builtinId="9" hidden="1"/>
    <cellStyle name="Hipervínculo visitado" xfId="23591" builtinId="9" hidden="1"/>
    <cellStyle name="Hipervínculo visitado" xfId="295" builtinId="9" hidden="1"/>
    <cellStyle name="Hipervínculo visitado" xfId="58123" builtinId="9" hidden="1"/>
    <cellStyle name="Hipervínculo visitado" xfId="24613" builtinId="9" hidden="1"/>
    <cellStyle name="Hipervínculo visitado" xfId="29409" builtinId="9" hidden="1"/>
    <cellStyle name="Hipervínculo visitado" xfId="23071" builtinId="9" hidden="1"/>
    <cellStyle name="Hipervínculo visitado" xfId="39524" builtinId="9" hidden="1"/>
    <cellStyle name="Hipervínculo visitado" xfId="7616" builtinId="9" hidden="1"/>
    <cellStyle name="Hipervínculo visitado" xfId="14932" builtinId="9" hidden="1"/>
    <cellStyle name="Hipervínculo visitado" xfId="7015" builtinId="9" hidden="1"/>
    <cellStyle name="Hipervínculo visitado" xfId="31781" builtinId="9" hidden="1"/>
    <cellStyle name="Hipervínculo visitado" xfId="28991" builtinId="9" hidden="1"/>
    <cellStyle name="Hipervínculo visitado" xfId="57344" builtinId="9" hidden="1"/>
    <cellStyle name="Hipervínculo visitado" xfId="50934" builtinId="9" hidden="1"/>
    <cellStyle name="Hipervínculo visitado" xfId="2038" builtinId="9" hidden="1"/>
    <cellStyle name="Hipervínculo visitado" xfId="52018" builtinId="9" hidden="1"/>
    <cellStyle name="Hipervínculo visitado" xfId="45655" builtinId="9" hidden="1"/>
    <cellStyle name="Hipervínculo visitado" xfId="28341" builtinId="9" hidden="1"/>
    <cellStyle name="Hipervínculo visitado" xfId="20977" builtinId="9" hidden="1"/>
    <cellStyle name="Hipervínculo visitado" xfId="15208" builtinId="9" hidden="1"/>
    <cellStyle name="Hipervínculo visitado" xfId="41552" builtinId="9" hidden="1"/>
    <cellStyle name="Hipervínculo visitado" xfId="27342" builtinId="9" hidden="1"/>
    <cellStyle name="Hipervínculo visitado" xfId="17778" builtinId="9" hidden="1"/>
    <cellStyle name="Hipervínculo visitado" xfId="59486" builtinId="9" hidden="1"/>
    <cellStyle name="Hipervínculo visitado" xfId="36789" builtinId="9" hidden="1"/>
    <cellStyle name="Hipervínculo visitado" xfId="45918" builtinId="9" hidden="1"/>
    <cellStyle name="Hipervínculo visitado" xfId="36231" builtinId="9" hidden="1"/>
    <cellStyle name="Hipervínculo visitado" xfId="50327" builtinId="9" hidden="1"/>
    <cellStyle name="Hipervínculo visitado" xfId="54063" builtinId="9" hidden="1"/>
    <cellStyle name="Hipervínculo visitado" xfId="53357" builtinId="9" hidden="1"/>
    <cellStyle name="Hipervínculo visitado" xfId="51600" builtinId="9" hidden="1"/>
    <cellStyle name="Hipervínculo visitado" xfId="8100" builtinId="9" hidden="1"/>
    <cellStyle name="Hipervínculo visitado" xfId="15118" builtinId="9" hidden="1"/>
    <cellStyle name="Hipervínculo visitado" xfId="9075" builtinId="9" hidden="1"/>
    <cellStyle name="Hipervínculo visitado" xfId="42296" builtinId="9" hidden="1"/>
    <cellStyle name="Hipervínculo visitado" xfId="3047" builtinId="9" hidden="1"/>
    <cellStyle name="Hipervínculo visitado" xfId="16870" builtinId="9" hidden="1"/>
    <cellStyle name="Hipervínculo visitado" xfId="46553" builtinId="9" hidden="1"/>
    <cellStyle name="Hipervínculo visitado" xfId="15580" builtinId="9" hidden="1"/>
    <cellStyle name="Hipervínculo visitado" xfId="12165" builtinId="9" hidden="1"/>
    <cellStyle name="Hipervínculo visitado" xfId="54133" builtinId="9" hidden="1"/>
    <cellStyle name="Hipervínculo visitado" xfId="58457" builtinId="9" hidden="1"/>
    <cellStyle name="Hipervínculo visitado" xfId="55144" builtinId="9" hidden="1"/>
    <cellStyle name="Hipervínculo visitado" xfId="57438" builtinId="9" hidden="1"/>
    <cellStyle name="Hipervínculo visitado" xfId="43038" builtinId="9" hidden="1"/>
    <cellStyle name="Hipervínculo visitado" xfId="25561" builtinId="9" hidden="1"/>
    <cellStyle name="Hipervínculo visitado" xfId="2883" builtinId="9" hidden="1"/>
    <cellStyle name="Hipervínculo visitado" xfId="45996" builtinId="9" hidden="1"/>
    <cellStyle name="Hipervínculo visitado" xfId="20767" builtinId="9" hidden="1"/>
    <cellStyle name="Hipervínculo visitado" xfId="4392" builtinId="9" hidden="1"/>
    <cellStyle name="Hipervínculo visitado" xfId="32093" builtinId="9" hidden="1"/>
    <cellStyle name="Hipervínculo visitado" xfId="22646" builtinId="9" hidden="1"/>
    <cellStyle name="Hipervínculo visitado" xfId="13640" builtinId="9" hidden="1"/>
    <cellStyle name="Hipervínculo visitado" xfId="13926" builtinId="9" hidden="1"/>
    <cellStyle name="Hipervínculo visitado" xfId="27105" builtinId="9" hidden="1"/>
    <cellStyle name="Hipervínculo visitado" xfId="3595" builtinId="9" hidden="1"/>
    <cellStyle name="Hipervínculo visitado" xfId="57178" builtinId="9" hidden="1"/>
    <cellStyle name="Hipervínculo visitado" xfId="1903" builtinId="9" hidden="1"/>
    <cellStyle name="Hipervínculo visitado" xfId="37849" builtinId="9" hidden="1"/>
    <cellStyle name="Hipervínculo visitado" xfId="325" builtinId="9" hidden="1"/>
    <cellStyle name="Hipervínculo visitado" xfId="56379" builtinId="9" hidden="1"/>
    <cellStyle name="Hipervínculo visitado" xfId="11353" builtinId="9" hidden="1"/>
    <cellStyle name="Hipervínculo visitado" xfId="55639" builtinId="9" hidden="1"/>
    <cellStyle name="Hipervínculo visitado" xfId="26732" builtinId="9" hidden="1"/>
    <cellStyle name="Hipervínculo visitado" xfId="2583" builtinId="9" hidden="1"/>
    <cellStyle name="Hipervínculo visitado" xfId="51058" builtinId="9" hidden="1"/>
    <cellStyle name="Hipervínculo visitado" xfId="36412" builtinId="9" hidden="1"/>
    <cellStyle name="Hipervínculo visitado" xfId="30622" builtinId="9" hidden="1"/>
    <cellStyle name="Hipervínculo visitado" xfId="32476" builtinId="9" hidden="1"/>
    <cellStyle name="Hipervínculo visitado" xfId="22143" builtinId="9" hidden="1"/>
    <cellStyle name="Hipervínculo visitado" xfId="30122" builtinId="9" hidden="1"/>
    <cellStyle name="Hipervínculo visitado" xfId="42724" builtinId="9" hidden="1"/>
    <cellStyle name="Hipervínculo visitado" xfId="21501" builtinId="9" hidden="1"/>
    <cellStyle name="Hipervínculo visitado" xfId="169" builtinId="9" hidden="1"/>
    <cellStyle name="Hipervínculo visitado" xfId="10856" builtinId="9" hidden="1"/>
    <cellStyle name="Hipervínculo visitado" xfId="20865" builtinId="9" hidden="1"/>
    <cellStyle name="Hipervínculo visitado" xfId="10298" builtinId="9" hidden="1"/>
    <cellStyle name="Hipervínculo visitado" xfId="42227" builtinId="9" hidden="1"/>
    <cellStyle name="Hipervínculo visitado" xfId="32351" builtinId="9" hidden="1"/>
    <cellStyle name="Hipervínculo visitado" xfId="47583" builtinId="9" hidden="1"/>
    <cellStyle name="Hipervínculo visitado" xfId="14190" builtinId="9" hidden="1"/>
    <cellStyle name="Hipervínculo visitado" xfId="41419" builtinId="9" hidden="1"/>
    <cellStyle name="Hipervínculo visitado" xfId="15885" builtinId="9" hidden="1"/>
    <cellStyle name="Hipervínculo visitado" xfId="6905" builtinId="9" hidden="1"/>
    <cellStyle name="Hipervínculo visitado" xfId="16668" builtinId="9" hidden="1"/>
    <cellStyle name="Hipervínculo visitado" xfId="11263" builtinId="9" hidden="1"/>
    <cellStyle name="Hipervínculo visitado" xfId="18600" builtinId="9" hidden="1"/>
    <cellStyle name="Hipervínculo visitado" xfId="44798" builtinId="9" hidden="1"/>
    <cellStyle name="Hipervínculo visitado" xfId="21162" builtinId="9" hidden="1"/>
    <cellStyle name="Hipervínculo visitado" xfId="2493" builtinId="9" hidden="1"/>
    <cellStyle name="Hipervínculo visitado" xfId="25475" builtinId="9" hidden="1"/>
    <cellStyle name="Hipervínculo visitado" xfId="10216" builtinId="9" hidden="1"/>
    <cellStyle name="Hipervínculo visitado" xfId="55158" builtinId="9" hidden="1"/>
    <cellStyle name="Hipervínculo visitado" xfId="24944" builtinId="9" hidden="1"/>
    <cellStyle name="Hipervínculo visitado" xfId="23717" builtinId="9" hidden="1"/>
    <cellStyle name="Hipervínculo visitado" xfId="1469" builtinId="9" hidden="1"/>
    <cellStyle name="Hipervínculo visitado" xfId="23398" builtinId="9" hidden="1"/>
    <cellStyle name="Hipervínculo visitado" xfId="34163" builtinId="9" hidden="1"/>
    <cellStyle name="Hipervínculo visitado" xfId="14808" builtinId="9" hidden="1"/>
    <cellStyle name="Hipervínculo visitado" xfId="53017" builtinId="9" hidden="1"/>
    <cellStyle name="Hipervínculo visitado" xfId="7506" builtinId="9" hidden="1"/>
    <cellStyle name="Hipervínculo visitado" xfId="42594" builtinId="9" hidden="1"/>
    <cellStyle name="Hipervínculo visitado" xfId="26675" builtinId="9" hidden="1"/>
    <cellStyle name="Hipervínculo visitado" xfId="13967" builtinId="9" hidden="1"/>
    <cellStyle name="Hipervínculo visitado" xfId="50181" builtinId="9" hidden="1"/>
    <cellStyle name="Hipervínculo visitado" xfId="6819" builtinId="9" hidden="1"/>
    <cellStyle name="Hipervínculo visitado" xfId="1337" builtinId="9" hidden="1"/>
    <cellStyle name="Hipervínculo visitado" xfId="40794" builtinId="9" hidden="1"/>
    <cellStyle name="Hipervínculo visitado" xfId="19582" builtinId="9" hidden="1"/>
    <cellStyle name="Hipervínculo visitado" xfId="25158" builtinId="9" hidden="1"/>
    <cellStyle name="Hipervínculo visitado" xfId="17278" builtinId="9" hidden="1"/>
    <cellStyle name="Hipervínculo visitado" xfId="20625" builtinId="9" hidden="1"/>
    <cellStyle name="Hipervínculo visitado" xfId="1251" builtinId="9" hidden="1"/>
    <cellStyle name="Hipervínculo visitado" xfId="21383" builtinId="9" hidden="1"/>
    <cellStyle name="Hipervínculo visitado" xfId="3481" builtinId="9" hidden="1"/>
    <cellStyle name="Hipervínculo visitado" xfId="41490" builtinId="9" hidden="1"/>
    <cellStyle name="Hipervínculo visitado" xfId="26215" builtinId="9" hidden="1"/>
    <cellStyle name="Hipervínculo visitado" xfId="22431" builtinId="9" hidden="1"/>
    <cellStyle name="Hipervínculo visitado" xfId="35657" builtinId="9" hidden="1"/>
    <cellStyle name="Hipervínculo visitado" xfId="41530" builtinId="9" hidden="1"/>
    <cellStyle name="Hipervínculo visitado" xfId="26983" builtinId="9" hidden="1"/>
    <cellStyle name="Hipervínculo visitado" xfId="53079" builtinId="9" hidden="1"/>
    <cellStyle name="Hipervínculo visitado" xfId="36198" builtinId="9" hidden="1"/>
    <cellStyle name="Hipervínculo visitado" xfId="58291" builtinId="9" hidden="1"/>
    <cellStyle name="Hipervínculo visitado" xfId="22666" builtinId="9" hidden="1"/>
    <cellStyle name="Hipervínculo visitado" xfId="49426" builtinId="9" hidden="1"/>
    <cellStyle name="Hipervínculo visitado" xfId="59340" builtinId="9" hidden="1"/>
    <cellStyle name="Hipervínculo visitado" xfId="20230" builtinId="9" hidden="1"/>
    <cellStyle name="Hipervínculo visitado" xfId="20791" builtinId="9" hidden="1"/>
    <cellStyle name="Hipervínculo visitado" xfId="12197" builtinId="9" hidden="1"/>
    <cellStyle name="Hipervínculo visitado" xfId="24867" builtinId="9" hidden="1"/>
    <cellStyle name="Hipervínculo visitado" xfId="15324" builtinId="9" hidden="1"/>
    <cellStyle name="Hipervínculo visitado" xfId="22437" builtinId="9" hidden="1"/>
    <cellStyle name="Hipervínculo visitado" xfId="28137" builtinId="9" hidden="1"/>
    <cellStyle name="Hipervínculo visitado" xfId="49746" builtinId="9" hidden="1"/>
    <cellStyle name="Hipervínculo visitado" xfId="14554" builtinId="9" hidden="1"/>
    <cellStyle name="Hipervínculo visitado" xfId="33053" builtinId="9" hidden="1"/>
    <cellStyle name="Hipervínculo visitado" xfId="41640" builtinId="9" hidden="1"/>
    <cellStyle name="Hipervínculo visitado" xfId="36580" builtinId="9" hidden="1"/>
    <cellStyle name="Hipervínculo visitado" xfId="4815" builtinId="9" hidden="1"/>
    <cellStyle name="Hipervínculo visitado" xfId="19380" builtinId="9" hidden="1"/>
    <cellStyle name="Hipervínculo visitado" xfId="26888" builtinId="9" hidden="1"/>
    <cellStyle name="Hipervínculo visitado" xfId="41784" builtinId="9" hidden="1"/>
    <cellStyle name="Hipervínculo visitado" xfId="5232" builtinId="9" hidden="1"/>
    <cellStyle name="Hipervínculo visitado" xfId="40566" builtinId="9" hidden="1"/>
    <cellStyle name="Hipervínculo visitado" xfId="14918" builtinId="9" hidden="1"/>
    <cellStyle name="Hipervínculo visitado" xfId="26245" builtinId="9" hidden="1"/>
    <cellStyle name="Hipervínculo visitado" xfId="57354" builtinId="9" hidden="1"/>
    <cellStyle name="Hipervínculo visitado" xfId="7600" builtinId="9" hidden="1"/>
    <cellStyle name="Hipervínculo visitado" xfId="46115" builtinId="9" hidden="1"/>
    <cellStyle name="Hipervínculo visitado" xfId="48804" builtinId="9" hidden="1"/>
    <cellStyle name="Hipervínculo visitado" xfId="21655" builtinId="9" hidden="1"/>
    <cellStyle name="Hipervínculo visitado" xfId="27044" builtinId="9" hidden="1"/>
    <cellStyle name="Hipervínculo visitado" xfId="25106" builtinId="9" hidden="1"/>
    <cellStyle name="Hipervínculo visitado" xfId="1403" builtinId="9" hidden="1"/>
    <cellStyle name="Hipervínculo visitado" xfId="25973" builtinId="9" hidden="1"/>
    <cellStyle name="Hipervínculo visitado" xfId="27809" builtinId="9" hidden="1"/>
    <cellStyle name="Hipervínculo visitado" xfId="25152" builtinId="9" hidden="1"/>
    <cellStyle name="Hipervínculo visitado" xfId="39941" builtinId="9" hidden="1"/>
    <cellStyle name="Hipervínculo visitado" xfId="7762" builtinId="9" hidden="1"/>
    <cellStyle name="Hipervínculo visitado" xfId="44880" builtinId="9" hidden="1"/>
    <cellStyle name="Hipervínculo visitado" xfId="14308" builtinId="9" hidden="1"/>
    <cellStyle name="Hipervínculo visitado" xfId="38605" builtinId="9" hidden="1"/>
    <cellStyle name="Hipervínculo visitado" xfId="47257" builtinId="9" hidden="1"/>
    <cellStyle name="Hipervínculo visitado" xfId="20355" builtinId="9" hidden="1"/>
    <cellStyle name="Hipervínculo visitado" xfId="57052" builtinId="9" hidden="1"/>
    <cellStyle name="Hipervínculo visitado" xfId="29035" builtinId="9" hidden="1"/>
    <cellStyle name="Hipervínculo visitado" xfId="20775" builtinId="9" hidden="1"/>
    <cellStyle name="Hipervínculo visitado" xfId="10372" builtinId="9" hidden="1"/>
    <cellStyle name="Hipervínculo visitado" xfId="46583" builtinId="9" hidden="1"/>
    <cellStyle name="Hipervínculo visitado" xfId="5228" builtinId="9" hidden="1"/>
    <cellStyle name="Hipervínculo visitado" xfId="17184" builtinId="9" hidden="1"/>
    <cellStyle name="Hipervínculo visitado" xfId="30666" builtinId="9" hidden="1"/>
    <cellStyle name="Hipervínculo visitado" xfId="51375" builtinId="9" hidden="1"/>
    <cellStyle name="Hipervínculo visitado" xfId="39762" builtinId="9" hidden="1"/>
    <cellStyle name="Hipervínculo visitado" xfId="36899" builtinId="9" hidden="1"/>
    <cellStyle name="Hipervínculo visitado" xfId="25853" builtinId="9" hidden="1"/>
    <cellStyle name="Hipervínculo visitado" xfId="11070" builtinId="9" hidden="1"/>
    <cellStyle name="Hipervínculo visitado" xfId="18877" builtinId="9" hidden="1"/>
    <cellStyle name="Hipervínculo visitado" xfId="8692" builtinId="9" hidden="1"/>
    <cellStyle name="Hipervínculo visitado" xfId="53319" builtinId="9" hidden="1"/>
    <cellStyle name="Hipervínculo visitado" xfId="13189" builtinId="9" hidden="1"/>
    <cellStyle name="Hipervínculo visitado" xfId="55715" builtinId="9" hidden="1"/>
    <cellStyle name="Hipervínculo visitado" xfId="53245" builtinId="9" hidden="1"/>
    <cellStyle name="Hipervínculo visitado" xfId="33096" builtinId="9" hidden="1"/>
    <cellStyle name="Hipervínculo visitado" xfId="29459" builtinId="9" hidden="1"/>
    <cellStyle name="Hipervínculo visitado" xfId="15913" builtinId="9" hidden="1"/>
    <cellStyle name="Hipervínculo visitado" xfId="33148" builtinId="9" hidden="1"/>
    <cellStyle name="Hipervínculo visitado" xfId="478" builtinId="9" hidden="1"/>
    <cellStyle name="Hipervínculo visitado" xfId="46004" builtinId="9" hidden="1"/>
    <cellStyle name="Hipervínculo visitado" xfId="17386" builtinId="9" hidden="1"/>
    <cellStyle name="Hipervínculo visitado" xfId="15318" builtinId="9" hidden="1"/>
    <cellStyle name="Hipervínculo visitado" xfId="54786" builtinId="9" hidden="1"/>
    <cellStyle name="Hipervínculo visitado" xfId="33642" builtinId="9" hidden="1"/>
    <cellStyle name="Hipervínculo visitado" xfId="19834" builtinId="9" hidden="1"/>
    <cellStyle name="Hipervínculo visitado" xfId="11315" builtinId="9" hidden="1"/>
    <cellStyle name="Hipervínculo visitado" xfId="22850" builtinId="9" hidden="1"/>
    <cellStyle name="Hipervínculo visitado" xfId="8923" builtinId="9" hidden="1"/>
    <cellStyle name="Hipervínculo visitado" xfId="44596" builtinId="9" hidden="1"/>
    <cellStyle name="Hipervínculo visitado" xfId="25997" builtinId="9" hidden="1"/>
    <cellStyle name="Hipervínculo visitado" xfId="15232" builtinId="9" hidden="1"/>
    <cellStyle name="Hipervínculo visitado" xfId="55950" builtinId="9" hidden="1"/>
    <cellStyle name="Hipervínculo visitado" xfId="54820" builtinId="9" hidden="1"/>
    <cellStyle name="Hipervínculo visitado" xfId="56439" builtinId="9" hidden="1"/>
    <cellStyle name="Hipervínculo visitado" xfId="29560" builtinId="9" hidden="1"/>
    <cellStyle name="Hipervínculo visitado" xfId="36658" builtinId="9" hidden="1"/>
    <cellStyle name="Hipervínculo visitado" xfId="51674" builtinId="9" hidden="1"/>
    <cellStyle name="Hipervínculo visitado" xfId="27925" builtinId="9" hidden="1"/>
    <cellStyle name="Hipervínculo visitado" xfId="12450" builtinId="9" hidden="1"/>
    <cellStyle name="Hipervínculo visitado" xfId="50391" builtinId="9" hidden="1"/>
    <cellStyle name="Hipervínculo visitado" xfId="12476" builtinId="9" hidden="1"/>
    <cellStyle name="Hipervínculo visitado" xfId="15712" builtinId="9" hidden="1"/>
    <cellStyle name="Hipervínculo visitado" xfId="6671" builtinId="9" hidden="1"/>
    <cellStyle name="Hipervínculo visitado" xfId="6088" builtinId="9" hidden="1"/>
    <cellStyle name="Hipervínculo visitado" xfId="32039" builtinId="9" hidden="1"/>
    <cellStyle name="Hipervínculo visitado" xfId="38766" builtinId="9" hidden="1"/>
    <cellStyle name="Hipervínculo visitado" xfId="4137" builtinId="9" hidden="1"/>
    <cellStyle name="Hipervínculo visitado" xfId="28587" builtinId="9" hidden="1"/>
    <cellStyle name="Hipervínculo visitado" xfId="29548" builtinId="9" hidden="1"/>
    <cellStyle name="Hipervínculo visitado" xfId="5926" builtinId="9" hidden="1"/>
    <cellStyle name="Hipervínculo visitado" xfId="57452" builtinId="9" hidden="1"/>
    <cellStyle name="Hipervínculo visitado" xfId="22676" builtinId="9" hidden="1"/>
    <cellStyle name="Hipervínculo visitado" xfId="5206" builtinId="9" hidden="1"/>
    <cellStyle name="Hipervínculo visitado" xfId="54281" builtinId="9" hidden="1"/>
    <cellStyle name="Hipervínculo visitado" xfId="21586" builtinId="9" hidden="1"/>
    <cellStyle name="Hipervínculo visitado" xfId="47403" builtinId="9" hidden="1"/>
    <cellStyle name="Hipervínculo visitado" xfId="31048" builtinId="9" hidden="1"/>
    <cellStyle name="Hipervínculo visitado" xfId="51462" builtinId="9" hidden="1"/>
    <cellStyle name="Hipervínculo visitado" xfId="54585" builtinId="9" hidden="1"/>
    <cellStyle name="Hipervínculo visitado" xfId="15752" builtinId="9" hidden="1"/>
    <cellStyle name="Hipervínculo visitado" xfId="173" builtinId="9" hidden="1"/>
    <cellStyle name="Hipervínculo visitado" xfId="58849" builtinId="9" hidden="1"/>
    <cellStyle name="Hipervínculo visitado" xfId="17412" builtinId="9" hidden="1"/>
    <cellStyle name="Hipervínculo visitado" xfId="40236" builtinId="9" hidden="1"/>
    <cellStyle name="Hipervínculo visitado" xfId="46716" builtinId="9" hidden="1"/>
    <cellStyle name="Hipervínculo visitado" xfId="40584" builtinId="9" hidden="1"/>
    <cellStyle name="Hipervínculo visitado" xfId="2013" builtinId="9" hidden="1"/>
    <cellStyle name="Hipervínculo visitado" xfId="52016" builtinId="9" hidden="1"/>
    <cellStyle name="Hipervínculo visitado" xfId="54265" builtinId="9" hidden="1"/>
    <cellStyle name="Hipervínculo visitado" xfId="4895" builtinId="9" hidden="1"/>
    <cellStyle name="Hipervínculo visitado" xfId="8646" builtinId="9" hidden="1"/>
    <cellStyle name="Hipervínculo visitado" xfId="30116" builtinId="9" hidden="1"/>
    <cellStyle name="Hipervínculo visitado" xfId="12549" builtinId="9" hidden="1"/>
    <cellStyle name="Hipervínculo visitado" xfId="12083" builtinId="9" hidden="1"/>
    <cellStyle name="Hipervínculo visitado" xfId="40466" builtinId="9" hidden="1"/>
    <cellStyle name="Hipervínculo visitado" xfId="38187" builtinId="9" hidden="1"/>
    <cellStyle name="Hipervínculo visitado" xfId="7085" builtinId="9" hidden="1"/>
    <cellStyle name="Hipervínculo visitado" xfId="1459" builtinId="9" hidden="1"/>
    <cellStyle name="Hipervínculo visitado" xfId="50337" builtinId="9" hidden="1"/>
    <cellStyle name="Hipervínculo visitado" xfId="33088" builtinId="9" hidden="1"/>
    <cellStyle name="Hipervínculo visitado" xfId="58321" builtinId="9" hidden="1"/>
    <cellStyle name="Hipervínculo visitado" xfId="6548" builtinId="9" hidden="1"/>
    <cellStyle name="Hipervínculo visitado" xfId="10568" builtinId="9" hidden="1"/>
    <cellStyle name="Hipervínculo visitado" xfId="8628" builtinId="9" hidden="1"/>
    <cellStyle name="Hipervínculo visitado" xfId="19180" builtinId="9" hidden="1"/>
    <cellStyle name="Hipervínculo visitado" xfId="37172" builtinId="9" hidden="1"/>
    <cellStyle name="Hipervínculo visitado" xfId="6202" builtinId="9" hidden="1"/>
    <cellStyle name="Hipervínculo visitado" xfId="46355" builtinId="9" hidden="1"/>
    <cellStyle name="Hipervínculo visitado" xfId="9279" builtinId="9" hidden="1"/>
    <cellStyle name="Hipervínculo visitado" xfId="50688" builtinId="9" hidden="1"/>
    <cellStyle name="Hipervínculo visitado" xfId="37409" builtinId="9" hidden="1"/>
    <cellStyle name="Hipervínculo visitado" xfId="9950" builtinId="9" hidden="1"/>
    <cellStyle name="Hipervínculo visitado" xfId="43788" builtinId="9" hidden="1"/>
    <cellStyle name="Hipervínculo visitado" xfId="53761" builtinId="9" hidden="1"/>
    <cellStyle name="Hipervínculo visitado" xfId="36730" builtinId="9" hidden="1"/>
    <cellStyle name="Hipervínculo visitado" xfId="38828" builtinId="9" hidden="1"/>
    <cellStyle name="Hipervínculo visitado" xfId="36299" builtinId="9" hidden="1"/>
    <cellStyle name="Hipervínculo visitado" xfId="41792" builtinId="9" hidden="1"/>
    <cellStyle name="Hipervínculo visitado" xfId="10404" builtinId="9" hidden="1"/>
    <cellStyle name="Hipervínculo visitado" xfId="52340" builtinId="9" hidden="1"/>
    <cellStyle name="Hipervínculo visitado" xfId="55565" builtinId="9" hidden="1"/>
    <cellStyle name="Hipervínculo visitado" xfId="44834" builtinId="9" hidden="1"/>
    <cellStyle name="Hipervínculo visitado" xfId="31640" builtinId="9" hidden="1"/>
    <cellStyle name="Hipervínculo visitado" xfId="37644" builtinId="9" hidden="1"/>
    <cellStyle name="Hipervínculo visitado" xfId="1063" builtinId="9" hidden="1"/>
    <cellStyle name="Hipervínculo visitado" xfId="8824" builtinId="9" hidden="1"/>
    <cellStyle name="Hipervínculo visitado" xfId="39086" builtinId="9" hidden="1"/>
    <cellStyle name="Hipervínculo visitado" xfId="8270" builtinId="9" hidden="1"/>
    <cellStyle name="Hipervínculo visitado" xfId="42514" builtinId="9" hidden="1"/>
    <cellStyle name="Hipervínculo visitado" xfId="7226" builtinId="9" hidden="1"/>
    <cellStyle name="Hipervínculo visitado" xfId="10060" builtinId="9" hidden="1"/>
    <cellStyle name="Hipervínculo visitado" xfId="53570" builtinId="9" hidden="1"/>
    <cellStyle name="Hipervínculo visitado" xfId="32682" builtinId="9" hidden="1"/>
    <cellStyle name="Hipervínculo visitado" xfId="41612" builtinId="9" hidden="1"/>
    <cellStyle name="Hipervínculo visitado" xfId="14008" builtinId="9" hidden="1"/>
    <cellStyle name="Hipervínculo visitado" xfId="38788" builtinId="9" hidden="1"/>
    <cellStyle name="Hipervínculo visitado" xfId="26971" builtinId="9" hidden="1"/>
    <cellStyle name="Hipervínculo visitado" xfId="39431" builtinId="9" hidden="1"/>
    <cellStyle name="Hipervínculo visitado" xfId="43999" builtinId="9" hidden="1"/>
    <cellStyle name="Hipervínculo visitado" xfId="35181" builtinId="9" hidden="1"/>
    <cellStyle name="Hipervínculo visitado" xfId="29127" builtinId="9" hidden="1"/>
    <cellStyle name="Hipervínculo visitado" xfId="4715" builtinId="9" hidden="1"/>
    <cellStyle name="Hipervínculo visitado" xfId="51903" builtinId="9" hidden="1"/>
    <cellStyle name="Hipervínculo visitado" xfId="9083" builtinId="9" hidden="1"/>
    <cellStyle name="Hipervínculo visitado" xfId="27366" builtinId="9" hidden="1"/>
    <cellStyle name="Hipervínculo visitado" xfId="21669" builtinId="9" hidden="1"/>
    <cellStyle name="Hipervínculo visitado" xfId="35073" builtinId="9" hidden="1"/>
    <cellStyle name="Hipervínculo visitado" xfId="25867" builtinId="9" hidden="1"/>
    <cellStyle name="Hipervínculo visitado" xfId="41488" builtinId="9" hidden="1"/>
    <cellStyle name="Hipervínculo visitado" xfId="12121" builtinId="9" hidden="1"/>
    <cellStyle name="Hipervínculo visitado" xfId="807" builtinId="9" hidden="1"/>
    <cellStyle name="Hipervínculo visitado" xfId="51872" builtinId="9" hidden="1"/>
    <cellStyle name="Hipervínculo visitado" xfId="34836" builtinId="9" hidden="1"/>
    <cellStyle name="Hipervínculo visitado" xfId="43307" builtinId="9" hidden="1"/>
    <cellStyle name="Hipervínculo visitado" xfId="3889" builtinId="9" hidden="1"/>
    <cellStyle name="Hipervínculo visitado" xfId="31338" builtinId="9" hidden="1"/>
    <cellStyle name="Hipervínculo visitado" xfId="43957" builtinId="9" hidden="1"/>
    <cellStyle name="Hipervínculo visitado" xfId="35101" builtinId="9" hidden="1"/>
    <cellStyle name="Hipervínculo visitado" xfId="44702" builtinId="9" hidden="1"/>
    <cellStyle name="Hipervínculo visitado" xfId="7218" builtinId="9" hidden="1"/>
    <cellStyle name="Hipervínculo visitado" xfId="41516" builtinId="9" hidden="1"/>
    <cellStyle name="Hipervínculo visitado" xfId="48599" builtinId="9" hidden="1"/>
    <cellStyle name="Hipervínculo visitado" xfId="28022" builtinId="9" hidden="1"/>
    <cellStyle name="Hipervínculo visitado" xfId="17626" builtinId="9" hidden="1"/>
    <cellStyle name="Hipervínculo visitado" xfId="27326" builtinId="9" hidden="1"/>
    <cellStyle name="Hipervínculo visitado" xfId="18141" builtinId="9" hidden="1"/>
    <cellStyle name="Hipervínculo visitado" xfId="28277" builtinId="9" hidden="1"/>
    <cellStyle name="Hipervínculo visitado" xfId="45184" builtinId="9" hidden="1"/>
    <cellStyle name="Hipervínculo visitado" xfId="44441" builtinId="9" hidden="1"/>
    <cellStyle name="Hipervínculo visitado" xfId="1769" builtinId="9" hidden="1"/>
    <cellStyle name="Hipervínculo visitado" xfId="38277" builtinId="9" hidden="1"/>
    <cellStyle name="Hipervínculo visitado" xfId="26693" builtinId="9" hidden="1"/>
    <cellStyle name="Hipervínculo visitado" xfId="3045" builtinId="9" hidden="1"/>
    <cellStyle name="Hipervínculo visitado" xfId="6717" builtinId="9" hidden="1"/>
    <cellStyle name="Hipervínculo visitado" xfId="47283" builtinId="9" hidden="1"/>
    <cellStyle name="Hipervínculo visitado" xfId="21969" builtinId="9" hidden="1"/>
    <cellStyle name="Hipervínculo visitado" xfId="42380" builtinId="9" hidden="1"/>
    <cellStyle name="Hipervínculo visitado" xfId="59434" builtinId="9" hidden="1"/>
    <cellStyle name="Hipervínculo visitado" xfId="23673" builtinId="9" hidden="1"/>
    <cellStyle name="Hipervínculo visitado" xfId="28701" builtinId="9" hidden="1"/>
    <cellStyle name="Hipervínculo visitado" xfId="48630" builtinId="9" hidden="1"/>
    <cellStyle name="Hipervínculo visitado" xfId="29664" builtinId="9" hidden="1"/>
    <cellStyle name="Hipervínculo visitado" xfId="36758" builtinId="9" hidden="1"/>
    <cellStyle name="Hipervínculo visitado" xfId="1901" builtinId="9" hidden="1"/>
    <cellStyle name="Hipervínculo visitado" xfId="22257" builtinId="9" hidden="1"/>
    <cellStyle name="Hipervínculo visitado" xfId="34669" builtinId="9" hidden="1"/>
    <cellStyle name="Hipervínculo visitado" xfId="33774" builtinId="9" hidden="1"/>
    <cellStyle name="Hipervínculo visitado" xfId="22277" builtinId="9" hidden="1"/>
    <cellStyle name="Hipervínculo visitado" xfId="43902" builtinId="9" hidden="1"/>
    <cellStyle name="Hipervínculo visitado" xfId="28889" builtinId="9" hidden="1"/>
    <cellStyle name="Hipervínculo visitado" xfId="43391" builtinId="9" hidden="1"/>
    <cellStyle name="Hipervínculo visitado" xfId="12995" builtinId="9" hidden="1"/>
    <cellStyle name="Hipervínculo visitado" xfId="56271" builtinId="9" hidden="1"/>
    <cellStyle name="Hipervínculo visitado" xfId="8660" builtinId="9" hidden="1"/>
    <cellStyle name="Hipervínculo visitado" xfId="21096" builtinId="9" hidden="1"/>
    <cellStyle name="Hipervínculo visitado" xfId="56683" builtinId="9" hidden="1"/>
    <cellStyle name="Hipervínculo visitado" xfId="54157" builtinId="9" hidden="1"/>
    <cellStyle name="Hipervínculo visitado" xfId="52631" builtinId="9" hidden="1"/>
    <cellStyle name="Hipervínculo visitado" xfId="58773" builtinId="9" hidden="1"/>
    <cellStyle name="Hipervínculo visitado" xfId="58485" builtinId="9" hidden="1"/>
    <cellStyle name="Hipervínculo visitado" xfId="57284" builtinId="9" hidden="1"/>
    <cellStyle name="Hipervínculo visitado" xfId="56320" builtinId="9" hidden="1"/>
    <cellStyle name="Hipervínculo visitado" xfId="56575" builtinId="9" hidden="1"/>
    <cellStyle name="Hipervínculo visitado" xfId="53415" builtinId="9" hidden="1"/>
    <cellStyle name="Hipervínculo visitado" xfId="48281" builtinId="9" hidden="1"/>
    <cellStyle name="Hipervínculo visitado" xfId="49250" builtinId="9" hidden="1"/>
    <cellStyle name="Hipervínculo visitado" xfId="13029" builtinId="9" hidden="1"/>
    <cellStyle name="Hipervínculo visitado" xfId="11745" builtinId="9" hidden="1"/>
    <cellStyle name="Hipervínculo visitado" xfId="18020" builtinId="9" hidden="1"/>
    <cellStyle name="Hipervínculo visitado" xfId="13811" builtinId="9" hidden="1"/>
    <cellStyle name="Hipervínculo visitado" xfId="13910" builtinId="9" hidden="1"/>
    <cellStyle name="Hipervínculo visitado" xfId="15805" builtinId="9" hidden="1"/>
    <cellStyle name="Hipervínculo visitado" xfId="14842" builtinId="9" hidden="1"/>
    <cellStyle name="Hipervínculo visitado" xfId="12261" builtinId="9" hidden="1"/>
    <cellStyle name="Hipervínculo visitado" xfId="58985" builtinId="9" hidden="1"/>
    <cellStyle name="Hipervínculo visitado" xfId="54259" builtinId="9" hidden="1"/>
    <cellStyle name="Hipervínculo visitado" xfId="47029" builtinId="9" hidden="1"/>
    <cellStyle name="Hipervínculo visitado" xfId="56825" builtinId="9" hidden="1"/>
    <cellStyle name="Hipervínculo visitado" xfId="57190" builtinId="9" hidden="1"/>
    <cellStyle name="Hipervínculo visitado" xfId="45973" builtinId="9" hidden="1"/>
    <cellStyle name="Hipervínculo visitado" xfId="48603" builtinId="9" hidden="1"/>
    <cellStyle name="Hipervínculo visitado" xfId="14114" builtinId="9" hidden="1"/>
    <cellStyle name="Hipervínculo visitado" xfId="16999" builtinId="9" hidden="1"/>
    <cellStyle name="Hipervínculo visitado" xfId="48694" builtinId="9" hidden="1"/>
    <cellStyle name="Hipervínculo visitado" xfId="10143" builtinId="9" hidden="1"/>
    <cellStyle name="Hipervínculo visitado" xfId="7614" builtinId="9" hidden="1"/>
    <cellStyle name="Hipervínculo visitado" xfId="23747" builtinId="9" hidden="1"/>
    <cellStyle name="Hipervínculo visitado" xfId="23601" builtinId="9" hidden="1"/>
    <cellStyle name="Hipervínculo visitado" xfId="29867" builtinId="9" hidden="1"/>
    <cellStyle name="Hipervínculo visitado" xfId="21261" builtinId="9" hidden="1"/>
    <cellStyle name="Hipervínculo visitado" xfId="10936" builtinId="9" hidden="1"/>
    <cellStyle name="Hipervínculo visitado" xfId="45282" builtinId="9" hidden="1"/>
    <cellStyle name="Hipervínculo visitado" xfId="28313" builtinId="9" hidden="1"/>
    <cellStyle name="Hipervínculo visitado" xfId="30570" builtinId="9" hidden="1"/>
    <cellStyle name="Hipervínculo visitado" xfId="44594" builtinId="9" hidden="1"/>
    <cellStyle name="Hipervínculo visitado" xfId="31937" builtinId="9" hidden="1"/>
    <cellStyle name="Hipervínculo visitado" xfId="8034" builtinId="9" hidden="1"/>
    <cellStyle name="Hipervínculo visitado" xfId="38193" builtinId="9" hidden="1"/>
    <cellStyle name="Hipervínculo visitado" xfId="9179" builtinId="9" hidden="1"/>
    <cellStyle name="Hipervínculo visitado" xfId="43265" builtinId="9" hidden="1"/>
    <cellStyle name="Hipervínculo visitado" xfId="3759" builtinId="9" hidden="1"/>
    <cellStyle name="Hipervínculo visitado" xfId="4821" builtinId="9" hidden="1"/>
    <cellStyle name="Hipervínculo visitado" xfId="20537" builtinId="9" hidden="1"/>
    <cellStyle name="Hipervínculo visitado" xfId="41364" builtinId="9" hidden="1"/>
    <cellStyle name="Hipervínculo visitado" xfId="45300" builtinId="9" hidden="1"/>
    <cellStyle name="Hipervínculo visitado" xfId="52985" builtinId="9" hidden="1"/>
    <cellStyle name="Hipervínculo visitado" xfId="34472" builtinId="9" hidden="1"/>
    <cellStyle name="Hipervínculo visitado" xfId="58194" builtinId="9" hidden="1"/>
    <cellStyle name="Hipervínculo visitado" xfId="43611" builtinId="9" hidden="1"/>
    <cellStyle name="Hipervínculo visitado" xfId="26229" builtinId="9" hidden="1"/>
    <cellStyle name="Hipervínculo visitado" xfId="40788" builtinId="9" hidden="1"/>
    <cellStyle name="Hipervínculo visitado" xfId="48672" builtinId="9" hidden="1"/>
    <cellStyle name="Hipervínculo visitado" xfId="51148" builtinId="9" hidden="1"/>
    <cellStyle name="Hipervínculo visitado" xfId="56635" builtinId="9" hidden="1"/>
    <cellStyle name="Hipervínculo visitado" xfId="42558" builtinId="9" hidden="1"/>
    <cellStyle name="Hipervínculo visitado" xfId="48250" builtinId="9" hidden="1"/>
    <cellStyle name="Hipervínculo visitado" xfId="59229" builtinId="9" hidden="1"/>
    <cellStyle name="Hipervínculo visitado" xfId="52997" builtinId="9" hidden="1"/>
    <cellStyle name="Hipervínculo visitado" xfId="3397" builtinId="9" hidden="1"/>
    <cellStyle name="Hipervínculo visitado" xfId="44072" builtinId="9" hidden="1"/>
    <cellStyle name="Hipervínculo visitado" xfId="37287" builtinId="9" hidden="1"/>
    <cellStyle name="Hipervínculo visitado" xfId="23491" builtinId="9" hidden="1"/>
    <cellStyle name="Hipervínculo visitado" xfId="29025" builtinId="9" hidden="1"/>
    <cellStyle name="Hipervínculo visitado" xfId="25629" builtinId="9" hidden="1"/>
    <cellStyle name="Hipervínculo visitado" xfId="25615" builtinId="9" hidden="1"/>
    <cellStyle name="Hipervínculo visitado" xfId="30516" builtinId="9" hidden="1"/>
    <cellStyle name="Hipervínculo visitado" xfId="38061" builtinId="9" hidden="1"/>
    <cellStyle name="Hipervínculo visitado" xfId="44874" builtinId="9" hidden="1"/>
    <cellStyle name="Hipervínculo visitado" xfId="44162" builtinId="9" hidden="1"/>
    <cellStyle name="Hipervínculo visitado" xfId="45597" builtinId="9" hidden="1"/>
    <cellStyle name="Hipervínculo visitado" xfId="16255" builtinId="9" hidden="1"/>
    <cellStyle name="Hipervínculo visitado" xfId="18301" builtinId="9" hidden="1"/>
    <cellStyle name="Hipervínculo visitado" xfId="16852" builtinId="9" hidden="1"/>
    <cellStyle name="Hipervínculo visitado" xfId="15951" builtinId="9" hidden="1"/>
    <cellStyle name="Hipervínculo visitado" xfId="14870" builtinId="9" hidden="1"/>
    <cellStyle name="Hipervínculo visitado" xfId="11477" builtinId="9" hidden="1"/>
    <cellStyle name="Hipervínculo visitado" xfId="13353" builtinId="9" hidden="1"/>
    <cellStyle name="Hipervínculo visitado" xfId="12839" builtinId="9" hidden="1"/>
    <cellStyle name="Hipervínculo visitado" xfId="9588" builtinId="9" hidden="1"/>
    <cellStyle name="Hipervínculo visitado" xfId="11227" builtinId="9" hidden="1"/>
    <cellStyle name="Hipervínculo visitado" xfId="18720" builtinId="9" hidden="1"/>
    <cellStyle name="Hipervínculo visitado" xfId="18924" builtinId="9" hidden="1"/>
    <cellStyle name="Hipervínculo visitado" xfId="21035" builtinId="9" hidden="1"/>
    <cellStyle name="Hipervínculo visitado" xfId="22982" builtinId="9" hidden="1"/>
    <cellStyle name="Hipervínculo visitado" xfId="23412" builtinId="9" hidden="1"/>
    <cellStyle name="Hipervínculo visitado" xfId="24173" builtinId="9" hidden="1"/>
    <cellStyle name="Hipervínculo visitado" xfId="21108" builtinId="9" hidden="1"/>
    <cellStyle name="Hipervínculo visitado" xfId="30594" builtinId="9" hidden="1"/>
    <cellStyle name="Hipervínculo visitado" xfId="27887" builtinId="9" hidden="1"/>
    <cellStyle name="Hipervínculo visitado" xfId="40202" builtinId="9" hidden="1"/>
    <cellStyle name="Hipervínculo visitado" xfId="28941" builtinId="9" hidden="1"/>
    <cellStyle name="Hipervínculo visitado" xfId="28361" builtinId="9" hidden="1"/>
    <cellStyle name="Hipervínculo visitado" xfId="25704" builtinId="9" hidden="1"/>
    <cellStyle name="Hipervínculo visitado" xfId="18329" builtinId="9" hidden="1"/>
    <cellStyle name="Hipervínculo visitado" xfId="39346" builtinId="9" hidden="1"/>
    <cellStyle name="Hipervínculo visitado" xfId="41251" builtinId="9" hidden="1"/>
    <cellStyle name="Hipervínculo visitado" xfId="47007" builtinId="9" hidden="1"/>
    <cellStyle name="Hipervínculo visitado" xfId="37221" builtinId="9" hidden="1"/>
    <cellStyle name="Hipervínculo visitado" xfId="35675" builtinId="9" hidden="1"/>
    <cellStyle name="Hipervínculo visitado" xfId="40478" builtinId="9" hidden="1"/>
    <cellStyle name="Hipervínculo visitado" xfId="24425" builtinId="9" hidden="1"/>
    <cellStyle name="Hipervínculo visitado" xfId="31092" builtinId="9" hidden="1"/>
    <cellStyle name="Hipervínculo visitado" xfId="30988" builtinId="9" hidden="1"/>
    <cellStyle name="Hipervínculo visitado" xfId="22219" builtinId="9" hidden="1"/>
    <cellStyle name="Hipervínculo visitado" xfId="11126" builtinId="9" hidden="1"/>
    <cellStyle name="Hipervínculo visitado" xfId="11986" builtinId="9" hidden="1"/>
    <cellStyle name="Hipervínculo visitado" xfId="14906" builtinId="9" hidden="1"/>
    <cellStyle name="Hipervínculo visitado" xfId="19246" builtinId="9" hidden="1"/>
    <cellStyle name="Hipervínculo visitado" xfId="45478" builtinId="9" hidden="1"/>
    <cellStyle name="Hipervínculo visitado" xfId="37755" builtinId="9" hidden="1"/>
    <cellStyle name="Hipervínculo visitado" xfId="29283" builtinId="9" hidden="1"/>
    <cellStyle name="Hipervínculo visitado" xfId="54111" builtinId="9" hidden="1"/>
    <cellStyle name="Hipervínculo visitado" xfId="10338" builtinId="9" hidden="1"/>
    <cellStyle name="Hipervínculo visitado" xfId="56437" builtinId="9" hidden="1"/>
    <cellStyle name="Hipervínculo visitado" xfId="47517" builtinId="9" hidden="1"/>
    <cellStyle name="Hipervínculo visitado" xfId="13602" builtinId="9" hidden="1"/>
    <cellStyle name="Hipervínculo visitado" xfId="9681" builtinId="9" hidden="1"/>
    <cellStyle name="Hipervínculo visitado" xfId="5272" builtinId="9" hidden="1"/>
    <cellStyle name="Hipervínculo visitado" xfId="40036" builtinId="9" hidden="1"/>
    <cellStyle name="Hipervínculo visitado" xfId="45414" builtinId="9" hidden="1"/>
    <cellStyle name="Hipervínculo visitado" xfId="27226" builtinId="9" hidden="1"/>
    <cellStyle name="Hipervínculo visitado" xfId="30874" builtinId="9" hidden="1"/>
    <cellStyle name="Hipervínculo visitado" xfId="18845" builtinId="9" hidden="1"/>
    <cellStyle name="Hipervínculo visitado" xfId="12231" builtinId="9" hidden="1"/>
    <cellStyle name="Hipervínculo visitado" xfId="53439" builtinId="9" hidden="1"/>
    <cellStyle name="Hipervínculo visitado" xfId="57164" builtinId="9" hidden="1"/>
    <cellStyle name="Hipervínculo visitado" xfId="49886" builtinId="9" hidden="1"/>
    <cellStyle name="Hipervínculo visitado" xfId="15678" builtinId="9" hidden="1"/>
    <cellStyle name="Hipervínculo visitado" xfId="15220" builtinId="9" hidden="1"/>
    <cellStyle name="Hipervínculo visitado" xfId="13193" builtinId="9" hidden="1"/>
    <cellStyle name="Hipervínculo visitado" xfId="54509" builtinId="9" hidden="1"/>
    <cellStyle name="Hipervínculo visitado" xfId="55034" builtinId="9" hidden="1"/>
    <cellStyle name="Hipervínculo visitado" xfId="58077" builtinId="9" hidden="1"/>
    <cellStyle name="Hipervínculo visitado" xfId="50706" builtinId="9" hidden="1"/>
    <cellStyle name="Hipervínculo visitado" xfId="53751" builtinId="9" hidden="1"/>
    <cellStyle name="Hipervínculo visitado" xfId="47675" builtinId="9" hidden="1"/>
    <cellStyle name="Hipervínculo visitado" xfId="47451" builtinId="9" hidden="1"/>
    <cellStyle name="Hipervínculo visitado" xfId="46069" builtinId="9" hidden="1"/>
    <cellStyle name="Hipervínculo visitado" xfId="48553" builtinId="9" hidden="1"/>
    <cellStyle name="Hipervínculo visitado" xfId="9381" builtinId="9" hidden="1"/>
    <cellStyle name="Hipervínculo visitado" xfId="31276" builtinId="9" hidden="1"/>
    <cellStyle name="Hipervínculo visitado" xfId="20172" builtinId="9" hidden="1"/>
    <cellStyle name="Hipervínculo visitado" xfId="45130" builtinId="9" hidden="1"/>
    <cellStyle name="Hipervínculo visitado" xfId="47850" builtinId="9" hidden="1"/>
    <cellStyle name="Hipervínculo visitado" xfId="28402" builtinId="9" hidden="1"/>
    <cellStyle name="Hipervínculo visitado" xfId="23467" builtinId="9" hidden="1"/>
    <cellStyle name="Hipervínculo visitado" xfId="27414" builtinId="9" hidden="1"/>
    <cellStyle name="Hipervínculo visitado" xfId="35707" builtinId="9" hidden="1"/>
    <cellStyle name="Hipervínculo visitado" xfId="34263" builtinId="9" hidden="1"/>
    <cellStyle name="Hipervínculo visitado" xfId="31354" builtinId="9" hidden="1"/>
    <cellStyle name="Hipervínculo visitado" xfId="53106" builtinId="9" hidden="1"/>
    <cellStyle name="Hipervínculo visitado" xfId="53572" builtinId="9" hidden="1"/>
    <cellStyle name="Hipervínculo visitado" xfId="47581" builtinId="9" hidden="1"/>
    <cellStyle name="Hipervínculo visitado" xfId="14283" builtinId="9" hidden="1"/>
    <cellStyle name="Hipervínculo visitado" xfId="39604" builtinId="9" hidden="1"/>
    <cellStyle name="Hipervínculo visitado" xfId="46901" builtinId="9" hidden="1"/>
    <cellStyle name="Hipervínculo visitado" xfId="90" builtinId="9" hidden="1"/>
    <cellStyle name="Hipervínculo visitado" xfId="47513" builtinId="9" hidden="1"/>
    <cellStyle name="Hipervínculo visitado" xfId="1375" builtinId="9" hidden="1"/>
    <cellStyle name="Hipervínculo visitado" xfId="3423" builtinId="9" hidden="1"/>
    <cellStyle name="Hipervínculo visitado" xfId="14578" builtinId="9" hidden="1"/>
    <cellStyle name="Hipervínculo visitado" xfId="39584" builtinId="9" hidden="1"/>
    <cellStyle name="Hipervínculo visitado" xfId="40004" builtinId="9" hidden="1"/>
    <cellStyle name="Hipervínculo visitado" xfId="23931" builtinId="9" hidden="1"/>
    <cellStyle name="Hipervínculo visitado" xfId="32300" builtinId="9" hidden="1"/>
    <cellStyle name="Hipervínculo visitado" xfId="20656" builtinId="9" hidden="1"/>
    <cellStyle name="Hipervínculo visitado" xfId="18357" builtinId="9" hidden="1"/>
    <cellStyle name="Hipervínculo visitado" xfId="57206" builtinId="9" hidden="1"/>
    <cellStyle name="Hipervínculo visitado" xfId="57684" builtinId="9" hidden="1"/>
    <cellStyle name="Hipervínculo visitado" xfId="52799" builtinId="9" hidden="1"/>
    <cellStyle name="Hipervínculo visitado" xfId="49934" builtinId="9" hidden="1"/>
    <cellStyle name="Hipervínculo visitado" xfId="56629" builtinId="9" hidden="1"/>
    <cellStyle name="Hipervínculo visitado" xfId="16983" builtinId="9" hidden="1"/>
    <cellStyle name="Hipervínculo visitado" xfId="56579" builtinId="9" hidden="1"/>
    <cellStyle name="Hipervínculo visitado" xfId="59143" builtinId="9" hidden="1"/>
    <cellStyle name="Hipervínculo visitado" xfId="50277" builtinId="9" hidden="1"/>
    <cellStyle name="Hipervínculo visitado" xfId="54645" builtinId="9" hidden="1"/>
    <cellStyle name="Hipervínculo visitado" xfId="37019" builtinId="9" hidden="1"/>
    <cellStyle name="Hipervínculo visitado" xfId="13847" builtinId="9" hidden="1"/>
    <cellStyle name="Hipervínculo visitado" xfId="46581" builtinId="9" hidden="1"/>
    <cellStyle name="Hipervínculo visitado" xfId="45793" builtinId="9" hidden="1"/>
    <cellStyle name="Hipervínculo visitado" xfId="57742" builtinId="9" hidden="1"/>
    <cellStyle name="Hipervínculo visitado" xfId="16906" builtinId="9" hidden="1"/>
    <cellStyle name="Hipervínculo visitado" xfId="44302" builtinId="9" hidden="1"/>
    <cellStyle name="Hipervínculo visitado" xfId="25108" builtinId="9" hidden="1"/>
    <cellStyle name="Hipervínculo visitado" xfId="9356" builtinId="9" hidden="1"/>
    <cellStyle name="Hipervínculo visitado" xfId="42726" builtinId="9" hidden="1"/>
    <cellStyle name="Hipervínculo visitado" xfId="57130" builtinId="9" hidden="1"/>
    <cellStyle name="Hipervínculo visitado" xfId="39650" builtinId="9" hidden="1"/>
    <cellStyle name="Hipervínculo visitado" xfId="37027" builtinId="9" hidden="1"/>
    <cellStyle name="Hipervínculo visitado" xfId="40734" builtinId="9" hidden="1"/>
    <cellStyle name="Hipervínculo visitado" xfId="42052" builtinId="9" hidden="1"/>
    <cellStyle name="Hipervínculo visitado" xfId="41083" builtinId="9" hidden="1"/>
    <cellStyle name="Hipervínculo visitado" xfId="57718" builtinId="9" hidden="1"/>
    <cellStyle name="Hipervínculo visitado" xfId="37727" builtinId="9" hidden="1"/>
    <cellStyle name="Hipervínculo visitado" xfId="42920" builtinId="9" hidden="1"/>
    <cellStyle name="Hipervínculo visitado" xfId="54772" builtinId="9" hidden="1"/>
    <cellStyle name="Hipervínculo visitado" xfId="50591" builtinId="9" hidden="1"/>
    <cellStyle name="Hipervínculo visitado" xfId="51724" builtinId="9" hidden="1"/>
    <cellStyle name="Hipervínculo visitado" xfId="51984" builtinId="9" hidden="1"/>
    <cellStyle name="Hipervínculo visitado" xfId="48476" builtinId="9" hidden="1"/>
    <cellStyle name="Hipervínculo visitado" xfId="3314" builtinId="9" hidden="1"/>
    <cellStyle name="Hipervínculo visitado" xfId="38905" builtinId="9" hidden="1"/>
    <cellStyle name="Hipervínculo visitado" xfId="59089" builtinId="9" hidden="1"/>
    <cellStyle name="Hipervínculo visitado" xfId="32561" builtinId="9" hidden="1"/>
    <cellStyle name="Hipervínculo visitado" xfId="57943" builtinId="9" hidden="1"/>
    <cellStyle name="Hipervínculo visitado" xfId="24829" builtinId="9" hidden="1"/>
    <cellStyle name="Hipervínculo visitado" xfId="37865" builtinId="9" hidden="1"/>
    <cellStyle name="Hipervínculo visitado" xfId="36923" builtinId="9" hidden="1"/>
    <cellStyle name="Hipervínculo visitado" xfId="18071" builtinId="9" hidden="1"/>
    <cellStyle name="Hipervínculo visitado" xfId="45801" builtinId="9" hidden="1"/>
    <cellStyle name="Hipervínculo visitado" xfId="51782" builtinId="9" hidden="1"/>
    <cellStyle name="Hipervínculo visitado" xfId="24661" builtinId="9" hidden="1"/>
    <cellStyle name="Hipervínculo visitado" xfId="10366" builtinId="9" hidden="1"/>
    <cellStyle name="Hipervínculo visitado" xfId="7857" builtinId="9" hidden="1"/>
    <cellStyle name="Hipervínculo visitado" xfId="2943" builtinId="9" hidden="1"/>
    <cellStyle name="Hipervínculo visitado" xfId="13099" builtinId="9" hidden="1"/>
    <cellStyle name="Hipervínculo visitado" xfId="19754" builtinId="9" hidden="1"/>
    <cellStyle name="Hipervínculo visitado" xfId="5790" builtinId="9" hidden="1"/>
    <cellStyle name="Hipervínculo visitado" xfId="54836" builtinId="9" hidden="1"/>
    <cellStyle name="Hipervínculo visitado" xfId="21590" builtinId="9" hidden="1"/>
    <cellStyle name="Hipervínculo visitado" xfId="32676" builtinId="9" hidden="1"/>
    <cellStyle name="Hipervínculo visitado" xfId="15130" builtinId="9" hidden="1"/>
    <cellStyle name="Hipervínculo visitado" xfId="10984" builtinId="9" hidden="1"/>
    <cellStyle name="Hipervínculo visitado" xfId="2056" builtinId="9" hidden="1"/>
    <cellStyle name="Hipervínculo visitado" xfId="57446" builtinId="9" hidden="1"/>
    <cellStyle name="Hipervínculo visitado" xfId="21887" builtinId="9" hidden="1"/>
    <cellStyle name="Hipervínculo visitado" xfId="5559" builtinId="9" hidden="1"/>
    <cellStyle name="Hipervínculo visitado" xfId="49708" builtinId="9" hidden="1"/>
    <cellStyle name="Hipervínculo visitado" xfId="1237" builtinId="9" hidden="1"/>
    <cellStyle name="Hipervínculo visitado" xfId="47820" builtinId="9" hidden="1"/>
    <cellStyle name="Hipervínculo visitado" xfId="51236" builtinId="9" hidden="1"/>
    <cellStyle name="Hipervínculo visitado" xfId="55987" builtinId="9" hidden="1"/>
    <cellStyle name="Hipervínculo visitado" xfId="14604" builtinId="9" hidden="1"/>
    <cellStyle name="Hipervínculo visitado" xfId="37618" builtinId="9" hidden="1"/>
    <cellStyle name="Hipervínculo visitado" xfId="19800" builtinId="9" hidden="1"/>
    <cellStyle name="Hipervínculo visitado" xfId="52250" builtinId="9" hidden="1"/>
    <cellStyle name="Hipervínculo visitado" xfId="42842" builtinId="9" hidden="1"/>
    <cellStyle name="Hipervínculo visitado" xfId="40168" builtinId="9" hidden="1"/>
    <cellStyle name="Hipervínculo visitado" xfId="40860" builtinId="9" hidden="1"/>
    <cellStyle name="Hipervínculo visitado" xfId="54746" builtinId="9" hidden="1"/>
    <cellStyle name="Hipervínculo visitado" xfId="57270" builtinId="9" hidden="1"/>
    <cellStyle name="Hipervínculo visitado" xfId="36624" builtinId="9" hidden="1"/>
    <cellStyle name="Hipervínculo visitado" xfId="51309" builtinId="9" hidden="1"/>
    <cellStyle name="Hipervínculo visitado" xfId="53719" builtinId="9" hidden="1"/>
    <cellStyle name="Hipervínculo visitado" xfId="56381" builtinId="9" hidden="1"/>
    <cellStyle name="Hipervínculo visitado" xfId="57841" builtinId="9" hidden="1"/>
    <cellStyle name="Hipervínculo visitado" xfId="27338" builtinId="9" hidden="1"/>
    <cellStyle name="Hipervínculo visitado" xfId="8426" builtinId="9" hidden="1"/>
    <cellStyle name="Hipervínculo visitado" xfId="16192" builtinId="9" hidden="1"/>
    <cellStyle name="Hipervínculo visitado" xfId="34315" builtinId="9" hidden="1"/>
    <cellStyle name="Hipervínculo visitado" xfId="56665" builtinId="9" hidden="1"/>
    <cellStyle name="Hipervínculo visitado" xfId="17748" builtinId="9" hidden="1"/>
    <cellStyle name="Hipervínculo visitado" xfId="45551" builtinId="9" hidden="1"/>
    <cellStyle name="Hipervínculo visitado" xfId="59035" builtinId="9" hidden="1"/>
    <cellStyle name="Hipervínculo visitado" xfId="57316" builtinId="9" hidden="1"/>
    <cellStyle name="Hipervínculo visitado" xfId="50692" builtinId="9" hidden="1"/>
    <cellStyle name="Hipervínculo visitado" xfId="39379" builtinId="9" hidden="1"/>
    <cellStyle name="Hipervínculo visitado" xfId="36933" builtinId="9" hidden="1"/>
    <cellStyle name="Hipervínculo visitado" xfId="40312" builtinId="9" hidden="1"/>
    <cellStyle name="Hipervínculo visitado" xfId="9307" builtinId="9" hidden="1"/>
    <cellStyle name="Hipervínculo visitado" xfId="44112" builtinId="9" hidden="1"/>
    <cellStyle name="Hipervínculo visitado" xfId="57399" builtinId="9" hidden="1"/>
    <cellStyle name="Hipervínculo visitado" xfId="59171" builtinId="9" hidden="1"/>
    <cellStyle name="Hipervínculo visitado" xfId="48320" builtinId="9" hidden="1"/>
    <cellStyle name="Hipervínculo visitado" xfId="14156" builtinId="9" hidden="1"/>
    <cellStyle name="Hipervínculo visitado" xfId="30206" builtinId="9" hidden="1"/>
    <cellStyle name="Hipervínculo visitado" xfId="21072" builtinId="9" hidden="1"/>
    <cellStyle name="Hipervínculo visitado" xfId="40378" builtinId="9" hidden="1"/>
    <cellStyle name="Hipervínculo visitado" xfId="40048" builtinId="9" hidden="1"/>
    <cellStyle name="Hipervínculo visitado" xfId="38033" builtinId="9" hidden="1"/>
    <cellStyle name="Hipervínculo visitado" xfId="33416" builtinId="9" hidden="1"/>
    <cellStyle name="Hipervínculo visitado" xfId="21785" builtinId="9" hidden="1"/>
    <cellStyle name="Hipervínculo visitado" xfId="23096" builtinId="9" hidden="1"/>
    <cellStyle name="Hipervínculo visitado" xfId="28711" builtinId="9" hidden="1"/>
    <cellStyle name="Hipervínculo visitado" xfId="29445" builtinId="9" hidden="1"/>
    <cellStyle name="Hipervínculo visitado" xfId="13299" builtinId="9" hidden="1"/>
    <cellStyle name="Hipervínculo visitado" xfId="57256" builtinId="9" hidden="1"/>
    <cellStyle name="Hipervínculo visitado" xfId="40504" builtinId="9" hidden="1"/>
    <cellStyle name="Hipervínculo visitado" xfId="52006" builtinId="9" hidden="1"/>
    <cellStyle name="Hipervínculo visitado" xfId="45824" builtinId="9" hidden="1"/>
    <cellStyle name="Hipervínculo visitado" xfId="23761" builtinId="9" hidden="1"/>
    <cellStyle name="Hipervínculo visitado" xfId="33722" builtinId="9" hidden="1"/>
    <cellStyle name="Hipervínculo visitado" xfId="57092" builtinId="9" hidden="1"/>
    <cellStyle name="Hipervínculo visitado" xfId="56221" builtinId="9" hidden="1"/>
    <cellStyle name="Hipervínculo visitado" xfId="55179" builtinId="9" hidden="1"/>
    <cellStyle name="Hipervínculo visitado" xfId="58083" builtinId="9" hidden="1"/>
    <cellStyle name="Hipervínculo visitado" xfId="58715" builtinId="9" hidden="1"/>
    <cellStyle name="Hipervínculo visitado" xfId="58021" builtinId="9" hidden="1"/>
    <cellStyle name="Hipervínculo visitado" xfId="57442" builtinId="9" hidden="1"/>
    <cellStyle name="Hipervínculo visitado" xfId="55858" builtinId="9" hidden="1"/>
    <cellStyle name="Hipervínculo visitado" xfId="49452" builtinId="9" hidden="1"/>
    <cellStyle name="Hipervínculo visitado" xfId="5698" builtinId="9" hidden="1"/>
    <cellStyle name="Hipervínculo visitado" xfId="47215" builtinId="9" hidden="1"/>
    <cellStyle name="Hipervínculo visitado" xfId="26463" builtinId="9" hidden="1"/>
    <cellStyle name="Hipervínculo visitado" xfId="15740" builtinId="9" hidden="1"/>
    <cellStyle name="Hipervínculo visitado" xfId="55347" builtinId="9" hidden="1"/>
    <cellStyle name="Hipervínculo visitado" xfId="50173" builtinId="9" hidden="1"/>
    <cellStyle name="Hipervínculo visitado" xfId="57222" builtinId="9" hidden="1"/>
    <cellStyle name="Hipervínculo visitado" xfId="29773" builtinId="9" hidden="1"/>
    <cellStyle name="Hipervínculo visitado" xfId="32440" builtinId="9" hidden="1"/>
    <cellStyle name="Hipervínculo visitado" xfId="37513" builtinId="9" hidden="1"/>
    <cellStyle name="Hipervínculo visitado" xfId="36897" builtinId="9" hidden="1"/>
    <cellStyle name="Hipervínculo visitado" xfId="39758" builtinId="9" hidden="1"/>
    <cellStyle name="Hipervínculo visitado" xfId="14908" builtinId="9" hidden="1"/>
    <cellStyle name="Hipervínculo visitado" xfId="45519" builtinId="9" hidden="1"/>
    <cellStyle name="Hipervínculo visitado" xfId="51420" builtinId="9" hidden="1"/>
    <cellStyle name="Hipervínculo visitado" xfId="49676" builtinId="9" hidden="1"/>
    <cellStyle name="Hipervínculo visitado" xfId="50044" builtinId="9" hidden="1"/>
    <cellStyle name="Hipervínculo visitado" xfId="53711" builtinId="9" hidden="1"/>
    <cellStyle name="Hipervínculo visitado" xfId="7419" builtinId="9" hidden="1"/>
    <cellStyle name="Hipervínculo visitado" xfId="17946" builtinId="9" hidden="1"/>
    <cellStyle name="Hipervínculo visitado" xfId="56281" builtinId="9" hidden="1"/>
    <cellStyle name="Hipervínculo visitado" xfId="50459" builtinId="9" hidden="1"/>
    <cellStyle name="Hipervínculo visitado" xfId="53148" builtinId="9" hidden="1"/>
    <cellStyle name="Hipervínculo visitado" xfId="17320" builtinId="9" hidden="1"/>
    <cellStyle name="Hipervínculo visitado" xfId="14243" builtinId="9" hidden="1"/>
    <cellStyle name="Hipervínculo visitado" xfId="16898" builtinId="9" hidden="1"/>
    <cellStyle name="Hipervínculo visitado" xfId="11257" builtinId="9" hidden="1"/>
    <cellStyle name="Hipervínculo visitado" xfId="13419" builtinId="9" hidden="1"/>
    <cellStyle name="Hipervínculo visitado" xfId="15777" builtinId="9" hidden="1"/>
    <cellStyle name="Hipervínculo visitado" xfId="55819" builtinId="9" hidden="1"/>
    <cellStyle name="Hipervínculo visitado" xfId="30755" builtinId="9" hidden="1"/>
    <cellStyle name="Hipervínculo visitado" xfId="49646" builtinId="9" hidden="1"/>
    <cellStyle name="Hipervínculo visitado" xfId="5644" builtinId="9" hidden="1"/>
    <cellStyle name="Hipervínculo visitado" xfId="41295" builtinId="9" hidden="1"/>
    <cellStyle name="Hipervínculo visitado" xfId="6997" builtinId="9" hidden="1"/>
    <cellStyle name="Hipervínculo visitado" xfId="19204" builtinId="9" hidden="1"/>
    <cellStyle name="Hipervínculo visitado" xfId="42076" builtinId="9" hidden="1"/>
    <cellStyle name="Hipervínculo visitado" xfId="48374" builtinId="9" hidden="1"/>
    <cellStyle name="Hipervínculo visitado" xfId="8138" builtinId="9" hidden="1"/>
    <cellStyle name="Hipervínculo visitado" xfId="38882" builtinId="9" hidden="1"/>
    <cellStyle name="Hipervínculo visitado" xfId="29465" builtinId="9" hidden="1"/>
    <cellStyle name="Hipervínculo visitado" xfId="45743" builtinId="9" hidden="1"/>
    <cellStyle name="Hipervínculo visitado" xfId="27069" builtinId="9" hidden="1"/>
    <cellStyle name="Hipervínculo visitado" xfId="18778" builtinId="9" hidden="1"/>
    <cellStyle name="Hipervínculo visitado" xfId="4904" builtinId="9" hidden="1"/>
    <cellStyle name="Hipervínculo visitado" xfId="45304" builtinId="9" hidden="1"/>
    <cellStyle name="Hipervínculo visitado" xfId="20915" builtinId="9" hidden="1"/>
    <cellStyle name="Hipervínculo visitado" xfId="26269" builtinId="9" hidden="1"/>
    <cellStyle name="Hipervínculo visitado" xfId="49492" builtinId="9" hidden="1"/>
    <cellStyle name="Hipervínculo visitado" xfId="15488" builtinId="9" hidden="1"/>
    <cellStyle name="Hipervínculo visitado" xfId="13506" builtinId="9" hidden="1"/>
    <cellStyle name="Hipervínculo visitado" xfId="41061" builtinId="9" hidden="1"/>
    <cellStyle name="Hipervínculo visitado" xfId="59045" builtinId="9" hidden="1"/>
    <cellStyle name="Hipervínculo visitado" xfId="58230" builtinId="9" hidden="1"/>
    <cellStyle name="Hipervínculo visitado" xfId="25581" builtinId="9" hidden="1"/>
    <cellStyle name="Hipervínculo visitado" xfId="28759" builtinId="9" hidden="1"/>
    <cellStyle name="Hipervínculo visitado" xfId="22469" builtinId="9" hidden="1"/>
    <cellStyle name="Hipervínculo visitado" xfId="34868" builtinId="9" hidden="1"/>
    <cellStyle name="Hipervínculo visitado" xfId="22708" builtinId="9" hidden="1"/>
    <cellStyle name="Hipervínculo visitado" xfId="3655" builtinId="9" hidden="1"/>
    <cellStyle name="Hipervínculo visitado" xfId="20365" builtinId="9" hidden="1"/>
    <cellStyle name="Hipervínculo visitado" xfId="4344" builtinId="9" hidden="1"/>
    <cellStyle name="Hipervínculo visitado" xfId="45677" builtinId="9" hidden="1"/>
    <cellStyle name="Hipervínculo visitado" xfId="32075" builtinId="9" hidden="1"/>
    <cellStyle name="Hipervínculo visitado" xfId="9962" builtinId="9" hidden="1"/>
    <cellStyle name="Hipervínculo visitado" xfId="46955" builtinId="9" hidden="1"/>
    <cellStyle name="Hipervínculo visitado" xfId="26001" builtinId="9" hidden="1"/>
    <cellStyle name="Hipervínculo visitado" xfId="46465" builtinId="9" hidden="1"/>
    <cellStyle name="Hipervínculo visitado" xfId="20779" builtinId="9" hidden="1"/>
    <cellStyle name="Hipervínculo visitado" xfId="27747" builtinId="9" hidden="1"/>
    <cellStyle name="Hipervínculo visitado" xfId="27978" builtinId="9" hidden="1"/>
    <cellStyle name="Hipervínculo visitado" xfId="12233" builtinId="9" hidden="1"/>
    <cellStyle name="Hipervínculo visitado" xfId="29347" builtinId="9" hidden="1"/>
    <cellStyle name="Hipervínculo visitado" xfId="59221" builtinId="9" hidden="1"/>
    <cellStyle name="Hipervínculo visitado" xfId="30142" builtinId="9" hidden="1"/>
    <cellStyle name="Hipervínculo visitado" xfId="33456" builtinId="9" hidden="1"/>
    <cellStyle name="Hipervínculo visitado" xfId="34967" builtinId="9" hidden="1"/>
    <cellStyle name="Hipervínculo visitado" xfId="14336" builtinId="9" hidden="1"/>
    <cellStyle name="Hipervínculo visitado" xfId="30068" builtinId="9" hidden="1"/>
    <cellStyle name="Hipervínculo visitado" xfId="49420" builtinId="9" hidden="1"/>
    <cellStyle name="Hipervínculo visitado" xfId="22347" builtinId="9" hidden="1"/>
    <cellStyle name="Hipervínculo visitado" xfId="30562" builtinId="9" hidden="1"/>
    <cellStyle name="Hipervínculo visitado" xfId="42522" builtinId="9" hidden="1"/>
    <cellStyle name="Hipervínculo visitado" xfId="29337" builtinId="9" hidden="1"/>
    <cellStyle name="Hipervínculo visitado" xfId="31224" builtinId="9" hidden="1"/>
    <cellStyle name="Hipervínculo visitado" xfId="41247" builtinId="9" hidden="1"/>
    <cellStyle name="Hipervínculo visitado" xfId="44764" builtinId="9" hidden="1"/>
    <cellStyle name="Hipervínculo visitado" xfId="40456" builtinId="9" hidden="1"/>
    <cellStyle name="Hipervínculo visitado" xfId="20947" builtinId="9" hidden="1"/>
    <cellStyle name="Hipervínculo visitado" xfId="20869" builtinId="9" hidden="1"/>
    <cellStyle name="Hipervínculo visitado" xfId="10076" builtinId="9" hidden="1"/>
    <cellStyle name="Hipervínculo visitado" xfId="45687" builtinId="9" hidden="1"/>
    <cellStyle name="Hipervínculo visitado" xfId="16912" builtinId="9" hidden="1"/>
    <cellStyle name="Hipervínculo visitado" xfId="48712" builtinId="9" hidden="1"/>
    <cellStyle name="Hipervínculo visitado" xfId="36203" builtinId="9" hidden="1"/>
    <cellStyle name="Hipervínculo visitado" xfId="19672" builtinId="9" hidden="1"/>
    <cellStyle name="Hipervínculo visitado" xfId="8106" builtinId="9" hidden="1"/>
    <cellStyle name="Hipervínculo visitado" xfId="34466" builtinId="9" hidden="1"/>
    <cellStyle name="Hipervínculo visitado" xfId="10830" builtinId="9" hidden="1"/>
    <cellStyle name="Hipervínculo visitado" xfId="47103" builtinId="9" hidden="1"/>
    <cellStyle name="Hipervínculo visitado" xfId="38203" builtinId="9" hidden="1"/>
    <cellStyle name="Hipervínculo visitado" xfId="28271" builtinId="9" hidden="1"/>
    <cellStyle name="Hipervínculo visitado" xfId="19295" builtinId="9" hidden="1"/>
    <cellStyle name="Hipervínculo visitado" xfId="9458" builtinId="9" hidden="1"/>
    <cellStyle name="Hipervínculo visitado" xfId="10898" builtinId="9" hidden="1"/>
    <cellStyle name="Hipervínculo visitado" xfId="52901" builtinId="9" hidden="1"/>
    <cellStyle name="Hipervínculo visitado" xfId="48163" builtinId="9" hidden="1"/>
    <cellStyle name="Hipervínculo visitado" xfId="9538" builtinId="9" hidden="1"/>
    <cellStyle name="Hipervínculo visitado" xfId="7206" builtinId="9" hidden="1"/>
    <cellStyle name="Hipervínculo visitado" xfId="53393" builtinId="9" hidden="1"/>
    <cellStyle name="Hipervínculo visitado" xfId="45593" builtinId="9" hidden="1"/>
    <cellStyle name="Hipervínculo visitado" xfId="12163" builtinId="9" hidden="1"/>
    <cellStyle name="Hipervínculo visitado" xfId="11176" builtinId="9" hidden="1"/>
    <cellStyle name="Hipervínculo visitado" xfId="4558" builtinId="9" hidden="1"/>
    <cellStyle name="Hipervínculo visitado" xfId="1225" builtinId="9" hidden="1"/>
    <cellStyle name="Hipervínculo visitado" xfId="44722" builtinId="9" hidden="1"/>
    <cellStyle name="Hipervínculo visitado" xfId="5962" builtinId="9" hidden="1"/>
    <cellStyle name="Hipervínculo visitado" xfId="1483" builtinId="9" hidden="1"/>
    <cellStyle name="Hipervínculo visitado" xfId="5954" builtinId="9" hidden="1"/>
    <cellStyle name="Hipervínculo visitado" xfId="5354" builtinId="9" hidden="1"/>
    <cellStyle name="Hipervínculo visitado" xfId="42187" builtinId="9" hidden="1"/>
    <cellStyle name="Hipervínculo visitado" xfId="37903" builtinId="9" hidden="1"/>
    <cellStyle name="Hipervínculo visitado" xfId="2737" builtinId="9" hidden="1"/>
    <cellStyle name="Hipervínculo visitado" xfId="2170" builtinId="9" hidden="1"/>
    <cellStyle name="Hipervínculo visitado" xfId="2555" builtinId="9" hidden="1"/>
    <cellStyle name="Hipervínculo visitado" xfId="15176" builtinId="9" hidden="1"/>
    <cellStyle name="Hipervínculo visitado" xfId="12424" builtinId="9" hidden="1"/>
    <cellStyle name="Hipervínculo visitado" xfId="9123" builtinId="9" hidden="1"/>
    <cellStyle name="Hipervínculo visitado" xfId="47854" builtinId="9" hidden="1"/>
    <cellStyle name="Hipervínculo visitado" xfId="34917" builtinId="9" hidden="1"/>
    <cellStyle name="Hipervínculo visitado" xfId="29247" builtinId="9" hidden="1"/>
    <cellStyle name="Hipervínculo visitado" xfId="41009" builtinId="9" hidden="1"/>
    <cellStyle name="Hipervínculo visitado" xfId="361" builtinId="9" hidden="1"/>
    <cellStyle name="Hipervínculo visitado" xfId="30576" builtinId="9" hidden="1"/>
    <cellStyle name="Hipervínculo visitado" xfId="50407" builtinId="9" hidden="1"/>
    <cellStyle name="Hipervínculo visitado" xfId="46433" builtinId="9" hidden="1"/>
    <cellStyle name="Hipervínculo visitado" xfId="15993" builtinId="9" hidden="1"/>
    <cellStyle name="Hipervínculo visitado" xfId="58923" builtinId="9" hidden="1"/>
    <cellStyle name="Hipervínculo visitado" xfId="50052" builtinId="9" hidden="1"/>
    <cellStyle name="Hipervínculo visitado" xfId="26417" builtinId="9" hidden="1"/>
    <cellStyle name="Hipervínculo visitado" xfId="35553" builtinId="9" hidden="1"/>
    <cellStyle name="Hipervínculo visitado" xfId="23231" builtinId="9" hidden="1"/>
    <cellStyle name="Hipervínculo visitado" xfId="12053" builtinId="9" hidden="1"/>
    <cellStyle name="Hipervínculo visitado" xfId="55430" builtinId="9" hidden="1"/>
    <cellStyle name="Hipervínculo visitado" xfId="27847" builtinId="9" hidden="1"/>
    <cellStyle name="Hipervínculo visitado" xfId="23159" builtinId="9" hidden="1"/>
    <cellStyle name="Hipervínculo visitado" xfId="19682" builtinId="9" hidden="1"/>
    <cellStyle name="Hipervínculo visitado" xfId="1477" builtinId="9" hidden="1"/>
    <cellStyle name="Hipervínculo visitado" xfId="14152" builtinId="9" hidden="1"/>
    <cellStyle name="Hipervínculo visitado" xfId="14036" builtinId="9" hidden="1"/>
    <cellStyle name="Hipervínculo visitado" xfId="40808" builtinId="9" hidden="1"/>
    <cellStyle name="Hipervínculo visitado" xfId="53463" builtinId="9" hidden="1"/>
    <cellStyle name="Hipervínculo visitado" xfId="22371" builtinId="9" hidden="1"/>
    <cellStyle name="Hipervínculo visitado" xfId="46949" builtinId="9" hidden="1"/>
    <cellStyle name="Hipervínculo visitado" xfId="39268" builtinId="9" hidden="1"/>
    <cellStyle name="Hipervínculo visitado" xfId="14632" builtinId="9" hidden="1"/>
    <cellStyle name="Hipervínculo visitado" xfId="55014" builtinId="9" hidden="1"/>
    <cellStyle name="Hipervínculo visitado" xfId="48862" builtinId="9" hidden="1"/>
    <cellStyle name="Hipervínculo visitado" xfId="56001" builtinId="9" hidden="1"/>
    <cellStyle name="Hipervínculo visitado" xfId="29103" builtinId="9" hidden="1"/>
    <cellStyle name="Hipervínculo visitado" xfId="863" builtinId="9" hidden="1"/>
    <cellStyle name="Hipervínculo visitado" xfId="30486" builtinId="9" hidden="1"/>
    <cellStyle name="Hipervínculo visitado" xfId="12313" builtinId="9" hidden="1"/>
    <cellStyle name="Hipervínculo visitado" xfId="13221" builtinId="9" hidden="1"/>
    <cellStyle name="Hipervínculo visitado" xfId="31863" builtinId="9" hidden="1"/>
    <cellStyle name="Hipervínculo visitado" xfId="9616" builtinId="9" hidden="1"/>
    <cellStyle name="Hipervínculo visitado" xfId="33360" builtinId="9" hidden="1"/>
    <cellStyle name="Hipervínculo visitado" xfId="49434" builtinId="9" hidden="1"/>
    <cellStyle name="Hipervínculo visitado" xfId="26337" builtinId="9" hidden="1"/>
    <cellStyle name="Hipervínculo visitado" xfId="57062" builtinId="9" hidden="1"/>
    <cellStyle name="Hipervínculo visitado" xfId="56603" builtinId="9" hidden="1"/>
    <cellStyle name="Hipervínculo visitado" xfId="49884" builtinId="9" hidden="1"/>
    <cellStyle name="Hipervínculo visitado" xfId="22535" builtinId="9" hidden="1"/>
    <cellStyle name="Hipervínculo visitado" xfId="46437" builtinId="9" hidden="1"/>
    <cellStyle name="Hipervínculo visitado" xfId="51602" builtinId="9" hidden="1"/>
    <cellStyle name="Hipervínculo visitado" xfId="7238" builtinId="9" hidden="1"/>
    <cellStyle name="Hipervínculo visitado" xfId="27602" builtinId="9" hidden="1"/>
    <cellStyle name="Hipervínculo visitado" xfId="15877" builtinId="9" hidden="1"/>
    <cellStyle name="Hipervínculo visitado" xfId="55150" builtinId="9" hidden="1"/>
    <cellStyle name="Hipervínculo visitado" xfId="42680" builtinId="9" hidden="1"/>
    <cellStyle name="Hipervínculo visitado" xfId="55693" builtinId="9" hidden="1"/>
    <cellStyle name="Hipervínculo visitado" xfId="52461" builtinId="9" hidden="1"/>
    <cellStyle name="Hipervínculo visitado" xfId="40902" builtinId="9" hidden="1"/>
    <cellStyle name="Hipervínculo visitado" xfId="32422" builtinId="9" hidden="1"/>
    <cellStyle name="Hipervínculo visitado" xfId="23215" builtinId="9" hidden="1"/>
    <cellStyle name="Hipervínculo visitado" xfId="26897" builtinId="9" hidden="1"/>
    <cellStyle name="Hipervínculo visitado" xfId="44146" builtinId="9" hidden="1"/>
    <cellStyle name="Hipervínculo visitado" xfId="29071" builtinId="9" hidden="1"/>
    <cellStyle name="Hipervínculo visitado" xfId="39966" builtinId="9" hidden="1"/>
    <cellStyle name="Hipervínculo visitado" xfId="16736" builtinId="9" hidden="1"/>
    <cellStyle name="Hipervínculo visitado" xfId="34353" builtinId="9" hidden="1"/>
    <cellStyle name="Hipervínculo visitado" xfId="49065" builtinId="9" hidden="1"/>
    <cellStyle name="Hipervínculo visitado" xfId="10274" builtinId="9" hidden="1"/>
    <cellStyle name="Hipervínculo visitado" xfId="14510" builtinId="9" hidden="1"/>
    <cellStyle name="Hipervínculo visitado" xfId="24841" builtinId="9" hidden="1"/>
    <cellStyle name="Hipervínculo visitado" xfId="47011" builtinId="9" hidden="1"/>
    <cellStyle name="Hipervínculo visitado" xfId="57258" builtinId="9" hidden="1"/>
    <cellStyle name="Hipervínculo visitado" xfId="56267" builtinId="9" hidden="1"/>
    <cellStyle name="Hipervínculo visitado" xfId="55525" builtinId="9" hidden="1"/>
    <cellStyle name="Hipervínculo visitado" xfId="55075" builtinId="9" hidden="1"/>
    <cellStyle name="Hipervínculo visitado" xfId="57348" builtinId="9" hidden="1"/>
    <cellStyle name="Hipervínculo visitado" xfId="57927" builtinId="9" hidden="1"/>
    <cellStyle name="Hipervínculo visitado" xfId="58037" builtinId="9" hidden="1"/>
    <cellStyle name="Hipervínculo visitado" xfId="58429" builtinId="9" hidden="1"/>
    <cellStyle name="Hipervínculo visitado" xfId="58705" builtinId="9" hidden="1"/>
    <cellStyle name="Hipervínculo visitado" xfId="58777" builtinId="9" hidden="1"/>
    <cellStyle name="Hipervínculo visitado" xfId="54067" builtinId="9" hidden="1"/>
    <cellStyle name="Hipervínculo visitado" xfId="46290" builtinId="9" hidden="1"/>
    <cellStyle name="Hipervínculo visitado" xfId="50883" builtinId="9" hidden="1"/>
    <cellStyle name="Hipervínculo visitado" xfId="22830" builtinId="9" hidden="1"/>
    <cellStyle name="Hipervínculo visitado" xfId="26747" builtinId="9" hidden="1"/>
    <cellStyle name="Hipervínculo visitado" xfId="51212" builtinId="9" hidden="1"/>
    <cellStyle name="Hipervínculo visitado" xfId="13279" builtinId="9" hidden="1"/>
    <cellStyle name="Hipervínculo visitado" xfId="4476" builtinId="9" hidden="1"/>
    <cellStyle name="Hipervínculo visitado" xfId="57873" builtinId="9" hidden="1"/>
    <cellStyle name="Hipervínculo visitado" xfId="10212" builtinId="9" hidden="1"/>
    <cellStyle name="Hipervínculo visitado" xfId="7244" builtinId="9" hidden="1"/>
    <cellStyle name="Hipervínculo visitado" xfId="55537" builtinId="9" hidden="1"/>
    <cellStyle name="Hipervínculo visitado" xfId="38095" builtinId="9" hidden="1"/>
    <cellStyle name="Hipervínculo visitado" xfId="22293" builtinId="9" hidden="1"/>
    <cellStyle name="Hipervínculo visitado" xfId="18821" builtinId="9" hidden="1"/>
    <cellStyle name="Hipervínculo visitado" xfId="52170" builtinId="9" hidden="1"/>
    <cellStyle name="Hipervínculo visitado" xfId="55617" builtinId="9" hidden="1"/>
    <cellStyle name="Hipervínculo visitado" xfId="51676" builtinId="9" hidden="1"/>
    <cellStyle name="Hipervínculo visitado" xfId="1243" builtinId="9" hidden="1"/>
    <cellStyle name="Hipervínculo visitado" xfId="55803" builtinId="9" hidden="1"/>
    <cellStyle name="Hipervínculo visitado" xfId="24547" builtinId="9" hidden="1"/>
    <cellStyle name="Hipervínculo visitado" xfId="40307" builtinId="9" hidden="1"/>
    <cellStyle name="Hipervínculo visitado" xfId="7353" builtinId="9" hidden="1"/>
    <cellStyle name="Hipervínculo visitado" xfId="23697" builtinId="9" hidden="1"/>
    <cellStyle name="Hipervínculo visitado" xfId="17790" builtinId="9" hidden="1"/>
    <cellStyle name="Hipervínculo visitado" xfId="57174" builtinId="9" hidden="1"/>
    <cellStyle name="Hipervínculo visitado" xfId="56933" builtinId="9" hidden="1"/>
    <cellStyle name="Hipervínculo visitado" xfId="23128" builtinId="9" hidden="1"/>
    <cellStyle name="Hipervínculo visitado" xfId="3296" builtinId="9" hidden="1"/>
    <cellStyle name="Hipervínculo visitado" xfId="48364" builtinId="9" hidden="1"/>
    <cellStyle name="Hipervínculo visitado" xfId="30804" builtinId="9" hidden="1"/>
    <cellStyle name="Hipervínculo visitado" xfId="36708" builtinId="9" hidden="1"/>
    <cellStyle name="Hipervínculo visitado" xfId="6214" builtinId="9" hidden="1"/>
    <cellStyle name="Hipervínculo visitado" xfId="19150" builtinId="9" hidden="1"/>
    <cellStyle name="Hipervínculo visitado" xfId="33602" builtinId="9" hidden="1"/>
    <cellStyle name="Hipervínculo visitado" xfId="16292" builtinId="9" hidden="1"/>
    <cellStyle name="Hipervínculo visitado" xfId="13043" builtinId="9" hidden="1"/>
    <cellStyle name="Hipervínculo visitado" xfId="134" builtinId="9" hidden="1"/>
    <cellStyle name="Hipervínculo visitado" xfId="43715" builtinId="9" hidden="1"/>
    <cellStyle name="Hipervínculo visitado" xfId="36490" builtinId="9" hidden="1"/>
    <cellStyle name="Hipervínculo visitado" xfId="44614" builtinId="9" hidden="1"/>
    <cellStyle name="Hipervínculo visitado" xfId="31366" builtinId="9" hidden="1"/>
    <cellStyle name="Hipervínculo visitado" xfId="15302" builtinId="9" hidden="1"/>
    <cellStyle name="Hipervínculo visitado" xfId="22740" builtinId="9" hidden="1"/>
    <cellStyle name="Hipervínculo visitado" xfId="30900" builtinId="9" hidden="1"/>
    <cellStyle name="Hipervínculo visitado" xfId="18521" builtinId="9" hidden="1"/>
    <cellStyle name="Hipervínculo visitado" xfId="37580" builtinId="9" hidden="1"/>
    <cellStyle name="Hipervínculo visitado" xfId="28359" builtinId="9" hidden="1"/>
    <cellStyle name="Hipervínculo visitado" xfId="42652" builtinId="9" hidden="1"/>
    <cellStyle name="Hipervínculo visitado" xfId="11598" builtinId="9" hidden="1"/>
    <cellStyle name="Hipervínculo visitado" xfId="42928" builtinId="9" hidden="1"/>
    <cellStyle name="Hipervínculo visitado" xfId="5696" builtinId="9" hidden="1"/>
    <cellStyle name="Hipervínculo visitado" xfId="39074" builtinId="9" hidden="1"/>
    <cellStyle name="Hipervínculo visitado" xfId="48334" builtinId="9" hidden="1"/>
    <cellStyle name="Hipervínculo visitado" xfId="29233" builtinId="9" hidden="1"/>
    <cellStyle name="Hipervínculo visitado" xfId="24065" builtinId="9" hidden="1"/>
    <cellStyle name="Hipervínculo visitado" xfId="33502" builtinId="9" hidden="1"/>
    <cellStyle name="Hipervínculo visitado" xfId="58387" builtinId="9" hidden="1"/>
    <cellStyle name="Hipervínculo visitado" xfId="24916" builtinId="9" hidden="1"/>
    <cellStyle name="Hipervínculo visitado" xfId="22029" builtinId="9" hidden="1"/>
    <cellStyle name="Hipervínculo visitado" xfId="26289" builtinId="9" hidden="1"/>
    <cellStyle name="Hipervínculo visitado" xfId="18914" builtinId="9" hidden="1"/>
    <cellStyle name="Hipervínculo visitado" xfId="42205" builtinId="9" hidden="1"/>
    <cellStyle name="Hipervínculo visitado" xfId="50187" builtinId="9" hidden="1"/>
    <cellStyle name="Hipervínculo visitado" xfId="43914" builtinId="9" hidden="1"/>
    <cellStyle name="Hipervínculo visitado" xfId="54708" builtinId="9" hidden="1"/>
    <cellStyle name="Hipervínculo visitado" xfId="13606" builtinId="9" hidden="1"/>
    <cellStyle name="Hipervínculo visitado" xfId="29063" builtinId="9" hidden="1"/>
    <cellStyle name="Hipervínculo visitado" xfId="31188" builtinId="9" hidden="1"/>
    <cellStyle name="Hipervínculo visitado" xfId="43672" builtinId="9" hidden="1"/>
    <cellStyle name="Hipervínculo visitado" xfId="40924" builtinId="9" hidden="1"/>
    <cellStyle name="Hipervínculo visitado" xfId="14966" builtinId="9" hidden="1"/>
    <cellStyle name="Hipervínculo visitado" xfId="32013" builtinId="9" hidden="1"/>
    <cellStyle name="Hipervínculo visitado" xfId="54131" builtinId="9" hidden="1"/>
    <cellStyle name="Hipervínculo visitado" xfId="10604" builtinId="9" hidden="1"/>
    <cellStyle name="Hipervínculo visitado" xfId="59328" builtinId="9" hidden="1"/>
    <cellStyle name="Hipervínculo visitado" xfId="23951" builtinId="9" hidden="1"/>
    <cellStyle name="Hipervínculo visitado" xfId="18337" builtinId="9" hidden="1"/>
    <cellStyle name="Hipervínculo visitado" xfId="8244" builtinId="9" hidden="1"/>
    <cellStyle name="Hipervínculo visitado" xfId="719" builtinId="9" hidden="1"/>
    <cellStyle name="Hipervínculo visitado" xfId="15915" builtinId="9" hidden="1"/>
    <cellStyle name="Hipervínculo visitado" xfId="56529" builtinId="9" hidden="1"/>
    <cellStyle name="Hipervínculo visitado" xfId="56147" builtinId="9" hidden="1"/>
    <cellStyle name="Hipervínculo visitado" xfId="59133" builtinId="9" hidden="1"/>
    <cellStyle name="Hipervínculo visitado" xfId="6418" builtinId="9" hidden="1"/>
    <cellStyle name="Hipervínculo visitado" xfId="15056" builtinId="9" hidden="1"/>
    <cellStyle name="Hipervínculo visitado" xfId="46823" builtinId="9" hidden="1"/>
    <cellStyle name="Hipervínculo visitado" xfId="35069" builtinId="9" hidden="1"/>
    <cellStyle name="Hipervínculo visitado" xfId="5204" builtinId="9" hidden="1"/>
    <cellStyle name="Hipervínculo visitado" xfId="51626" builtinId="9" hidden="1"/>
    <cellStyle name="Hipervínculo visitado" xfId="13518" builtinId="9" hidden="1"/>
    <cellStyle name="Hipervínculo visitado" xfId="6665" builtinId="9" hidden="1"/>
    <cellStyle name="Hipervínculo visitado" xfId="44560" builtinId="9" hidden="1"/>
    <cellStyle name="Hipervínculo visitado" xfId="21168" builtinId="9" hidden="1"/>
    <cellStyle name="Hipervínculo visitado" xfId="5408" builtinId="9" hidden="1"/>
    <cellStyle name="Hipervínculo visitado" xfId="2444" builtinId="9" hidden="1"/>
    <cellStyle name="Hipervínculo visitado" xfId="43513" builtinId="9" hidden="1"/>
    <cellStyle name="Hipervínculo visitado" xfId="42183" builtinId="9" hidden="1"/>
    <cellStyle name="Hipervínculo visitado" xfId="44449" builtinId="9" hidden="1"/>
    <cellStyle name="Hipervínculo visitado" xfId="28923" builtinId="9" hidden="1"/>
    <cellStyle name="Hipervínculo visitado" xfId="14112" builtinId="9" hidden="1"/>
    <cellStyle name="Hipervínculo visitado" xfId="2152" builtinId="9" hidden="1"/>
    <cellStyle name="Hipervínculo visitado" xfId="8020" builtinId="9" hidden="1"/>
    <cellStyle name="Hipervínculo visitado" xfId="20553" builtinId="9" hidden="1"/>
    <cellStyle name="Hipervínculo visitado" xfId="13994" builtinId="9" hidden="1"/>
    <cellStyle name="Hipervínculo visitado" xfId="43820" builtinId="9" hidden="1"/>
    <cellStyle name="Hipervínculo visitado" xfId="29612" builtinId="9" hidden="1"/>
    <cellStyle name="Hipervínculo visitado" xfId="23880" builtinId="9" hidden="1"/>
    <cellStyle name="Hipervínculo visitado" xfId="49536" builtinId="9" hidden="1"/>
    <cellStyle name="Hipervínculo visitado" xfId="18764" builtinId="9" hidden="1"/>
    <cellStyle name="Hipervínculo visitado" xfId="39806" builtinId="9" hidden="1"/>
    <cellStyle name="Hipervínculo visitado" xfId="49464" builtinId="9" hidden="1"/>
    <cellStyle name="Hipervínculo visitado" xfId="7076" builtinId="9" hidden="1"/>
    <cellStyle name="Hipervínculo visitado" xfId="48131" builtinId="9" hidden="1"/>
    <cellStyle name="Hipervínculo visitado" xfId="28787" builtinId="9" hidden="1"/>
    <cellStyle name="Hipervínculo visitado" xfId="39082" builtinId="9" hidden="1"/>
    <cellStyle name="Hipervínculo visitado" xfId="52833" builtinId="9" hidden="1"/>
    <cellStyle name="Hipervínculo visitado" xfId="51550" builtinId="9" hidden="1"/>
    <cellStyle name="Hipervínculo visitado" xfId="36253" builtinId="9" hidden="1"/>
    <cellStyle name="Hipervínculo visitado" xfId="13875" builtinId="9" hidden="1"/>
    <cellStyle name="Hipervínculo visitado" xfId="13532" builtinId="9" hidden="1"/>
    <cellStyle name="Hipervínculo visitado" xfId="42732" builtinId="9" hidden="1"/>
    <cellStyle name="Hipervínculo visitado" xfId="51708" builtinId="9" hidden="1"/>
    <cellStyle name="Hipervínculo visitado" xfId="51502" builtinId="9" hidden="1"/>
    <cellStyle name="Hipervínculo visitado" xfId="50567" builtinId="9" hidden="1"/>
    <cellStyle name="Hipervínculo visitado" xfId="50662" builtinId="9" hidden="1"/>
    <cellStyle name="Hipervínculo visitado" xfId="53427" builtinId="9" hidden="1"/>
    <cellStyle name="Hipervínculo visitado" xfId="53961" builtinId="9" hidden="1"/>
    <cellStyle name="Hipervínculo visitado" xfId="54097" builtinId="9" hidden="1"/>
    <cellStyle name="Hipervínculo visitado" xfId="54601" builtinId="9" hidden="1"/>
    <cellStyle name="Hipervínculo visitado" xfId="42426" builtinId="9" hidden="1"/>
    <cellStyle name="Hipervínculo visitado" xfId="42890" builtinId="9" hidden="1"/>
    <cellStyle name="Hipervínculo visitado" xfId="40928" builtinId="9" hidden="1"/>
    <cellStyle name="Hipervínculo visitado" xfId="37043" builtinId="9" hidden="1"/>
    <cellStyle name="Hipervínculo visitado" xfId="38674" builtinId="9" hidden="1"/>
    <cellStyle name="Hipervínculo visitado" xfId="36115" builtinId="9" hidden="1"/>
    <cellStyle name="Hipervínculo visitado" xfId="33832" builtinId="9" hidden="1"/>
    <cellStyle name="Hipervínculo visitado" xfId="30323" builtinId="9" hidden="1"/>
    <cellStyle name="Hipervínculo visitado" xfId="52787" builtinId="9" hidden="1"/>
    <cellStyle name="Hipervínculo visitado" xfId="48169" builtinId="9" hidden="1"/>
    <cellStyle name="Hipervínculo visitado" xfId="50257" builtinId="9" hidden="1"/>
    <cellStyle name="Hipervínculo visitado" xfId="42628" builtinId="9" hidden="1"/>
    <cellStyle name="Hipervínculo visitado" xfId="40941" builtinId="9" hidden="1"/>
    <cellStyle name="Hipervínculo visitado" xfId="40358" builtinId="9" hidden="1"/>
    <cellStyle name="Hipervínculo visitado" xfId="39616" builtinId="9" hidden="1"/>
    <cellStyle name="Hipervínculo visitado" xfId="41980" builtinId="9" hidden="1"/>
    <cellStyle name="Hipervínculo visitado" xfId="42250" builtinId="9" hidden="1"/>
    <cellStyle name="Hipervínculo visitado" xfId="40412" builtinId="9" hidden="1"/>
    <cellStyle name="Hipervínculo visitado" xfId="40468" builtinId="9" hidden="1"/>
    <cellStyle name="Hipervínculo visitado" xfId="36750" builtinId="9" hidden="1"/>
    <cellStyle name="Hipervínculo visitado" xfId="39847" builtinId="9" hidden="1"/>
    <cellStyle name="Hipervínculo visitado" xfId="40020" builtinId="9" hidden="1"/>
    <cellStyle name="Hipervínculo visitado" xfId="36820" builtinId="9" hidden="1"/>
    <cellStyle name="Hipervínculo visitado" xfId="39923" builtinId="9" hidden="1"/>
    <cellStyle name="Hipervínculo visitado" xfId="42219" builtinId="9" hidden="1"/>
    <cellStyle name="Hipervínculo visitado" xfId="39421" builtinId="9" hidden="1"/>
    <cellStyle name="Hipervínculo visitado" xfId="33112" builtinId="9" hidden="1"/>
    <cellStyle name="Hipervínculo visitado" xfId="52338" builtinId="9" hidden="1"/>
    <cellStyle name="Hipervínculo visitado" xfId="36848" builtinId="9" hidden="1"/>
    <cellStyle name="Hipervínculo visitado" xfId="40798" builtinId="9" hidden="1"/>
    <cellStyle name="Hipervínculo visitado" xfId="53873" builtinId="9" hidden="1"/>
    <cellStyle name="Hipervínculo visitado" xfId="50345" builtinId="9" hidden="1"/>
    <cellStyle name="Hipervínculo visitado" xfId="50889" builtinId="9" hidden="1"/>
    <cellStyle name="Hipervínculo visitado" xfId="51416" builtinId="9" hidden="1"/>
    <cellStyle name="Hipervínculo visitado" xfId="7125" builtinId="9" hidden="1"/>
    <cellStyle name="Hipervínculo visitado" xfId="55894" builtinId="9" hidden="1"/>
    <cellStyle name="Hipervínculo visitado" xfId="9516" builtinId="9" hidden="1"/>
    <cellStyle name="Hipervínculo visitado" xfId="56753" builtinId="9" hidden="1"/>
    <cellStyle name="Hipervínculo visitado" xfId="51610" builtinId="9" hidden="1"/>
    <cellStyle name="Hipervínculo visitado" xfId="13375" builtinId="9" hidden="1"/>
    <cellStyle name="Hipervínculo visitado" xfId="14546" builtinId="9" hidden="1"/>
    <cellStyle name="Hipervínculo visitado" xfId="18055" builtinId="9" hidden="1"/>
    <cellStyle name="Hipervínculo visitado" xfId="54213" builtinId="9" hidden="1"/>
    <cellStyle name="Hipervínculo visitado" xfId="56164" builtinId="9" hidden="1"/>
    <cellStyle name="Hipervínculo visitado" xfId="57436" builtinId="9" hidden="1"/>
    <cellStyle name="Hipervínculo visitado" xfId="51186" builtinId="9" hidden="1"/>
    <cellStyle name="Hipervínculo visitado" xfId="51970" builtinId="9" hidden="1"/>
    <cellStyle name="Hipervínculo visitado" xfId="49798" builtinId="9" hidden="1"/>
    <cellStyle name="Hipervínculo visitado" xfId="47669" builtinId="9" hidden="1"/>
    <cellStyle name="Hipervínculo visitado" xfId="47131" builtinId="9" hidden="1"/>
    <cellStyle name="Hipervínculo visitado" xfId="46151" builtinId="9" hidden="1"/>
    <cellStyle name="Hipervínculo visitado" xfId="50129" builtinId="9" hidden="1"/>
    <cellStyle name="Hipervínculo visitado" xfId="49596" builtinId="9" hidden="1"/>
    <cellStyle name="Hipervínculo visitado" xfId="52977" builtinId="9" hidden="1"/>
    <cellStyle name="Hipervínculo visitado" xfId="54371" builtinId="9" hidden="1"/>
    <cellStyle name="Hipervínculo visitado" xfId="39527" builtinId="9" hidden="1"/>
    <cellStyle name="Hipervínculo visitado" xfId="35461" builtinId="9" hidden="1"/>
    <cellStyle name="Hipervínculo visitado" xfId="34609" builtinId="9" hidden="1"/>
    <cellStyle name="Hipervínculo visitado" xfId="40192" builtinId="9" hidden="1"/>
    <cellStyle name="Hipervínculo visitado" xfId="38844" builtinId="9" hidden="1"/>
    <cellStyle name="Hipervínculo visitado" xfId="11459" builtinId="9" hidden="1"/>
    <cellStyle name="Hipervínculo visitado" xfId="53793" builtinId="9" hidden="1"/>
    <cellStyle name="Hipervínculo visitado" xfId="50205" builtinId="9" hidden="1"/>
    <cellStyle name="Hipervínculo visitado" xfId="46129" builtinId="9" hidden="1"/>
    <cellStyle name="Hipervínculo visitado" xfId="55569" builtinId="9" hidden="1"/>
    <cellStyle name="Hipervínculo visitado" xfId="58437" builtinId="9" hidden="1"/>
    <cellStyle name="Hipervínculo visitado" xfId="12097" builtinId="9" hidden="1"/>
    <cellStyle name="Hipervínculo visitado" xfId="58200" builtinId="9" hidden="1"/>
    <cellStyle name="Hipervínculo visitado" xfId="53227" builtinId="9" hidden="1"/>
    <cellStyle name="Hipervínculo visitado" xfId="53843" builtinId="9" hidden="1"/>
    <cellStyle name="Hipervínculo visitado" xfId="56553" builtinId="9" hidden="1"/>
    <cellStyle name="Hipervínculo visitado" xfId="15386" builtinId="9" hidden="1"/>
    <cellStyle name="Hipervínculo visitado" xfId="14436" builtinId="9" hidden="1"/>
    <cellStyle name="Hipervínculo visitado" xfId="17858" builtinId="9" hidden="1"/>
    <cellStyle name="Hipervínculo visitado" xfId="17492" builtinId="9" hidden="1"/>
    <cellStyle name="Hipervínculo visitado" xfId="18073" builtinId="9" hidden="1"/>
    <cellStyle name="Hipervínculo visitado" xfId="52778" builtinId="9" hidden="1"/>
    <cellStyle name="Hipervínculo visitado" xfId="53231" builtinId="9" hidden="1"/>
    <cellStyle name="Hipervínculo visitado" xfId="41864" builtinId="9" hidden="1"/>
    <cellStyle name="Hipervínculo visitado" xfId="25525" builtinId="9" hidden="1"/>
    <cellStyle name="Hipervínculo visitado" xfId="54884" builtinId="9" hidden="1"/>
    <cellStyle name="Hipervínculo visitado" xfId="54796" builtinId="9" hidden="1"/>
    <cellStyle name="Hipervínculo visitado" xfId="53174" builtinId="9" hidden="1"/>
    <cellStyle name="Hipervínculo visitado" xfId="57633" builtinId="9" hidden="1"/>
    <cellStyle name="Hipervínculo visitado" xfId="59262" builtinId="9" hidden="1"/>
    <cellStyle name="Hipervínculo visitado" xfId="58427" builtinId="9" hidden="1"/>
    <cellStyle name="Hipervínculo visitado" xfId="57623" builtinId="9" hidden="1"/>
    <cellStyle name="Hipervínculo visitado" xfId="55257" builtinId="9" hidden="1"/>
    <cellStyle name="Hipervínculo visitado" xfId="38736" builtinId="9" hidden="1"/>
    <cellStyle name="Hipervínculo visitado" xfId="39720" builtinId="9" hidden="1"/>
    <cellStyle name="Hipervínculo visitado" xfId="26057" builtinId="9" hidden="1"/>
    <cellStyle name="Hipervínculo visitado" xfId="23745" builtinId="9" hidden="1"/>
    <cellStyle name="Hipervínculo visitado" xfId="36404" builtinId="9" hidden="1"/>
    <cellStyle name="Hipervínculo visitado" xfId="46240" builtinId="9" hidden="1"/>
    <cellStyle name="Hipervínculo visitado" xfId="59368" builtinId="9" hidden="1"/>
    <cellStyle name="Hipervínculo visitado" xfId="39702" builtinId="9" hidden="1"/>
    <cellStyle name="Hipervínculo visitado" xfId="222" builtinId="9" hidden="1"/>
    <cellStyle name="Hipervínculo visitado" xfId="17462" builtinId="9" hidden="1"/>
    <cellStyle name="Hipervínculo visitado" xfId="7180" builtinId="9" hidden="1"/>
    <cellStyle name="Hipervínculo visitado" xfId="7377" builtinId="9" hidden="1"/>
    <cellStyle name="Hipervínculo visitado" xfId="24391" builtinId="9" hidden="1"/>
    <cellStyle name="Hipervínculo visitado" xfId="25787" builtinId="9" hidden="1"/>
    <cellStyle name="Hipervínculo visitado" xfId="28291" builtinId="9" hidden="1"/>
    <cellStyle name="Hipervínculo visitado" xfId="33065" builtinId="9" hidden="1"/>
    <cellStyle name="Hipervínculo visitado" xfId="34375" builtinId="9" hidden="1"/>
    <cellStyle name="Hipervínculo visitado" xfId="36832" builtinId="9" hidden="1"/>
    <cellStyle name="Hipervínculo visitado" xfId="41524" builtinId="9" hidden="1"/>
    <cellStyle name="Hipervínculo visitado" xfId="43691" builtinId="9" hidden="1"/>
    <cellStyle name="Hipervínculo visitado" xfId="47844" builtinId="9" hidden="1"/>
    <cellStyle name="Hipervínculo visitado" xfId="52064" builtinId="9" hidden="1"/>
    <cellStyle name="Hipervínculo visitado" xfId="20479" builtinId="9" hidden="1"/>
    <cellStyle name="Hipervínculo visitado" xfId="4263" builtinId="9" hidden="1"/>
    <cellStyle name="Hipervínculo visitado" xfId="8864" builtinId="9" hidden="1"/>
    <cellStyle name="Hipervínculo visitado" xfId="5490" builtinId="9" hidden="1"/>
    <cellStyle name="Hipervínculo visitado" xfId="1263" builtinId="9" hidden="1"/>
    <cellStyle name="Hipervínculo visitado" xfId="8666" builtinId="9" hidden="1"/>
    <cellStyle name="Hipervínculo visitado" xfId="16442" builtinId="9" hidden="1"/>
    <cellStyle name="Hipervínculo visitado" xfId="10812" builtinId="9" hidden="1"/>
    <cellStyle name="Hipervínculo visitado" xfId="33029" builtinId="9" hidden="1"/>
    <cellStyle name="Hipervínculo visitado" xfId="56875" builtinId="9" hidden="1"/>
    <cellStyle name="Hipervínculo visitado" xfId="33332" builtinId="9" hidden="1"/>
    <cellStyle name="Hipervínculo visitado" xfId="2919" builtinId="9" hidden="1"/>
    <cellStyle name="Hipervínculo visitado" xfId="55681" builtinId="9" hidden="1"/>
    <cellStyle name="Hipervínculo visitado" xfId="57108" builtinId="9" hidden="1"/>
    <cellStyle name="Hipervínculo visitado" xfId="54207" builtinId="9" hidden="1"/>
    <cellStyle name="Hipervínculo visitado" xfId="45791" builtinId="9" hidden="1"/>
    <cellStyle name="Hipervínculo visitado" xfId="53293" builtinId="9" hidden="1"/>
    <cellStyle name="Hipervínculo visitado" xfId="42171" builtinId="9" hidden="1"/>
    <cellStyle name="Hipervínculo visitado" xfId="42658" builtinId="9" hidden="1"/>
    <cellStyle name="Hipervínculo visitado" xfId="11584" builtinId="9" hidden="1"/>
    <cellStyle name="Hipervínculo visitado" xfId="15286" builtinId="9" hidden="1"/>
    <cellStyle name="Hipervínculo visitado" xfId="17348" builtinId="9" hidden="1"/>
    <cellStyle name="Hipervínculo visitado" xfId="50333" builtinId="9" hidden="1"/>
    <cellStyle name="Hipervínculo visitado" xfId="31801" builtinId="9" hidden="1"/>
    <cellStyle name="Hipervínculo visitado" xfId="40250" builtinId="9" hidden="1"/>
    <cellStyle name="Hipervínculo visitado" xfId="51796" builtinId="9" hidden="1"/>
    <cellStyle name="Hipervínculo visitado" xfId="54798" builtinId="9" hidden="1"/>
    <cellStyle name="Hipervínculo visitado" xfId="53142" builtinId="9" hidden="1"/>
    <cellStyle name="Hipervínculo visitado" xfId="53253" builtinId="9" hidden="1"/>
    <cellStyle name="Hipervínculo visitado" xfId="49009" builtinId="9" hidden="1"/>
    <cellStyle name="Hipervínculo visitado" xfId="21811" builtinId="9" hidden="1"/>
    <cellStyle name="Hipervínculo visitado" xfId="15226" builtinId="9" hidden="1"/>
    <cellStyle name="Hipervínculo visitado" xfId="51252" builtinId="9" hidden="1"/>
    <cellStyle name="Hipervínculo visitado" xfId="54561" builtinId="9" hidden="1"/>
    <cellStyle name="Hipervínculo visitado" xfId="36083" builtinId="9" hidden="1"/>
    <cellStyle name="Hipervínculo visitado" xfId="24475" builtinId="9" hidden="1"/>
    <cellStyle name="Hipervínculo visitado" xfId="55733" builtinId="9" hidden="1"/>
    <cellStyle name="Hipervínculo visitado" xfId="40422" builtinId="9" hidden="1"/>
    <cellStyle name="Hipervínculo visitado" xfId="56917" builtinId="9" hidden="1"/>
    <cellStyle name="Hipervínculo visitado" xfId="33782" builtinId="9" hidden="1"/>
    <cellStyle name="Hipervínculo visitado" xfId="44638" builtinId="9" hidden="1"/>
    <cellStyle name="Hipervínculo visitado" xfId="18435" builtinId="9" hidden="1"/>
    <cellStyle name="Hipervínculo visitado" xfId="51896" builtinId="9" hidden="1"/>
    <cellStyle name="Hipervínculo visitado" xfId="48082" builtinId="9" hidden="1"/>
    <cellStyle name="Hipervínculo visitado" xfId="19886" builtinId="9" hidden="1"/>
    <cellStyle name="Hipervínculo visitado" xfId="22045" builtinId="9" hidden="1"/>
    <cellStyle name="Hipervínculo visitado" xfId="31136" builtinId="9" hidden="1"/>
    <cellStyle name="Hipervínculo visitado" xfId="25847" builtinId="9" hidden="1"/>
    <cellStyle name="Hipervínculo visitado" xfId="25345" builtinId="9" hidden="1"/>
    <cellStyle name="Hipervínculo visitado" xfId="31166" builtinId="9" hidden="1"/>
    <cellStyle name="Hipervínculo visitado" xfId="47031" builtinId="9" hidden="1"/>
    <cellStyle name="Hipervínculo visitado" xfId="44996" builtinId="9" hidden="1"/>
    <cellStyle name="Hipervínculo visitado" xfId="29738" builtinId="9" hidden="1"/>
    <cellStyle name="Hipervínculo visitado" xfId="39461" builtinId="9" hidden="1"/>
    <cellStyle name="Hipervínculo visitado" xfId="14568" builtinId="9" hidden="1"/>
    <cellStyle name="Hipervínculo visitado" xfId="54495" builtinId="9" hidden="1"/>
    <cellStyle name="Hipervínculo visitado" xfId="53687" builtinId="9" hidden="1"/>
    <cellStyle name="Hipervínculo visitado" xfId="33400" builtinId="9" hidden="1"/>
    <cellStyle name="Hipervínculo visitado" xfId="39678" builtinId="9" hidden="1"/>
    <cellStyle name="Hipervínculo visitado" xfId="5198" builtinId="9" hidden="1"/>
    <cellStyle name="Hipervínculo visitado" xfId="1777" builtinId="9" hidden="1"/>
    <cellStyle name="Hipervínculo visitado" xfId="10592" builtinId="9" hidden="1"/>
    <cellStyle name="Hipervínculo visitado" xfId="45464" builtinId="9" hidden="1"/>
    <cellStyle name="Hipervínculo visitado" xfId="47880" builtinId="9" hidden="1"/>
    <cellStyle name="Hipervínculo visitado" xfId="50093" builtinId="9" hidden="1"/>
    <cellStyle name="Hipervínculo visitado" xfId="34574" builtinId="9" hidden="1"/>
    <cellStyle name="Hipervínculo visitado" xfId="2497" builtinId="9" hidden="1"/>
    <cellStyle name="Hipervínculo visitado" xfId="22754" builtinId="9" hidden="1"/>
    <cellStyle name="Hipervínculo visitado" xfId="18592" builtinId="9" hidden="1"/>
    <cellStyle name="Hipervínculo visitado" xfId="56375" builtinId="9" hidden="1"/>
    <cellStyle name="Hipervínculo visitado" xfId="52160" builtinId="9" hidden="1"/>
    <cellStyle name="Hipervínculo visitado" xfId="34267" builtinId="9" hidden="1"/>
    <cellStyle name="Hipervínculo visitado" xfId="7003" builtinId="9" hidden="1"/>
    <cellStyle name="Hipervínculo visitado" xfId="31776" builtinId="9" hidden="1"/>
    <cellStyle name="Hipervínculo visitado" xfId="45294" builtinId="9" hidden="1"/>
    <cellStyle name="Hipervínculo visitado" xfId="24125" builtinId="9" hidden="1"/>
    <cellStyle name="Hipervínculo visitado" xfId="18851" builtinId="9" hidden="1"/>
    <cellStyle name="Hipervínculo visitado" xfId="21203" builtinId="9" hidden="1"/>
    <cellStyle name="Hipervínculo visitado" xfId="24043" builtinId="9" hidden="1"/>
    <cellStyle name="Hipervínculo visitado" xfId="15544" builtinId="9" hidden="1"/>
    <cellStyle name="Hipervínculo visitado" xfId="24743" builtinId="9" hidden="1"/>
    <cellStyle name="Hipervínculo visitado" xfId="29011" builtinId="9" hidden="1"/>
    <cellStyle name="Hipervínculo visitado" xfId="27332" builtinId="9" hidden="1"/>
    <cellStyle name="Hipervínculo visitado" xfId="20989" builtinId="9" hidden="1"/>
    <cellStyle name="Hipervínculo visitado" xfId="1569" builtinId="9" hidden="1"/>
    <cellStyle name="Hipervínculo visitado" xfId="819" builtinId="9" hidden="1"/>
    <cellStyle name="Hipervínculo visitado" xfId="44680" builtinId="9" hidden="1"/>
    <cellStyle name="Hipervínculo visitado" xfId="42316" builtinId="9" hidden="1"/>
    <cellStyle name="Hipervínculo visitado" xfId="4932" builtinId="9" hidden="1"/>
    <cellStyle name="Hipervínculo visitado" xfId="39459" builtinId="9" hidden="1"/>
    <cellStyle name="Hipervínculo visitado" xfId="11279" builtinId="9" hidden="1"/>
    <cellStyle name="Hipervínculo visitado" xfId="7007" builtinId="9" hidden="1"/>
    <cellStyle name="Hipervínculo visitado" xfId="23945" builtinId="9" hidden="1"/>
    <cellStyle name="Hipervínculo visitado" xfId="48036" builtinId="9" hidden="1"/>
    <cellStyle name="Hipervínculo visitado" xfId="31316" builtinId="9" hidden="1"/>
    <cellStyle name="Hipervínculo visitado" xfId="17560" builtinId="9" hidden="1"/>
    <cellStyle name="Hipervínculo visitado" xfId="35205" builtinId="9" hidden="1"/>
    <cellStyle name="Hipervínculo visitado" xfId="42694" builtinId="9" hidden="1"/>
    <cellStyle name="Hipervínculo visitado" xfId="30832" builtinId="9" hidden="1"/>
    <cellStyle name="Hipervínculo visitado" xfId="18000" builtinId="9" hidden="1"/>
    <cellStyle name="Hipervínculo visitado" xfId="45226" builtinId="9" hidden="1"/>
    <cellStyle name="Hipervínculo visitado" xfId="1321" builtinId="9" hidden="1"/>
    <cellStyle name="Hipervínculo visitado" xfId="40552" builtinId="9" hidden="1"/>
    <cellStyle name="Hipervínculo visitado" xfId="6542" builtinId="9" hidden="1"/>
    <cellStyle name="Hipervínculo visitado" xfId="20158" builtinId="9" hidden="1"/>
    <cellStyle name="Hipervínculo visitado" xfId="6839" builtinId="9" hidden="1"/>
    <cellStyle name="Hipervínculo visitado" xfId="33866" builtinId="9" hidden="1"/>
    <cellStyle name="Hipervínculo visitado" xfId="14132" builtinId="9" hidden="1"/>
    <cellStyle name="Hipervínculo visitado" xfId="9548" builtinId="9" hidden="1"/>
    <cellStyle name="Hipervínculo visitado" xfId="9758" builtinId="9" hidden="1"/>
    <cellStyle name="Hipervínculo visitado" xfId="16732" builtinId="9" hidden="1"/>
    <cellStyle name="Hipervínculo visitado" xfId="7152" builtinId="9" hidden="1"/>
    <cellStyle name="Hipervínculo visitado" xfId="2659" builtinId="9" hidden="1"/>
    <cellStyle name="Hipervínculo visitado" xfId="51692" builtinId="9" hidden="1"/>
    <cellStyle name="Hipervínculo visitado" xfId="23083" builtinId="9" hidden="1"/>
    <cellStyle name="Hipervínculo visitado" xfId="53985" builtinId="9" hidden="1"/>
    <cellStyle name="Hipervínculo visitado" xfId="32541" builtinId="9" hidden="1"/>
    <cellStyle name="Hipervínculo visitado" xfId="34036" builtinId="9" hidden="1"/>
    <cellStyle name="Hipervínculo visitado" xfId="23815" builtinId="9" hidden="1"/>
    <cellStyle name="Hipervínculo visitado" xfId="57957" builtinId="9" hidden="1"/>
    <cellStyle name="Hipervínculo visitado" xfId="50083" builtinId="9" hidden="1"/>
    <cellStyle name="Hipervínculo visitado" xfId="47197" builtinId="9" hidden="1"/>
    <cellStyle name="Hipervínculo visitado" xfId="32105" builtinId="9" hidden="1"/>
    <cellStyle name="Hipervínculo visitado" xfId="9560" builtinId="9" hidden="1"/>
    <cellStyle name="Hipervínculo visitado" xfId="8919" builtinId="9" hidden="1"/>
    <cellStyle name="Hipervínculo visitado" xfId="24035" builtinId="9" hidden="1"/>
    <cellStyle name="Hipervínculo visitado" xfId="54762" builtinId="9" hidden="1"/>
    <cellStyle name="Hipervínculo visitado" xfId="34621" builtinId="9" hidden="1"/>
    <cellStyle name="Hipervínculo visitado" xfId="3384" builtinId="9" hidden="1"/>
    <cellStyle name="Hipervínculo visitado" xfId="11815" builtinId="9" hidden="1"/>
    <cellStyle name="Hipervínculo visitado" xfId="19408" builtinId="9" hidden="1"/>
    <cellStyle name="Hipervínculo visitado" xfId="45102" builtinId="9" hidden="1"/>
    <cellStyle name="Hipervínculo visitado" xfId="30950" builtinId="9" hidden="1"/>
    <cellStyle name="Hipervínculo visitado" xfId="35237" builtinId="9" hidden="1"/>
    <cellStyle name="Hipervínculo visitado" xfId="31486" builtinId="9" hidden="1"/>
    <cellStyle name="Hipervínculo visitado" xfId="22145" builtinId="9" hidden="1"/>
    <cellStyle name="Hipervínculo visitado" xfId="6342" builtinId="9" hidden="1"/>
    <cellStyle name="Hipervínculo visitado" xfId="53515" builtinId="9" hidden="1"/>
    <cellStyle name="Hipervínculo visitado" xfId="50233" builtinId="9" hidden="1"/>
    <cellStyle name="Hipervínculo visitado" xfId="47589" builtinId="9" hidden="1"/>
    <cellStyle name="Hipervínculo visitado" xfId="47429" builtinId="9" hidden="1"/>
    <cellStyle name="Hipervínculo visitado" xfId="51014" builtinId="9" hidden="1"/>
    <cellStyle name="Hipervínculo visitado" xfId="37201" builtinId="9" hidden="1"/>
    <cellStyle name="Hipervínculo visitado" xfId="50185" builtinId="9" hidden="1"/>
    <cellStyle name="Hipervínculo visitado" xfId="55985" builtinId="9" hidden="1"/>
    <cellStyle name="Hipervínculo visitado" xfId="57680" builtinId="9" hidden="1"/>
    <cellStyle name="Hipervínculo visitado" xfId="53023" builtinId="9" hidden="1"/>
    <cellStyle name="Hipervínculo visitado" xfId="56217" builtinId="9" hidden="1"/>
    <cellStyle name="Hipervínculo visitado" xfId="38581" builtinId="9" hidden="1"/>
    <cellStyle name="Hipervínculo visitado" xfId="34491" builtinId="9" hidden="1"/>
    <cellStyle name="Hipervínculo visitado" xfId="41731" builtinId="9" hidden="1"/>
    <cellStyle name="Hipervínculo visitado" xfId="56209" builtinId="9" hidden="1"/>
    <cellStyle name="Hipervínculo visitado" xfId="16145" builtinId="9" hidden="1"/>
    <cellStyle name="Hipervínculo visitado" xfId="26059" builtinId="9" hidden="1"/>
    <cellStyle name="Hipervínculo visitado" xfId="49842" builtinId="9" hidden="1"/>
    <cellStyle name="Hipervínculo visitado" xfId="13871" builtinId="9" hidden="1"/>
    <cellStyle name="Hipervínculo visitado" xfId="17650" builtinId="9" hidden="1"/>
    <cellStyle name="Hipervínculo visitado" xfId="39722" builtinId="9" hidden="1"/>
    <cellStyle name="Hipervínculo visitado" xfId="49055" builtinId="9" hidden="1"/>
    <cellStyle name="Hipervínculo visitado" xfId="10718" builtinId="9" hidden="1"/>
    <cellStyle name="Hipervínculo visitado" xfId="53849" builtinId="9" hidden="1"/>
    <cellStyle name="Hipervínculo visitado" xfId="14671" builtinId="9" hidden="1"/>
    <cellStyle name="Hipervínculo visitado" xfId="30866" builtinId="9" hidden="1"/>
    <cellStyle name="Hipervínculo visitado" xfId="20863" builtinId="9" hidden="1"/>
    <cellStyle name="Hipervínculo visitado" xfId="42280" builtinId="9" hidden="1"/>
    <cellStyle name="Hipervínculo visitado" xfId="30618" builtinId="9" hidden="1"/>
    <cellStyle name="Hipervínculo visitado" xfId="3781" builtinId="9" hidden="1"/>
    <cellStyle name="Hipervínculo visitado" xfId="44816" builtinId="9" hidden="1"/>
    <cellStyle name="Hipervínculo visitado" xfId="40993" builtinId="9" hidden="1"/>
    <cellStyle name="Hipervínculo visitado" xfId="773" builtinId="9" hidden="1"/>
    <cellStyle name="Hipervínculo visitado" xfId="34329" builtinId="9" hidden="1"/>
    <cellStyle name="Hipervínculo visitado" xfId="43130" builtinId="9" hidden="1"/>
    <cellStyle name="Hipervínculo visitado" xfId="11861" builtinId="9" hidden="1"/>
    <cellStyle name="Hipervínculo visitado" xfId="50357" builtinId="9" hidden="1"/>
    <cellStyle name="Hipervínculo visitado" xfId="44800" builtinId="9" hidden="1"/>
    <cellStyle name="Hipervínculo visitado" xfId="15925" builtinId="9" hidden="1"/>
    <cellStyle name="Hipervínculo visitado" xfId="29159" builtinId="9" hidden="1"/>
    <cellStyle name="Hipervínculo visitado" xfId="32009" builtinId="9" hidden="1"/>
    <cellStyle name="Hipervínculo visitado" xfId="36434" builtinId="9" hidden="1"/>
    <cellStyle name="Hipervínculo visitado" xfId="45647" builtinId="9" hidden="1"/>
    <cellStyle name="Hipervínculo visitado" xfId="44226" builtinId="9" hidden="1"/>
    <cellStyle name="Hipervínculo visitado" xfId="44620" builtinId="9" hidden="1"/>
    <cellStyle name="Hipervínculo visitado" xfId="26845" builtinId="9" hidden="1"/>
    <cellStyle name="Hipervínculo visitado" xfId="26789" builtinId="9" hidden="1"/>
    <cellStyle name="Hipervínculo visitado" xfId="32577" builtinId="9" hidden="1"/>
    <cellStyle name="Hipervínculo visitado" xfId="31614" builtinId="9" hidden="1"/>
    <cellStyle name="Hipervínculo visitado" xfId="31326" builtinId="9" hidden="1"/>
    <cellStyle name="Hipervínculo visitado" xfId="30860" builtinId="9" hidden="1"/>
    <cellStyle name="Hipervínculo visitado" xfId="29654" builtinId="9" hidden="1"/>
    <cellStyle name="Hipervínculo visitado" xfId="29089" builtinId="9" hidden="1"/>
    <cellStyle name="Hipervínculo visitado" xfId="10752" builtinId="9" hidden="1"/>
    <cellStyle name="Hipervínculo visitado" xfId="54217" builtinId="9" hidden="1"/>
    <cellStyle name="Hipervínculo visitado" xfId="7972" builtinId="9" hidden="1"/>
    <cellStyle name="Hipervínculo visitado" xfId="12263" builtinId="9" hidden="1"/>
    <cellStyle name="Hipervínculo visitado" xfId="24075" builtinId="9" hidden="1"/>
    <cellStyle name="Hipervínculo visitado" xfId="26073" builtinId="9" hidden="1"/>
    <cellStyle name="Hipervínculo visitado" xfId="52274" builtinId="9" hidden="1"/>
    <cellStyle name="Hipervínculo visitado" xfId="49152" builtinId="9" hidden="1"/>
    <cellStyle name="Hipervínculo visitado" xfId="38484" builtinId="9" hidden="1"/>
    <cellStyle name="Hipervínculo visitado" xfId="37741" builtinId="9" hidden="1"/>
    <cellStyle name="Hipervínculo visitado" xfId="34493" builtinId="9" hidden="1"/>
    <cellStyle name="Hipervínculo visitado" xfId="35745" builtinId="9" hidden="1"/>
    <cellStyle name="Hipervínculo visitado" xfId="35507" builtinId="9" hidden="1"/>
    <cellStyle name="Hipervínculo visitado" xfId="43603" builtinId="9" hidden="1"/>
    <cellStyle name="Hipervínculo visitado" xfId="47557" builtinId="9" hidden="1"/>
    <cellStyle name="Hipervínculo visitado" xfId="18163" builtinId="9" hidden="1"/>
    <cellStyle name="Hipervínculo visitado" xfId="14790" builtinId="9" hidden="1"/>
    <cellStyle name="Hipervínculo visitado" xfId="8896" builtinId="9" hidden="1"/>
    <cellStyle name="Hipervínculo visitado" xfId="2893" builtinId="9" hidden="1"/>
    <cellStyle name="Hipervínculo visitado" xfId="783" builtinId="9" hidden="1"/>
    <cellStyle name="Hipervínculo visitado" xfId="15811" builtinId="9" hidden="1"/>
    <cellStyle name="Hipervínculo visitado" xfId="15040" builtinId="9" hidden="1"/>
    <cellStyle name="Hipervínculo visitado" xfId="32462" builtinId="9" hidden="1"/>
    <cellStyle name="Hipervínculo visitado" xfId="52248" builtinId="9" hidden="1"/>
    <cellStyle name="Hipervínculo visitado" xfId="46377" builtinId="9" hidden="1"/>
    <cellStyle name="Hipervínculo visitado" xfId="30138" builtinId="9" hidden="1"/>
    <cellStyle name="Hipervínculo visitado" xfId="34489" builtinId="9" hidden="1"/>
    <cellStyle name="Hipervínculo visitado" xfId="39952" builtinId="9" hidden="1"/>
    <cellStyle name="Hipervínculo visitado" xfId="17660" builtinId="9" hidden="1"/>
    <cellStyle name="Hipervínculo visitado" xfId="45092" builtinId="9" hidden="1"/>
    <cellStyle name="Hipervínculo visitado" xfId="58739" builtinId="9" hidden="1"/>
    <cellStyle name="Hipervínculo visitado" xfId="52539" builtinId="9" hidden="1"/>
    <cellStyle name="Hipervínculo visitado" xfId="53825" builtinId="9" hidden="1"/>
    <cellStyle name="Hipervínculo visitado" xfId="49188" builtinId="9" hidden="1"/>
    <cellStyle name="Hipervínculo visitado" xfId="58941" builtinId="9" hidden="1"/>
    <cellStyle name="Hipervínculo visitado" xfId="58212" builtinId="9" hidden="1"/>
    <cellStyle name="Hipervínculo visitado" xfId="11295" builtinId="9" hidden="1"/>
    <cellStyle name="Hipervínculo visitado" xfId="42185" builtinId="9" hidden="1"/>
    <cellStyle name="Hipervínculo visitado" xfId="35607" builtinId="9" hidden="1"/>
    <cellStyle name="Hipervínculo visitado" xfId="40328" builtinId="9" hidden="1"/>
    <cellStyle name="Hipervínculo visitado" xfId="29730" builtinId="9" hidden="1"/>
    <cellStyle name="Hipervínculo visitado" xfId="16674" builtinId="9" hidden="1"/>
    <cellStyle name="Hipervínculo visitado" xfId="16876" builtinId="9" hidden="1"/>
    <cellStyle name="Hipervínculo visitado" xfId="53683" builtinId="9" hidden="1"/>
    <cellStyle name="Hipervínculo visitado" xfId="57803" builtinId="9" hidden="1"/>
    <cellStyle name="Hipervínculo visitado" xfId="36255" builtinId="9" hidden="1"/>
    <cellStyle name="Hipervínculo visitado" xfId="14646" builtinId="9" hidden="1"/>
    <cellStyle name="Hipervínculo visitado" xfId="14442" builtinId="9" hidden="1"/>
    <cellStyle name="Hipervínculo visitado" xfId="24887" builtinId="9" hidden="1"/>
    <cellStyle name="Hipervínculo visitado" xfId="22904" builtinId="9" hidden="1"/>
    <cellStyle name="Hipervínculo visitado" xfId="22189" builtinId="9" hidden="1"/>
    <cellStyle name="Hipervínculo visitado" xfId="11938" builtinId="9" hidden="1"/>
    <cellStyle name="Hipervínculo visitado" xfId="14592" builtinId="9" hidden="1"/>
    <cellStyle name="Hipervínculo visitado" xfId="15410" builtinId="9" hidden="1"/>
    <cellStyle name="Hipervínculo visitado" xfId="31254" builtinId="9" hidden="1"/>
    <cellStyle name="Hipervínculo visitado" xfId="13069" builtinId="9" hidden="1"/>
    <cellStyle name="Hipervínculo visitado" xfId="15522" builtinId="9" hidden="1"/>
    <cellStyle name="Hipervínculo visitado" xfId="23525" builtinId="9" hidden="1"/>
    <cellStyle name="Hipervínculo visitado" xfId="24885" builtinId="9" hidden="1"/>
    <cellStyle name="Hipervínculo visitado" xfId="24419" builtinId="9" hidden="1"/>
    <cellStyle name="Hipervínculo visitado" xfId="8118" builtinId="9" hidden="1"/>
    <cellStyle name="Hipervínculo visitado" xfId="26713" builtinId="9" hidden="1"/>
    <cellStyle name="Hipervínculo visitado" xfId="22289" builtinId="9" hidden="1"/>
    <cellStyle name="Hipervínculo visitado" xfId="41822" builtinId="9" hidden="1"/>
    <cellStyle name="Hipervínculo visitado" xfId="45509" builtinId="9" hidden="1"/>
    <cellStyle name="Hipervínculo visitado" xfId="37017" builtinId="9" hidden="1"/>
    <cellStyle name="Hipervínculo visitado" xfId="29273" builtinId="9" hidden="1"/>
    <cellStyle name="Hipervínculo visitado" xfId="29355" builtinId="9" hidden="1"/>
    <cellStyle name="Hipervínculo visitado" xfId="23533" builtinId="9" hidden="1"/>
    <cellStyle name="Hipervínculo visitado" xfId="22127" builtinId="9" hidden="1"/>
    <cellStyle name="Hipervínculo visitado" xfId="18551" builtinId="9" hidden="1"/>
    <cellStyle name="Hipervínculo visitado" xfId="21116" builtinId="9" hidden="1"/>
    <cellStyle name="Hipervínculo visitado" xfId="22523" builtinId="9" hidden="1"/>
    <cellStyle name="Hipervínculo visitado" xfId="31748" builtinId="9" hidden="1"/>
    <cellStyle name="Hipervínculo visitado" xfId="7168" builtinId="9" hidden="1"/>
    <cellStyle name="Hipervínculo visitado" xfId="9918" builtinId="9" hidden="1"/>
    <cellStyle name="Hipervínculo visitado" xfId="12226" builtinId="9" hidden="1"/>
    <cellStyle name="Hipervínculo visitado" xfId="48898" builtinId="9" hidden="1"/>
    <cellStyle name="Hipervínculo visitado" xfId="24565" builtinId="9" hidden="1"/>
    <cellStyle name="Hipervínculo visitado" xfId="21277" builtinId="9" hidden="1"/>
    <cellStyle name="Hipervínculo visitado" xfId="28014" builtinId="9" hidden="1"/>
    <cellStyle name="Hipervínculo visitado" xfId="29109" builtinId="9" hidden="1"/>
    <cellStyle name="Hipervínculo visitado" xfId="35445" builtinId="9" hidden="1"/>
    <cellStyle name="Hipervínculo visitado" xfId="19345" builtinId="9" hidden="1"/>
    <cellStyle name="Hipervínculo visitado" xfId="49722" builtinId="9" hidden="1"/>
    <cellStyle name="Hipervínculo visitado" xfId="31008" builtinId="9" hidden="1"/>
    <cellStyle name="Hipervínculo visitado" xfId="40598" builtinId="9" hidden="1"/>
    <cellStyle name="Hipervínculo visitado" xfId="47279" builtinId="9" hidden="1"/>
    <cellStyle name="Hipervínculo visitado" xfId="26067" builtinId="9" hidden="1"/>
    <cellStyle name="Hipervínculo visitado" xfId="36149" builtinId="9" hidden="1"/>
    <cellStyle name="Hipervínculo visitado" xfId="13433" builtinId="9" hidden="1"/>
    <cellStyle name="Hipervínculo visitado" xfId="18817" builtinId="9" hidden="1"/>
    <cellStyle name="Hipervínculo visitado" xfId="22585" builtinId="9" hidden="1"/>
    <cellStyle name="Hipervínculo visitado" xfId="29475" builtinId="9" hidden="1"/>
    <cellStyle name="Hipervínculo visitado" xfId="25331" builtinId="9" hidden="1"/>
    <cellStyle name="Hipervínculo visitado" xfId="31018" builtinId="9" hidden="1"/>
    <cellStyle name="Hipervínculo visitado" xfId="26865" builtinId="9" hidden="1"/>
    <cellStyle name="Hipervínculo visitado" xfId="15568" builtinId="9" hidden="1"/>
    <cellStyle name="Hipervínculo visitado" xfId="11690" builtinId="9" hidden="1"/>
    <cellStyle name="Hipervínculo visitado" xfId="44047" builtinId="9" hidden="1"/>
    <cellStyle name="Hipervínculo visitado" xfId="9301" builtinId="9" hidden="1"/>
    <cellStyle name="Hipervínculo visitado" xfId="21634" builtinId="9" hidden="1"/>
    <cellStyle name="Hipervínculo visitado" xfId="48244" builtinId="9" hidden="1"/>
    <cellStyle name="Hipervínculo visitado" xfId="49258" builtinId="9" hidden="1"/>
    <cellStyle name="Hipervínculo visitado" xfId="32424" builtinId="9" hidden="1"/>
    <cellStyle name="Hipervínculo visitado" xfId="56023" builtinId="9" hidden="1"/>
    <cellStyle name="Hipervínculo visitado" xfId="56649" builtinId="9" hidden="1"/>
    <cellStyle name="Hipervínculo visitado" xfId="34392" builtinId="9" hidden="1"/>
    <cellStyle name="Hipervínculo visitado" xfId="112" builtinId="9" hidden="1"/>
    <cellStyle name="Hipervínculo visitado" xfId="49992" builtinId="9" hidden="1"/>
    <cellStyle name="Hipervínculo visitado" xfId="17150" builtinId="9" hidden="1"/>
    <cellStyle name="Hipervínculo visitado" xfId="7740" builtinId="9" hidden="1"/>
    <cellStyle name="Hipervínculo visitado" xfId="2671" builtinId="9" hidden="1"/>
    <cellStyle name="Hipervínculo visitado" xfId="41566" builtinId="9" hidden="1"/>
    <cellStyle name="Hipervínculo visitado" xfId="46619" builtinId="9" hidden="1"/>
    <cellStyle name="Hipervínculo visitado" xfId="6124" builtinId="9" hidden="1"/>
    <cellStyle name="Hipervínculo visitado" xfId="35693" builtinId="9" hidden="1"/>
    <cellStyle name="Hipervínculo visitado" xfId="37195" builtinId="9" hidden="1"/>
    <cellStyle name="Hipervínculo visitado" xfId="34199" builtinId="9" hidden="1"/>
    <cellStyle name="Hipervínculo visitado" xfId="26345" builtinId="9" hidden="1"/>
    <cellStyle name="Hipervínculo visitado" xfId="42282" builtinId="9" hidden="1"/>
    <cellStyle name="Hipervínculo visitado" xfId="12422" builtinId="9" hidden="1"/>
    <cellStyle name="Hipervínculo visitado" xfId="27394" builtinId="9" hidden="1"/>
    <cellStyle name="Hipervínculo visitado" xfId="38285" builtinId="9" hidden="1"/>
    <cellStyle name="Hipervínculo visitado" xfId="25831" builtinId="9" hidden="1"/>
    <cellStyle name="Hipervínculo visitado" xfId="18488" builtinId="9" hidden="1"/>
    <cellStyle name="Hipervínculo visitado" xfId="52527" builtinId="9" hidden="1"/>
    <cellStyle name="Hipervínculo visitado" xfId="25353" builtinId="9" hidden="1"/>
    <cellStyle name="Hipervínculo visitado" xfId="21001" builtinId="9" hidden="1"/>
    <cellStyle name="Hipervínculo visitado" xfId="18766" builtinId="9" hidden="1"/>
    <cellStyle name="Hipervínculo visitado" xfId="39974" builtinId="9" hidden="1"/>
    <cellStyle name="Hipervínculo visitado" xfId="42147" builtinId="9" hidden="1"/>
    <cellStyle name="Hipervínculo visitado" xfId="3435" builtinId="9" hidden="1"/>
    <cellStyle name="Hipervínculo visitado" xfId="23049" builtinId="9" hidden="1"/>
    <cellStyle name="Hipervínculo visitado" xfId="30906" builtinId="9" hidden="1"/>
    <cellStyle name="Hipervínculo visitado" xfId="45284" builtinId="9" hidden="1"/>
    <cellStyle name="Hipervínculo visitado" xfId="37893" builtinId="9" hidden="1"/>
    <cellStyle name="Hipervínculo visitado" xfId="46316" builtinId="9" hidden="1"/>
    <cellStyle name="Hipervínculo visitado" xfId="30914" builtinId="9" hidden="1"/>
    <cellStyle name="Hipervínculo visitado" xfId="254" builtinId="9" hidden="1"/>
    <cellStyle name="Hipervínculo visitado" xfId="54826" builtinId="9" hidden="1"/>
    <cellStyle name="Hipervínculo visitado" xfId="52192" builtinId="9" hidden="1"/>
    <cellStyle name="Hipervínculo visitado" xfId="56185" builtinId="9" hidden="1"/>
    <cellStyle name="Hipervínculo visitado" xfId="40602" builtinId="9" hidden="1"/>
    <cellStyle name="Hipervínculo visitado" xfId="56803" builtinId="9" hidden="1"/>
    <cellStyle name="Hipervínculo visitado" xfId="19466" builtinId="9" hidden="1"/>
    <cellStyle name="Hipervínculo visitado" xfId="3499" builtinId="9" hidden="1"/>
    <cellStyle name="Hipervínculo visitado" xfId="48265" builtinId="9" hidden="1"/>
    <cellStyle name="Hipervínculo visitado" xfId="32559" builtinId="9" hidden="1"/>
    <cellStyle name="Hipervínculo visitado" xfId="35065" builtinId="9" hidden="1"/>
    <cellStyle name="Hipervínculo visitado" xfId="35951" builtinId="9" hidden="1"/>
    <cellStyle name="Hipervínculo visitado" xfId="58251" builtinId="9" hidden="1"/>
    <cellStyle name="Hipervínculo visitado" xfId="27731" builtinId="9" hidden="1"/>
    <cellStyle name="Hipervínculo visitado" xfId="31132" builtinId="9" hidden="1"/>
    <cellStyle name="Hipervínculo visitado" xfId="33486" builtinId="9" hidden="1"/>
    <cellStyle name="Hipervínculo visitado" xfId="41976" builtinId="9" hidden="1"/>
    <cellStyle name="Hipervínculo visitado" xfId="31817" builtinId="9" hidden="1"/>
    <cellStyle name="Hipervínculo visitado" xfId="12701" builtinId="9" hidden="1"/>
    <cellStyle name="Hipervínculo visitado" xfId="31308" builtinId="9" hidden="1"/>
    <cellStyle name="Hipervínculo visitado" xfId="14498" builtinId="9" hidden="1"/>
    <cellStyle name="Hipervínculo visitado" xfId="5083" builtinId="9" hidden="1"/>
    <cellStyle name="Hipervínculo visitado" xfId="21385" builtinId="9" hidden="1"/>
    <cellStyle name="Hipervínculo visitado" xfId="16125" builtinId="9" hidden="1"/>
    <cellStyle name="Hipervínculo visitado" xfId="48398" builtinId="9" hidden="1"/>
    <cellStyle name="Hipervínculo visitado" xfId="53413" builtinId="9" hidden="1"/>
    <cellStyle name="Hipervínculo visitado" xfId="49874" builtinId="9" hidden="1"/>
    <cellStyle name="Hipervínculo visitado" xfId="15460" builtinId="9" hidden="1"/>
    <cellStyle name="Hipervínculo visitado" xfId="39009" builtinId="9" hidden="1"/>
    <cellStyle name="Hipervínculo visitado" xfId="39119" builtinId="9" hidden="1"/>
    <cellStyle name="Hipervínculo visitado" xfId="46246" builtinId="9" hidden="1"/>
    <cellStyle name="Hipervínculo visitado" xfId="41776" builtinId="9" hidden="1"/>
    <cellStyle name="Hipervínculo visitado" xfId="9424" builtinId="9" hidden="1"/>
    <cellStyle name="Hipervínculo visitado" xfId="5575" builtinId="9" hidden="1"/>
    <cellStyle name="Hipervínculo visitado" xfId="5316" builtinId="9" hidden="1"/>
    <cellStyle name="Hipervínculo visitado" xfId="20899" builtinId="9" hidden="1"/>
    <cellStyle name="Hipervínculo visitado" xfId="13598" builtinId="9" hidden="1"/>
    <cellStyle name="Hipervínculo visitado" xfId="8256" builtinId="9" hidden="1"/>
    <cellStyle name="Hipervínculo visitado" xfId="30162" builtinId="9" hidden="1"/>
    <cellStyle name="Hipervínculo visitado" xfId="16101" builtinId="9" hidden="1"/>
    <cellStyle name="Hipervínculo visitado" xfId="3825" builtinId="9" hidden="1"/>
    <cellStyle name="Hipervínculo visitado" xfId="12458" builtinId="9" hidden="1"/>
    <cellStyle name="Hipervínculo visitado" xfId="41348" builtinId="9" hidden="1"/>
    <cellStyle name="Hipervínculo visitado" xfId="453" builtinId="9" hidden="1"/>
    <cellStyle name="Hipervínculo visitado" xfId="46605" builtinId="9" hidden="1"/>
    <cellStyle name="Hipervínculo visitado" xfId="20816" builtinId="9" hidden="1"/>
    <cellStyle name="Hipervínculo visitado" xfId="1567" builtinId="9" hidden="1"/>
    <cellStyle name="Hipervínculo visitado" xfId="6430" builtinId="9" hidden="1"/>
    <cellStyle name="Hipervínculo visitado" xfId="25807" builtinId="9" hidden="1"/>
    <cellStyle name="Hipervínculo visitado" xfId="35743" builtinId="9" hidden="1"/>
    <cellStyle name="Hipervínculo visitado" xfId="39622" builtinId="9" hidden="1"/>
    <cellStyle name="Hipervínculo visitado" xfId="11678" builtinId="9" hidden="1"/>
    <cellStyle name="Hipervínculo visitado" xfId="37805" builtinId="9" hidden="1"/>
    <cellStyle name="Hipervínculo visitado" xfId="58559" builtinId="9" hidden="1"/>
    <cellStyle name="Hipervínculo visitado" xfId="10514" builtinId="9" hidden="1"/>
    <cellStyle name="Hipervínculo visitado" xfId="28543" builtinId="9" hidden="1"/>
    <cellStyle name="Hipervínculo visitado" xfId="8282" builtinId="9" hidden="1"/>
    <cellStyle name="Hipervínculo visitado" xfId="52371" builtinId="9" hidden="1"/>
    <cellStyle name="Hipervínculo visitado" xfId="28793" builtinId="9" hidden="1"/>
    <cellStyle name="Hipervínculo visitado" xfId="45531" builtinId="9" hidden="1"/>
    <cellStyle name="Hipervínculo visitado" xfId="30998" builtinId="9" hidden="1"/>
    <cellStyle name="Hipervínculo visitado" xfId="4717" builtinId="9" hidden="1"/>
    <cellStyle name="Hipervínculo visitado" xfId="14880" builtinId="9" hidden="1"/>
    <cellStyle name="Hipervínculo visitado" xfId="28801" builtinId="9" hidden="1"/>
    <cellStyle name="Hipervínculo visitado" xfId="18075" builtinId="9" hidden="1"/>
    <cellStyle name="Hipervínculo visitado" xfId="13510" builtinId="9" hidden="1"/>
    <cellStyle name="Hipervínculo visitado" xfId="14767" builtinId="9" hidden="1"/>
    <cellStyle name="Hipervínculo visitado" xfId="52975" builtinId="9" hidden="1"/>
    <cellStyle name="Hipervínculo visitado" xfId="48066" builtinId="9" hidden="1"/>
    <cellStyle name="Hipervínculo visitado" xfId="36179" builtinId="9" hidden="1"/>
    <cellStyle name="Hipervínculo visitado" xfId="51154" builtinId="9" hidden="1"/>
    <cellStyle name="Hipervínculo visitado" xfId="48700" builtinId="9" hidden="1"/>
    <cellStyle name="Hipervínculo visitado" xfId="51858" builtinId="9" hidden="1"/>
    <cellStyle name="Hipervínculo visitado" xfId="54932" builtinId="9" hidden="1"/>
    <cellStyle name="Hipervínculo visitado" xfId="13772" builtinId="9" hidden="1"/>
    <cellStyle name="Hipervínculo visitado" xfId="7774" builtinId="9" hidden="1"/>
    <cellStyle name="Hipervínculo visitado" xfId="16714" builtinId="9" hidden="1"/>
    <cellStyle name="Hipervínculo visitado" xfId="47657" builtinId="9" hidden="1"/>
    <cellStyle name="Hipervínculo visitado" xfId="32071" builtinId="9" hidden="1"/>
    <cellStyle name="Hipervínculo visitado" xfId="28412" builtinId="9" hidden="1"/>
    <cellStyle name="Hipervínculo visitado" xfId="20793" builtinId="9" hidden="1"/>
    <cellStyle name="Hipervínculo visitado" xfId="33916" builtinId="9" hidden="1"/>
    <cellStyle name="Hipervínculo visitado" xfId="9430" builtinId="9" hidden="1"/>
    <cellStyle name="Hipervínculo visitado" xfId="28261" builtinId="9" hidden="1"/>
    <cellStyle name="Hipervínculo visitado" xfId="55156" builtinId="9" hidden="1"/>
    <cellStyle name="Hipervínculo visitado" xfId="58959" builtinId="9" hidden="1"/>
    <cellStyle name="Hipervínculo visitado" xfId="43760" builtinId="9" hidden="1"/>
    <cellStyle name="Hipervínculo visitado" xfId="55799" builtinId="9" hidden="1"/>
    <cellStyle name="Hipervínculo visitado" xfId="10121" builtinId="9" hidden="1"/>
    <cellStyle name="Hipervínculo visitado" xfId="52827" builtinId="9" hidden="1"/>
    <cellStyle name="Hipervínculo visitado" xfId="59478" builtinId="9" hidden="1"/>
    <cellStyle name="Hipervínculo visitado" xfId="17722" builtinId="9" hidden="1"/>
    <cellStyle name="Hipervínculo visitado" xfId="50508" builtinId="9" hidden="1"/>
    <cellStyle name="Hipervínculo visitado" xfId="49688" builtinId="9" hidden="1"/>
    <cellStyle name="Hipervínculo visitado" xfId="38802" builtinId="9" hidden="1"/>
    <cellStyle name="Hipervínculo visitado" xfId="50640" builtinId="9" hidden="1"/>
    <cellStyle name="Hipervínculo visitado" xfId="48652" builtinId="9" hidden="1"/>
    <cellStyle name="Hipervínculo visitado" xfId="47351" builtinId="9" hidden="1"/>
    <cellStyle name="Hipervínculo visitado" xfId="58561" builtinId="9" hidden="1"/>
    <cellStyle name="Hipervínculo visitado" xfId="53675" builtinId="9" hidden="1"/>
    <cellStyle name="Hipervínculo visitado" xfId="14412" builtinId="9" hidden="1"/>
    <cellStyle name="Hipervínculo visitado" xfId="34131" builtinId="9" hidden="1"/>
    <cellStyle name="Hipervínculo visitado" xfId="50994" builtinId="9" hidden="1"/>
    <cellStyle name="Hipervínculo visitado" xfId="34167" builtinId="9" hidden="1"/>
    <cellStyle name="Hipervínculo visitado" xfId="40046" builtinId="9" hidden="1"/>
    <cellStyle name="Hipervínculo visitado" xfId="40370" builtinId="9" hidden="1"/>
    <cellStyle name="Hipervínculo visitado" xfId="41015" builtinId="9" hidden="1"/>
    <cellStyle name="Hipervínculo visitado" xfId="40102" builtinId="9" hidden="1"/>
    <cellStyle name="Hipervínculo visitado" xfId="39168" builtinId="9" hidden="1"/>
    <cellStyle name="Hipervínculo visitado" xfId="21423" builtinId="9" hidden="1"/>
    <cellStyle name="Hipervínculo visitado" xfId="56889" builtinId="9" hidden="1"/>
    <cellStyle name="Hipervínculo visitado" xfId="33434" builtinId="9" hidden="1"/>
    <cellStyle name="Hipervínculo visitado" xfId="39435" builtinId="9" hidden="1"/>
    <cellStyle name="Hipervínculo visitado" xfId="42354" builtinId="9" hidden="1"/>
    <cellStyle name="Hipervínculo visitado" xfId="54363" builtinId="9" hidden="1"/>
    <cellStyle name="Hipervínculo visitado" xfId="51082" builtinId="9" hidden="1"/>
    <cellStyle name="Hipervínculo visitado" xfId="35619" builtinId="9" hidden="1"/>
    <cellStyle name="Hipervínculo visitado" xfId="1024" builtinId="9" hidden="1"/>
    <cellStyle name="Hipervínculo visitado" xfId="56103" builtinId="9" hidden="1"/>
    <cellStyle name="Hipervínculo visitado" xfId="3667" builtinId="9" hidden="1"/>
    <cellStyle name="Hipervínculo visitado" xfId="23134" builtinId="9" hidden="1"/>
    <cellStyle name="Hipervínculo visitado" xfId="32819" builtinId="9" hidden="1"/>
    <cellStyle name="Hipervínculo visitado" xfId="3669" builtinId="9" hidden="1"/>
    <cellStyle name="Hipervínculo visitado" xfId="44926" builtinId="9" hidden="1"/>
    <cellStyle name="Hipervínculo visitado" xfId="4143" builtinId="9" hidden="1"/>
    <cellStyle name="Hipervínculo visitado" xfId="53097" builtinId="9" hidden="1"/>
    <cellStyle name="Hipervínculo visitado" xfId="33818" builtinId="9" hidden="1"/>
    <cellStyle name="Hipervínculo visitado" xfId="57214" builtinId="9" hidden="1"/>
    <cellStyle name="Hipervínculo visitado" xfId="47267" builtinId="9" hidden="1"/>
    <cellStyle name="Hipervínculo visitado" xfId="41011" builtinId="9" hidden="1"/>
    <cellStyle name="Hipervínculo visitado" xfId="21377" builtinId="9" hidden="1"/>
    <cellStyle name="Hipervínculo visitado" xfId="53417" builtinId="9" hidden="1"/>
    <cellStyle name="Hipervínculo visitado" xfId="6510" builtinId="9" hidden="1"/>
    <cellStyle name="Hipervínculo visitado" xfId="57813" builtinId="9" hidden="1"/>
    <cellStyle name="Hipervínculo visitado" xfId="37392" builtinId="9" hidden="1"/>
    <cellStyle name="Hipervínculo visitado" xfId="48623" builtinId="9" hidden="1"/>
    <cellStyle name="Hipervínculo visitado" xfId="43379" builtinId="9" hidden="1"/>
    <cellStyle name="Hipervínculo visitado" xfId="38770" builtinId="9" hidden="1"/>
    <cellStyle name="Hipervínculo visitado" xfId="37809" builtinId="9" hidden="1"/>
    <cellStyle name="Hipervínculo visitado" xfId="36536" builtinId="9" hidden="1"/>
    <cellStyle name="Hipervínculo visitado" xfId="40232" builtinId="9" hidden="1"/>
    <cellStyle name="Hipervínculo visitado" xfId="35294" builtinId="9" hidden="1"/>
    <cellStyle name="Hipervínculo visitado" xfId="19912" builtinId="9" hidden="1"/>
    <cellStyle name="Hipervínculo visitado" xfId="10340" builtinId="9" hidden="1"/>
    <cellStyle name="Hipervínculo visitado" xfId="9031" builtinId="9" hidden="1"/>
    <cellStyle name="Hipervínculo visitado" xfId="2544" builtinId="9" hidden="1"/>
    <cellStyle name="Hipervínculo visitado" xfId="26519" builtinId="9" hidden="1"/>
    <cellStyle name="Hipervínculo visitado" xfId="44852" builtinId="9" hidden="1"/>
    <cellStyle name="Hipervínculo visitado" xfId="37737" builtinId="9" hidden="1"/>
    <cellStyle name="Hipervínculo visitado" xfId="20347" builtinId="9" hidden="1"/>
    <cellStyle name="Hipervínculo visitado" xfId="43273" builtinId="9" hidden="1"/>
    <cellStyle name="Hipervínculo visitado" xfId="42500" builtinId="9" hidden="1"/>
    <cellStyle name="Hipervínculo visitado" xfId="4627" builtinId="9" hidden="1"/>
    <cellStyle name="Hipervínculo visitado" xfId="50720" builtinId="9" hidden="1"/>
    <cellStyle name="Hipervínculo visitado" xfId="55521" builtinId="9" hidden="1"/>
    <cellStyle name="Hipervínculo visitado" xfId="33130" builtinId="9" hidden="1"/>
    <cellStyle name="Hipervínculo visitado" xfId="27696" builtinId="9" hidden="1"/>
    <cellStyle name="Hipervínculo visitado" xfId="58329" builtinId="9" hidden="1"/>
    <cellStyle name="Hipervínculo visitado" xfId="57764" builtinId="9" hidden="1"/>
    <cellStyle name="Hipervínculo visitado" xfId="55231" builtinId="9" hidden="1"/>
    <cellStyle name="Hipervínculo visitado" xfId="44176" builtinId="9" hidden="1"/>
    <cellStyle name="Hipervínculo visitado" xfId="37421" builtinId="9" hidden="1"/>
    <cellStyle name="Hipervínculo visitado" xfId="35667" builtinId="9" hidden="1"/>
    <cellStyle name="Hipervínculo visitado" xfId="28559" builtinId="9" hidden="1"/>
    <cellStyle name="Hipervínculo visitado" xfId="39302" builtinId="9" hidden="1"/>
    <cellStyle name="Hipervínculo visitado" xfId="56569" builtinId="9" hidden="1"/>
    <cellStyle name="Hipervínculo visitado" xfId="43156" builtinId="9" hidden="1"/>
    <cellStyle name="Hipervínculo visitado" xfId="53805" builtinId="9" hidden="1"/>
    <cellStyle name="Hipervínculo visitado" xfId="55442" builtinId="9" hidden="1"/>
    <cellStyle name="Hipervínculo visitado" xfId="17758" builtinId="9" hidden="1"/>
    <cellStyle name="Hipervínculo visitado" xfId="16041" builtinId="9" hidden="1"/>
    <cellStyle name="Hipervínculo visitado" xfId="49102" builtinId="9" hidden="1"/>
    <cellStyle name="Hipervínculo visitado" xfId="28945" builtinId="9" hidden="1"/>
    <cellStyle name="Hipervínculo visitado" xfId="42322" builtinId="9" hidden="1"/>
    <cellStyle name="Hipervínculo visitado" xfId="9655" builtinId="9" hidden="1"/>
    <cellStyle name="Hipervínculo visitado" xfId="56881" builtinId="9" hidden="1"/>
    <cellStyle name="Hipervínculo visitado" xfId="550" builtinId="9" hidden="1"/>
    <cellStyle name="Hipervínculo visitado" xfId="3985" builtinId="9" hidden="1"/>
    <cellStyle name="Hipervínculo visitado" xfId="211" builtinId="9" hidden="1"/>
    <cellStyle name="Hipervínculo visitado" xfId="54990" builtinId="9" hidden="1"/>
    <cellStyle name="Hipervínculo visitado" xfId="11239" builtinId="9" hidden="1"/>
    <cellStyle name="Hipervínculo visitado" xfId="27448" builtinId="9" hidden="1"/>
    <cellStyle name="Hipervínculo visitado" xfId="39682" builtinId="9" hidden="1"/>
    <cellStyle name="Hipervínculo visitado" xfId="6631" builtinId="9" hidden="1"/>
    <cellStyle name="Hipervínculo visitado" xfId="988" builtinId="9" hidden="1"/>
    <cellStyle name="Hipervínculo visitado" xfId="22742" builtinId="9" hidden="1"/>
    <cellStyle name="Hipervínculo visitado" xfId="1113" builtinId="9" hidden="1"/>
    <cellStyle name="Hipervínculo visitado" xfId="32786" builtinId="9" hidden="1"/>
    <cellStyle name="Hipervínculo visitado" xfId="5678" builtinId="9" hidden="1"/>
    <cellStyle name="Hipervínculo visitado" xfId="16448" builtinId="9" hidden="1"/>
    <cellStyle name="Hipervínculo visitado" xfId="11014" builtinId="9" hidden="1"/>
    <cellStyle name="Hipervínculo visitado" xfId="7758" builtinId="9" hidden="1"/>
    <cellStyle name="Hipervínculo visitado" xfId="12335" builtinId="9" hidden="1"/>
    <cellStyle name="Hipervínculo visitado" xfId="45525" builtinId="9" hidden="1"/>
    <cellStyle name="Hipervínculo visitado" xfId="1034" builtinId="9" hidden="1"/>
    <cellStyle name="Hipervínculo visitado" xfId="13722" builtinId="9" hidden="1"/>
    <cellStyle name="Hipervínculo visitado" xfId="26501" builtinId="9" hidden="1"/>
    <cellStyle name="Hipervínculo visitado" xfId="23032" builtinId="9" hidden="1"/>
    <cellStyle name="Hipervínculo visitado" xfId="24339" builtinId="9" hidden="1"/>
    <cellStyle name="Hipervínculo visitado" xfId="15058" builtinId="9" hidden="1"/>
    <cellStyle name="Hipervínculo visitado" xfId="30054" builtinId="9" hidden="1"/>
    <cellStyle name="Hipervínculo visitado" xfId="46264" builtinId="9" hidden="1"/>
    <cellStyle name="Hipervínculo visitado" xfId="51123" builtinId="9" hidden="1"/>
    <cellStyle name="Hipervínculo visitado" xfId="36526" builtinId="9" hidden="1"/>
    <cellStyle name="Hipervínculo visitado" xfId="31766" builtinId="9" hidden="1"/>
    <cellStyle name="Hipervínculo visitado" xfId="707" builtinId="9" hidden="1"/>
    <cellStyle name="Hipervínculo visitado" xfId="4790" builtinId="9" hidden="1"/>
    <cellStyle name="Hipervínculo visitado" xfId="51554" builtinId="9" hidden="1"/>
    <cellStyle name="Hipervínculo visitado" xfId="9003" builtinId="9" hidden="1"/>
    <cellStyle name="Hipervínculo visitado" xfId="28853" builtinId="9" hidden="1"/>
    <cellStyle name="Hipervínculo visitado" xfId="14904" builtinId="9" hidden="1"/>
    <cellStyle name="Hipervínculo visitado" xfId="21311" builtinId="9" hidden="1"/>
    <cellStyle name="Hipervínculo visitado" xfId="26767" builtinId="9" hidden="1"/>
    <cellStyle name="Hipervínculo visitado" xfId="524" builtinId="9" hidden="1"/>
    <cellStyle name="Hipervínculo visitado" xfId="14564" builtinId="9" hidden="1"/>
    <cellStyle name="Hipervínculo visitado" xfId="48976" builtinId="9" hidden="1"/>
    <cellStyle name="Hipervínculo visitado" xfId="17538" builtinId="9" hidden="1"/>
    <cellStyle name="Hipervínculo visitado" xfId="17154" builtinId="9" hidden="1"/>
    <cellStyle name="Hipervínculo visitado" xfId="31118" builtinId="9" hidden="1"/>
    <cellStyle name="Hipervínculo visitado" xfId="57405" builtinId="9" hidden="1"/>
    <cellStyle name="Hipervínculo visitado" xfId="45990" builtinId="9" hidden="1"/>
    <cellStyle name="Hipervínculo visitado" xfId="34826" builtinId="9" hidden="1"/>
    <cellStyle name="Hipervínculo visitado" xfId="42223" builtinId="9" hidden="1"/>
    <cellStyle name="Hipervínculo visitado" xfId="49284" builtinId="9" hidden="1"/>
    <cellStyle name="Hipervínculo visitado" xfId="27540" builtinId="9" hidden="1"/>
    <cellStyle name="Hipervínculo visitado" xfId="16888" builtinId="9" hidden="1"/>
    <cellStyle name="Hipervínculo visitado" xfId="57797" builtinId="9" hidden="1"/>
    <cellStyle name="Hipervínculo visitado" xfId="54029" builtinId="9" hidden="1"/>
    <cellStyle name="Hipervínculo visitado" xfId="58079" builtinId="9" hidden="1"/>
    <cellStyle name="Hipervínculo visitado" xfId="29775" builtinId="9" hidden="1"/>
    <cellStyle name="Hipervínculo visitado" xfId="40868" builtinId="9" hidden="1"/>
    <cellStyle name="Hipervínculo visitado" xfId="26349" builtinId="9" hidden="1"/>
    <cellStyle name="Hipervínculo visitado" xfId="34193" builtinId="9" hidden="1"/>
    <cellStyle name="Hipervínculo visitado" xfId="24976" builtinId="9" hidden="1"/>
    <cellStyle name="Hipervínculo visitado" xfId="8482" builtinId="9" hidden="1"/>
    <cellStyle name="Hipervínculo visitado" xfId="56817" builtinId="9" hidden="1"/>
    <cellStyle name="Hipervínculo visitado" xfId="9874" builtinId="9" hidden="1"/>
    <cellStyle name="Hipervínculo visitado" xfId="12079" builtinId="9" hidden="1"/>
    <cellStyle name="Hipervínculo visitado" xfId="45809" builtinId="9" hidden="1"/>
    <cellStyle name="Hipervínculo visitado" xfId="459" builtinId="9" hidden="1"/>
    <cellStyle name="Hipervínculo visitado" xfId="18557" builtinId="9" hidden="1"/>
    <cellStyle name="Hipervínculo visitado" xfId="33646" builtinId="9" hidden="1"/>
    <cellStyle name="Hipervínculo visitado" xfId="52493" builtinId="9" hidden="1"/>
    <cellStyle name="Hipervínculo visitado" xfId="39212" builtinId="9" hidden="1"/>
    <cellStyle name="Hipervínculo visitado" xfId="56982" builtinId="9" hidden="1"/>
    <cellStyle name="Hipervínculo visitado" xfId="58725" builtinId="9" hidden="1"/>
    <cellStyle name="Hipervínculo visitado" xfId="28837" builtinId="9" hidden="1"/>
    <cellStyle name="Hipervínculo visitado" xfId="49045" builtinId="9" hidden="1"/>
    <cellStyle name="Hipervínculo visitado" xfId="30192" builtinId="9" hidden="1"/>
    <cellStyle name="Hipervínculo visitado" xfId="47227" builtinId="9" hidden="1"/>
    <cellStyle name="Hipervínculo visitado" xfId="38894" builtinId="9" hidden="1"/>
    <cellStyle name="Hipervínculo visitado" xfId="39931" builtinId="9" hidden="1"/>
    <cellStyle name="Hipervínculo visitado" xfId="50058" builtinId="9" hidden="1"/>
    <cellStyle name="Hipervínculo visitado" xfId="34979" builtinId="9" hidden="1"/>
    <cellStyle name="Hipervínculo visitado" xfId="33071" builtinId="9" hidden="1"/>
    <cellStyle name="Hipervínculo visitado" xfId="48098" builtinId="9" hidden="1"/>
    <cellStyle name="Hipervínculo visitado" xfId="51076" builtinId="9" hidden="1"/>
    <cellStyle name="Hipervínculo visitado" xfId="42702" builtinId="9" hidden="1"/>
    <cellStyle name="Hipervínculo visitado" xfId="40542" builtinId="9" hidden="1"/>
    <cellStyle name="Hipervínculo visitado" xfId="36616" builtinId="9" hidden="1"/>
    <cellStyle name="Hipervínculo visitado" xfId="26079" builtinId="9" hidden="1"/>
    <cellStyle name="Hipervínculo visitado" xfId="58665" builtinId="9" hidden="1"/>
    <cellStyle name="Hipervínculo visitado" xfId="59107" builtinId="9" hidden="1"/>
    <cellStyle name="Hipervínculo visitado" xfId="28925" builtinId="9" hidden="1"/>
    <cellStyle name="Hipervínculo visitado" xfId="50530" builtinId="9" hidden="1"/>
    <cellStyle name="Hipervínculo visitado" xfId="17970" builtinId="9" hidden="1"/>
    <cellStyle name="Hipervínculo visitado" xfId="25609" builtinId="9" hidden="1"/>
    <cellStyle name="Hipervínculo visitado" xfId="36440" builtinId="9" hidden="1"/>
    <cellStyle name="Hipervínculo visitado" xfId="32654" builtinId="9" hidden="1"/>
    <cellStyle name="Hipervínculo visitado" xfId="20248" builtinId="9" hidden="1"/>
    <cellStyle name="Hipervínculo visitado" xfId="59312" builtinId="9" hidden="1"/>
    <cellStyle name="Hipervínculo visitado" xfId="51020" builtinId="9" hidden="1"/>
    <cellStyle name="Hipervínculo visitado" xfId="52553" builtinId="9" hidden="1"/>
    <cellStyle name="Hipervínculo visitado" xfId="35308" builtinId="9" hidden="1"/>
    <cellStyle name="Hipervínculo visitado" xfId="27336" builtinId="9" hidden="1"/>
    <cellStyle name="Hipervínculo visitado" xfId="30590" builtinId="9" hidden="1"/>
    <cellStyle name="Hipervínculo visitado" xfId="48547" builtinId="9" hidden="1"/>
    <cellStyle name="Hipervínculo visitado" xfId="45769" builtinId="9" hidden="1"/>
    <cellStyle name="Hipervínculo visitado" xfId="54637" builtinId="9" hidden="1"/>
    <cellStyle name="Hipervínculo visitado" xfId="57078" builtinId="9" hidden="1"/>
    <cellStyle name="Hipervínculo visitado" xfId="16850" builtinId="9" hidden="1"/>
    <cellStyle name="Hipervínculo visitado" xfId="28305" builtinId="9" hidden="1"/>
    <cellStyle name="Hipervínculo visitado" xfId="22642" builtinId="9" hidden="1"/>
    <cellStyle name="Hipervínculo visitado" xfId="54161" builtinId="9" hidden="1"/>
    <cellStyle name="Hipervínculo visitado" xfId="53391" builtinId="9" hidden="1"/>
    <cellStyle name="Hipervínculo visitado" xfId="22806" builtinId="9" hidden="1"/>
    <cellStyle name="Hipervínculo visitado" xfId="17874" builtinId="9" hidden="1"/>
    <cellStyle name="Hipervínculo visitado" xfId="9723" builtinId="9" hidden="1"/>
    <cellStyle name="Hipervínculo visitado" xfId="23579" builtinId="9" hidden="1"/>
    <cellStyle name="Hipervínculo visitado" xfId="35803" builtinId="9" hidden="1"/>
    <cellStyle name="Hipervínculo visitado" xfId="38001" builtinId="9" hidden="1"/>
    <cellStyle name="Hipervínculo visitado" xfId="42096" builtinId="9" hidden="1"/>
    <cellStyle name="Hipervínculo visitado" xfId="25571" builtinId="9" hidden="1"/>
    <cellStyle name="Hipervínculo visitado" xfId="27661" builtinId="9" hidden="1"/>
    <cellStyle name="Hipervínculo visitado" xfId="25947" builtinId="9" hidden="1"/>
    <cellStyle name="Hipervínculo visitado" xfId="18331" builtinId="9" hidden="1"/>
    <cellStyle name="Hipervínculo visitado" xfId="12561" builtinId="9" hidden="1"/>
    <cellStyle name="Hipervínculo visitado" xfId="15274" builtinId="9" hidden="1"/>
    <cellStyle name="Hipervínculo visitado" xfId="17948" builtinId="9" hidden="1"/>
    <cellStyle name="Hipervínculo visitado" xfId="19722" builtinId="9" hidden="1"/>
    <cellStyle name="Hipervínculo visitado" xfId="26567" builtinId="9" hidden="1"/>
    <cellStyle name="Hipervínculo visitado" xfId="25433" builtinId="9" hidden="1"/>
    <cellStyle name="Hipervínculo visitado" xfId="41380" builtinId="9" hidden="1"/>
    <cellStyle name="Hipervínculo visitado" xfId="31903" builtinId="9" hidden="1"/>
    <cellStyle name="Hipervínculo visitado" xfId="55801" builtinId="9" hidden="1"/>
    <cellStyle name="Hipervínculo visitado" xfId="50926" builtinId="9" hidden="1"/>
    <cellStyle name="Hipervínculo visitado" xfId="19323" builtinId="9" hidden="1"/>
    <cellStyle name="Hipervínculo visitado" xfId="56887" builtinId="9" hidden="1"/>
    <cellStyle name="Hipervínculo visitado" xfId="40424" builtinId="9" hidden="1"/>
    <cellStyle name="Hipervínculo visitado" xfId="605" builtinId="9" hidden="1"/>
    <cellStyle name="Hipervínculo visitado" xfId="23263" builtinId="9" hidden="1"/>
    <cellStyle name="Hipervínculo visitado" xfId="19138" builtinId="9" hidden="1"/>
    <cellStyle name="Hipervínculo visitado" xfId="33780" builtinId="9" hidden="1"/>
    <cellStyle name="Hipervínculo visitado" xfId="25652" builtinId="9" hidden="1"/>
    <cellStyle name="Hipervínculo visitado" xfId="50101" builtinId="9" hidden="1"/>
    <cellStyle name="Hipervínculo visitado" xfId="10502" builtinId="9" hidden="1"/>
    <cellStyle name="Hipervínculo visitado" xfId="56523" builtinId="9" hidden="1"/>
    <cellStyle name="Hipervínculo visitado" xfId="7060" builtinId="9" hidden="1"/>
    <cellStyle name="Hipervínculo visitado" xfId="12051" builtinId="9" hidden="1"/>
    <cellStyle name="Hipervínculo visitado" xfId="14884" builtinId="9" hidden="1"/>
    <cellStyle name="Hipervínculo visitado" xfId="11098" builtinId="9" hidden="1"/>
    <cellStyle name="Hipervínculo visitado" xfId="53134" builtinId="9" hidden="1"/>
    <cellStyle name="Hipervínculo visitado" xfId="56755" builtinId="9" hidden="1"/>
    <cellStyle name="Hipervínculo visitado" xfId="57825" builtinId="9" hidden="1"/>
    <cellStyle name="Hipervínculo visitado" xfId="53913" builtinId="9" hidden="1"/>
    <cellStyle name="Hipervínculo visitado" xfId="51930" builtinId="9" hidden="1"/>
    <cellStyle name="Hipervínculo visitado" xfId="45872" builtinId="9" hidden="1"/>
    <cellStyle name="Hipervínculo visitado" xfId="47523" builtinId="9" hidden="1"/>
    <cellStyle name="Hipervínculo visitado" xfId="46338" builtinId="9" hidden="1"/>
    <cellStyle name="Hipervínculo visitado" xfId="48456" builtinId="9" hidden="1"/>
    <cellStyle name="Hipervínculo visitado" xfId="57551" builtinId="9" hidden="1"/>
    <cellStyle name="Hipervínculo visitado" xfId="25991" builtinId="9" hidden="1"/>
    <cellStyle name="Hipervínculo visitado" xfId="22658" builtinId="9" hidden="1"/>
    <cellStyle name="Hipervínculo visitado" xfId="53257" builtinId="9" hidden="1"/>
    <cellStyle name="Hipervínculo visitado" xfId="13473" builtinId="9" hidden="1"/>
    <cellStyle name="Hipervínculo visitado" xfId="28575" builtinId="9" hidden="1"/>
    <cellStyle name="Hipervínculo visitado" xfId="22930" builtinId="9" hidden="1"/>
    <cellStyle name="Hipervínculo visitado" xfId="33898" builtinId="9" hidden="1"/>
    <cellStyle name="Hipervínculo visitado" xfId="59232" builtinId="9" hidden="1"/>
    <cellStyle name="Hipervínculo visitado" xfId="31438" builtinId="9" hidden="1"/>
    <cellStyle name="Hipervínculo visitado" xfId="56389" builtinId="9" hidden="1"/>
    <cellStyle name="Hipervínculo visitado" xfId="50800" builtinId="9" hidden="1"/>
    <cellStyle name="Hipervínculo visitado" xfId="14500" builtinId="9" hidden="1"/>
    <cellStyle name="Hipervínculo visitado" xfId="31164" builtinId="9" hidden="1"/>
    <cellStyle name="Hipervínculo visitado" xfId="50829" builtinId="9" hidden="1"/>
    <cellStyle name="Hipervínculo visitado" xfId="17662" builtinId="9" hidden="1"/>
    <cellStyle name="Hipervínculo visitado" xfId="41586" builtinId="9" hidden="1"/>
    <cellStyle name="Hipervínculo visitado" xfId="15120" builtinId="9" hidden="1"/>
    <cellStyle name="Hipervínculo visitado" xfId="43335" builtinId="9" hidden="1"/>
    <cellStyle name="Hipervínculo visitado" xfId="56079" builtinId="9" hidden="1"/>
    <cellStyle name="Hipervínculo visitado" xfId="28683" builtinId="9" hidden="1"/>
    <cellStyle name="Hipervínculo visitado" xfId="17176" builtinId="9" hidden="1"/>
    <cellStyle name="Hipervínculo visitado" xfId="36803" builtinId="9" hidden="1"/>
    <cellStyle name="Hipervínculo visitado" xfId="29277" builtinId="9" hidden="1"/>
    <cellStyle name="Hipervínculo visitado" xfId="43431" builtinId="9" hidden="1"/>
    <cellStyle name="Hipervínculo visitado" xfId="51080" builtinId="9" hidden="1"/>
    <cellStyle name="Hipervínculo visitado" xfId="14934" builtinId="9" hidden="1"/>
    <cellStyle name="Hipervínculo visitado" xfId="27063" builtinId="9" hidden="1"/>
    <cellStyle name="Hipervínculo visitado" xfId="51412" builtinId="9" hidden="1"/>
    <cellStyle name="Hipervínculo visitado" xfId="7429" builtinId="9" hidden="1"/>
    <cellStyle name="Hipervínculo visitado" xfId="425" builtinId="9" hidden="1"/>
    <cellStyle name="Hipervínculo visitado" xfId="5196" builtinId="9" hidden="1"/>
    <cellStyle name="Hipervínculo visitado" xfId="57497" builtinId="9" hidden="1"/>
    <cellStyle name="Hipervínculo visitado" xfId="26987" builtinId="9" hidden="1"/>
    <cellStyle name="Hipervínculo visitado" xfId="48523" builtinId="9" hidden="1"/>
    <cellStyle name="Hipervínculo visitado" xfId="51648" builtinId="9" hidden="1"/>
    <cellStyle name="Hipervínculo visitado" xfId="7017" builtinId="9" hidden="1"/>
    <cellStyle name="Hipervínculo visitado" xfId="54359" builtinId="9" hidden="1"/>
    <cellStyle name="Hipervínculo visitado" xfId="45360" builtinId="9" hidden="1"/>
    <cellStyle name="Hipervínculo visitado" xfId="47882" builtinId="9" hidden="1"/>
    <cellStyle name="Hipervínculo visitado" xfId="30834" builtinId="9" hidden="1"/>
    <cellStyle name="Hipervínculo visitado" xfId="1201" builtinId="9" hidden="1"/>
    <cellStyle name="Hipervínculo visitado" xfId="23259" builtinId="9" hidden="1"/>
    <cellStyle name="Hipervínculo visitado" xfId="35023" builtinId="9" hidden="1"/>
    <cellStyle name="Hipervínculo visitado" xfId="11329" builtinId="9" hidden="1"/>
    <cellStyle name="Hipervínculo visitado" xfId="52959" builtinId="9" hidden="1"/>
    <cellStyle name="Hipervínculo visitado" xfId="8476" builtinId="9" hidden="1"/>
    <cellStyle name="Hipervínculo visitado" xfId="48352" builtinId="9" hidden="1"/>
    <cellStyle name="Hipervínculo visitado" xfId="1615" builtinId="9" hidden="1"/>
    <cellStyle name="Hipervínculo visitado" xfId="41480" builtinId="9" hidden="1"/>
    <cellStyle name="Hipervínculo visitado" xfId="8122" builtinId="9" hidden="1"/>
    <cellStyle name="Hipervínculo visitado" xfId="5862" builtinId="9" hidden="1"/>
    <cellStyle name="Hipervínculo visitado" xfId="3284" builtinId="9" hidden="1"/>
    <cellStyle name="Hipervínculo visitado" xfId="1917" builtinId="9" hidden="1"/>
    <cellStyle name="Hipervínculo visitado" xfId="20148" builtinId="9" hidden="1"/>
    <cellStyle name="Hipervínculo visitado" xfId="32595" builtinId="9" hidden="1"/>
    <cellStyle name="Hipervínculo visitado" xfId="18451" builtinId="9" hidden="1"/>
    <cellStyle name="Hipervínculo visitado" xfId="30802" builtinId="9" hidden="1"/>
    <cellStyle name="Hipervínculo visitado" xfId="9752" builtinId="9" hidden="1"/>
    <cellStyle name="Hipervínculo visitado" xfId="20525" builtinId="9" hidden="1"/>
    <cellStyle name="Hipervínculo visitado" xfId="12377" builtinId="9" hidden="1"/>
    <cellStyle name="Hipervínculo visitado" xfId="5478" builtinId="9" hidden="1"/>
    <cellStyle name="Hipervínculo visitado" xfId="20222" builtinId="9" hidden="1"/>
    <cellStyle name="Hipervínculo visitado" xfId="50674" builtinId="9" hidden="1"/>
    <cellStyle name="Hipervínculo visitado" xfId="4542" builtinId="9" hidden="1"/>
    <cellStyle name="Hipervínculo visitado" xfId="36512" builtinId="9" hidden="1"/>
    <cellStyle name="Hipervínculo visitado" xfId="10926" builtinId="9" hidden="1"/>
    <cellStyle name="Hipervínculo visitado" xfId="23623" builtinId="9" hidden="1"/>
    <cellStyle name="Hipervínculo visitado" xfId="10954" builtinId="9" hidden="1"/>
    <cellStyle name="Hipervínculo visitado" xfId="21245" builtinId="9" hidden="1"/>
    <cellStyle name="Hipervínculo visitado" xfId="14824" builtinId="9" hidden="1"/>
    <cellStyle name="Hipervínculo visitado" xfId="25745" builtinId="9" hidden="1"/>
    <cellStyle name="Hipervínculo visitado" xfId="27478" builtinId="9" hidden="1"/>
    <cellStyle name="Hipervínculo visitado" xfId="46673" builtinId="9" hidden="1"/>
    <cellStyle name="Hipervínculo visitado" xfId="17063" builtinId="9" hidden="1"/>
    <cellStyle name="Hipervínculo visitado" xfId="46306" builtinId="9" hidden="1"/>
    <cellStyle name="Hipervínculo visitado" xfId="24005" builtinId="9" hidden="1"/>
    <cellStyle name="Hipervínculo visitado" xfId="28084" builtinId="9" hidden="1"/>
    <cellStyle name="Hipervínculo visitado" xfId="20411" builtinId="9" hidden="1"/>
    <cellStyle name="Hipervínculo visitado" xfId="30422" builtinId="9" hidden="1"/>
    <cellStyle name="Hipervínculo visitado" xfId="21869" builtinId="9" hidden="1"/>
    <cellStyle name="Hipervínculo visitado" xfId="26909" builtinId="9" hidden="1"/>
    <cellStyle name="Hipervínculo visitado" xfId="8878" builtinId="9" hidden="1"/>
    <cellStyle name="Hipervínculo visitado" xfId="5075" builtinId="9" hidden="1"/>
    <cellStyle name="Hipervínculo visitado" xfId="9197" builtinId="9" hidden="1"/>
    <cellStyle name="Hipervínculo visitado" xfId="978" builtinId="9" hidden="1"/>
    <cellStyle name="Hipervínculo visitado" xfId="14636" builtinId="9" hidden="1"/>
    <cellStyle name="Hipervínculo visitado" xfId="46883" builtinId="9" hidden="1"/>
    <cellStyle name="Hipervínculo visitado" xfId="17027" builtinId="9" hidden="1"/>
    <cellStyle name="Hipervínculo visitado" xfId="45988" builtinId="9" hidden="1"/>
    <cellStyle name="Hipervínculo visitado" xfId="32051" builtinId="9" hidden="1"/>
    <cellStyle name="Hipervínculo visitado" xfId="52742" builtinId="9" hidden="1"/>
    <cellStyle name="Hipervínculo visitado" xfId="10171" builtinId="9" hidden="1"/>
    <cellStyle name="Hipervínculo visitado" xfId="9826" builtinId="9" hidden="1"/>
    <cellStyle name="Hipervínculo visitado" xfId="32027" builtinId="9" hidden="1"/>
    <cellStyle name="Hipervínculo visitado" xfId="27751" builtinId="9" hidden="1"/>
    <cellStyle name="Hipervínculo visitado" xfId="32031" builtinId="9" hidden="1"/>
    <cellStyle name="Hipervínculo visitado" xfId="57104" builtinId="9" hidden="1"/>
    <cellStyle name="Hipervínculo visitado" xfId="50952" builtinId="9" hidden="1"/>
    <cellStyle name="Hipervínculo visitado" xfId="3597" builtinId="9" hidden="1"/>
    <cellStyle name="Hipervínculo visitado" xfId="50650" builtinId="9" hidden="1"/>
    <cellStyle name="Hipervínculo visitado" xfId="47447" builtinId="9" hidden="1"/>
    <cellStyle name="Hipervínculo visitado" xfId="48968" builtinId="9" hidden="1"/>
    <cellStyle name="Hipervínculo visitado" xfId="51932" builtinId="9" hidden="1"/>
    <cellStyle name="Hipervínculo visitado" xfId="39516" builtinId="9" hidden="1"/>
    <cellStyle name="Hipervínculo visitado" xfId="55753" builtinId="9" hidden="1"/>
    <cellStyle name="Hipervínculo visitado" xfId="1145" builtinId="9" hidden="1"/>
    <cellStyle name="Hipervínculo visitado" xfId="14259" builtinId="9" hidden="1"/>
    <cellStyle name="Hipervínculo visitado" xfId="30428" builtinId="9" hidden="1"/>
    <cellStyle name="Hipervínculo visitado" xfId="51584" builtinId="9" hidden="1"/>
    <cellStyle name="Hipervínculo visitado" xfId="58695" builtinId="9" hidden="1"/>
    <cellStyle name="Hipervínculo visitado" xfId="54611" builtinId="9" hidden="1"/>
    <cellStyle name="Hipervínculo visitado" xfId="48710" builtinId="9" hidden="1"/>
    <cellStyle name="Hipervínculo visitado" xfId="37989" builtinId="9" hidden="1"/>
    <cellStyle name="Hipervínculo visitado" xfId="45589" builtinId="9" hidden="1"/>
    <cellStyle name="Hipervínculo visitado" xfId="287" builtinId="9" hidden="1"/>
    <cellStyle name="Hipervínculo visitado" xfId="40816" builtinId="9" hidden="1"/>
    <cellStyle name="Hipervínculo visitado" xfId="7425" builtinId="9" hidden="1"/>
    <cellStyle name="Hipervínculo visitado" xfId="35589" builtinId="9" hidden="1"/>
    <cellStyle name="Hipervínculo visitado" xfId="15750" builtinId="9" hidden="1"/>
    <cellStyle name="Hipervínculo visitado" xfId="32226" builtinId="9" hidden="1"/>
    <cellStyle name="Hipervínculo visitado" xfId="55886" builtinId="9" hidden="1"/>
    <cellStyle name="Hipervínculo visitado" xfId="49562" builtinId="9" hidden="1"/>
    <cellStyle name="Hipervínculo visitado" xfId="53909" builtinId="9" hidden="1"/>
    <cellStyle name="Hipervínculo visitado" xfId="57038" builtinId="9" hidden="1"/>
    <cellStyle name="Hipervínculo visitado" xfId="45856" builtinId="9" hidden="1"/>
    <cellStyle name="Hipervínculo visitado" xfId="15797" builtinId="9" hidden="1"/>
    <cellStyle name="Hipervínculo visitado" xfId="31811" builtinId="9" hidden="1"/>
    <cellStyle name="Hipervínculo visitado" xfId="20130" builtinId="9" hidden="1"/>
    <cellStyle name="Hipervínculo visitado" xfId="2929" builtinId="9" hidden="1"/>
    <cellStyle name="Hipervínculo visitado" xfId="53491" builtinId="9" hidden="1"/>
    <cellStyle name="Hipervínculo visitado" xfId="15416" builtinId="9" hidden="1"/>
    <cellStyle name="Hipervínculo visitado" xfId="21833" builtinId="9" hidden="1"/>
    <cellStyle name="Hipervínculo visitado" xfId="21395" builtinId="9" hidden="1"/>
    <cellStyle name="Hipervínculo visitado" xfId="45236" builtinId="9" hidden="1"/>
    <cellStyle name="Hipervínculo visitado" xfId="17358" builtinId="9" hidden="1"/>
    <cellStyle name="Hipervínculo visitado" xfId="31434" builtinId="9" hidden="1"/>
    <cellStyle name="Hipervínculo visitado" xfId="52088" builtinId="9" hidden="1"/>
    <cellStyle name="Hipervínculo visitado" xfId="50610" builtinId="9" hidden="1"/>
    <cellStyle name="Hipervínculo visitado" xfId="44734" builtinId="9" hidden="1"/>
    <cellStyle name="Hipervínculo visitado" xfId="56811" builtinId="9" hidden="1"/>
    <cellStyle name="Hipervínculo visitado" xfId="4631" builtinId="9" hidden="1"/>
    <cellStyle name="Hipervínculo visitado" xfId="17800" builtinId="9" hidden="1"/>
    <cellStyle name="Hipervínculo visitado" xfId="47477" builtinId="9" hidden="1"/>
    <cellStyle name="Hipervínculo visitado" xfId="51110" builtinId="9" hidden="1"/>
    <cellStyle name="Hipervínculo visitado" xfId="50682" builtinId="9" hidden="1"/>
    <cellStyle name="Hipervínculo visitado" xfId="32686" builtinId="9" hidden="1"/>
    <cellStyle name="Hipervínculo visitado" xfId="25646" builtinId="9" hidden="1"/>
    <cellStyle name="Hipervínculo visitado" xfId="55874" builtinId="9" hidden="1"/>
    <cellStyle name="Hipervínculo visitado" xfId="47924" builtinId="9" hidden="1"/>
    <cellStyle name="Hipervínculo visitado" xfId="52981" builtinId="9" hidden="1"/>
    <cellStyle name="Hipervínculo visitado" xfId="36287" builtinId="9" hidden="1"/>
    <cellStyle name="Hipervínculo visitado" xfId="58793" builtinId="9" hidden="1"/>
    <cellStyle name="Hipervínculo visitado" xfId="35573" builtinId="9" hidden="1"/>
    <cellStyle name="Hipervínculo visitado" xfId="57827" builtinId="9" hidden="1"/>
    <cellStyle name="Hipervínculo visitado" xfId="45242" builtinId="9" hidden="1"/>
    <cellStyle name="Hipervínculo visitado" xfId="32312" builtinId="9" hidden="1"/>
    <cellStyle name="Hipervínculo visitado" xfId="54155" builtinId="9" hidden="1"/>
    <cellStyle name="Hipervínculo visitado" xfId="9738" builtinId="9" hidden="1"/>
    <cellStyle name="Hipervínculo visitado" xfId="53162" builtinId="9" hidden="1"/>
    <cellStyle name="Hipervínculo visitado" xfId="41912" builtinId="9" hidden="1"/>
    <cellStyle name="Hipervínculo visitado" xfId="21037" builtinId="9" hidden="1"/>
    <cellStyle name="Hipervínculo visitado" xfId="24936" builtinId="9" hidden="1"/>
    <cellStyle name="Hipervínculo visitado" xfId="38391" builtinId="9" hidden="1"/>
    <cellStyle name="Hipervínculo visitado" xfId="6925" builtinId="9" hidden="1"/>
    <cellStyle name="Hipervínculo visitado" xfId="7720" builtinId="9" hidden="1"/>
    <cellStyle name="Hipervínculo visitado" xfId="28410" builtinId="9" hidden="1"/>
    <cellStyle name="Hipervínculo visitado" xfId="38730" builtinId="9" hidden="1"/>
    <cellStyle name="Hipervínculo visitado" xfId="15598" builtinId="9" hidden="1"/>
    <cellStyle name="Hipervínculo visitado" xfId="9025" builtinId="9" hidden="1"/>
    <cellStyle name="Hipervínculo visitado" xfId="27839" builtinId="9" hidden="1"/>
    <cellStyle name="Hipervínculo visitado" xfId="20351" builtinId="9" hidden="1"/>
    <cellStyle name="Hipervínculo visitado" xfId="59021" builtinId="9" hidden="1"/>
    <cellStyle name="Hipervínculo visitado" xfId="46641" builtinId="9" hidden="1"/>
    <cellStyle name="Hipervínculo visitado" xfId="30432" builtinId="9" hidden="1"/>
    <cellStyle name="Hipervínculo visitado" xfId="36259" builtinId="9" hidden="1"/>
    <cellStyle name="Hipervínculo visitado" xfId="57553" builtinId="9" hidden="1"/>
    <cellStyle name="Hipervínculo visitado" xfId="59460" builtinId="9" hidden="1"/>
    <cellStyle name="Hipervínculo visitado" xfId="22563" builtinId="9" hidden="1"/>
    <cellStyle name="Hipervínculo visitado" xfId="27029" builtinId="9" hidden="1"/>
    <cellStyle name="Hipervínculo visitado" xfId="53005" builtinId="9" hidden="1"/>
    <cellStyle name="Hipervínculo visitado" xfId="27348" builtinId="9" hidden="1"/>
    <cellStyle name="Hipervínculo visitado" xfId="32259" builtinId="9" hidden="1"/>
    <cellStyle name="Hipervínculo visitado" xfId="37795" builtinId="9" hidden="1"/>
    <cellStyle name="Hipervínculo visitado" xfId="48420" builtinId="9" hidden="1"/>
    <cellStyle name="Hipervínculo visitado" xfId="57432" builtinId="9" hidden="1"/>
    <cellStyle name="Hipervínculo visitado" xfId="13113" builtinId="9" hidden="1"/>
    <cellStyle name="Hipervínculo visitado" xfId="39937" builtinId="9" hidden="1"/>
    <cellStyle name="Hipervínculo visitado" xfId="49071" builtinId="9" hidden="1"/>
    <cellStyle name="Hipervínculo visitado" xfId="13819" builtinId="9" hidden="1"/>
    <cellStyle name="Hipervínculo visitado" xfId="19910" builtinId="9" hidden="1"/>
    <cellStyle name="Hipervínculo visitado" xfId="17992" builtinId="9" hidden="1"/>
    <cellStyle name="Hipervínculo visitado" xfId="50463" builtinId="9" hidden="1"/>
    <cellStyle name="Hipervínculo visitado" xfId="39582" builtinId="9" hidden="1"/>
    <cellStyle name="Hipervínculo visitado" xfId="53895" builtinId="9" hidden="1"/>
    <cellStyle name="Hipervínculo visitado" xfId="58202" builtinId="9" hidden="1"/>
    <cellStyle name="Hipervínculo visitado" xfId="56727" builtinId="9" hidden="1"/>
    <cellStyle name="Hipervínculo visitado" xfId="29702" builtinId="9" hidden="1"/>
    <cellStyle name="Hipervínculo visitado" xfId="16664" builtinId="9" hidden="1"/>
    <cellStyle name="Hipervínculo visitado" xfId="44750" builtinId="9" hidden="1"/>
    <cellStyle name="Hipervínculo visitado" xfId="44914" builtinId="9" hidden="1"/>
    <cellStyle name="Hipervínculo visitado" xfId="6274" builtinId="9" hidden="1"/>
    <cellStyle name="Hipervínculo visitado" xfId="4954" builtinId="9" hidden="1"/>
    <cellStyle name="Hipervínculo visitado" xfId="50694" builtinId="9" hidden="1"/>
    <cellStyle name="Hipervínculo visitado" xfId="58267" builtinId="9" hidden="1"/>
    <cellStyle name="Hipervínculo visitado" xfId="50078" builtinId="9" hidden="1"/>
    <cellStyle name="Hipervínculo visitado" xfId="22874" builtinId="9" hidden="1"/>
    <cellStyle name="Hipervínculo visitado" xfId="18117" builtinId="9" hidden="1"/>
    <cellStyle name="Hipervínculo visitado" xfId="38613" builtinId="9" hidden="1"/>
    <cellStyle name="Hipervínculo visitado" xfId="15080" builtinId="9" hidden="1"/>
    <cellStyle name="Hipervínculo visitado" xfId="37535" builtinId="9" hidden="1"/>
    <cellStyle name="Hipervínculo visitado" xfId="29877" builtinId="9" hidden="1"/>
    <cellStyle name="Hipervínculo visitado" xfId="31362" builtinId="9" hidden="1"/>
    <cellStyle name="Hipervínculo visitado" xfId="8574" builtinId="9" hidden="1"/>
    <cellStyle name="Hipervínculo visitado" xfId="52716" builtinId="9" hidden="1"/>
    <cellStyle name="Hipervínculo visitado" xfId="16820" builtinId="9" hidden="1"/>
    <cellStyle name="Hipervínculo visitado" xfId="11837" builtinId="9" hidden="1"/>
    <cellStyle name="Hipervínculo visitado" xfId="55277" builtinId="9" hidden="1"/>
    <cellStyle name="Hipervínculo visitado" xfId="53237" builtinId="9" hidden="1"/>
    <cellStyle name="Hipervínculo visitado" xfId="49122" builtinId="9" hidden="1"/>
    <cellStyle name="Hipervínculo visitado" xfId="20629" builtinId="9" hidden="1"/>
    <cellStyle name="Hipervínculo visitado" xfId="57975" builtinId="9" hidden="1"/>
    <cellStyle name="Hipervínculo visitado" xfId="50151" builtinId="9" hidden="1"/>
    <cellStyle name="Hipervínculo visitado" xfId="21857" builtinId="9" hidden="1"/>
    <cellStyle name="Hipervínculo visitado" xfId="31300" builtinId="9" hidden="1"/>
    <cellStyle name="Hipervínculo visitado" xfId="45595" builtinId="9" hidden="1"/>
    <cellStyle name="Hipervínculo visitado" xfId="6328" builtinId="9" hidden="1"/>
    <cellStyle name="Hipervínculo visitado" xfId="16575" builtinId="9" hidden="1"/>
    <cellStyle name="Hipervínculo visitado" xfId="7596" builtinId="9" hidden="1"/>
    <cellStyle name="Hipervínculo visitado" xfId="34093" builtinId="9" hidden="1"/>
    <cellStyle name="Hipervínculo visitado" xfId="1761" builtinId="9" hidden="1"/>
    <cellStyle name="Hipervínculo visitado" xfId="23639" builtinId="9" hidden="1"/>
    <cellStyle name="Hipervínculo visitado" xfId="46851" builtinId="9" hidden="1"/>
    <cellStyle name="Hipervínculo visitado" xfId="35435" builtinId="9" hidden="1"/>
    <cellStyle name="Hipervínculo visitado" xfId="54397" builtinId="9" hidden="1"/>
    <cellStyle name="Hipervínculo visitado" xfId="44942" builtinId="9" hidden="1"/>
    <cellStyle name="Hipervínculo visitado" xfId="37547" builtinId="9" hidden="1"/>
    <cellStyle name="Hipervínculo visitado" xfId="11849" builtinId="9" hidden="1"/>
    <cellStyle name="Hipervínculo visitado" xfId="23382" builtinId="9" hidden="1"/>
    <cellStyle name="Hipervínculo visitado" xfId="639" builtinId="9" hidden="1"/>
    <cellStyle name="Hipervínculo visitado" xfId="12386" builtinId="9" hidden="1"/>
    <cellStyle name="Hipervínculo visitado" xfId="46720" builtinId="9" hidden="1"/>
    <cellStyle name="Hipervínculo visitado" xfId="27623" builtinId="9" hidden="1"/>
    <cellStyle name="Hipervínculo visitado" xfId="22207" builtinId="9" hidden="1"/>
    <cellStyle name="Hipervínculo visitado" xfId="47365" builtinId="9" hidden="1"/>
    <cellStyle name="Hipervínculo visitado" xfId="26107" builtinId="9" hidden="1"/>
    <cellStyle name="Hipervínculo visitado" xfId="25208" builtinId="9" hidden="1"/>
    <cellStyle name="Hipervínculo visitado" xfId="28093" builtinId="9" hidden="1"/>
    <cellStyle name="Hipervínculo visitado" xfId="30999" builtinId="9" hidden="1"/>
    <cellStyle name="Hipervínculo visitado" xfId="45627" builtinId="9" hidden="1"/>
    <cellStyle name="Hipervínculo visitado" xfId="26138" builtinId="9" hidden="1"/>
    <cellStyle name="Hipervínculo visitado" xfId="27250" builtinId="9" hidden="1"/>
    <cellStyle name="Hipervínculo visitado" xfId="47209" builtinId="9" hidden="1"/>
    <cellStyle name="Hipervínculo visitado" xfId="56759" builtinId="9" hidden="1"/>
    <cellStyle name="Hipervínculo visitado" xfId="33650" builtinId="9" hidden="1"/>
    <cellStyle name="Hipervínculo visitado" xfId="35585" builtinId="9" hidden="1"/>
    <cellStyle name="Hipervínculo visitado" xfId="38135" builtinId="9" hidden="1"/>
    <cellStyle name="Hipervínculo visitado" xfId="9225" builtinId="9" hidden="1"/>
    <cellStyle name="Hipervínculo visitado" xfId="5188" builtinId="9" hidden="1"/>
    <cellStyle name="Hipervínculo visitado" xfId="24377" builtinId="9" hidden="1"/>
    <cellStyle name="Hipervínculo visitado" xfId="18594" builtinId="9" hidden="1"/>
    <cellStyle name="Hipervínculo visitado" xfId="24115" builtinId="9" hidden="1"/>
    <cellStyle name="Hipervínculo visitado" xfId="45527" builtinId="9" hidden="1"/>
    <cellStyle name="Hipervínculo visitado" xfId="37521" builtinId="9" hidden="1"/>
    <cellStyle name="Hipervínculo visitado" xfId="48752" builtinId="9" hidden="1"/>
    <cellStyle name="Hipervínculo visitado" xfId="52754" builtinId="9" hidden="1"/>
    <cellStyle name="Hipervínculo visitado" xfId="48147" builtinId="9" hidden="1"/>
    <cellStyle name="Hipervínculo visitado" xfId="44076" builtinId="9" hidden="1"/>
    <cellStyle name="Hipervínculo visitado" xfId="24307" builtinId="9" hidden="1"/>
    <cellStyle name="Hipervínculo visitado" xfId="8752" builtinId="9" hidden="1"/>
    <cellStyle name="Hipervínculo visitado" xfId="2995" builtinId="9" hidden="1"/>
    <cellStyle name="Hipervínculo visitado" xfId="30531" builtinId="9" hidden="1"/>
    <cellStyle name="Hipervínculo visitado" xfId="42662" builtinId="9" hidden="1"/>
    <cellStyle name="Hipervínculo visitado" xfId="35403" builtinId="9" hidden="1"/>
    <cellStyle name="Hipervínculo visitado" xfId="19329" builtinId="9" hidden="1"/>
    <cellStyle name="Hipervínculo visitado" xfId="46304" builtinId="9" hidden="1"/>
    <cellStyle name="Hipervínculo visitado" xfId="29345" builtinId="9" hidden="1"/>
    <cellStyle name="Hipervínculo visitado" xfId="8732" builtinId="9" hidden="1"/>
    <cellStyle name="Hipervínculo visitado" xfId="26204" builtinId="9" hidden="1"/>
    <cellStyle name="Hipervínculo visitado" xfId="28414" builtinId="9" hidden="1"/>
    <cellStyle name="Hipervínculo visitado" xfId="41580" builtinId="9" hidden="1"/>
    <cellStyle name="Hipervínculo visitado" xfId="6791" builtinId="9" hidden="1"/>
    <cellStyle name="Hipervínculo visitado" xfId="24423" builtinId="9" hidden="1"/>
    <cellStyle name="Hipervínculo visitado" xfId="20720" builtinId="9" hidden="1"/>
    <cellStyle name="Hipervínculo visitado" xfId="3268" builtinId="9" hidden="1"/>
    <cellStyle name="Hipervínculo visitado" xfId="54852" builtinId="9" hidden="1"/>
    <cellStyle name="Hipervínculo visitado" xfId="53108" builtinId="9" hidden="1"/>
    <cellStyle name="Hipervínculo visitado" xfId="50323" builtinId="9" hidden="1"/>
    <cellStyle name="Hipervínculo visitado" xfId="53903" builtinId="9" hidden="1"/>
    <cellStyle name="Hipervínculo visitado" xfId="11064" builtinId="9" hidden="1"/>
    <cellStyle name="Hipervínculo visitado" xfId="43995" builtinId="9" hidden="1"/>
    <cellStyle name="Hipervínculo visitado" xfId="35225" builtinId="9" hidden="1"/>
    <cellStyle name="Hipervínculo visitado" xfId="34919" builtinId="9" hidden="1"/>
    <cellStyle name="Hipervínculo visitado" xfId="38640" builtinId="9" hidden="1"/>
    <cellStyle name="Hipervínculo visitado" xfId="42902" builtinId="9" hidden="1"/>
    <cellStyle name="Hipervínculo visitado" xfId="57549" builtinId="9" hidden="1"/>
    <cellStyle name="Hipervínculo visitado" xfId="53606" builtinId="9" hidden="1"/>
    <cellStyle name="Hipervínculo visitado" xfId="49542" builtinId="9" hidden="1"/>
    <cellStyle name="Hipervínculo visitado" xfId="47976" builtinId="9" hidden="1"/>
    <cellStyle name="Hipervínculo visitado" xfId="50589" builtinId="9" hidden="1"/>
    <cellStyle name="Hipervínculo visitado" xfId="56601" builtinId="9" hidden="1"/>
    <cellStyle name="Hipervínculo visitado" xfId="16866" builtinId="9" hidden="1"/>
    <cellStyle name="Hipervínculo visitado" xfId="55595" builtinId="9" hidden="1"/>
    <cellStyle name="Hipervínculo visitado" xfId="58813" builtinId="9" hidden="1"/>
    <cellStyle name="Hipervínculo visitado" xfId="55938" builtinId="9" hidden="1"/>
    <cellStyle name="Hipervínculo visitado" xfId="44634" builtinId="9" hidden="1"/>
    <cellStyle name="Hipervínculo visitado" xfId="56073" builtinId="9" hidden="1"/>
    <cellStyle name="Hipervínculo visitado" xfId="13610" builtinId="9" hidden="1"/>
    <cellStyle name="Hipervínculo visitado" xfId="17003" builtinId="9" hidden="1"/>
    <cellStyle name="Hipervínculo visitado" xfId="17820" builtinId="9" hidden="1"/>
    <cellStyle name="Hipervínculo visitado" xfId="10738" builtinId="9" hidden="1"/>
    <cellStyle name="Hipervínculo visitado" xfId="56197" builtinId="9" hidden="1"/>
    <cellStyle name="Hipervínculo visitado" xfId="52684" builtinId="9" hidden="1"/>
    <cellStyle name="Hipervínculo visitado" xfId="53533" builtinId="9" hidden="1"/>
    <cellStyle name="Hipervínculo visitado" xfId="51062" builtinId="9" hidden="1"/>
    <cellStyle name="Hipervínculo visitado" xfId="40858" builtinId="9" hidden="1"/>
    <cellStyle name="Hipervínculo visitado" xfId="43719" builtinId="9" hidden="1"/>
    <cellStyle name="Hipervínculo visitado" xfId="18455" builtinId="9" hidden="1"/>
    <cellStyle name="Hipervínculo visitado" xfId="16061" builtinId="9" hidden="1"/>
    <cellStyle name="Hipervínculo visitado" xfId="8356" builtinId="9" hidden="1"/>
    <cellStyle name="Hipervínculo visitado" xfId="34133" builtinId="9" hidden="1"/>
    <cellStyle name="Hipervínculo visitado" xfId="39037" builtinId="9" hidden="1"/>
    <cellStyle name="Hipervínculo visitado" xfId="23004" builtinId="9" hidden="1"/>
    <cellStyle name="Hipervínculo visitado" xfId="11082" builtinId="9" hidden="1"/>
    <cellStyle name="Hipervínculo visitado" xfId="27482" builtinId="9" hidden="1"/>
    <cellStyle name="Hipervínculo visitado" xfId="51138" builtinId="9" hidden="1"/>
    <cellStyle name="Hipervínculo visitado" xfId="24288" builtinId="9" hidden="1"/>
    <cellStyle name="Hipervínculo visitado" xfId="51686" builtinId="9" hidden="1"/>
    <cellStyle name="Hipervínculo visitado" xfId="681" builtinId="9" hidden="1"/>
    <cellStyle name="Hipervínculo visitado" xfId="7534" builtinId="9" hidden="1"/>
    <cellStyle name="Hipervínculo visitado" xfId="46561" builtinId="9" hidden="1"/>
    <cellStyle name="Hipervínculo visitado" xfId="57851" builtinId="9" hidden="1"/>
    <cellStyle name="Hipervínculo visitado" xfId="36909" builtinId="9" hidden="1"/>
    <cellStyle name="Hipervínculo visitado" xfId="24966" builtinId="9" hidden="1"/>
    <cellStyle name="Hipervínculo visitado" xfId="56175" builtinId="9" hidden="1"/>
    <cellStyle name="Hipervínculo visitado" xfId="52130" builtinId="9" hidden="1"/>
    <cellStyle name="Hipervínculo visitado" xfId="33406" builtinId="9" hidden="1"/>
    <cellStyle name="Hipervínculo visitado" xfId="45971" builtinId="9" hidden="1"/>
    <cellStyle name="Hipervínculo visitado" xfId="18553" builtinId="9" hidden="1"/>
    <cellStyle name="Hipervínculo visitado" xfId="51361" builtinId="9" hidden="1"/>
    <cellStyle name="Hipervínculo visitado" xfId="54125" builtinId="9" hidden="1"/>
    <cellStyle name="Hipervínculo visitado" xfId="3681" builtinId="9" hidden="1"/>
    <cellStyle name="Hipervínculo visitado" xfId="50628" builtinId="9" hidden="1"/>
    <cellStyle name="Hipervínculo visitado" xfId="17624" builtinId="9" hidden="1"/>
    <cellStyle name="Hipervínculo visitado" xfId="11229" builtinId="9" hidden="1"/>
    <cellStyle name="Hipervínculo visitado" xfId="8026" builtinId="9" hidden="1"/>
    <cellStyle name="Hipervínculo visitado" xfId="56859" builtinId="9" hidden="1"/>
    <cellStyle name="Hipervínculo visitado" xfId="10094" builtinId="9" hidden="1"/>
    <cellStyle name="Hipervínculo visitado" xfId="41339" builtinId="9" hidden="1"/>
    <cellStyle name="Hipervínculo visitado" xfId="9786" builtinId="9" hidden="1"/>
    <cellStyle name="Hipervínculo visitado" xfId="9049" builtinId="9" hidden="1"/>
    <cellStyle name="Hipervínculo visitado" xfId="33952" builtinId="9" hidden="1"/>
    <cellStyle name="Hipervínculo visitado" xfId="12357" builtinId="9" hidden="1"/>
    <cellStyle name="Hipervínculo visitado" xfId="51240" builtinId="9" hidden="1"/>
    <cellStyle name="Hipervínculo visitado" xfId="16527" builtinId="9" hidden="1"/>
    <cellStyle name="Hipervínculo visitado" xfId="41695" builtinId="9" hidden="1"/>
    <cellStyle name="Hipervínculo visitado" xfId="45641" builtinId="9" hidden="1"/>
    <cellStyle name="Hipervínculo visitado" xfId="13989" builtinId="9" hidden="1"/>
    <cellStyle name="Hipervínculo visitado" xfId="24897" builtinId="9" hidden="1"/>
    <cellStyle name="Hipervínculo visitado" xfId="38680" builtinId="9" hidden="1"/>
    <cellStyle name="Hipervínculo visitado" xfId="42137" builtinId="9" hidden="1"/>
    <cellStyle name="Hipervínculo visitado" xfId="39520" builtinId="9" hidden="1"/>
    <cellStyle name="Hipervínculo visitado" xfId="38923" builtinId="9" hidden="1"/>
    <cellStyle name="Hipervínculo visitado" xfId="21112" builtinId="9" hidden="1"/>
    <cellStyle name="Hipervínculo visitado" xfId="42972" builtinId="9" hidden="1"/>
    <cellStyle name="Hipervínculo visitado" xfId="41119" builtinId="9" hidden="1"/>
    <cellStyle name="Hipervínculo visitado" xfId="45846" builtinId="9" hidden="1"/>
    <cellStyle name="Hipervínculo visitado" xfId="56431" builtinId="9" hidden="1"/>
    <cellStyle name="Hipervínculo visitado" xfId="53285" builtinId="9" hidden="1"/>
    <cellStyle name="Hipervínculo visitado" xfId="13981" builtinId="9" hidden="1"/>
    <cellStyle name="Hipervínculo visitado" xfId="21725" builtinId="9" hidden="1"/>
    <cellStyle name="Hipervínculo visitado" xfId="50984" builtinId="9" hidden="1"/>
    <cellStyle name="Hipervínculo visitado" xfId="48402" builtinId="9" hidden="1"/>
    <cellStyle name="Hipervínculo visitado" xfId="40030" builtinId="9" hidden="1"/>
    <cellStyle name="Hipervínculo visitado" xfId="36740" builtinId="9" hidden="1"/>
    <cellStyle name="Hipervínculo visitado" xfId="51684" builtinId="9" hidden="1"/>
    <cellStyle name="Hipervínculo visitado" xfId="13996" builtinId="9" hidden="1"/>
    <cellStyle name="Hipervínculo visitado" xfId="52028" builtinId="9" hidden="1"/>
    <cellStyle name="Hipervínculo visitado" xfId="51994" builtinId="9" hidden="1"/>
    <cellStyle name="Hipervínculo visitado" xfId="13815" builtinId="9" hidden="1"/>
    <cellStyle name="Hipervínculo visitado" xfId="16856" builtinId="9" hidden="1"/>
    <cellStyle name="Hipervínculo visitado" xfId="57260" builtinId="9" hidden="1"/>
    <cellStyle name="Hipervínculo visitado" xfId="25416" builtinId="9" hidden="1"/>
    <cellStyle name="Hipervínculo visitado" xfId="24835" builtinId="9" hidden="1"/>
    <cellStyle name="Hipervínculo visitado" xfId="5156" builtinId="9" hidden="1"/>
    <cellStyle name="Hipervínculo visitado" xfId="29916" builtinId="9" hidden="1"/>
    <cellStyle name="Hipervínculo visitado" xfId="53385" builtinId="9" hidden="1"/>
    <cellStyle name="Hipervínculo visitado" xfId="15977" builtinId="9" hidden="1"/>
    <cellStyle name="Hipervínculo visitado" xfId="17136" builtinId="9" hidden="1"/>
    <cellStyle name="Hipervínculo visitado" xfId="53875" builtinId="9" hidden="1"/>
    <cellStyle name="Hipervínculo visitado" xfId="47503" builtinId="9" hidden="1"/>
    <cellStyle name="Hipervínculo visitado" xfId="51806" builtinId="9" hidden="1"/>
    <cellStyle name="Hipervínculo visitado" xfId="32251" builtinId="9" hidden="1"/>
    <cellStyle name="Hipervínculo visitado" xfId="37236" builtinId="9" hidden="1"/>
    <cellStyle name="Hipervínculo visitado" xfId="32228" builtinId="9" hidden="1"/>
    <cellStyle name="Hipervínculo visitado" xfId="50227" builtinId="9" hidden="1"/>
    <cellStyle name="Hipervínculo visitado" xfId="29023" builtinId="9" hidden="1"/>
    <cellStyle name="Hipervínculo visitado" xfId="19287" builtinId="9" hidden="1"/>
    <cellStyle name="Hipervínculo visitado" xfId="58463" builtinId="9" hidden="1"/>
    <cellStyle name="Hipervínculo visitado" xfId="56099" builtinId="9" hidden="1"/>
    <cellStyle name="Hipervínculo visitado" xfId="57136" builtinId="9" hidden="1"/>
    <cellStyle name="Hipervínculo visitado" xfId="57302" builtinId="9" hidden="1"/>
    <cellStyle name="Hipervínculo visitado" xfId="30818" builtinId="9" hidden="1"/>
    <cellStyle name="Hipervínculo visitado" xfId="30358" builtinId="9" hidden="1"/>
    <cellStyle name="Hipervínculo visitado" xfId="39950" builtinId="9" hidden="1"/>
    <cellStyle name="Hipervínculo visitado" xfId="36983" builtinId="9" hidden="1"/>
    <cellStyle name="Hipervínculo visitado" xfId="30014" builtinId="9" hidden="1"/>
    <cellStyle name="Hipervínculo visitado" xfId="32748" builtinId="9" hidden="1"/>
    <cellStyle name="Hipervínculo visitado" xfId="22517" builtinId="9" hidden="1"/>
    <cellStyle name="Hipervínculo visitado" xfId="26797" builtinId="9" hidden="1"/>
    <cellStyle name="Hipervínculo visitado" xfId="28847" builtinId="9" hidden="1"/>
    <cellStyle name="Hipervínculo visitado" xfId="30680" builtinId="9" hidden="1"/>
    <cellStyle name="Hipervínculo visitado" xfId="49498" builtinId="9" hidden="1"/>
    <cellStyle name="Hipervínculo visitado" xfId="17160" builtinId="9" hidden="1"/>
    <cellStyle name="Hipervínculo visitado" xfId="46065" builtinId="9" hidden="1"/>
    <cellStyle name="Hipervínculo visitado" xfId="52447" builtinId="9" hidden="1"/>
    <cellStyle name="Hipervínculo visitado" xfId="22083" builtinId="9" hidden="1"/>
    <cellStyle name="Hipervínculo visitado" xfId="23611" builtinId="9" hidden="1"/>
    <cellStyle name="Hipervínculo visitado" xfId="48242" builtinId="9" hidden="1"/>
    <cellStyle name="Hipervínculo visitado" xfId="59033" builtinId="9" hidden="1"/>
    <cellStyle name="Hipervínculo visitado" xfId="55983" builtinId="9" hidden="1"/>
    <cellStyle name="Hipervínculo visitado" xfId="57224" builtinId="9" hidden="1"/>
    <cellStyle name="Hipervínculo visitado" xfId="58913" builtinId="9" hidden="1"/>
    <cellStyle name="Hipervínculo visitado" xfId="22912" builtinId="9" hidden="1"/>
    <cellStyle name="Hipervínculo visitado" xfId="17802" builtinId="9" hidden="1"/>
    <cellStyle name="Hipervínculo visitado" xfId="14052" builtinId="9" hidden="1"/>
    <cellStyle name="Hipervínculo visitado" xfId="57334" builtinId="9" hidden="1"/>
    <cellStyle name="Hipervínculo visitado" xfId="15156" builtinId="9" hidden="1"/>
    <cellStyle name="Hipervínculo visitado" xfId="10240" builtinId="9" hidden="1"/>
    <cellStyle name="Hipervínculo visitado" xfId="16029" builtinId="9" hidden="1"/>
    <cellStyle name="Hipervínculo visitado" xfId="8730" builtinId="9" hidden="1"/>
    <cellStyle name="Hipervínculo visitado" xfId="45697" builtinId="9" hidden="1"/>
    <cellStyle name="Hipervínculo visitado" xfId="18486" builtinId="9" hidden="1"/>
    <cellStyle name="Hipervínculo visitado" xfId="47419" builtinId="9" hidden="1"/>
    <cellStyle name="Hipervínculo visitado" xfId="51152" builtinId="9" hidden="1"/>
    <cellStyle name="Hipervínculo visitado" xfId="34723" builtinId="9" hidden="1"/>
    <cellStyle name="Hipervínculo visitado" xfId="960" builtinId="9" hidden="1"/>
    <cellStyle name="Hipervínculo visitado" xfId="15883" builtinId="9" hidden="1"/>
    <cellStyle name="Hipervínculo visitado" xfId="36354" builtinId="9" hidden="1"/>
    <cellStyle name="Hipervínculo visitado" xfId="43407" builtinId="9" hidden="1"/>
    <cellStyle name="Hipervínculo visitado" xfId="17001" builtinId="9" hidden="1"/>
    <cellStyle name="Hipervínculo visitado" xfId="18040" builtinId="9" hidden="1"/>
    <cellStyle name="Hipervínculo visitado" xfId="5016" builtinId="9" hidden="1"/>
    <cellStyle name="Hipervínculo visitado" xfId="46483" builtinId="9" hidden="1"/>
    <cellStyle name="Hipervínculo visitado" xfId="25843" builtinId="9" hidden="1"/>
    <cellStyle name="Hipervínculo visitado" xfId="58218" builtinId="9" hidden="1"/>
    <cellStyle name="Hipervínculo visitado" xfId="12319" builtinId="9" hidden="1"/>
    <cellStyle name="Hipervínculo visitado" xfId="28051" builtinId="9" hidden="1"/>
    <cellStyle name="Hipervínculo visitado" xfId="26499" builtinId="9" hidden="1"/>
    <cellStyle name="Hipervínculo visitado" xfId="49902" builtinId="9" hidden="1"/>
    <cellStyle name="Hipervínculo visitado" xfId="2122" builtinId="9" hidden="1"/>
    <cellStyle name="Hipervínculo visitado" xfId="50273" builtinId="9" hidden="1"/>
    <cellStyle name="Hipervínculo visitado" xfId="39298" builtinId="9" hidden="1"/>
    <cellStyle name="Hipervínculo visitado" xfId="34870" builtinId="9" hidden="1"/>
    <cellStyle name="Hipervínculo visitado" xfId="8368" builtinId="9" hidden="1"/>
    <cellStyle name="Hipervínculo visitado" xfId="31554" builtinId="9" hidden="1"/>
    <cellStyle name="Hipervínculo visitado" xfId="24703" builtinId="9" hidden="1"/>
    <cellStyle name="Hipervínculo visitado" xfId="42714" builtinId="9" hidden="1"/>
    <cellStyle name="Hipervínculo visitado" xfId="32428" builtinId="9" hidden="1"/>
    <cellStyle name="Hipervínculo visitado" xfId="3332" builtinId="9" hidden="1"/>
    <cellStyle name="Hipervínculo visitado" xfId="27266" builtinId="9" hidden="1"/>
    <cellStyle name="Hipervínculo visitado" xfId="26881" builtinId="9" hidden="1"/>
    <cellStyle name="Hipervínculo visitado" xfId="22002" builtinId="9" hidden="1"/>
    <cellStyle name="Hipervínculo visitado" xfId="35229" builtinId="9" hidden="1"/>
    <cellStyle name="Hipervínculo visitado" xfId="8272" builtinId="9" hidden="1"/>
    <cellStyle name="Hipervínculo visitado" xfId="42650" builtinId="9" hidden="1"/>
    <cellStyle name="Hipervínculo visitado" xfId="27528" builtinId="9" hidden="1"/>
    <cellStyle name="Hipervínculo visitado" xfId="15186" builtinId="9" hidden="1"/>
    <cellStyle name="Hipervínculo visitado" xfId="8170" builtinId="9" hidden="1"/>
    <cellStyle name="Hipervínculo visitado" xfId="43762" builtinId="9" hidden="1"/>
    <cellStyle name="Hipervínculo visitado" xfId="43257" builtinId="9" hidden="1"/>
    <cellStyle name="Hipervínculo visitado" xfId="12169" builtinId="9" hidden="1"/>
    <cellStyle name="Hipervínculo visitado" xfId="5446" builtinId="9" hidden="1"/>
    <cellStyle name="Hipervínculo visitado" xfId="53273" builtinId="9" hidden="1"/>
    <cellStyle name="Hipervínculo visitado" xfId="44854" builtinId="9" hidden="1"/>
    <cellStyle name="Hipervínculo visitado" xfId="38917" builtinId="9" hidden="1"/>
    <cellStyle name="Hipervínculo visitado" xfId="514" builtinId="9" hidden="1"/>
    <cellStyle name="Hipervínculo visitado" xfId="40596" builtinId="9" hidden="1"/>
    <cellStyle name="Hipervínculo visitado" xfId="53889" builtinId="9" hidden="1"/>
    <cellStyle name="Hipervínculo visitado" xfId="34307" builtinId="9" hidden="1"/>
    <cellStyle name="Hipervínculo visitado" xfId="53729" builtinId="9" hidden="1"/>
    <cellStyle name="Hipervínculo visitado" xfId="51108" builtinId="9" hidden="1"/>
    <cellStyle name="Hipervínculo visitado" xfId="28071" builtinId="9" hidden="1"/>
    <cellStyle name="Hipervínculo visitado" xfId="26949" builtinId="9" hidden="1"/>
    <cellStyle name="Hipervínculo visitado" xfId="58273" builtinId="9" hidden="1"/>
    <cellStyle name="Hipervínculo visitado" xfId="17668" builtinId="9" hidden="1"/>
    <cellStyle name="Hipervínculo visitado" xfId="43561" builtinId="9" hidden="1"/>
    <cellStyle name="Hipervínculo visitado" xfId="24569" builtinId="9" hidden="1"/>
    <cellStyle name="Hipervínculo visitado" xfId="20180" builtinId="9" hidden="1"/>
    <cellStyle name="Hipervínculo visitado" xfId="21973" builtinId="9" hidden="1"/>
    <cellStyle name="Hipervínculo visitado" xfId="3515" builtinId="9" hidden="1"/>
    <cellStyle name="Hipervínculo visitado" xfId="35695" builtinId="9" hidden="1"/>
    <cellStyle name="Hipervínculo visitado" xfId="4850" builtinId="9" hidden="1"/>
    <cellStyle name="Hipervínculo visitado" xfId="12509" builtinId="9" hidden="1"/>
    <cellStyle name="Hipervínculo visitado" xfId="17980" builtinId="9" hidden="1"/>
    <cellStyle name="Hipervínculo visitado" xfId="36720" builtinId="9" hidden="1"/>
    <cellStyle name="Hipervínculo visitado" xfId="38411" builtinId="9" hidden="1"/>
    <cellStyle name="Hipervínculo visitado" xfId="40520" builtinId="9" hidden="1"/>
    <cellStyle name="Hipervínculo visitado" xfId="48032" builtinId="9" hidden="1"/>
    <cellStyle name="Hipervínculo visitado" xfId="29387" builtinId="9" hidden="1"/>
    <cellStyle name="Hipervínculo visitado" xfId="46167" builtinId="9" hidden="1"/>
    <cellStyle name="Hipervínculo visitado" xfId="51090" builtinId="9" hidden="1"/>
    <cellStyle name="Hipervínculo visitado" xfId="42203" builtinId="9" hidden="1"/>
    <cellStyle name="Hipervínculo visitado" xfId="48742" builtinId="9" hidden="1"/>
    <cellStyle name="Hipervínculo visitado" xfId="57373" builtinId="9" hidden="1"/>
    <cellStyle name="Hipervínculo visitado" xfId="12959" builtinId="9" hidden="1"/>
    <cellStyle name="Hipervínculo visitado" xfId="16836" builtinId="9" hidden="1"/>
    <cellStyle name="Hipervínculo visitado" xfId="2751" builtinId="9" hidden="1"/>
    <cellStyle name="Hipervínculo visitado" xfId="4516" builtinId="9" hidden="1"/>
    <cellStyle name="Hipervínculo visitado" xfId="58355" builtinId="9" hidden="1"/>
    <cellStyle name="Hipervínculo visitado" xfId="26633" builtinId="9" hidden="1"/>
    <cellStyle name="Hipervínculo visitado" xfId="46806" builtinId="9" hidden="1"/>
    <cellStyle name="Hipervínculo visitado" xfId="8456" builtinId="9" hidden="1"/>
    <cellStyle name="Hipervínculo visitado" xfId="20457" builtinId="9" hidden="1"/>
    <cellStyle name="Hipervínculo visitado" xfId="5834" builtinId="9" hidden="1"/>
    <cellStyle name="Hipervínculo visitado" xfId="53586" builtinId="9" hidden="1"/>
    <cellStyle name="Hipervínculo visitado" xfId="57690" builtinId="9" hidden="1"/>
    <cellStyle name="Hipervínculo visitado" xfId="45805" builtinId="9" hidden="1"/>
    <cellStyle name="Hipervínculo visitado" xfId="36630" builtinId="9" hidden="1"/>
    <cellStyle name="Hipervínculo visitado" xfId="44290" builtinId="9" hidden="1"/>
    <cellStyle name="Hipervínculo visitado" xfId="56625" builtinId="9" hidden="1"/>
    <cellStyle name="Hipervínculo visitado" xfId="271" builtinId="9" hidden="1"/>
    <cellStyle name="Hipervínculo visitado" xfId="15638" builtinId="9" hidden="1"/>
    <cellStyle name="Hipervínculo visitado" xfId="8360" builtinId="9" hidden="1"/>
    <cellStyle name="Hipervínculo visitado" xfId="7772" builtinId="9" hidden="1"/>
    <cellStyle name="Hipervínculo visitado" xfId="52501" builtinId="9" hidden="1"/>
    <cellStyle name="Hipervínculo visitado" xfId="167" builtinId="9" hidden="1"/>
    <cellStyle name="Hipervínculo visitado" xfId="44810" builtinId="9" hidden="1"/>
    <cellStyle name="Hipervínculo visitado" xfId="23876" builtinId="9" hidden="1"/>
    <cellStyle name="Hipervínculo visitado" xfId="4641" builtinId="9" hidden="1"/>
    <cellStyle name="Hipervínculo visitado" xfId="16938" builtinId="9" hidden="1"/>
    <cellStyle name="Hipervínculo visitado" xfId="9379" builtinId="9" hidden="1"/>
    <cellStyle name="Hipervínculo visitado" xfId="9637" builtinId="9" hidden="1"/>
    <cellStyle name="Hipervínculo visitado" xfId="47902" builtinId="9" hidden="1"/>
    <cellStyle name="Hipervínculo visitado" xfId="17554" builtinId="9" hidden="1"/>
    <cellStyle name="Hipervínculo visitado" xfId="32212" builtinId="9" hidden="1"/>
    <cellStyle name="Hipervínculo visitado" xfId="24019" builtinId="9" hidden="1"/>
    <cellStyle name="Hipervínculo visitado" xfId="8526" builtinId="9" hidden="1"/>
    <cellStyle name="Hipervínculo visitado" xfId="16924" builtinId="9" hidden="1"/>
    <cellStyle name="Hipervínculo visitado" xfId="48944" builtinId="9" hidden="1"/>
    <cellStyle name="Hipervínculo visitado" xfId="20577" builtinId="9" hidden="1"/>
    <cellStyle name="Hipervínculo visitado" xfId="23531" builtinId="9" hidden="1"/>
    <cellStyle name="Hipervínculo visitado" xfId="9697" builtinId="9" hidden="1"/>
    <cellStyle name="Hipervínculo visitado" xfId="51614" builtinId="9" hidden="1"/>
    <cellStyle name="Hipervínculo visitado" xfId="33654" builtinId="9" hidden="1"/>
    <cellStyle name="Hipervínculo visitado" xfId="26373" builtinId="9" hidden="1"/>
    <cellStyle name="Hipervínculo visitado" xfId="15012" builtinId="9" hidden="1"/>
    <cellStyle name="Hipervínculo visitado" xfId="41445" builtinId="9" hidden="1"/>
    <cellStyle name="Hipervínculo visitado" xfId="970" builtinId="9" hidden="1"/>
    <cellStyle name="Hipervínculo visitado" xfId="1643" builtinId="9" hidden="1"/>
    <cellStyle name="Hipervínculo visitado" xfId="15845" builtinId="9" hidden="1"/>
    <cellStyle name="Hipervínculo visitado" xfId="29642" builtinId="9" hidden="1"/>
    <cellStyle name="Hipervínculo visitado" xfId="24974" builtinId="9" hidden="1"/>
    <cellStyle name="Hipervínculo visitado" xfId="47978" builtinId="9" hidden="1"/>
    <cellStyle name="Hipervínculo visitado" xfId="152" builtinId="9" hidden="1"/>
    <cellStyle name="Hipervínculo visitado" xfId="36382" builtinId="9" hidden="1"/>
    <cellStyle name="Hipervínculo visitado" xfId="36538" builtinId="9" hidden="1"/>
    <cellStyle name="Hipervínculo visitado" xfId="33710" builtinId="9" hidden="1"/>
    <cellStyle name="Hipervínculo visitado" xfId="32650" builtinId="9" hidden="1"/>
    <cellStyle name="Hipervínculo visitado" xfId="21283" builtinId="9" hidden="1"/>
    <cellStyle name="Hipervínculo visitado" xfId="14522" builtinId="9" hidden="1"/>
    <cellStyle name="Hipervínculo visitado" xfId="28621" builtinId="9" hidden="1"/>
    <cellStyle name="Hipervínculo visitado" xfId="30946" builtinId="9" hidden="1"/>
    <cellStyle name="Hipervínculo visitado" xfId="31626" builtinId="9" hidden="1"/>
    <cellStyle name="Hipervínculo visitado" xfId="29504" builtinId="9" hidden="1"/>
    <cellStyle name="Hipervínculo visitado" xfId="33276" builtinId="9" hidden="1"/>
    <cellStyle name="Hipervínculo visitado" xfId="38191" builtinId="9" hidden="1"/>
    <cellStyle name="Hipervínculo visitado" xfId="56127" builtinId="9" hidden="1"/>
    <cellStyle name="Hipervínculo visitado" xfId="7532" builtinId="9" hidden="1"/>
    <cellStyle name="Hipervínculo visitado" xfId="42112" builtinId="9" hidden="1"/>
    <cellStyle name="Hipervínculo visitado" xfId="34898" builtinId="9" hidden="1"/>
    <cellStyle name="Hipervínculo visitado" xfId="25483" builtinId="9" hidden="1"/>
    <cellStyle name="Hipervínculo visitado" xfId="18257" builtinId="9" hidden="1"/>
    <cellStyle name="Hipervínculo visitado" xfId="13908" builtinId="9" hidden="1"/>
    <cellStyle name="Hipervínculo visitado" xfId="56463" builtinId="9" hidden="1"/>
    <cellStyle name="Hipervínculo visitado" xfId="47461" builtinId="9" hidden="1"/>
    <cellStyle name="Hipervínculo visitado" xfId="13813" builtinId="9" hidden="1"/>
    <cellStyle name="Hipervínculo visitado" xfId="40586" builtinId="9" hidden="1"/>
    <cellStyle name="Hipervínculo visitado" xfId="15602" builtinId="9" hidden="1"/>
    <cellStyle name="Hipervínculo visitado" xfId="13821" builtinId="9" hidden="1"/>
    <cellStyle name="Hipervínculo visitado" xfId="30777" builtinId="9" hidden="1"/>
    <cellStyle name="Hipervínculo visitado" xfId="16302" builtinId="9" hidden="1"/>
    <cellStyle name="Hipervínculo visitado" xfId="4470" builtinId="9" hidden="1"/>
    <cellStyle name="Hipervínculo visitado" xfId="36414" builtinId="9" hidden="1"/>
    <cellStyle name="Hipervínculo visitado" xfId="6961" builtinId="9" hidden="1"/>
    <cellStyle name="Hipervínculo visitado" xfId="41934" builtinId="9" hidden="1"/>
    <cellStyle name="Hipervínculo visitado" xfId="5972" builtinId="9" hidden="1"/>
    <cellStyle name="Hipervínculo visitado" xfId="48796" builtinId="9" hidden="1"/>
    <cellStyle name="Hipervínculo visitado" xfId="42368" builtinId="9" hidden="1"/>
    <cellStyle name="Hipervínculo visitado" xfId="1227" builtinId="9" hidden="1"/>
    <cellStyle name="Hipervínculo visitado" xfId="25913" builtinId="9" hidden="1"/>
    <cellStyle name="Hipervínculo visitado" xfId="46599" builtinId="9" hidden="1"/>
    <cellStyle name="Hipervínculo visitado" xfId="11542" builtinId="9" hidden="1"/>
    <cellStyle name="Hipervínculo visitado" xfId="21618" builtinId="9" hidden="1"/>
    <cellStyle name="Hipervínculo visitado" xfId="21598" builtinId="9" hidden="1"/>
    <cellStyle name="Hipervínculo visitado" xfId="46991" builtinId="9" hidden="1"/>
    <cellStyle name="Hipervínculo visitado" xfId="15428" builtinId="9" hidden="1"/>
    <cellStyle name="Hipervínculo visitado" xfId="13363" builtinId="9" hidden="1"/>
    <cellStyle name="Hipervínculo visitado" xfId="15536" builtinId="9" hidden="1"/>
    <cellStyle name="Hipervínculo visitado" xfId="12157" builtinId="9" hidden="1"/>
    <cellStyle name="Hipervínculo visitado" xfId="41828" builtinId="9" hidden="1"/>
    <cellStyle name="Hipervínculo visitado" xfId="21507" builtinId="9" hidden="1"/>
    <cellStyle name="Hipervínculo visitado" xfId="24201" builtinId="9" hidden="1"/>
    <cellStyle name="Hipervínculo visitado" xfId="31038" builtinId="9" hidden="1"/>
    <cellStyle name="Hipervínculo visitado" xfId="41648" builtinId="9" hidden="1"/>
    <cellStyle name="Hipervínculo visitado" xfId="36025" builtinId="9" hidden="1"/>
    <cellStyle name="Hipervínculo visitado" xfId="22802" builtinId="9" hidden="1"/>
    <cellStyle name="Hipervínculo visitado" xfId="21301" builtinId="9" hidden="1"/>
    <cellStyle name="Hipervínculo visitado" xfId="26461" builtinId="9" hidden="1"/>
    <cellStyle name="Hipervínculo visitado" xfId="26235" builtinId="9" hidden="1"/>
    <cellStyle name="Hipervínculo visitado" xfId="31264" builtinId="9" hidden="1"/>
    <cellStyle name="Hipervínculo visitado" xfId="14778" builtinId="9" hidden="1"/>
    <cellStyle name="Hipervínculo visitado" xfId="10232" builtinId="9" hidden="1"/>
    <cellStyle name="Hipervínculo visitado" xfId="22453" builtinId="9" hidden="1"/>
    <cellStyle name="Hipervínculo visitado" xfId="14275" builtinId="9" hidden="1"/>
    <cellStyle name="Hipervínculo visitado" xfId="28693" builtinId="9" hidden="1"/>
    <cellStyle name="Hipervínculo visitado" xfId="30616" builtinId="9" hidden="1"/>
    <cellStyle name="Hipervínculo visitado" xfId="50343" builtinId="9" hidden="1"/>
    <cellStyle name="Hipervínculo visitado" xfId="37333" builtinId="9" hidden="1"/>
    <cellStyle name="Hipervínculo visitado" xfId="38367" builtinId="9" hidden="1"/>
    <cellStyle name="Hipervínculo visitado" xfId="31700" builtinId="9" hidden="1"/>
    <cellStyle name="Hipervínculo visitado" xfId="31436" builtinId="9" hidden="1"/>
    <cellStyle name="Hipervínculo visitado" xfId="20405" builtinId="9" hidden="1"/>
    <cellStyle name="Hipervínculo visitado" xfId="28937" builtinId="9" hidden="1"/>
    <cellStyle name="Hipervínculo visitado" xfId="33310" builtinId="9" hidden="1"/>
    <cellStyle name="Hipervínculo visitado" xfId="58198" builtinId="9" hidden="1"/>
    <cellStyle name="Hipervínculo visitado" xfId="14970" builtinId="9" hidden="1"/>
    <cellStyle name="Hipervínculo visitado" xfId="23699" builtinId="9" hidden="1"/>
    <cellStyle name="Hipervínculo visitado" xfId="21576" builtinId="9" hidden="1"/>
    <cellStyle name="Hipervínculo visitado" xfId="50437" builtinId="9" hidden="1"/>
    <cellStyle name="Hipervínculo visitado" xfId="17138" builtinId="9" hidden="1"/>
    <cellStyle name="Hipervínculo visitado" xfId="58349" builtinId="9" hidden="1"/>
    <cellStyle name="Hipervínculo visitado" xfId="56962" builtinId="9" hidden="1"/>
    <cellStyle name="Hipervínculo visitado" xfId="28133" builtinId="9" hidden="1"/>
    <cellStyle name="Hipervínculo visitado" xfId="39423" builtinId="9" hidden="1"/>
    <cellStyle name="Hipervínculo visitado" xfId="22415" builtinId="9" hidden="1"/>
    <cellStyle name="Hipervínculo visitado" xfId="9800" builtinId="9" hidden="1"/>
    <cellStyle name="Hipervínculo visitado" xfId="45120" builtinId="9" hidden="1"/>
    <cellStyle name="Hipervínculo visitado" xfId="3091" builtinId="9" hidden="1"/>
    <cellStyle name="Hipervínculo visitado" xfId="53878" builtinId="9" hidden="1"/>
    <cellStyle name="Hipervínculo visitado" xfId="20212" builtinId="9" hidden="1"/>
    <cellStyle name="Hipervínculo visitado" xfId="57026" builtinId="9" hidden="1"/>
    <cellStyle name="Hipervínculo visitado" xfId="48902" builtinId="9" hidden="1"/>
    <cellStyle name="Hipervínculo visitado" xfId="58367" builtinId="9" hidden="1"/>
    <cellStyle name="Hipervínculo visitado" xfId="10722" builtinId="9" hidden="1"/>
    <cellStyle name="Hipervínculo visitado" xfId="47123" builtinId="9" hidden="1"/>
    <cellStyle name="Hipervínculo visitado" xfId="56121" builtinId="9" hidden="1"/>
    <cellStyle name="Hipervínculo visitado" xfId="14812" builtinId="9" hidden="1"/>
    <cellStyle name="Hipervínculo visitado" xfId="46983" builtinId="9" hidden="1"/>
    <cellStyle name="Hipervínculo visitado" xfId="53459" builtinId="9" hidden="1"/>
    <cellStyle name="Hipervínculo visitado" xfId="20401" builtinId="9" hidden="1"/>
    <cellStyle name="Hipervínculo visitado" xfId="36791" builtinId="9" hidden="1"/>
    <cellStyle name="Hipervínculo visitado" xfId="22886" builtinId="9" hidden="1"/>
    <cellStyle name="Hipervínculo visitado" xfId="41886" builtinId="9" hidden="1"/>
    <cellStyle name="Hipervínculo visitado" xfId="6787" builtinId="9" hidden="1"/>
    <cellStyle name="Hipervínculo visitado" xfId="8991" builtinId="9" hidden="1"/>
    <cellStyle name="Hipervínculo visitado" xfId="4205" builtinId="9" hidden="1"/>
    <cellStyle name="Hipervínculo visitado" xfId="9281" builtinId="9" hidden="1"/>
    <cellStyle name="Hipervínculo visitado" xfId="10052" builtinId="9" hidden="1"/>
    <cellStyle name="Hipervínculo visitado" xfId="39060" builtinId="9" hidden="1"/>
    <cellStyle name="Hipervínculo visitado" xfId="49776" builtinId="9" hidden="1"/>
    <cellStyle name="Hipervínculo visitado" xfId="17502" builtinId="9" hidden="1"/>
    <cellStyle name="Hipervínculo visitado" xfId="44868" builtinId="9" hidden="1"/>
    <cellStyle name="Hipervínculo visitado" xfId="19283" builtinId="9" hidden="1"/>
    <cellStyle name="Hipervínculo visitado" xfId="12927" builtinId="9" hidden="1"/>
    <cellStyle name="Hipervínculo visitado" xfId="36826" builtinId="9" hidden="1"/>
    <cellStyle name="Hipervínculo visitado" xfId="12440" builtinId="9" hidden="1"/>
    <cellStyle name="Hipervínculo visitado" xfId="30148" builtinId="9" hidden="1"/>
    <cellStyle name="Hipervínculo visitado" xfId="1275" builtinId="9" hidden="1"/>
    <cellStyle name="Hipervínculo visitado" xfId="52682" builtinId="9" hidden="1"/>
    <cellStyle name="Hipervínculo visitado" xfId="45739" builtinId="9" hidden="1"/>
    <cellStyle name="Hipervínculo visitado" xfId="23681" builtinId="9" hidden="1"/>
    <cellStyle name="Hipervínculo visitado" xfId="31086" builtinId="9" hidden="1"/>
    <cellStyle name="Hipervínculo visitado" xfId="39859" builtinId="9" hidden="1"/>
    <cellStyle name="Hipervínculo visitado" xfId="26513" builtinId="9" hidden="1"/>
    <cellStyle name="Hipervínculo visitado" xfId="28511" builtinId="9" hidden="1"/>
    <cellStyle name="Hipervínculo visitado" xfId="48450" builtinId="9" hidden="1"/>
    <cellStyle name="Hipervínculo visitado" xfId="20343" builtinId="9" hidden="1"/>
    <cellStyle name="Hipervínculo visitado" xfId="13839" builtinId="9" hidden="1"/>
    <cellStyle name="Hipervínculo visitado" xfId="43629" builtinId="9" hidden="1"/>
    <cellStyle name="Hipervínculo visitado" xfId="16726" builtinId="9" hidden="1"/>
    <cellStyle name="Hipervínculo visitado" xfId="43539" builtinId="9" hidden="1"/>
    <cellStyle name="Hipervínculo visitado" xfId="28478" builtinId="9" hidden="1"/>
    <cellStyle name="Hipervínculo visitado" xfId="24763" builtinId="9" hidden="1"/>
    <cellStyle name="Hipervínculo visitado" xfId="56083" builtinId="9" hidden="1"/>
    <cellStyle name="Hipervínculo visitado" xfId="57248" builtinId="9" hidden="1"/>
    <cellStyle name="Hipervínculo visitado" xfId="46302" builtinId="9" hidden="1"/>
    <cellStyle name="Hipervínculo visitado" xfId="26925" builtinId="9" hidden="1"/>
    <cellStyle name="Hipervínculo visitado" xfId="47793" builtinId="9" hidden="1"/>
    <cellStyle name="Hipervínculo visitado" xfId="4848" builtinId="9" hidden="1"/>
    <cellStyle name="Hipervínculo visitado" xfId="47998" builtinId="9" hidden="1"/>
    <cellStyle name="Hipervínculo visitado" xfId="58955" builtinId="9" hidden="1"/>
    <cellStyle name="Hipervínculo visitado" xfId="53375" builtinId="9" hidden="1"/>
    <cellStyle name="Hipervínculo visitado" xfId="30218" builtinId="9" hidden="1"/>
    <cellStyle name="Hipervínculo visitado" xfId="58323" builtinId="9" hidden="1"/>
    <cellStyle name="Hipervínculo visitado" xfId="45060" builtinId="9" hidden="1"/>
    <cellStyle name="Hipervínculo visitado" xfId="10892" builtinId="9" hidden="1"/>
    <cellStyle name="Hipervínculo visitado" xfId="54682" builtinId="9" hidden="1"/>
    <cellStyle name="Hipervínculo visitado" xfId="48892" builtinId="9" hidden="1"/>
    <cellStyle name="Hipervínculo visitado" xfId="37455" builtinId="9" hidden="1"/>
    <cellStyle name="Hipervínculo visitado" xfId="12665" builtinId="9" hidden="1"/>
    <cellStyle name="Hipervínculo visitado" xfId="16606" builtinId="9" hidden="1"/>
    <cellStyle name="Hipervínculo visitado" xfId="8168" builtinId="9" hidden="1"/>
    <cellStyle name="Hipervínculo visitado" xfId="8414" builtinId="9" hidden="1"/>
    <cellStyle name="Hipervínculo visitado" xfId="42956" builtinId="9" hidden="1"/>
    <cellStyle name="Hipervínculo visitado" xfId="19758" builtinId="9" hidden="1"/>
    <cellStyle name="Hipervínculo visitado" xfId="57929" builtinId="9" hidden="1"/>
    <cellStyle name="Hipervínculo visitado" xfId="5087" builtinId="9" hidden="1"/>
    <cellStyle name="Hipervínculo visitado" xfId="8788" builtinId="9" hidden="1"/>
    <cellStyle name="Hipervínculo visitado" xfId="33118" builtinId="9" hidden="1"/>
    <cellStyle name="Hipervínculo visitado" xfId="11401" builtinId="9" hidden="1"/>
    <cellStyle name="Hipervínculo visitado" xfId="9695" builtinId="9" hidden="1"/>
    <cellStyle name="Hipervínculo visitado" xfId="7784" builtinId="9" hidden="1"/>
    <cellStyle name="Hipervínculo visitado" xfId="10754" builtinId="9" hidden="1"/>
    <cellStyle name="Hipervínculo visitado" xfId="19738" builtinId="9" hidden="1"/>
    <cellStyle name="Hipervínculo visitado" xfId="34426" builtinId="9" hidden="1"/>
    <cellStyle name="Hipervínculo visitado" xfId="43196" builtinId="9" hidden="1"/>
    <cellStyle name="Hipervínculo visitado" xfId="17124" builtinId="9" hidden="1"/>
    <cellStyle name="Hipervínculo visitado" xfId="2376" builtinId="9" hidden="1"/>
    <cellStyle name="Hipervínculo visitado" xfId="29922" builtinId="9" hidden="1"/>
    <cellStyle name="Hipervínculo visitado" xfId="27402" builtinId="9" hidden="1"/>
    <cellStyle name="Hipervínculo visitado" xfId="4916" builtinId="9" hidden="1"/>
    <cellStyle name="Hipervínculo visitado" xfId="10978" builtinId="9" hidden="1"/>
    <cellStyle name="Hipervínculo visitado" xfId="16618" builtinId="9" hidden="1"/>
    <cellStyle name="Hipervínculo visitado" xfId="44956" builtinId="9" hidden="1"/>
    <cellStyle name="Hipervínculo visitado" xfId="41229" builtinId="9" hidden="1"/>
    <cellStyle name="Hipervínculo visitado" xfId="37855" builtinId="9" hidden="1"/>
    <cellStyle name="Hipervínculo visitado" xfId="1357" builtinId="9" hidden="1"/>
    <cellStyle name="Hipervínculo visitado" xfId="59155" builtinId="9" hidden="1"/>
    <cellStyle name="Hipervínculo visitado" xfId="16770" builtinId="9" hidden="1"/>
    <cellStyle name="Hipervínculo visitado" xfId="45238" builtinId="9" hidden="1"/>
    <cellStyle name="Hipervínculo visitado" xfId="45346" builtinId="9" hidden="1"/>
    <cellStyle name="Hipervínculo visitado" xfId="30108" builtinId="9" hidden="1"/>
    <cellStyle name="Hipervínculo visitado" xfId="56473" builtinId="9" hidden="1"/>
    <cellStyle name="Hipervínculo visitado" xfId="44477" builtinId="9" hidden="1"/>
    <cellStyle name="Hipervínculo visitado" xfId="463" builtinId="9" hidden="1"/>
    <cellStyle name="Hipervínculo visitado" xfId="9085" builtinId="9" hidden="1"/>
    <cellStyle name="Hipervínculo visitado" xfId="20318" builtinId="9" hidden="1"/>
    <cellStyle name="Hipervínculo visitado" xfId="10101" builtinId="9" hidden="1"/>
    <cellStyle name="Hipervínculo visitado" xfId="27706" builtinId="9" hidden="1"/>
    <cellStyle name="Hipervínculo visitado" xfId="57748" builtinId="9" hidden="1"/>
    <cellStyle name="Hipervínculo visitado" xfId="56017" builtinId="9" hidden="1"/>
    <cellStyle name="Hipervínculo visitado" xfId="41047" builtinId="9" hidden="1"/>
    <cellStyle name="Hipervínculo visitado" xfId="50877" builtinId="9" hidden="1"/>
    <cellStyle name="Hipervínculo visitado" xfId="19540" builtinId="9" hidden="1"/>
    <cellStyle name="Hipervínculo visitado" xfId="55105" builtinId="9" hidden="1"/>
    <cellStyle name="Hipervínculo visitado" xfId="5882" builtinId="9" hidden="1"/>
    <cellStyle name="Hipervínculo visitado" xfId="7363" builtinId="9" hidden="1"/>
    <cellStyle name="Hipervínculo visitado" xfId="2923" builtinId="9" hidden="1"/>
    <cellStyle name="Hipervínculo visitado" xfId="58675" builtinId="9" hidden="1"/>
    <cellStyle name="Hipervínculo visitado" xfId="4271" builtinId="9" hidden="1"/>
    <cellStyle name="Hipervínculo visitado" xfId="14166" builtinId="9" hidden="1"/>
    <cellStyle name="Hipervínculo visitado" xfId="20270" builtinId="9" hidden="1"/>
    <cellStyle name="Hipervínculo visitado" xfId="19748" builtinId="9" hidden="1"/>
    <cellStyle name="Hipervínculo visitado" xfId="6502" builtinId="9" hidden="1"/>
    <cellStyle name="Hipervínculo visitado" xfId="5304" builtinId="9" hidden="1"/>
    <cellStyle name="Hipervínculo visitado" xfId="5330" builtinId="9" hidden="1"/>
    <cellStyle name="Hipervínculo visitado" xfId="321" builtinId="9" hidden="1"/>
    <cellStyle name="Hipervínculo visitado" xfId="35121" builtinId="9" hidden="1"/>
    <cellStyle name="Hipervínculo visitado" xfId="41135" builtinId="9" hidden="1"/>
    <cellStyle name="Hipervínculo visitado" xfId="56047" builtinId="9" hidden="1"/>
    <cellStyle name="Hipervínculo visitado" xfId="31432" builtinId="9" hidden="1"/>
    <cellStyle name="Hipervínculo visitado" xfId="46260" builtinId="9" hidden="1"/>
    <cellStyle name="Hipervínculo visitado" xfId="48744" builtinId="9" hidden="1"/>
    <cellStyle name="Hipervínculo visitado" xfId="3937" builtinId="9" hidden="1"/>
    <cellStyle name="Hipervínculo visitado" xfId="19436" builtinId="9" hidden="1"/>
    <cellStyle name="Hipervínculo visitado" xfId="3391" builtinId="9" hidden="1"/>
    <cellStyle name="Hipervínculo visitado" xfId="30364" builtinId="9" hidden="1"/>
    <cellStyle name="Hipervínculo visitado" xfId="7421" builtinId="9" hidden="1"/>
    <cellStyle name="Hipervínculo visitado" xfId="56371" builtinId="9" hidden="1"/>
    <cellStyle name="Hipervínculo visitado" xfId="48954" builtinId="9" hidden="1"/>
    <cellStyle name="Hipervínculo visitado" xfId="32828" builtinId="9" hidden="1"/>
    <cellStyle name="Hipervínculo visitado" xfId="31620" builtinId="9" hidden="1"/>
    <cellStyle name="Hipervínculo visitado" xfId="42788" builtinId="9" hidden="1"/>
    <cellStyle name="Hipervínculo visitado" xfId="51136" builtinId="9" hidden="1"/>
    <cellStyle name="Hipervínculo visitado" xfId="27992" builtinId="9" hidden="1"/>
    <cellStyle name="Hipervínculo visitado" xfId="37162" builtinId="9" hidden="1"/>
    <cellStyle name="Hipervínculo visitado" xfId="41091" builtinId="9" hidden="1"/>
    <cellStyle name="Hipervínculo visitado" xfId="5059" builtinId="9" hidden="1"/>
    <cellStyle name="Hipervínculo visitado" xfId="40000" builtinId="9" hidden="1"/>
    <cellStyle name="Hipervínculo visitado" xfId="49620" builtinId="9" hidden="1"/>
    <cellStyle name="Hipervínculo visitado" xfId="35511" builtinId="9" hidden="1"/>
    <cellStyle name="Hipervínculo visitado" xfId="12525" builtinId="9" hidden="1"/>
    <cellStyle name="Hipervínculo visitado" xfId="14402" builtinId="9" hidden="1"/>
    <cellStyle name="Hipervínculo visitado" xfId="19826" builtinId="9" hidden="1"/>
    <cellStyle name="Hipervínculo visitado" xfId="16318" builtinId="9" hidden="1"/>
    <cellStyle name="Hipervínculo visitado" xfId="58119" builtinId="9" hidden="1"/>
    <cellStyle name="Hipervínculo visitado" xfId="10832" builtinId="9" hidden="1"/>
    <cellStyle name="Hipervínculo visitado" xfId="35165" builtinId="9" hidden="1"/>
    <cellStyle name="Hipervínculo visitado" xfId="37771" builtinId="9" hidden="1"/>
    <cellStyle name="Hipervínculo visitado" xfId="20674" builtinId="9" hidden="1"/>
    <cellStyle name="Hipervínculo visitado" xfId="49406" builtinId="9" hidden="1"/>
    <cellStyle name="Hipervínculo visitado" xfId="53939" builtinId="9" hidden="1"/>
    <cellStyle name="Hipervínculo visitado" xfId="58511" builtinId="9" hidden="1"/>
    <cellStyle name="Hipervínculo visitado" xfId="50080" builtinId="9" hidden="1"/>
    <cellStyle name="Hipervínculo visitado" xfId="532" builtinId="9" hidden="1"/>
    <cellStyle name="Hipervínculo visitado" xfId="52144" builtinId="9" hidden="1"/>
    <cellStyle name="Hipervínculo visitado" xfId="35577" builtinId="9" hidden="1"/>
    <cellStyle name="Hipervínculo visitado" xfId="51706" builtinId="9" hidden="1"/>
    <cellStyle name="Hipervínculo visitado" xfId="55373" builtinId="9" hidden="1"/>
    <cellStyle name="Hipervínculo visitado" xfId="1631" builtinId="9" hidden="1"/>
    <cellStyle name="Hipervínculo visitado" xfId="11118" builtinId="9" hidden="1"/>
    <cellStyle name="Hipervínculo visitado" xfId="14050" builtinId="9" hidden="1"/>
    <cellStyle name="Hipervínculo visitado" xfId="15144" builtinId="9" hidden="1"/>
    <cellStyle name="Hipervínculo visitado" xfId="45637" builtinId="9" hidden="1"/>
    <cellStyle name="Hipervínculo visitado" xfId="52698" builtinId="9" hidden="1"/>
    <cellStyle name="Hipervínculo visitado" xfId="41500" builtinId="9" hidden="1"/>
    <cellStyle name="Hipervínculo visitado" xfId="47866" builtinId="9" hidden="1"/>
    <cellStyle name="Hipervínculo visitado" xfId="54379" builtinId="9" hidden="1"/>
    <cellStyle name="Hipervínculo visitado" xfId="7383" builtinId="9" hidden="1"/>
    <cellStyle name="Hipervínculo visitado" xfId="29379" builtinId="9" hidden="1"/>
    <cellStyle name="Hipervínculo visitado" xfId="18323" builtinId="9" hidden="1"/>
    <cellStyle name="Hipervínculo visitado" xfId="45126" builtinId="9" hidden="1"/>
    <cellStyle name="Hipervínculo visitado" xfId="22609" builtinId="9" hidden="1"/>
    <cellStyle name="Hipervínculo visitado" xfId="19220" builtinId="9" hidden="1"/>
    <cellStyle name="Hipervínculo visitado" xfId="18453" builtinId="9" hidden="1"/>
    <cellStyle name="Hipervínculo visitado" xfId="20024" builtinId="9" hidden="1"/>
    <cellStyle name="Hipervínculo visitado" xfId="57096" builtinId="9" hidden="1"/>
    <cellStyle name="Hipervínculo visitado" xfId="52665" builtinId="9" hidden="1"/>
    <cellStyle name="Hipervínculo visitado" xfId="15652" builtinId="9" hidden="1"/>
    <cellStyle name="Hipervínculo visitado" xfId="1915" builtinId="9" hidden="1"/>
    <cellStyle name="Hipervínculo visitado" xfId="21745" builtinId="9" hidden="1"/>
    <cellStyle name="Hipervínculo visitado" xfId="9320" builtinId="9" hidden="1"/>
    <cellStyle name="Hipervínculo visitado" xfId="25738" builtinId="9" hidden="1"/>
    <cellStyle name="Hipervínculo visitado" xfId="27446" builtinId="9" hidden="1"/>
    <cellStyle name="Hipervínculo visitado" xfId="8014" builtinId="9" hidden="1"/>
    <cellStyle name="Hipervínculo visitado" xfId="46855" builtinId="9" hidden="1"/>
    <cellStyle name="Hipervínculo visitado" xfId="44039" builtinId="9" hidden="1"/>
    <cellStyle name="Hipervínculo visitado" xfId="15554" builtinId="9" hidden="1"/>
    <cellStyle name="Hipervínculo visitado" xfId="17848" builtinId="9" hidden="1"/>
    <cellStyle name="Hipervínculo visitado" xfId="34319" builtinId="9" hidden="1"/>
    <cellStyle name="Hipervínculo visitado" xfId="36327" builtinId="9" hidden="1"/>
    <cellStyle name="Hipervínculo visitado" xfId="46921" builtinId="9" hidden="1"/>
    <cellStyle name="Hipervínculo visitado" xfId="29546" builtinId="9" hidden="1"/>
    <cellStyle name="Hipervínculo visitado" xfId="41203" builtinId="9" hidden="1"/>
    <cellStyle name="Hipervínculo visitado" xfId="6058" builtinId="9" hidden="1"/>
    <cellStyle name="Hipervínculo visitado" xfId="38087" builtinId="9" hidden="1"/>
    <cellStyle name="Hipervínculo visitado" xfId="47529" builtinId="9" hidden="1"/>
    <cellStyle name="Hipervínculo visitado" xfId="39198" builtinId="9" hidden="1"/>
    <cellStyle name="Hipervínculo visitado" xfId="48165" builtinId="9" hidden="1"/>
    <cellStyle name="Hipervínculo visitado" xfId="31963" builtinId="9" hidden="1"/>
    <cellStyle name="Hipervínculo visitado" xfId="59332" builtinId="9" hidden="1"/>
    <cellStyle name="Hipervínculo visitado" xfId="25026" builtinId="9" hidden="1"/>
    <cellStyle name="Hipervínculo visitado" xfId="17224" builtinId="9" hidden="1"/>
    <cellStyle name="Hipervínculo visitado" xfId="22349" builtinId="9" hidden="1"/>
    <cellStyle name="Hipervínculo visitado" xfId="37703" builtinId="9" hidden="1"/>
    <cellStyle name="Hipervínculo visitado" xfId="14707" builtinId="9" hidden="1"/>
    <cellStyle name="Hipervínculo visitado" xfId="45476" builtinId="9" hidden="1"/>
    <cellStyle name="Hipervínculo visitado" xfId="30806" builtinId="9" hidden="1"/>
    <cellStyle name="Hipervínculo visitado" xfId="36251" builtinId="9" hidden="1"/>
    <cellStyle name="Hipervínculo visitado" xfId="28199" builtinId="9" hidden="1"/>
    <cellStyle name="Hipervínculo visitado" xfId="58275" builtinId="9" hidden="1"/>
    <cellStyle name="Hipervínculo visitado" xfId="22477" builtinId="9" hidden="1"/>
    <cellStyle name="Hipervínculo visitado" xfId="55191" builtinId="9" hidden="1"/>
    <cellStyle name="Hipervínculo visitado" xfId="25915" builtinId="9" hidden="1"/>
    <cellStyle name="Hipervínculo visitado" xfId="46947" builtinId="9" hidden="1"/>
    <cellStyle name="Hipervínculo visitado" xfId="2641" builtinId="9" hidden="1"/>
    <cellStyle name="Hipervínculo visitado" xfId="1819" builtinId="9" hidden="1"/>
    <cellStyle name="Hipervínculo visitado" xfId="1583" builtinId="9" hidden="1"/>
    <cellStyle name="Hipervínculo visitado" xfId="25567" builtinId="9" hidden="1"/>
    <cellStyle name="Hipervínculo visitado" xfId="50998" builtinId="9" hidden="1"/>
    <cellStyle name="Hipervínculo visitado" xfId="57595" builtinId="9" hidden="1"/>
    <cellStyle name="Hipervínculo visitado" xfId="5716" builtinId="9" hidden="1"/>
    <cellStyle name="Hipervínculo visitado" xfId="10672" builtinId="9" hidden="1"/>
    <cellStyle name="Hipervínculo visitado" xfId="49446" builtinId="9" hidden="1"/>
    <cellStyle name="Hipervínculo visitado" xfId="715" builtinId="9" hidden="1"/>
    <cellStyle name="Hipervínculo visitado" xfId="10508" builtinId="9" hidden="1"/>
    <cellStyle name="Hipervínculo visitado" xfId="11178" builtinId="9" hidden="1"/>
    <cellStyle name="Hipervínculo visitado" xfId="53531" builtinId="9" hidden="1"/>
    <cellStyle name="Hipervínculo visitado" xfId="385" builtinId="9" hidden="1"/>
    <cellStyle name="Hipervínculo visitado" xfId="53085" builtinId="9" hidden="1"/>
    <cellStyle name="Hipervínculo visitado" xfId="51440" builtinId="9" hidden="1"/>
    <cellStyle name="Hipervínculo visitado" xfId="20086" builtinId="9" hidden="1"/>
    <cellStyle name="Hipervínculo visitado" xfId="33530" builtinId="9" hidden="1"/>
    <cellStyle name="Hipervínculo visitado" xfId="40856" builtinId="9" hidden="1"/>
    <cellStyle name="Hipervínculo visitado" xfId="8710" builtinId="9" hidden="1"/>
    <cellStyle name="Hipervínculo visitado" xfId="36860" builtinId="9" hidden="1"/>
    <cellStyle name="Hipervínculo visitado" xfId="37164" builtinId="9" hidden="1"/>
    <cellStyle name="Hipervínculo visitado" xfId="11427" builtinId="9" hidden="1"/>
    <cellStyle name="Hipervínculo visitado" xfId="27041" builtinId="9" hidden="1"/>
    <cellStyle name="Hipervínculo visitado" xfId="57088" builtinId="9" hidden="1"/>
    <cellStyle name="Hipervínculo visitado" xfId="40818" builtinId="9" hidden="1"/>
    <cellStyle name="Hipervínculo visitado" xfId="41677" builtinId="9" hidden="1"/>
    <cellStyle name="Hipervínculo visitado" xfId="7905" builtinId="9" hidden="1"/>
    <cellStyle name="Hipervínculo visitado" xfId="47932" builtinId="9" hidden="1"/>
    <cellStyle name="Hipervínculo visitado" xfId="43441" builtinId="9" hidden="1"/>
    <cellStyle name="Hipervínculo visitado" xfId="11534" builtinId="9" hidden="1"/>
    <cellStyle name="Hipervínculo visitado" xfId="23943" builtinId="9" hidden="1"/>
    <cellStyle name="Hipervínculo visitado" xfId="38868" builtinId="9" hidden="1"/>
    <cellStyle name="Hipervínculo visitado" xfId="21839" builtinId="9" hidden="1"/>
    <cellStyle name="Hipervínculo visitado" xfId="11170" builtinId="9" hidden="1"/>
    <cellStyle name="Hipervínculo visitado" xfId="18267" builtinId="9" hidden="1"/>
    <cellStyle name="Hipervínculo visitado" xfId="29771" builtinId="9" hidden="1"/>
    <cellStyle name="Hipervínculo visitado" xfId="57766" builtinId="9" hidden="1"/>
    <cellStyle name="Hipervínculo visitado" xfId="17182" builtinId="9" hidden="1"/>
    <cellStyle name="Hipervínculo visitado" xfId="28609" builtinId="9" hidden="1"/>
    <cellStyle name="Hipervínculo visitado" xfId="43527" builtinId="9" hidden="1"/>
    <cellStyle name="Hipervínculo visitado" xfId="387" builtinId="9" hidden="1"/>
    <cellStyle name="Hipervínculo visitado" xfId="55609" builtinId="9" hidden="1"/>
    <cellStyle name="Hipervínculo visitado" xfId="22507" builtinId="9" hidden="1"/>
    <cellStyle name="Hipervínculo visitado" xfId="35352" builtinId="9" hidden="1"/>
    <cellStyle name="Hipervínculo visitado" xfId="8126" builtinId="9" hidden="1"/>
    <cellStyle name="Hipervínculo visitado" xfId="38045" builtinId="9" hidden="1"/>
    <cellStyle name="Hipervínculo visitado" xfId="1521" builtinId="9" hidden="1"/>
    <cellStyle name="Hipervínculo visitado" xfId="28931" builtinId="9" hidden="1"/>
    <cellStyle name="Hipervínculo visitado" xfId="36546" builtinId="9" hidden="1"/>
    <cellStyle name="Hipervínculo visitado" xfId="45398" builtinId="9" hidden="1"/>
    <cellStyle name="Hipervínculo visitado" xfId="48372" builtinId="9" hidden="1"/>
    <cellStyle name="Hipervínculo visitado" xfId="37777" builtinId="9" hidden="1"/>
    <cellStyle name="Hipervínculo visitado" xfId="10766" builtinId="9" hidden="1"/>
    <cellStyle name="Hipervínculo visitado" xfId="15742" builtinId="9" hidden="1"/>
    <cellStyle name="Hipervínculo visitado" xfId="18008" builtinId="9" hidden="1"/>
    <cellStyle name="Hipervínculo visitado" xfId="56994" builtinId="9" hidden="1"/>
    <cellStyle name="Hipervínculo visitado" xfId="42818" builtinId="9" hidden="1"/>
    <cellStyle name="Hipervínculo visitado" xfId="39381" builtinId="9" hidden="1"/>
    <cellStyle name="Hipervínculo visitado" xfId="45816" builtinId="9" hidden="1"/>
    <cellStyle name="Hipervínculo visitado" xfId="11696" builtinId="9" hidden="1"/>
    <cellStyle name="Hipervínculo visitado" xfId="41474" builtinId="9" hidden="1"/>
    <cellStyle name="Hipervínculo visitado" xfId="39732" builtinId="9" hidden="1"/>
    <cellStyle name="Hipervínculo visitado" xfId="29205" builtinId="9" hidden="1"/>
    <cellStyle name="Hipervínculo visitado" xfId="32652" builtinId="9" hidden="1"/>
    <cellStyle name="Hipervínculo visitado" xfId="58819" builtinId="9" hidden="1"/>
    <cellStyle name="Hipervínculo visitado" xfId="33964" builtinId="9" hidden="1"/>
    <cellStyle name="Hipervínculo visitado" xfId="54039" builtinId="9" hidden="1"/>
    <cellStyle name="Hipervínculo visitado" xfId="57573" builtinId="9" hidden="1"/>
    <cellStyle name="Hipervínculo visitado" xfId="22399" builtinId="9" hidden="1"/>
    <cellStyle name="Hipervínculo visitado" xfId="47603" builtinId="9" hidden="1"/>
    <cellStyle name="Hipervínculo visitado" xfId="16754" builtinId="9" hidden="1"/>
    <cellStyle name="Hipervínculo visitado" xfId="54034" builtinId="9" hidden="1"/>
    <cellStyle name="Hipervínculo visitado" xfId="47085" builtinId="9" hidden="1"/>
    <cellStyle name="Hipervínculo visitado" xfId="20012" builtinId="9" hidden="1"/>
    <cellStyle name="Hipervínculo visitado" xfId="5527" builtinId="9" hidden="1"/>
    <cellStyle name="Hipervínculo visitado" xfId="18776" builtinId="9" hidden="1"/>
    <cellStyle name="Hipervínculo visitado" xfId="14172" builtinId="9" hidden="1"/>
    <cellStyle name="Hipervínculo visitado" xfId="20332" builtinId="9" hidden="1"/>
    <cellStyle name="Hipervínculo visitado" xfId="6659" builtinId="9" hidden="1"/>
    <cellStyle name="Hipervínculo visitado" xfId="56897" builtinId="9" hidden="1"/>
    <cellStyle name="Hipervínculo visitado" xfId="58979" builtinId="9" hidden="1"/>
    <cellStyle name="Hipervínculo visitado" xfId="48362" builtinId="9" hidden="1"/>
    <cellStyle name="Hipervínculo visitado" xfId="31991" builtinId="9" hidden="1"/>
    <cellStyle name="Hipervínculo visitado" xfId="13614" builtinId="9" hidden="1"/>
    <cellStyle name="Hipervínculo visitado" xfId="48960" builtinId="9" hidden="1"/>
    <cellStyle name="Hipervínculo visitado" xfId="27232" builtinId="9" hidden="1"/>
    <cellStyle name="Hipervínculo visitado" xfId="14265" builtinId="9" hidden="1"/>
    <cellStyle name="Hipervínculo visitado" xfId="7115" builtinId="9" hidden="1"/>
    <cellStyle name="Hipervínculo visitado" xfId="54461" builtinId="9" hidden="1"/>
    <cellStyle name="Hipervínculo visitado" xfId="30864" builtinId="9" hidden="1"/>
    <cellStyle name="Hipervínculo visitado" xfId="48183" builtinId="9" hidden="1"/>
    <cellStyle name="Hipervínculo visitado" xfId="51832" builtinId="9" hidden="1"/>
    <cellStyle name="Hipervínculo visitado" xfId="4221" builtinId="9" hidden="1"/>
    <cellStyle name="Hipervínculo visitado" xfId="23743" builtinId="9" hidden="1"/>
    <cellStyle name="Hipervínculo visitado" xfId="30892" builtinId="9" hidden="1"/>
    <cellStyle name="Hipervínculo visitado" xfId="13793" builtinId="9" hidden="1"/>
    <cellStyle name="Hipervínculo visitado" xfId="27956" builtinId="9" hidden="1"/>
    <cellStyle name="Hipervínculo visitado" xfId="12931" builtinId="9" hidden="1"/>
    <cellStyle name="Hipervínculo visitado" xfId="28833" builtinId="9" hidden="1"/>
    <cellStyle name="Hipervínculo visitado" xfId="12014" builtinId="9" hidden="1"/>
    <cellStyle name="Hipervínculo visitado" xfId="59242" builtinId="9" hidden="1"/>
    <cellStyle name="Hipervínculo visitado" xfId="44334" builtinId="9" hidden="1"/>
    <cellStyle name="Hipervínculo visitado" xfId="26755" builtinId="9" hidden="1"/>
    <cellStyle name="Hipervínculo visitado" xfId="35266" builtinId="9" hidden="1"/>
    <cellStyle name="Hipervínculo visitado" xfId="23695" builtinId="9" hidden="1"/>
    <cellStyle name="Hipervínculo visitado" xfId="45733" builtinId="9" hidden="1"/>
    <cellStyle name="Hipervínculo visitado" xfId="31997" builtinId="9" hidden="1"/>
    <cellStyle name="Hipervínculo visitado" xfId="29901" builtinId="9" hidden="1"/>
    <cellStyle name="Hipervínculo visitado" xfId="43963" builtinId="9" hidden="1"/>
    <cellStyle name="Hipervínculo visitado" xfId="30166" builtinId="9" hidden="1"/>
    <cellStyle name="Hipervínculo visitado" xfId="29131" builtinId="9" hidden="1"/>
    <cellStyle name="Hipervínculo visitado" xfId="26043" builtinId="9" hidden="1"/>
    <cellStyle name="Hipervínculo visitado" xfId="28279" builtinId="9" hidden="1"/>
    <cellStyle name="Hipervínculo visitado" xfId="37693" builtinId="9" hidden="1"/>
    <cellStyle name="Hipervínculo visitado" xfId="11024" builtinId="9" hidden="1"/>
    <cellStyle name="Hipervínculo visitado" xfId="38099" builtinId="9" hidden="1"/>
    <cellStyle name="Hipervínculo visitado" xfId="18516" builtinId="9" hidden="1"/>
    <cellStyle name="Hipervínculo visitado" xfId="22161" builtinId="9" hidden="1"/>
    <cellStyle name="Hipervínculo visitado" xfId="9510" builtinId="9" hidden="1"/>
    <cellStyle name="Hipervínculo visitado" xfId="47137" builtinId="9" hidden="1"/>
    <cellStyle name="Hipervínculo visitado" xfId="28347" builtinId="9" hidden="1"/>
    <cellStyle name="Hipervínculo visitado" xfId="25861" builtinId="9" hidden="1"/>
    <cellStyle name="Hipervínculo visitado" xfId="5986" builtinId="9" hidden="1"/>
    <cellStyle name="Hipervínculo visitado" xfId="11132" builtinId="9" hidden="1"/>
    <cellStyle name="Hipervínculo visitado" xfId="55000" builtinId="9" hidden="1"/>
    <cellStyle name="Hipervínculo visitado" xfId="44766" builtinId="9" hidden="1"/>
    <cellStyle name="Hipervínculo visitado" xfId="10534" builtinId="9" hidden="1"/>
    <cellStyle name="Hipervínculo visitado" xfId="47685" builtinId="9" hidden="1"/>
    <cellStyle name="Hipervínculo visitado" xfId="45923" builtinId="9" hidden="1"/>
    <cellStyle name="Hipervínculo visitado" xfId="42020" builtinId="9" hidden="1"/>
    <cellStyle name="Hipervínculo visitado" xfId="7688" builtinId="9" hidden="1"/>
    <cellStyle name="Hipervínculo visitado" xfId="18221" builtinId="9" hidden="1"/>
    <cellStyle name="Hipervínculo visitado" xfId="21937" builtinId="9" hidden="1"/>
    <cellStyle name="Hipervínculo visitado" xfId="12181" builtinId="9" hidden="1"/>
    <cellStyle name="Hipervínculo visitado" xfId="36211" builtinId="9" hidden="1"/>
    <cellStyle name="Hipervínculo visitado" xfId="3165" builtinId="9" hidden="1"/>
    <cellStyle name="Hipervínculo visitado" xfId="24357" builtinId="9" hidden="1"/>
    <cellStyle name="Hipervínculo visitado" xfId="29652" builtinId="9" hidden="1"/>
    <cellStyle name="Hipervínculo visitado" xfId="28500" builtinId="9" hidden="1"/>
    <cellStyle name="Hipervínculo visitado" xfId="37811" builtinId="9" hidden="1"/>
    <cellStyle name="Hipervínculo visitado" xfId="14731" builtinId="9" hidden="1"/>
    <cellStyle name="Hipervínculo visitado" xfId="24597" builtinId="9" hidden="1"/>
    <cellStyle name="Hipervínculo visitado" xfId="45747" builtinId="9" hidden="1"/>
    <cellStyle name="Hipervínculo visitado" xfId="15178" builtinId="9" hidden="1"/>
    <cellStyle name="Hipervínculo visitado" xfId="47521" builtinId="9" hidden="1"/>
    <cellStyle name="Hipervínculo visitado" xfId="53387" builtinId="9" hidden="1"/>
    <cellStyle name="Hipervínculo visitado" xfId="53363" builtinId="9" hidden="1"/>
    <cellStyle name="Hipervínculo visitado" xfId="52645" builtinId="9" hidden="1"/>
    <cellStyle name="Hipervínculo visitado" xfId="56117" builtinId="9" hidden="1"/>
    <cellStyle name="Hipervínculo visitado" xfId="56467" builtinId="9" hidden="1"/>
    <cellStyle name="Hipervínculo visitado" xfId="18219" builtinId="9" hidden="1"/>
    <cellStyle name="Hipervínculo visitado" xfId="14406" builtinId="9" hidden="1"/>
    <cellStyle name="Hipervínculo visitado" xfId="14182" builtinId="9" hidden="1"/>
    <cellStyle name="Hipervínculo visitado" xfId="14866" builtinId="9" hidden="1"/>
    <cellStyle name="Hipervínculo visitado" xfId="9794" builtinId="9" hidden="1"/>
    <cellStyle name="Hipervínculo visitado" xfId="10804" builtinId="9" hidden="1"/>
    <cellStyle name="Hipervínculo visitado" xfId="17934" builtinId="9" hidden="1"/>
    <cellStyle name="Hipervínculo visitado" xfId="17496" builtinId="9" hidden="1"/>
    <cellStyle name="Hipervínculo visitado" xfId="18121" builtinId="9" hidden="1"/>
    <cellStyle name="Hipervínculo visitado" xfId="18255" builtinId="9" hidden="1"/>
    <cellStyle name="Hipervínculo visitado" xfId="13881" builtinId="9" hidden="1"/>
    <cellStyle name="Hipervínculo visitado" xfId="13764" builtinId="9" hidden="1"/>
    <cellStyle name="Hipervínculo visitado" xfId="18237" builtinId="9" hidden="1"/>
    <cellStyle name="Hipervínculo visitado" xfId="17710" builtinId="9" hidden="1"/>
    <cellStyle name="Hipervínculo visitado" xfId="10866" builtinId="9" hidden="1"/>
    <cellStyle name="Hipervínculo visitado" xfId="17418" builtinId="9" hidden="1"/>
    <cellStyle name="Hipervínculo visitado" xfId="55815" builtinId="9" hidden="1"/>
    <cellStyle name="Hipervínculo visitado" xfId="52891" builtinId="9" hidden="1"/>
    <cellStyle name="Hipervínculo visitado" xfId="40949" builtinId="9" hidden="1"/>
    <cellStyle name="Hipervínculo visitado" xfId="22680" builtinId="9" hidden="1"/>
    <cellStyle name="Hipervínculo visitado" xfId="48314" builtinId="9" hidden="1"/>
    <cellStyle name="Hipervínculo visitado" xfId="53475" builtinId="9" hidden="1"/>
    <cellStyle name="Hipervínculo visitado" xfId="53409" builtinId="9" hidden="1"/>
    <cellStyle name="Hipervínculo visitado" xfId="55058" builtinId="9" hidden="1"/>
    <cellStyle name="Hipervínculo visitado" xfId="58917" builtinId="9" hidden="1"/>
    <cellStyle name="Hipervínculo visitado" xfId="58172" builtinId="9" hidden="1"/>
    <cellStyle name="Hipervínculo visitado" xfId="57752" builtinId="9" hidden="1"/>
    <cellStyle name="Hipervínculo visitado" xfId="56723" builtinId="9" hidden="1"/>
    <cellStyle name="Hipervínculo visitado" xfId="57066" builtinId="9" hidden="1"/>
    <cellStyle name="Hipervínculo visitado" xfId="50153" builtinId="9" hidden="1"/>
    <cellStyle name="Hipervínculo visitado" xfId="15306" builtinId="9" hidden="1"/>
    <cellStyle name="Hipervínculo visitado" xfId="15732" builtinId="9" hidden="1"/>
    <cellStyle name="Hipervínculo visitado" xfId="14128" builtinId="9" hidden="1"/>
    <cellStyle name="Hipervínculo visitado" xfId="56031" builtinId="9" hidden="1"/>
    <cellStyle name="Hipervínculo visitado" xfId="55583" builtinId="9" hidden="1"/>
    <cellStyle name="Hipervínculo visitado" xfId="59394" builtinId="9" hidden="1"/>
    <cellStyle name="Hipervínculo visitado" xfId="52242" builtinId="9" hidden="1"/>
    <cellStyle name="Hipervínculo visitado" xfId="53594" builtinId="9" hidden="1"/>
    <cellStyle name="Hipervínculo visitado" xfId="53670" builtinId="9" hidden="1"/>
    <cellStyle name="Hipervínculo visitado" xfId="47295" builtinId="9" hidden="1"/>
    <cellStyle name="Hipervínculo visitado" xfId="47645" builtinId="9" hidden="1"/>
    <cellStyle name="Hipervínculo visitado" xfId="50309" builtinId="9" hidden="1"/>
    <cellStyle name="Hipervínculo visitado" xfId="49031" builtinId="9" hidden="1"/>
    <cellStyle name="Hipervínculo visitado" xfId="54579" builtinId="9" hidden="1"/>
    <cellStyle name="Hipervínculo visitado" xfId="51072" builtinId="9" hidden="1"/>
    <cellStyle name="Hipervínculo visitado" xfId="51548" builtinId="9" hidden="1"/>
    <cellStyle name="Hipervínculo visitado" xfId="52407" builtinId="9" hidden="1"/>
    <cellStyle name="Hipervínculo visitado" xfId="10016" builtinId="9" hidden="1"/>
    <cellStyle name="Hipervínculo visitado" xfId="28677" builtinId="9" hidden="1"/>
    <cellStyle name="Hipervínculo visitado" xfId="33672" builtinId="9" hidden="1"/>
    <cellStyle name="Hipervínculo visitado" xfId="55719" builtinId="9" hidden="1"/>
    <cellStyle name="Hipervínculo visitado" xfId="33508" builtinId="9" hidden="1"/>
    <cellStyle name="Hipervínculo visitado" xfId="32350" builtinId="9" hidden="1"/>
    <cellStyle name="Hipervínculo visitado" xfId="42562" builtinId="9" hidden="1"/>
    <cellStyle name="Hipervínculo visitado" xfId="38985" builtinId="9" hidden="1"/>
    <cellStyle name="Hipervínculo visitado" xfId="39312" builtinId="9" hidden="1"/>
    <cellStyle name="Hipervínculo visitado" xfId="36622" builtinId="9" hidden="1"/>
    <cellStyle name="Hipervínculo visitado" xfId="37090" builtinId="9" hidden="1"/>
    <cellStyle name="Hipervínculo visitado" xfId="38471" builtinId="9" hidden="1"/>
    <cellStyle name="Hipervínculo visitado" xfId="34452" builtinId="9" hidden="1"/>
    <cellStyle name="Hipervínculo visitado" xfId="35813" builtinId="9" hidden="1"/>
    <cellStyle name="Hipervínculo visitado" xfId="36059" builtinId="9" hidden="1"/>
    <cellStyle name="Hipervínculo visitado" xfId="32662" builtinId="9" hidden="1"/>
    <cellStyle name="Hipervínculo visitado" xfId="33526" builtinId="9" hidden="1"/>
    <cellStyle name="Hipervínculo visitado" xfId="34026" builtinId="9" hidden="1"/>
    <cellStyle name="Hipervínculo visitado" xfId="40574" builtinId="9" hidden="1"/>
    <cellStyle name="Hipervínculo visitado" xfId="30830" builtinId="9" hidden="1"/>
    <cellStyle name="Hipervínculo visitado" xfId="48404" builtinId="9" hidden="1"/>
    <cellStyle name="Hipervínculo visitado" xfId="56867" builtinId="9" hidden="1"/>
    <cellStyle name="Hipervínculo visitado" xfId="18213" builtinId="9" hidden="1"/>
    <cellStyle name="Hipervínculo visitado" xfId="17884" builtinId="9" hidden="1"/>
    <cellStyle name="Hipervínculo visitado" xfId="53053" builtinId="9" hidden="1"/>
    <cellStyle name="Hipervínculo visitado" xfId="49158" builtinId="9" hidden="1"/>
    <cellStyle name="Hipervínculo visitado" xfId="49818" builtinId="9" hidden="1"/>
    <cellStyle name="Hipervínculo visitado" xfId="50253" builtinId="9" hidden="1"/>
    <cellStyle name="Hipervínculo visitado" xfId="12737" builtinId="9" hidden="1"/>
    <cellStyle name="Hipervínculo visitado" xfId="46443" builtinId="9" hidden="1"/>
    <cellStyle name="Hipervínculo visitado" xfId="56445" builtinId="9" hidden="1"/>
    <cellStyle name="Hipervínculo visitado" xfId="16474" builtinId="9" hidden="1"/>
    <cellStyle name="Hipervínculo visitado" xfId="48924" builtinId="9" hidden="1"/>
    <cellStyle name="Hipervínculo visitado" xfId="32882" builtinId="9" hidden="1"/>
    <cellStyle name="Hipervínculo visitado" xfId="11982" builtinId="9" hidden="1"/>
    <cellStyle name="Hipervínculo visitado" xfId="53644" builtinId="9" hidden="1"/>
    <cellStyle name="Hipervínculo visitado" xfId="56653" builtinId="9" hidden="1"/>
    <cellStyle name="Hipervínculo visitado" xfId="28921" builtinId="9" hidden="1"/>
    <cellStyle name="Hipervínculo visitado" xfId="20808" builtinId="9" hidden="1"/>
    <cellStyle name="Hipervínculo visitado" xfId="23661" builtinId="9" hidden="1"/>
    <cellStyle name="Hipervínculo visitado" xfId="21552" builtinId="9" hidden="1"/>
    <cellStyle name="Hipervínculo visitado" xfId="41922" builtinId="9" hidden="1"/>
    <cellStyle name="Hipervínculo visitado" xfId="45605" builtinId="9" hidden="1"/>
    <cellStyle name="Hipervínculo visitado" xfId="29787" builtinId="9" hidden="1"/>
    <cellStyle name="Hipervínculo visitado" xfId="14100" builtinId="9" hidden="1"/>
    <cellStyle name="Hipervínculo visitado" xfId="2210" builtinId="9" hidden="1"/>
    <cellStyle name="Hipervínculo visitado" xfId="48078" builtinId="9" hidden="1"/>
    <cellStyle name="Hipervínculo visitado" xfId="44124" builtinId="9" hidden="1"/>
    <cellStyle name="Hipervínculo visitado" xfId="22505" builtinId="9" hidden="1"/>
    <cellStyle name="Hipervínculo visitado" xfId="40628" builtinId="9" hidden="1"/>
    <cellStyle name="Hipervínculo visitado" xfId="54093" builtinId="9" hidden="1"/>
    <cellStyle name="Hipervínculo visitado" xfId="34444" builtinId="9" hidden="1"/>
    <cellStyle name="Hipervínculo visitado" xfId="11911" builtinId="9" hidden="1"/>
    <cellStyle name="Hipervínculo visitado" xfId="18968" builtinId="9" hidden="1"/>
    <cellStyle name="Hipervínculo visitado" xfId="30394" builtinId="9" hidden="1"/>
    <cellStyle name="Hipervínculo visitado" xfId="29648" builtinId="9" hidden="1"/>
    <cellStyle name="Hipervínculo visitado" xfId="24041" builtinId="9" hidden="1"/>
    <cellStyle name="Hipervínculo visitado" xfId="37447" builtinId="9" hidden="1"/>
    <cellStyle name="Hipervínculo visitado" xfId="6066" builtinId="9" hidden="1"/>
    <cellStyle name="Hipervínculo visitado" xfId="16047" builtinId="9" hidden="1"/>
    <cellStyle name="Hipervínculo visitado" xfId="11649" builtinId="9" hidden="1"/>
    <cellStyle name="Hipervínculo visitado" xfId="51498" builtinId="9" hidden="1"/>
    <cellStyle name="Hipervínculo visitado" xfId="47203" builtinId="9" hidden="1"/>
    <cellStyle name="Hipervínculo visitado" xfId="14338" builtinId="9" hidden="1"/>
    <cellStyle name="Hipervínculo visitado" xfId="52162" builtinId="9" hidden="1"/>
    <cellStyle name="Hipervínculo visitado" xfId="10320" builtinId="9" hidden="1"/>
    <cellStyle name="Hipervínculo visitado" xfId="6949" builtinId="9" hidden="1"/>
    <cellStyle name="Hipervínculo visitado" xfId="6763" builtinId="9" hidden="1"/>
    <cellStyle name="Hipervínculo visitado" xfId="18676" builtinId="9" hidden="1"/>
    <cellStyle name="Hipervínculo visitado" xfId="1929" builtinId="9" hidden="1"/>
    <cellStyle name="Hipervínculo visitado" xfId="30216" builtinId="9" hidden="1"/>
    <cellStyle name="Hipervínculo visitado" xfId="9703" builtinId="9" hidden="1"/>
    <cellStyle name="Hipervínculo visitado" xfId="41870" builtinId="9" hidden="1"/>
    <cellStyle name="Hipervínculo visitado" xfId="42886" builtinId="9" hidden="1"/>
    <cellStyle name="Hipervínculo visitado" xfId="12255" builtinId="9" hidden="1"/>
    <cellStyle name="Hipervínculo visitado" xfId="34215" builtinId="9" hidden="1"/>
    <cellStyle name="Hipervínculo visitado" xfId="11942" builtinId="9" hidden="1"/>
    <cellStyle name="Hipervínculo visitado" xfId="33388" builtinId="9" hidden="1"/>
    <cellStyle name="Hipervínculo visitado" xfId="52072" builtinId="9" hidden="1"/>
    <cellStyle name="Hipervínculo visitado" xfId="49268" builtinId="9" hidden="1"/>
    <cellStyle name="Hipervínculo visitado" xfId="51924" builtinId="9" hidden="1"/>
    <cellStyle name="Hipervínculo visitado" xfId="48956" builtinId="9" hidden="1"/>
    <cellStyle name="Hipervínculo visitado" xfId="20068" builtinId="9" hidden="1"/>
    <cellStyle name="Hipervínculo visitado" xfId="45212" builtinId="9" hidden="1"/>
    <cellStyle name="Hipervínculo visitado" xfId="45264" builtinId="9" hidden="1"/>
    <cellStyle name="Hipervínculo visitado" xfId="17646" builtinId="9" hidden="1"/>
    <cellStyle name="Hipervínculo visitado" xfId="30285" builtinId="9" hidden="1"/>
    <cellStyle name="Hipervínculo visitado" xfId="56331" builtinId="9" hidden="1"/>
    <cellStyle name="Hipervínculo visitado" xfId="57395" builtinId="9" hidden="1"/>
    <cellStyle name="Hipervínculo visitado" xfId="56599" builtinId="9" hidden="1"/>
    <cellStyle name="Hipervínculo visitado" xfId="55507" builtinId="9" hidden="1"/>
    <cellStyle name="Hipervínculo visitado" xfId="58339" builtinId="9" hidden="1"/>
    <cellStyle name="Hipervínculo visitado" xfId="50183" builtinId="9" hidden="1"/>
    <cellStyle name="Hipervínculo visitado" xfId="15658" builtinId="9" hidden="1"/>
    <cellStyle name="Hipervínculo visitado" xfId="7369" builtinId="9" hidden="1"/>
    <cellStyle name="Hipervínculo visitado" xfId="50365" builtinId="9" hidden="1"/>
    <cellStyle name="Hipervínculo visitado" xfId="57200" builtinId="9" hidden="1"/>
    <cellStyle name="Hipervínculo visitado" xfId="54261" builtinId="9" hidden="1"/>
    <cellStyle name="Hipervínculo visitado" xfId="13835" builtinId="9" hidden="1"/>
    <cellStyle name="Hipervínculo visitado" xfId="43435" builtinId="9" hidden="1"/>
    <cellStyle name="Hipervínculo visitado" xfId="46481" builtinId="9" hidden="1"/>
    <cellStyle name="Hipervínculo visitado" xfId="28442" builtinId="9" hidden="1"/>
    <cellStyle name="Hipervínculo visitado" xfId="19301" builtinId="9" hidden="1"/>
    <cellStyle name="Hipervínculo visitado" xfId="4219" builtinId="9" hidden="1"/>
    <cellStyle name="Hipervínculo visitado" xfId="10402" builtinId="9" hidden="1"/>
    <cellStyle name="Hipervínculo visitado" xfId="15869" builtinId="9" hidden="1"/>
    <cellStyle name="Hipervínculo visitado" xfId="9275" builtinId="9" hidden="1"/>
    <cellStyle name="Hipervínculo visitado" xfId="9411" builtinId="9" hidden="1"/>
    <cellStyle name="Hipervínculo visitado" xfId="44098" builtinId="9" hidden="1"/>
    <cellStyle name="Hipervínculo visitado" xfId="23521" builtinId="9" hidden="1"/>
    <cellStyle name="Hipervínculo visitado" xfId="22601" builtinId="9" hidden="1"/>
    <cellStyle name="Hipervínculo visitado" xfId="21921" builtinId="9" hidden="1"/>
    <cellStyle name="Hipervínculo visitado" xfId="21011" builtinId="9" hidden="1"/>
    <cellStyle name="Hipervínculo visitado" xfId="20985" builtinId="9" hidden="1"/>
    <cellStyle name="Hipervínculo visitado" xfId="23635" builtinId="9" hidden="1"/>
    <cellStyle name="Hipervínculo visitado" xfId="24441" builtinId="9" hidden="1"/>
    <cellStyle name="Hipervínculo visitado" xfId="24079" builtinId="9" hidden="1"/>
    <cellStyle name="Hipervínculo visitado" xfId="59217" builtinId="9" hidden="1"/>
    <cellStyle name="Hipervínculo visitado" xfId="36492" builtinId="9" hidden="1"/>
    <cellStyle name="Hipervínculo visitado" xfId="12715" builtinId="9" hidden="1"/>
    <cellStyle name="Hipervínculo visitado" xfId="14699" builtinId="9" hidden="1"/>
    <cellStyle name="Hipervínculo visitado" xfId="15953" builtinId="9" hidden="1"/>
    <cellStyle name="Hipervínculo visitado" xfId="14570" builtinId="9" hidden="1"/>
    <cellStyle name="Hipervínculo visitado" xfId="38439" builtinId="9" hidden="1"/>
    <cellStyle name="Hipervínculo visitado" xfId="34751" builtinId="9" hidden="1"/>
    <cellStyle name="Hipervínculo visitado" xfId="36055" builtinId="9" hidden="1"/>
    <cellStyle name="Hipervínculo visitado" xfId="32281" builtinId="9" hidden="1"/>
    <cellStyle name="Hipervínculo visitado" xfId="32862" builtinId="9" hidden="1"/>
    <cellStyle name="Hipervínculo visitado" xfId="30078" builtinId="9" hidden="1"/>
    <cellStyle name="Hipervínculo visitado" xfId="30196" builtinId="9" hidden="1"/>
    <cellStyle name="Hipervínculo visitado" xfId="30502" builtinId="9" hidden="1"/>
    <cellStyle name="Hipervínculo visitado" xfId="52218" builtinId="9" hidden="1"/>
    <cellStyle name="Hipervínculo visitado" xfId="53713" builtinId="9" hidden="1"/>
    <cellStyle name="Hipervínculo visitado" xfId="58637" builtinId="9" hidden="1"/>
    <cellStyle name="Hipervínculo visitado" xfId="57124" builtinId="9" hidden="1"/>
    <cellStyle name="Hipervínculo visitado" xfId="46695" builtinId="9" hidden="1"/>
    <cellStyle name="Hipervínculo visitado" xfId="38371" builtinId="9" hidden="1"/>
    <cellStyle name="Hipervínculo visitado" xfId="26509" builtinId="9" hidden="1"/>
    <cellStyle name="Hipervínculo visitado" xfId="10020" builtinId="9" hidden="1"/>
    <cellStyle name="Hipervínculo visitado" xfId="10614" builtinId="9" hidden="1"/>
    <cellStyle name="Hipervínculo visitado" xfId="15030" builtinId="9" hidden="1"/>
    <cellStyle name="Hipervínculo visitado" xfId="16547" builtinId="9" hidden="1"/>
    <cellStyle name="Hipervínculo visitado" xfId="43543" builtinId="9" hidden="1"/>
    <cellStyle name="Hipervínculo visitado" xfId="27256" builtinId="9" hidden="1"/>
    <cellStyle name="Hipervínculo visitado" xfId="45298" builtinId="9" hidden="1"/>
    <cellStyle name="Hipervínculo visitado" xfId="45573" builtinId="9" hidden="1"/>
    <cellStyle name="Hipervínculo visitado" xfId="46800" builtinId="9" hidden="1"/>
    <cellStyle name="Hipervínculo visitado" xfId="46609" builtinId="9" hidden="1"/>
    <cellStyle name="Hipervínculo visitado" xfId="26905" builtinId="9" hidden="1"/>
    <cellStyle name="Hipervínculo visitado" xfId="27334" builtinId="9" hidden="1"/>
    <cellStyle name="Hipervínculo visitado" xfId="31770" builtinId="9" hidden="1"/>
    <cellStyle name="Hipervínculo visitado" xfId="30779" builtinId="9" hidden="1"/>
    <cellStyle name="Hipervínculo visitado" xfId="28000" builtinId="9" hidden="1"/>
    <cellStyle name="Hipervínculo visitado" xfId="29263" builtinId="9" hidden="1"/>
    <cellStyle name="Hipervínculo visitado" xfId="25690" builtinId="9" hidden="1"/>
    <cellStyle name="Hipervínculo visitado" xfId="27115" builtinId="9" hidden="1"/>
    <cellStyle name="Hipervínculo visitado" xfId="23577" builtinId="9" hidden="1"/>
    <cellStyle name="Hipervínculo visitado" xfId="46778" builtinId="9" hidden="1"/>
    <cellStyle name="Hipervínculo visitado" xfId="42852" builtinId="9" hidden="1"/>
    <cellStyle name="Hipervínculo visitado" xfId="25775" builtinId="9" hidden="1"/>
    <cellStyle name="Hipervínculo visitado" xfId="28119" builtinId="9" hidden="1"/>
    <cellStyle name="Hipervínculo visitado" xfId="1165" builtinId="9" hidden="1"/>
    <cellStyle name="Hipervínculo visitado" xfId="52040" builtinId="9" hidden="1"/>
    <cellStyle name="Hipervínculo visitado" xfId="21671" builtinId="9" hidden="1"/>
    <cellStyle name="Hipervínculo visitado" xfId="22341" builtinId="9" hidden="1"/>
    <cellStyle name="Hipervínculo visitado" xfId="30682" builtinId="9" hidden="1"/>
    <cellStyle name="Hipervínculo visitado" xfId="27009" builtinId="9" hidden="1"/>
    <cellStyle name="Hipervínculo visitado" xfId="29427" builtinId="9" hidden="1"/>
    <cellStyle name="Hipervínculo visitado" xfId="31182" builtinId="9" hidden="1"/>
    <cellStyle name="Hipervínculo visitado" xfId="46607" builtinId="9" hidden="1"/>
    <cellStyle name="Hipervínculo visitado" xfId="25551" builtinId="9" hidden="1"/>
    <cellStyle name="Hipervínculo visitado" xfId="21971" builtinId="9" hidden="1"/>
    <cellStyle name="Hipervínculo visitado" xfId="12495" builtinId="9" hidden="1"/>
    <cellStyle name="Hipervínculo visitado" xfId="12139" builtinId="9" hidden="1"/>
    <cellStyle name="Hipervínculo visitado" xfId="9705" builtinId="9" hidden="1"/>
    <cellStyle name="Hipervínculo visitado" xfId="43283" builtinId="9" hidden="1"/>
    <cellStyle name="Hipervínculo visitado" xfId="40888" builtinId="9" hidden="1"/>
    <cellStyle name="Hipervínculo visitado" xfId="2530" builtinId="9" hidden="1"/>
    <cellStyle name="Hipervínculo visitado" xfId="6971" builtinId="9" hidden="1"/>
    <cellStyle name="Hipervínculo visitado" xfId="1981" builtinId="9" hidden="1"/>
    <cellStyle name="Hipervínculo visitado" xfId="29636" builtinId="9" hidden="1"/>
    <cellStyle name="Hipervínculo visitado" xfId="30876" builtinId="9" hidden="1"/>
    <cellStyle name="Hipervínculo visitado" xfId="46927" builtinId="9" hidden="1"/>
    <cellStyle name="Hipervínculo visitado" xfId="31334" builtinId="9" hidden="1"/>
    <cellStyle name="Hipervínculo visitado" xfId="25298" builtinId="9" hidden="1"/>
    <cellStyle name="Hipervínculo visitado" xfId="23183" builtinId="9" hidden="1"/>
    <cellStyle name="Hipervínculo visitado" xfId="28446" builtinId="9" hidden="1"/>
    <cellStyle name="Hipervínculo visitado" xfId="31726" builtinId="9" hidden="1"/>
    <cellStyle name="Hipervínculo visitado" xfId="40402" builtinId="9" hidden="1"/>
    <cellStyle name="Hipervínculo visitado" xfId="38373" builtinId="9" hidden="1"/>
    <cellStyle name="Hipervínculo visitado" xfId="19452" builtinId="9" hidden="1"/>
    <cellStyle name="Hipervínculo visitado" xfId="14448" builtinId="9" hidden="1"/>
    <cellStyle name="Hipervínculo visitado" xfId="44346" builtinId="9" hidden="1"/>
    <cellStyle name="Hipervínculo visitado" xfId="58443" builtinId="9" hidden="1"/>
    <cellStyle name="Hipervínculo visitado" xfId="48454" builtinId="9" hidden="1"/>
    <cellStyle name="Hipervínculo visitado" xfId="33302" builtinId="9" hidden="1"/>
    <cellStyle name="Hipervínculo visitado" xfId="37473" builtinId="9" hidden="1"/>
    <cellStyle name="Hipervínculo visitado" xfId="12203" builtinId="9" hidden="1"/>
    <cellStyle name="Hipervínculo visitado" xfId="14942" builtinId="9" hidden="1"/>
    <cellStyle name="Hipervínculo visitado" xfId="25078" builtinId="9" hidden="1"/>
    <cellStyle name="Hipervínculo visitado" xfId="23667" builtinId="9" hidden="1"/>
    <cellStyle name="Hipervínculo visitado" xfId="23432" builtinId="9" hidden="1"/>
    <cellStyle name="Hipervínculo visitado" xfId="51034" builtinId="9" hidden="1"/>
    <cellStyle name="Hipervínculo visitado" xfId="9713" builtinId="9" hidden="1"/>
    <cellStyle name="Hipervínculo visitado" xfId="25877" builtinId="9" hidden="1"/>
    <cellStyle name="Hipervínculo visitado" xfId="55303" builtinId="9" hidden="1"/>
    <cellStyle name="Hipervínculo visitado" xfId="54545" builtinId="9" hidden="1"/>
    <cellStyle name="Hipervínculo visitado" xfId="18034" builtinId="9" hidden="1"/>
    <cellStyle name="Hipervínculo visitado" xfId="17932" builtinId="9" hidden="1"/>
    <cellStyle name="Hipervínculo visitado" xfId="33312" builtinId="9" hidden="1"/>
    <cellStyle name="Hipervínculo visitado" xfId="8182" builtinId="9" hidden="1"/>
    <cellStyle name="Hipervínculo visitado" xfId="50784" builtinId="9" hidden="1"/>
    <cellStyle name="Hipervínculo visitado" xfId="13998" builtinId="9" hidden="1"/>
    <cellStyle name="Hipervínculo visitado" xfId="8688" builtinId="9" hidden="1"/>
    <cellStyle name="Hipervínculo visitado" xfId="41233" builtinId="9" hidden="1"/>
    <cellStyle name="Hipervínculo visitado" xfId="52509" builtinId="9" hidden="1"/>
    <cellStyle name="Hipervínculo visitado" xfId="32247" builtinId="9" hidden="1"/>
    <cellStyle name="Hipervínculo visitado" xfId="35153" builtinId="9" hidden="1"/>
    <cellStyle name="Hipervínculo visitado" xfId="14681" builtinId="9" hidden="1"/>
    <cellStyle name="Hipervínculo visitado" xfId="35895" builtinId="9" hidden="1"/>
    <cellStyle name="Hipervínculo visitado" xfId="22457" builtinId="9" hidden="1"/>
    <cellStyle name="Hipervínculo visitado" xfId="31444" builtinId="9" hidden="1"/>
    <cellStyle name="Hipervínculo visitado" xfId="2739" builtinId="9" hidden="1"/>
    <cellStyle name="Hipervínculo visitado" xfId="58647" builtinId="9" hidden="1"/>
    <cellStyle name="Hipervínculo visitado" xfId="24235" builtinId="9" hidden="1"/>
    <cellStyle name="Hipervínculo visitado" xfId="32607" builtinId="9" hidden="1"/>
    <cellStyle name="Hipervínculo visitado" xfId="53677" builtinId="9" hidden="1"/>
    <cellStyle name="Hipervínculo visitado" xfId="46837" builtinId="9" hidden="1"/>
    <cellStyle name="Hipervínculo visitado" xfId="55856" builtinId="9" hidden="1"/>
    <cellStyle name="Hipervínculo visitado" xfId="49768" builtinId="9" hidden="1"/>
    <cellStyle name="Hipervínculo visitado" xfId="54874" builtinId="9" hidden="1"/>
    <cellStyle name="Hipervínculo visitado" xfId="34478" builtinId="9" hidden="1"/>
    <cellStyle name="Hipervínculo visitado" xfId="32966" builtinId="9" hidden="1"/>
    <cellStyle name="Hipervínculo visitado" xfId="34511" builtinId="9" hidden="1"/>
    <cellStyle name="Hipervínculo visitado" xfId="38233" builtinId="9" hidden="1"/>
    <cellStyle name="Hipervínculo visitado" xfId="40160" builtinId="9" hidden="1"/>
    <cellStyle name="Hipervínculo visitado" xfId="30208" builtinId="9" hidden="1"/>
    <cellStyle name="Hipervínculo visitado" xfId="12402" builtinId="9" hidden="1"/>
    <cellStyle name="Hipervínculo visitado" xfId="51367" builtinId="9" hidden="1"/>
    <cellStyle name="Hipervínculo visitado" xfId="49618" builtinId="9" hidden="1"/>
    <cellStyle name="Hipervínculo visitado" xfId="45920" builtinId="9" hidden="1"/>
    <cellStyle name="Hipervínculo visitado" xfId="49914" builtinId="9" hidden="1"/>
    <cellStyle name="Hipervínculo visitado" xfId="10704" builtinId="9" hidden="1"/>
    <cellStyle name="Hipervínculo visitado" xfId="14110" builtinId="9" hidden="1"/>
    <cellStyle name="Hipervínculo visitado" xfId="57615" builtinId="9" hidden="1"/>
    <cellStyle name="Hipervínculo visitado" xfId="59456" builtinId="9" hidden="1"/>
    <cellStyle name="Hipervínculo visitado" xfId="54838" builtinId="9" hidden="1"/>
    <cellStyle name="Hipervínculo visitado" xfId="52945" builtinId="9" hidden="1"/>
    <cellStyle name="Hipervínculo visitado" xfId="17542" builtinId="9" hidden="1"/>
    <cellStyle name="Hipervínculo visitado" xfId="16954" builtinId="9" hidden="1"/>
    <cellStyle name="Hipervínculo visitado" xfId="17968" builtinId="9" hidden="1"/>
    <cellStyle name="Hipervínculo visitado" xfId="19090" builtinId="9" hidden="1"/>
    <cellStyle name="Hipervínculo visitado" xfId="9598" builtinId="9" hidden="1"/>
    <cellStyle name="Hipervínculo visitado" xfId="18305" builtinId="9" hidden="1"/>
    <cellStyle name="Hipervínculo visitado" xfId="56341" builtinId="9" hidden="1"/>
    <cellStyle name="Hipervínculo visitado" xfId="7019" builtinId="9" hidden="1"/>
    <cellStyle name="Hipervínculo visitado" xfId="11498" builtinId="9" hidden="1"/>
    <cellStyle name="Hipervínculo visitado" xfId="29199" builtinId="9" hidden="1"/>
    <cellStyle name="Hipervínculo visitado" xfId="34983" builtinId="9" hidden="1"/>
    <cellStyle name="Hipervínculo visitado" xfId="32430" builtinId="9" hidden="1"/>
    <cellStyle name="Hipervínculo visitado" xfId="54369" builtinId="9" hidden="1"/>
    <cellStyle name="Hipervínculo visitado" xfId="12557" builtinId="9" hidden="1"/>
    <cellStyle name="Hipervínculo visitado" xfId="17266" builtinId="9" hidden="1"/>
    <cellStyle name="Hipervínculo visitado" xfId="46929" builtinId="9" hidden="1"/>
    <cellStyle name="Hipervínculo visitado" xfId="4661" builtinId="9" hidden="1"/>
    <cellStyle name="Hipervínculo visitado" xfId="30775" builtinId="9" hidden="1"/>
    <cellStyle name="Hipervínculo visitado" xfId="31897" builtinId="9" hidden="1"/>
    <cellStyle name="Hipervínculo visitado" xfId="22387" builtinId="9" hidden="1"/>
    <cellStyle name="Hipervínculo visitado" xfId="22235" builtinId="9" hidden="1"/>
    <cellStyle name="Hipervínculo visitado" xfId="11514" builtinId="9" hidden="1"/>
    <cellStyle name="Hipervínculo visitado" xfId="35001" builtinId="9" hidden="1"/>
    <cellStyle name="Hipervínculo visitado" xfId="12611" builtinId="9" hidden="1"/>
    <cellStyle name="Hipervínculo visitado" xfId="39560" builtinId="9" hidden="1"/>
    <cellStyle name="Hipervínculo visitado" xfId="11913" builtinId="9" hidden="1"/>
    <cellStyle name="Hipervínculo visitado" xfId="32611" builtinId="9" hidden="1"/>
    <cellStyle name="Hipervínculo visitado" xfId="58645" builtinId="9" hidden="1"/>
    <cellStyle name="Hipervínculo visitado" xfId="27823" builtinId="9" hidden="1"/>
    <cellStyle name="Hipervínculo visitado" xfId="52336" builtinId="9" hidden="1"/>
    <cellStyle name="Hipervínculo visitado" xfId="51940" builtinId="9" hidden="1"/>
    <cellStyle name="Hipervínculo visitado" xfId="19222" builtinId="9" hidden="1"/>
    <cellStyle name="Hipervínculo visitado" xfId="22662" builtinId="9" hidden="1"/>
    <cellStyle name="Hipervínculo visitado" xfId="17894" builtinId="9" hidden="1"/>
    <cellStyle name="Hipervínculo visitado" xfId="37947" builtinId="9" hidden="1"/>
    <cellStyle name="Hipervínculo visitado" xfId="57899" builtinId="9" hidden="1"/>
    <cellStyle name="Hipervínculo visitado" xfId="26219" builtinId="9" hidden="1"/>
    <cellStyle name="Hipervínculo visitado" xfId="33768" builtinId="9" hidden="1"/>
    <cellStyle name="Hipervínculo visitado" xfId="18285" builtinId="9" hidden="1"/>
    <cellStyle name="Hipervínculo visitado" xfId="56199" builtinId="9" hidden="1"/>
    <cellStyle name="Hipervínculo visitado" xfId="8939" builtinId="9" hidden="1"/>
    <cellStyle name="Hipervínculo visitado" xfId="32354" builtinId="9" hidden="1"/>
    <cellStyle name="Hipervínculo visitado" xfId="22158" builtinId="9" hidden="1"/>
    <cellStyle name="Hipervínculo visitado" xfId="37031" builtinId="9" hidden="1"/>
    <cellStyle name="Hipervínculo visitado" xfId="4384" builtinId="9" hidden="1"/>
    <cellStyle name="Hipervínculo visitado" xfId="20519" builtinId="9" hidden="1"/>
    <cellStyle name="Hipervínculo visitado" xfId="2042" builtinId="9" hidden="1"/>
    <cellStyle name="Hipervínculo visitado" xfId="34548" builtinId="9" hidden="1"/>
    <cellStyle name="Hipervínculo visitado" xfId="42926" builtinId="9" hidden="1"/>
    <cellStyle name="Hipervínculo visitado" xfId="33906" builtinId="9" hidden="1"/>
    <cellStyle name="Hipervínculo visitado" xfId="35282" builtinId="9" hidden="1"/>
    <cellStyle name="Hipervínculo visitado" xfId="21659" builtinId="9" hidden="1"/>
    <cellStyle name="Hipervínculo visitado" xfId="29369" builtinId="9" hidden="1"/>
    <cellStyle name="Hipervínculo visitado" xfId="16840" builtinId="9" hidden="1"/>
    <cellStyle name="Hipervínculo visitado" xfId="12193" builtinId="9" hidden="1"/>
    <cellStyle name="Hipervínculo visitado" xfId="23406" builtinId="9" hidden="1"/>
    <cellStyle name="Hipervínculo visitado" xfId="327" builtinId="9" hidden="1"/>
    <cellStyle name="Hipervínculo visitado" xfId="23955" builtinId="9" hidden="1"/>
    <cellStyle name="Hipervínculo visitado" xfId="45036" builtinId="9" hidden="1"/>
    <cellStyle name="Hipervínculo visitado" xfId="20975" builtinId="9" hidden="1"/>
    <cellStyle name="Hipervínculo visitado" xfId="43485" builtinId="9" hidden="1"/>
    <cellStyle name="Hipervínculo visitado" xfId="48004" builtinId="9" hidden="1"/>
    <cellStyle name="Hipervínculo visitado" xfId="47789" builtinId="9" hidden="1"/>
    <cellStyle name="Hipervínculo visitado" xfId="55195" builtinId="9" hidden="1"/>
    <cellStyle name="Hipervínculo visitado" xfId="15458" builtinId="9" hidden="1"/>
    <cellStyle name="Hipervínculo visitado" xfId="18241" builtinId="9" hidden="1"/>
    <cellStyle name="Hipervínculo visitado" xfId="23547" builtinId="9" hidden="1"/>
    <cellStyle name="Hipervínculo visitado" xfId="51964" builtinId="9" hidden="1"/>
    <cellStyle name="Hipervínculo visitado" xfId="52156" builtinId="9" hidden="1"/>
    <cellStyle name="Hipervínculo visitado" xfId="32498" builtinId="9" hidden="1"/>
    <cellStyle name="Hipervínculo visitado" xfId="40432" builtinId="9" hidden="1"/>
    <cellStyle name="Hipervínculo visitado" xfId="39180" builtinId="9" hidden="1"/>
    <cellStyle name="Hipervínculo visitado" xfId="52138" builtinId="9" hidden="1"/>
    <cellStyle name="Hipervínculo visitado" xfId="50571" builtinId="9" hidden="1"/>
    <cellStyle name="Hipervínculo visitado" xfId="55038" builtinId="9" hidden="1"/>
    <cellStyle name="Hipervínculo visitado" xfId="12000" builtinId="9" hidden="1"/>
    <cellStyle name="Hipervínculo visitado" xfId="53180" builtinId="9" hidden="1"/>
    <cellStyle name="Hipervínculo visitado" xfId="48786" builtinId="9" hidden="1"/>
    <cellStyle name="Hipervínculo visitado" xfId="40094" builtinId="9" hidden="1"/>
    <cellStyle name="Hipervínculo visitado" xfId="7127" builtinId="9" hidden="1"/>
    <cellStyle name="Hipervínculo visitado" xfId="25453" builtinId="9" hidden="1"/>
    <cellStyle name="Hipervínculo visitado" xfId="56219" builtinId="9" hidden="1"/>
    <cellStyle name="Hipervínculo visitado" xfId="39764" builtinId="9" hidden="1"/>
    <cellStyle name="Hipervínculo visitado" xfId="34527" builtinId="9" hidden="1"/>
    <cellStyle name="Hipervínculo visitado" xfId="17814" builtinId="9" hidden="1"/>
    <cellStyle name="Hipervínculo visitado" xfId="17468" builtinId="9" hidden="1"/>
    <cellStyle name="Hipervínculo visitado" xfId="7504" builtinId="9" hidden="1"/>
    <cellStyle name="Hipervínculo visitado" xfId="59141" builtinId="9" hidden="1"/>
    <cellStyle name="Hipervínculo visitado" xfId="47443" builtinId="9" hidden="1"/>
    <cellStyle name="Hipervínculo visitado" xfId="40272" builtinId="9" hidden="1"/>
    <cellStyle name="Hipervínculo visitado" xfId="33182" builtinId="9" hidden="1"/>
    <cellStyle name="Hipervínculo visitado" xfId="51454" builtinId="9" hidden="1"/>
    <cellStyle name="Hipervínculo visitado" xfId="15330" builtinId="9" hidden="1"/>
    <cellStyle name="Hipervínculo visitado" xfId="27771" builtinId="9" hidden="1"/>
    <cellStyle name="Hipervínculo visitado" xfId="53899" builtinId="9" hidden="1"/>
    <cellStyle name="Hipervínculo visitado" xfId="59207" builtinId="9" hidden="1"/>
    <cellStyle name="Hipervínculo visitado" xfId="53973" builtinId="9" hidden="1"/>
    <cellStyle name="Hipervínculo visitado" xfId="7618" builtinId="9" hidden="1"/>
    <cellStyle name="Hipervínculo visitado" xfId="59268" builtinId="9" hidden="1"/>
    <cellStyle name="Hipervínculo visitado" xfId="42161" builtinId="9" hidden="1"/>
    <cellStyle name="Hipervínculo visitado" xfId="22960" builtinId="9" hidden="1"/>
    <cellStyle name="Hipervínculo visitado" xfId="39919" builtinId="9" hidden="1"/>
    <cellStyle name="Hipervínculo visitado" xfId="36979" builtinId="9" hidden="1"/>
    <cellStyle name="Hipervínculo visitado" xfId="34434" builtinId="9" hidden="1"/>
    <cellStyle name="Hipervínculo visitado" xfId="30309" builtinId="9" hidden="1"/>
    <cellStyle name="Hipervínculo visitado" xfId="20995" builtinId="9" hidden="1"/>
    <cellStyle name="Hipervínculo visitado" xfId="24930" builtinId="9" hidden="1"/>
    <cellStyle name="Hipervínculo visitado" xfId="29742" builtinId="9" hidden="1"/>
    <cellStyle name="Hipervínculo visitado" xfId="27639" builtinId="9" hidden="1"/>
    <cellStyle name="Hipervínculo visitado" xfId="31722" builtinId="9" hidden="1"/>
    <cellStyle name="Hipervínculo visitado" xfId="52909" builtinId="9" hidden="1"/>
    <cellStyle name="Hipervínculo visitado" xfId="35083" builtinId="9" hidden="1"/>
    <cellStyle name="Hipervínculo visitado" xfId="19182" builtinId="9" hidden="1"/>
    <cellStyle name="Hipervínculo visitado" xfId="49998" builtinId="9" hidden="1"/>
    <cellStyle name="Hipervínculo visitado" xfId="7200" builtinId="9" hidden="1"/>
    <cellStyle name="Hipervínculo visitado" xfId="7582" builtinId="9" hidden="1"/>
    <cellStyle name="Hipervínculo visitado" xfId="48344" builtinId="9" hidden="1"/>
    <cellStyle name="Hipervínculo visitado" xfId="56413" builtinId="9" hidden="1"/>
    <cellStyle name="Hipervínculo visitado" xfId="55396" builtinId="9" hidden="1"/>
    <cellStyle name="Hipervínculo visitado" xfId="57304" builtinId="9" hidden="1"/>
    <cellStyle name="Hipervínculo visitado" xfId="59177" builtinId="9" hidden="1"/>
    <cellStyle name="Hipervínculo visitado" xfId="57821" builtinId="9" hidden="1"/>
    <cellStyle name="Hipervínculo visitado" xfId="55699" builtinId="9" hidden="1"/>
    <cellStyle name="Hipervínculo visitado" xfId="55329" builtinId="9" hidden="1"/>
    <cellStyle name="Hipervínculo visitado" xfId="18908" builtinId="9" hidden="1"/>
    <cellStyle name="Hipervínculo visitado" xfId="19532" builtinId="9" hidden="1"/>
    <cellStyle name="Hipervínculo visitado" xfId="20759" builtinId="9" hidden="1"/>
    <cellStyle name="Hipervínculo visitado" xfId="22836" builtinId="9" hidden="1"/>
    <cellStyle name="Hipervínculo visitado" xfId="50730" builtinId="9" hidden="1"/>
    <cellStyle name="Hipervínculo visitado" xfId="54974" builtinId="9" hidden="1"/>
    <cellStyle name="Hipervínculo visitado" xfId="4926" builtinId="9" hidden="1"/>
    <cellStyle name="Hipervínculo visitado" xfId="58901" builtinId="9" hidden="1"/>
    <cellStyle name="Hipervínculo visitado" xfId="46121" builtinId="9" hidden="1"/>
    <cellStyle name="Hipervínculo visitado" xfId="38043" builtinId="9" hidden="1"/>
    <cellStyle name="Hipervínculo visitado" xfId="15514" builtinId="9" hidden="1"/>
    <cellStyle name="Hipervínculo visitado" xfId="28183" builtinId="9" hidden="1"/>
    <cellStyle name="Hipervínculo visitado" xfId="49154" builtinId="9" hidden="1"/>
    <cellStyle name="Hipervínculo visitado" xfId="38075" builtinId="9" hidden="1"/>
    <cellStyle name="Hipervínculo visitado" xfId="53697" builtinId="9" hidden="1"/>
    <cellStyle name="Hipervínculo visitado" xfId="53269" builtinId="9" hidden="1"/>
    <cellStyle name="Hipervínculo visitado" xfId="6022" builtinId="9" hidden="1"/>
    <cellStyle name="Hipervínculo visitado" xfId="32575" builtinId="9" hidden="1"/>
    <cellStyle name="Hipervínculo visitado" xfId="37558" builtinId="9" hidden="1"/>
    <cellStyle name="Hipervínculo visitado" xfId="34382" builtinId="9" hidden="1"/>
    <cellStyle name="Hipervínculo visitado" xfId="45813" builtinId="9" hidden="1"/>
    <cellStyle name="Hipervínculo visitado" xfId="13005" builtinId="9" hidden="1"/>
    <cellStyle name="Hipervínculo visitado" xfId="28434" builtinId="9" hidden="1"/>
    <cellStyle name="Hipervínculo visitado" xfId="36460" builtinId="9" hidden="1"/>
    <cellStyle name="Hipervínculo visitado" xfId="42366" builtinId="9" hidden="1"/>
    <cellStyle name="Hipervínculo visitado" xfId="57901" builtinId="9" hidden="1"/>
    <cellStyle name="Hipervínculo visitado" xfId="2681" builtinId="9" hidden="1"/>
    <cellStyle name="Hipervínculo visitado" xfId="4906" builtinId="9" hidden="1"/>
    <cellStyle name="Hipervínculo visitado" xfId="8786" builtinId="9" hidden="1"/>
    <cellStyle name="Hipervínculo visitado" xfId="30684" builtinId="9" hidden="1"/>
    <cellStyle name="Hipervínculo visitado" xfId="21039" builtinId="9" hidden="1"/>
    <cellStyle name="Hipervínculo visitado" xfId="41866" builtinId="9" hidden="1"/>
    <cellStyle name="Hipervínculo visitado" xfId="12329" builtinId="9" hidden="1"/>
    <cellStyle name="Hipervínculo visitado" xfId="193" builtinId="9" hidden="1"/>
    <cellStyle name="Hipervínculo visitado" xfId="50392" builtinId="9" hidden="1"/>
    <cellStyle name="Hipervínculo visitado" xfId="41556" builtinId="9" hidden="1"/>
    <cellStyle name="Hipervínculo visitado" xfId="26969" builtinId="9" hidden="1"/>
    <cellStyle name="Hipervínculo visitado" xfId="47111" builtinId="9" hidden="1"/>
    <cellStyle name="Hipervínculo visitado" xfId="20881" builtinId="9" hidden="1"/>
    <cellStyle name="Hipervínculo visitado" xfId="7046" builtinId="9" hidden="1"/>
    <cellStyle name="Hipervínculo visitado" xfId="51874" builtinId="9" hidden="1"/>
    <cellStyle name="Hipervínculo visitado" xfId="21333" builtinId="9" hidden="1"/>
    <cellStyle name="Hipervínculo visitado" xfId="34927" builtinId="9" hidden="1"/>
    <cellStyle name="Hipervínculo visitado" xfId="20509" builtinId="9" hidden="1"/>
    <cellStyle name="Hipervínculo visitado" xfId="2981" builtinId="9" hidden="1"/>
    <cellStyle name="Hipervínculo visitado" xfId="857" builtinId="9" hidden="1"/>
    <cellStyle name="Hipervínculo visitado" xfId="41484" builtinId="9" hidden="1"/>
    <cellStyle name="Hipervínculo visitado" xfId="25601" builtinId="9" hidden="1"/>
    <cellStyle name="Hipervínculo visitado" xfId="47719" builtinId="9" hidden="1"/>
    <cellStyle name="Hipervínculo visitado" xfId="45106" builtinId="9" hidden="1"/>
    <cellStyle name="Hipervínculo visitado" xfId="43182" builtinId="9" hidden="1"/>
    <cellStyle name="Hipervínculo visitado" xfId="7078" builtinId="9" hidden="1"/>
    <cellStyle name="Hipervínculo visitado" xfId="25094" builtinId="9" hidden="1"/>
    <cellStyle name="Hipervínculo visitado" xfId="52925" builtinId="9" hidden="1"/>
    <cellStyle name="Hipervínculo visitado" xfId="4119" builtinId="9" hidden="1"/>
    <cellStyle name="Hipervínculo visitado" xfId="38201" builtinId="9" hidden="1"/>
    <cellStyle name="Hipervínculo visitado" xfId="17762" builtinId="9" hidden="1"/>
    <cellStyle name="Hipervínculo visitado" xfId="42854" builtinId="9" hidden="1"/>
    <cellStyle name="Hipervínculo visitado" xfId="13321" builtinId="9" hidden="1"/>
    <cellStyle name="Hipervínculo visitado" xfId="52591" builtinId="9" hidden="1"/>
    <cellStyle name="Hipervínculo visitado" xfId="53717" builtinId="9" hidden="1"/>
    <cellStyle name="Hipervínculo visitado" xfId="38654" builtinId="9" hidden="1"/>
    <cellStyle name="Hipervínculo visitado" xfId="32135" builtinId="9" hidden="1"/>
    <cellStyle name="Hipervínculo visitado" xfId="49438" builtinId="9" hidden="1"/>
    <cellStyle name="Hipervínculo visitado" xfId="42484" builtinId="9" hidden="1"/>
    <cellStyle name="Hipervínculo visitado" xfId="40220" builtinId="9" hidden="1"/>
    <cellStyle name="Hipervínculo visitado" xfId="58204" builtinId="9" hidden="1"/>
    <cellStyle name="Hipervínculo visitado" xfId="57409" builtinId="9" hidden="1"/>
    <cellStyle name="Hipervínculo visitado" xfId="24988" builtinId="9" hidden="1"/>
    <cellStyle name="Hipervínculo visitado" xfId="7093" builtinId="9" hidden="1"/>
    <cellStyle name="Hipervínculo visitado" xfId="55862" builtinId="9" hidden="1"/>
    <cellStyle name="Hipervínculo visitado" xfId="24775" builtinId="9" hidden="1"/>
    <cellStyle name="Hipervínculo visitado" xfId="32087" builtinId="9" hidden="1"/>
    <cellStyle name="Hipervínculo visitado" xfId="26285" builtinId="9" hidden="1"/>
    <cellStyle name="Hipervínculo visitado" xfId="31094" builtinId="9" hidden="1"/>
    <cellStyle name="Hipervínculo visitado" xfId="58553" builtinId="9" hidden="1"/>
    <cellStyle name="Hipervínculo visitado" xfId="48305" builtinId="9" hidden="1"/>
    <cellStyle name="Hipervínculo visitado" xfId="47741" builtinId="9" hidden="1"/>
    <cellStyle name="Hipervínculo visitado" xfId="57533" builtinId="9" hidden="1"/>
    <cellStyle name="Hipervínculo visitado" xfId="18131" builtinId="9" hidden="1"/>
    <cellStyle name="Hipervínculo visitado" xfId="34367" builtinId="9" hidden="1"/>
    <cellStyle name="Hipervínculo visitado" xfId="59374" builtinId="9" hidden="1"/>
    <cellStyle name="Hipervínculo visitado" xfId="14950" builtinId="9" hidden="1"/>
    <cellStyle name="Hipervínculo visitado" xfId="54343" builtinId="9" hidden="1"/>
    <cellStyle name="Hipervínculo visitado" xfId="54391" builtinId="9" hidden="1"/>
    <cellStyle name="Hipervínculo visitado" xfId="6991" builtinId="9" hidden="1"/>
    <cellStyle name="Hipervínculo visitado" xfId="46057" builtinId="9" hidden="1"/>
    <cellStyle name="Hipervínculo visitado" xfId="7395" builtinId="9" hidden="1"/>
    <cellStyle name="Hipervínculo visitado" xfId="19696" builtinId="9" hidden="1"/>
    <cellStyle name="Hipervínculo visitado" xfId="43010" builtinId="9" hidden="1"/>
    <cellStyle name="Hipervínculo visitado" xfId="19871" builtinId="9" hidden="1"/>
    <cellStyle name="Hipervínculo visitado" xfId="19114" builtinId="9" hidden="1"/>
    <cellStyle name="Hipervínculo visitado" xfId="40806" builtinId="9" hidden="1"/>
    <cellStyle name="Hipervínculo visitado" xfId="14796" builtinId="9" hidden="1"/>
    <cellStyle name="Hipervínculo visitado" xfId="49184" builtinId="9" hidden="1"/>
    <cellStyle name="Hipervínculo visitado" xfId="6915" builtinId="9" hidden="1"/>
    <cellStyle name="Hipervínculo visitado" xfId="48864" builtinId="9" hidden="1"/>
    <cellStyle name="Hipervínculo visitado" xfId="39484" builtinId="9" hidden="1"/>
    <cellStyle name="Hipervínculo visitado" xfId="29823" builtinId="9" hidden="1"/>
    <cellStyle name="Hipervínculo visitado" xfId="36852" builtinId="9" hidden="1"/>
    <cellStyle name="Hipervínculo visitado" xfId="33308" builtinId="9" hidden="1"/>
    <cellStyle name="Hipervínculo visitado" xfId="51556" builtinId="9" hidden="1"/>
    <cellStyle name="Hipervínculo visitado" xfId="56771" builtinId="9" hidden="1"/>
    <cellStyle name="Hipervínculo visitado" xfId="33084" builtinId="9" hidden="1"/>
    <cellStyle name="Hipervínculo visitado" xfId="47413" builtinId="9" hidden="1"/>
    <cellStyle name="Hipervínculo visitado" xfId="56085" builtinId="9" hidden="1"/>
    <cellStyle name="Hipervínculo visitado" xfId="59482" builtinId="9" hidden="1"/>
    <cellStyle name="Hipervínculo visitado" xfId="53539" builtinId="9" hidden="1"/>
    <cellStyle name="Hipervínculo visitado" xfId="26451" builtinId="9" hidden="1"/>
    <cellStyle name="Hipervínculo visitado" xfId="38684" builtinId="9" hidden="1"/>
    <cellStyle name="Hipervínculo visitado" xfId="4740" builtinId="9" hidden="1"/>
    <cellStyle name="Hipervínculo visitado" xfId="52296" builtinId="9" hidden="1"/>
    <cellStyle name="Hipervínculo visitado" xfId="32456" builtinId="9" hidden="1"/>
    <cellStyle name="Hipervínculo visitado" xfId="52629" builtinId="9" hidden="1"/>
    <cellStyle name="Hipervínculo visitado" xfId="15947" builtinId="9" hidden="1"/>
    <cellStyle name="Hipervínculo visitado" xfId="30384" builtinId="9" hidden="1"/>
    <cellStyle name="Hipervínculo visitado" xfId="23225" builtinId="9" hidden="1"/>
    <cellStyle name="Hipervínculo visitado" xfId="47593" builtinId="9" hidden="1"/>
    <cellStyle name="Hipervínculo visitado" xfId="59260" builtinId="9" hidden="1"/>
    <cellStyle name="Hipervínculo visitado" xfId="29799" builtinId="9" hidden="1"/>
    <cellStyle name="Hipervínculo visitado" xfId="56691" builtinId="9" hidden="1"/>
    <cellStyle name="Hipervínculo visitado" xfId="22615" builtinId="9" hidden="1"/>
    <cellStyle name="Hipervínculo visitado" xfId="9139" builtinId="9" hidden="1"/>
    <cellStyle name="Hipervínculo visitado" xfId="3539" builtinId="9" hidden="1"/>
    <cellStyle name="Hipervínculo visitado" xfId="33948" builtinId="9" hidden="1"/>
    <cellStyle name="Hipervínculo visitado" xfId="26981" builtinId="9" hidden="1"/>
    <cellStyle name="Hipervínculo visitado" xfId="43050" builtinId="9" hidden="1"/>
    <cellStyle name="Hipervínculo visitado" xfId="15758" builtinId="9" hidden="1"/>
    <cellStyle name="Hipervínculo visitado" xfId="30731" builtinId="9" hidden="1"/>
    <cellStyle name="Hipervínculo visitado" xfId="33836" builtinId="9" hidden="1"/>
    <cellStyle name="Hipervínculo visitado" xfId="32081" builtinId="9" hidden="1"/>
    <cellStyle name="Hipervínculo visitado" xfId="25012" builtinId="9" hidden="1"/>
    <cellStyle name="Hipervínculo visitado" xfId="27396" builtinId="9" hidden="1"/>
    <cellStyle name="Hipervínculo visitado" xfId="43080" builtinId="9" hidden="1"/>
    <cellStyle name="Hipervínculo visitado" xfId="24875" builtinId="9" hidden="1"/>
    <cellStyle name="Hipervínculo visitado" xfId="23069" builtinId="9" hidden="1"/>
    <cellStyle name="Hipervínculo visitado" xfId="10412" builtinId="9" hidden="1"/>
    <cellStyle name="Hipervínculo visitado" xfId="12135" builtinId="9" hidden="1"/>
    <cellStyle name="Hipervínculo visitado" xfId="17376" builtinId="9" hidden="1"/>
    <cellStyle name="Hipervínculo visitado" xfId="17134" builtinId="9" hidden="1"/>
    <cellStyle name="Hipervínculo visitado" xfId="36787" builtinId="9" hidden="1"/>
    <cellStyle name="Hipervínculo visitado" xfId="26005" builtinId="9" hidden="1"/>
    <cellStyle name="Hipervínculo visitado" xfId="25228" builtinId="9" hidden="1"/>
    <cellStyle name="Hipervínculo visitado" xfId="49764" builtinId="9" hidden="1"/>
    <cellStyle name="Hipervínculo visitado" xfId="33314" builtinId="9" hidden="1"/>
    <cellStyle name="Hipervínculo visitado" xfId="56655" builtinId="9" hidden="1"/>
    <cellStyle name="Hipervínculo visitado" xfId="33746" builtinId="9" hidden="1"/>
    <cellStyle name="Hipervínculo visitado" xfId="35559" builtinId="9" hidden="1"/>
    <cellStyle name="Hipervínculo visitado" xfId="13949" builtinId="9" hidden="1"/>
    <cellStyle name="Hipervínculo visitado" xfId="12875" builtinId="9" hidden="1"/>
    <cellStyle name="Hipervínculo visitado" xfId="30852" builtinId="9" hidden="1"/>
    <cellStyle name="Hipervínculo visitado" xfId="23725" builtinId="9" hidden="1"/>
    <cellStyle name="Hipervínculo visitado" xfId="11946" builtinId="9" hidden="1"/>
    <cellStyle name="Hipervínculo visitado" xfId="20714" builtinId="9" hidden="1"/>
    <cellStyle name="Hipervínculo visitado" xfId="30745" builtinId="9" hidden="1"/>
    <cellStyle name="Hipervínculo visitado" xfId="50020" builtinId="9" hidden="1"/>
    <cellStyle name="Hipervínculo visitado" xfId="56411" builtinId="9" hidden="1"/>
    <cellStyle name="Hipervínculo visitado" xfId="39362" builtinId="9" hidden="1"/>
    <cellStyle name="Hipervínculo visitado" xfId="11491" builtinId="9" hidden="1"/>
    <cellStyle name="Hipervínculo visitado" xfId="15510" builtinId="9" hidden="1"/>
    <cellStyle name="Hipervínculo visitado" xfId="10556" builtinId="9" hidden="1"/>
    <cellStyle name="Hipervínculo visitado" xfId="55926" builtinId="9" hidden="1"/>
    <cellStyle name="Hipervínculo visitado" xfId="54928" builtinId="9" hidden="1"/>
    <cellStyle name="Hipervínculo visitado" xfId="57563" builtinId="9" hidden="1"/>
    <cellStyle name="Hipervínculo visitado" xfId="51204" builtinId="9" hidden="1"/>
    <cellStyle name="Hipervínculo visitado" xfId="52499" builtinId="9" hidden="1"/>
    <cellStyle name="Hipervínculo visitado" xfId="48434" builtinId="9" hidden="1"/>
    <cellStyle name="Hipervínculo visitado" xfId="46244" builtinId="9" hidden="1"/>
    <cellStyle name="Hipervínculo visitado" xfId="47703" builtinId="9" hidden="1"/>
    <cellStyle name="Hipervínculo visitado" xfId="48484" builtinId="9" hidden="1"/>
    <cellStyle name="Hipervínculo visitado" xfId="49404" builtinId="9" hidden="1"/>
    <cellStyle name="Hipervínculo visitado" xfId="29857" builtinId="9" hidden="1"/>
    <cellStyle name="Hipervínculo visitado" xfId="25734" builtinId="9" hidden="1"/>
    <cellStyle name="Hipervínculo visitado" xfId="1791" builtinId="9" hidden="1"/>
    <cellStyle name="Hipervínculo visitado" xfId="35871" builtinId="9" hidden="1"/>
    <cellStyle name="Hipervínculo visitado" xfId="27197" builtinId="9" hidden="1"/>
    <cellStyle name="Hipervínculo visitado" xfId="22169" builtinId="9" hidden="1"/>
    <cellStyle name="Hipervínculo visitado" xfId="25032" builtinId="9" hidden="1"/>
    <cellStyle name="Hipervínculo visitado" xfId="34613" builtinId="9" hidden="1"/>
    <cellStyle name="Hipervínculo visitado" xfId="6703" builtinId="9" hidden="1"/>
    <cellStyle name="Hipervínculo visitado" xfId="37217" builtinId="9" hidden="1"/>
    <cellStyle name="Hipervínculo visitado" xfId="48478" builtinId="9" hidden="1"/>
    <cellStyle name="Hipervínculo visitado" xfId="53011" builtinId="9" hidden="1"/>
    <cellStyle name="Hipervínculo visitado" xfId="35737" builtinId="9" hidden="1"/>
    <cellStyle name="Hipervínculo visitado" xfId="58893" builtinId="9" hidden="1"/>
    <cellStyle name="Hipervínculo visitado" xfId="50024" builtinId="9" hidden="1"/>
    <cellStyle name="Hipervínculo visitado" xfId="48050" builtinId="9" hidden="1"/>
    <cellStyle name="Hipervínculo visitado" xfId="22423" builtinId="9" hidden="1"/>
    <cellStyle name="Hipervínculo visitado" xfId="53198" builtinId="9" hidden="1"/>
    <cellStyle name="Hipervínculo visitado" xfId="4213" builtinId="9" hidden="1"/>
    <cellStyle name="Hipervínculo visitado" xfId="5216" builtinId="9" hidden="1"/>
    <cellStyle name="Hipervínculo visitado" xfId="18686" builtinId="9" hidden="1"/>
    <cellStyle name="Hipervínculo visitado" xfId="42270" builtinId="9" hidden="1"/>
    <cellStyle name="Hipervínculo visitado" xfId="38816" builtinId="9" hidden="1"/>
    <cellStyle name="Hipervínculo visitado" xfId="25214" builtinId="9" hidden="1"/>
    <cellStyle name="Hipervínculo visitado" xfId="19960" builtinId="9" hidden="1"/>
    <cellStyle name="Hipervínculo visitado" xfId="14727" builtinId="9" hidden="1"/>
    <cellStyle name="Hipervínculo visitado" xfId="51363" builtinId="9" hidden="1"/>
    <cellStyle name="Hipervínculo visitado" xfId="17420" builtinId="9" hidden="1"/>
    <cellStyle name="Hipervínculo visitado" xfId="54994" builtinId="9" hidden="1"/>
    <cellStyle name="Hipervínculo visitado" xfId="59324" builtinId="9" hidden="1"/>
    <cellStyle name="Hipervínculo visitado" xfId="32636" builtinId="9" hidden="1"/>
    <cellStyle name="Hipervínculo visitado" xfId="52941" builtinId="9" hidden="1"/>
    <cellStyle name="Hipervínculo visitado" xfId="12478" builtinId="9" hidden="1"/>
    <cellStyle name="Hipervínculo visitado" xfId="53987" builtinId="9" hidden="1"/>
    <cellStyle name="Hipervínculo visitado" xfId="54549" builtinId="9" hidden="1"/>
    <cellStyle name="Hipervínculo visitado" xfId="53485" builtinId="9" hidden="1"/>
    <cellStyle name="Hipervínculo visitado" xfId="47615" builtinId="9" hidden="1"/>
    <cellStyle name="Hipervínculo visitado" xfId="24797" builtinId="9" hidden="1"/>
    <cellStyle name="Hipervínculo visitado" xfId="39143" builtinId="9" hidden="1"/>
    <cellStyle name="Hipervínculo visitado" xfId="50171" builtinId="9" hidden="1"/>
    <cellStyle name="Hipervínculo visitado" xfId="47775" builtinId="9" hidden="1"/>
    <cellStyle name="Hipervínculo visitado" xfId="58685" builtinId="9" hidden="1"/>
    <cellStyle name="Hipervínculo visitado" xfId="46183" builtinId="9" hidden="1"/>
    <cellStyle name="Hipervínculo visitado" xfId="11680" builtinId="9" hidden="1"/>
    <cellStyle name="Hipervínculo visitado" xfId="29435" builtinId="9" hidden="1"/>
    <cellStyle name="Hipervínculo visitado" xfId="52427" builtinId="9" hidden="1"/>
    <cellStyle name="Hipervínculo visitado" xfId="50634" builtinId="9" hidden="1"/>
    <cellStyle name="Hipervínculo visitado" xfId="41105" builtinId="9" hidden="1"/>
    <cellStyle name="Hipervínculo visitado" xfId="40778" builtinId="9" hidden="1"/>
    <cellStyle name="Hipervínculo visitado" xfId="37349" builtinId="9" hidden="1"/>
    <cellStyle name="Hipervínculo visitado" xfId="40256" builtinId="9" hidden="1"/>
    <cellStyle name="Hipervínculo visitado" xfId="42126" builtinId="9" hidden="1"/>
    <cellStyle name="Hipervínculo visitado" xfId="39995" builtinId="9" hidden="1"/>
    <cellStyle name="Hipervínculo visitado" xfId="57523" builtinId="9" hidden="1"/>
    <cellStyle name="Hipervínculo visitado" xfId="29910" builtinId="9" hidden="1"/>
    <cellStyle name="Hipervínculo visitado" xfId="34404" builtinId="9" hidden="1"/>
    <cellStyle name="Hipervínculo visitado" xfId="54704" builtinId="9" hidden="1"/>
    <cellStyle name="Hipervínculo visitado" xfId="54303" builtinId="9" hidden="1"/>
    <cellStyle name="Hipervínculo visitado" xfId="50341" builtinId="9" hidden="1"/>
    <cellStyle name="Hipervínculo visitado" xfId="29143" builtinId="9" hidden="1"/>
    <cellStyle name="Hipervínculo visitado" xfId="23008" builtinId="9" hidden="1"/>
    <cellStyle name="Hipervínculo visitado" xfId="51640" builtinId="9" hidden="1"/>
    <cellStyle name="Hipervínculo visitado" xfId="5902" builtinId="9" hidden="1"/>
    <cellStyle name="Hipervínculo visitado" xfId="2865" builtinId="9" hidden="1"/>
    <cellStyle name="Hipervínculo visitado" xfId="38676" builtinId="9" hidden="1"/>
    <cellStyle name="Hipervínculo visitado" xfId="12327" builtinId="9" hidden="1"/>
    <cellStyle name="Hipervínculo visitado" xfId="32055" builtinId="9" hidden="1"/>
    <cellStyle name="Hipervínculo visitado" xfId="4368" builtinId="9" hidden="1"/>
    <cellStyle name="Hipervínculo visitado" xfId="16368" builtinId="9" hidden="1"/>
    <cellStyle name="Hipervínculo visitado" xfId="43186" builtinId="9" hidden="1"/>
    <cellStyle name="Hipervínculo visitado" xfId="833" builtinId="9" hidden="1"/>
    <cellStyle name="Hipervínculo visitado" xfId="21588" builtinId="9" hidden="1"/>
    <cellStyle name="Hipervínculo visitado" xfId="27899" builtinId="9" hidden="1"/>
    <cellStyle name="Hipervínculo visitado" xfId="4996" builtinId="9" hidden="1"/>
    <cellStyle name="Hipervínculo visitado" xfId="56339" builtinId="9" hidden="1"/>
    <cellStyle name="Hipervínculo visitado" xfId="17890" builtinId="9" hidden="1"/>
    <cellStyle name="Hipervínculo visitado" xfId="23311" builtinId="9" hidden="1"/>
    <cellStyle name="Hipervínculo visitado" xfId="7427" builtinId="9" hidden="1"/>
    <cellStyle name="Hipervínculo visitado" xfId="13381" builtinId="9" hidden="1"/>
    <cellStyle name="Hipervínculo visitado" xfId="25302" builtinId="9" hidden="1"/>
    <cellStyle name="Hipervínculo visitado" xfId="26081" builtinId="9" hidden="1"/>
    <cellStyle name="Hipervínculo visitado" xfId="11493" builtinId="9" hidden="1"/>
    <cellStyle name="Hipervínculo visitado" xfId="23085" builtinId="9" hidden="1"/>
    <cellStyle name="Hipervínculo visitado" xfId="34259" builtinId="9" hidden="1"/>
    <cellStyle name="Hipervínculo visitado" xfId="36185" builtinId="9" hidden="1"/>
    <cellStyle name="Hipervínculo visitado" xfId="45452" builtinId="9" hidden="1"/>
    <cellStyle name="Hipervínculo visitado" xfId="2070" builtinId="9" hidden="1"/>
    <cellStyle name="Hipervínculo visitado" xfId="19146" builtinId="9" hidden="1"/>
    <cellStyle name="Hipervínculo visitado" xfId="7813" builtinId="9" hidden="1"/>
    <cellStyle name="Hipervínculo visitado" xfId="58445" builtinId="9" hidden="1"/>
    <cellStyle name="Hipervínculo visitado" xfId="13451" builtinId="9" hidden="1"/>
    <cellStyle name="Hipervínculo visitado" xfId="24756" builtinId="9" hidden="1"/>
    <cellStyle name="Hipervínculo visitado" xfId="21055" builtinId="9" hidden="1"/>
    <cellStyle name="Hipervínculo visitado" xfId="50938" builtinId="9" hidden="1"/>
    <cellStyle name="Hipervínculo visitado" xfId="26543" builtinId="9" hidden="1"/>
    <cellStyle name="Hipervínculo visitado" xfId="34886" builtinId="9" hidden="1"/>
    <cellStyle name="Hipervínculo visitado" xfId="4079" builtinId="9" hidden="1"/>
    <cellStyle name="Hipervínculo visitado" xfId="2372" builtinId="9" hidden="1"/>
    <cellStyle name="Hipervínculo visitado" xfId="52401" builtinId="9" hidden="1"/>
    <cellStyle name="Hipervínculo visitado" xfId="37283" builtinId="9" hidden="1"/>
    <cellStyle name="Hipervínculo visitado" xfId="57218" builtinId="9" hidden="1"/>
    <cellStyle name="Hipervínculo visitado" xfId="31138" builtinId="9" hidden="1"/>
    <cellStyle name="Hipervínculo visitado" xfId="55493" builtinId="9" hidden="1"/>
    <cellStyle name="Hipervínculo visitado" xfId="51666" builtinId="9" hidden="1"/>
    <cellStyle name="Hipervínculo visitado" xfId="46274" builtinId="9" hidden="1"/>
    <cellStyle name="Hipervínculo visitado" xfId="8678" builtinId="9" hidden="1"/>
    <cellStyle name="Hipervínculo visitado" xfId="21445" builtinId="9" hidden="1"/>
    <cellStyle name="Hipervínculo visitado" xfId="21439" builtinId="9" hidden="1"/>
    <cellStyle name="Hipervínculo visitado" xfId="4784" builtinId="9" hidden="1"/>
    <cellStyle name="Hipervínculo visitado" xfId="37632" builtinId="9" hidden="1"/>
    <cellStyle name="Hipervínculo visitado" xfId="55261" builtinId="9" hidden="1"/>
    <cellStyle name="Hipervínculo visitado" xfId="16360" builtinId="9" hidden="1"/>
    <cellStyle name="Hipervínculo visitado" xfId="53233" builtinId="9" hidden="1"/>
    <cellStyle name="Hipervínculo visitado" xfId="9910" builtinId="9" hidden="1"/>
    <cellStyle name="Hipervínculo visitado" xfId="16910" builtinId="9" hidden="1"/>
    <cellStyle name="Hipervínculo visitado" xfId="6376" builtinId="9" hidden="1"/>
    <cellStyle name="Hipervínculo visitado" xfId="19128" builtinId="9" hidden="1"/>
    <cellStyle name="Hipervínculo visitado" xfId="51804" builtinId="9" hidden="1"/>
    <cellStyle name="Hipervínculo visitado" xfId="2913" builtinId="9" hidden="1"/>
    <cellStyle name="Hipervínculo visitado" xfId="52200" builtinId="9" hidden="1"/>
    <cellStyle name="Hipervínculo visitado" xfId="11763" builtinId="9" hidden="1"/>
    <cellStyle name="Hipervínculo visitado" xfId="26649" builtinId="9" hidden="1"/>
    <cellStyle name="Hipervínculo visitado" xfId="661" builtinId="9" hidden="1"/>
    <cellStyle name="Hipervínculo visitado" xfId="3175" builtinId="9" hidden="1"/>
    <cellStyle name="Hipervínculo visitado" xfId="41838" builtinId="9" hidden="1"/>
    <cellStyle name="Hipervínculo visitado" xfId="9269" builtinId="9" hidden="1"/>
    <cellStyle name="Hipervínculo visitado" xfId="43481" builtinId="9" hidden="1"/>
    <cellStyle name="Hipervínculo visitado" xfId="38714" builtinId="9" hidden="1"/>
    <cellStyle name="Hipervínculo visitado" xfId="6518" builtinId="9" hidden="1"/>
    <cellStyle name="Hipervínculo visitado" xfId="24375" builtinId="9" hidden="1"/>
    <cellStyle name="Hipervínculo visitado" xfId="33472" builtinId="9" hidden="1"/>
    <cellStyle name="Hipervínculo visitado" xfId="6364" builtinId="9" hidden="1"/>
    <cellStyle name="Hipervínculo visitado" xfId="15126" builtinId="9" hidden="1"/>
    <cellStyle name="Hipervínculo visitado" xfId="25781" builtinId="9" hidden="1"/>
    <cellStyle name="Hipervínculo visitado" xfId="24315" builtinId="9" hidden="1"/>
    <cellStyle name="Hipervínculo visitado" xfId="28849" builtinId="9" hidden="1"/>
    <cellStyle name="Hipervínculo visitado" xfId="24301" builtinId="9" hidden="1"/>
    <cellStyle name="Hipervínculo visitado" xfId="45370" builtinId="9" hidden="1"/>
    <cellStyle name="Hipervínculo visitado" xfId="12961" builtinId="9" hidden="1"/>
    <cellStyle name="Hipervínculo visitado" xfId="16326" builtinId="9" hidden="1"/>
    <cellStyle name="Hipervínculo visitado" xfId="52809" builtinId="9" hidden="1"/>
    <cellStyle name="Hipervínculo visitado" xfId="50385" builtinId="9" hidden="1"/>
    <cellStyle name="Hipervínculo visitado" xfId="57525" builtinId="9" hidden="1"/>
    <cellStyle name="Hipervínculo visitado" xfId="34101" builtinId="9" hidden="1"/>
    <cellStyle name="Hipervínculo visitado" xfId="51620" builtinId="9" hidden="1"/>
    <cellStyle name="Hipervínculo visitado" xfId="41836" builtinId="9" hidden="1"/>
    <cellStyle name="Hipervínculo visitado" xfId="20168" builtinId="9" hidden="1"/>
    <cellStyle name="Hipervínculo visitado" xfId="48802" builtinId="9" hidden="1"/>
    <cellStyle name="Hipervínculo visitado" xfId="36494" builtinId="9" hidden="1"/>
    <cellStyle name="Hipervínculo visitado" xfId="37554" builtinId="9" hidden="1"/>
    <cellStyle name="Hipervínculo visitado" xfId="20842" builtinId="9" hidden="1"/>
    <cellStyle name="Hipervínculo visitado" xfId="25889" builtinId="9" hidden="1"/>
    <cellStyle name="Hipervínculo visitado" xfId="28729" builtinId="9" hidden="1"/>
    <cellStyle name="Hipervínculo visitado" xfId="31082" builtinId="9" hidden="1"/>
    <cellStyle name="Hipervínculo visitado" xfId="37673" builtinId="9" hidden="1"/>
    <cellStyle name="Hipervínculo visitado" xfId="45442" builtinId="9" hidden="1"/>
    <cellStyle name="Hipervínculo visitado" xfId="30930" builtinId="9" hidden="1"/>
    <cellStyle name="Hipervínculo visitado" xfId="30100" builtinId="9" hidden="1"/>
    <cellStyle name="Hipervínculo visitado" xfId="16672" builtinId="9" hidden="1"/>
    <cellStyle name="Hipervínculo visitado" xfId="18890" builtinId="9" hidden="1"/>
    <cellStyle name="Hipervínculo visitado" xfId="29640" builtinId="9" hidden="1"/>
    <cellStyle name="Hipervínculo visitado" xfId="23801" builtinId="9" hidden="1"/>
    <cellStyle name="Hipervínculo visitado" xfId="43656" builtinId="9" hidden="1"/>
    <cellStyle name="Hipervínculo visitado" xfId="43216" builtinId="9" hidden="1"/>
    <cellStyle name="Hipervínculo visitado" xfId="24843" builtinId="9" hidden="1"/>
    <cellStyle name="Hipervínculo visitado" xfId="37373" builtinId="9" hidden="1"/>
    <cellStyle name="Hipervínculo visitado" xfId="34715" builtinId="9" hidden="1"/>
    <cellStyle name="Hipervínculo visitado" xfId="3201" builtinId="9" hidden="1"/>
    <cellStyle name="Hipervínculo visitado" xfId="23999" builtinId="9" hidden="1"/>
    <cellStyle name="Hipervínculo visitado" xfId="43894" builtinId="9" hidden="1"/>
    <cellStyle name="Hipervínculo visitado" xfId="26703" builtinId="9" hidden="1"/>
    <cellStyle name="Hipervínculo visitado" xfId="25891" builtinId="9" hidden="1"/>
    <cellStyle name="Hipervínculo visitado" xfId="33035" builtinId="9" hidden="1"/>
    <cellStyle name="Hipervínculo visitado" xfId="55577" builtinId="9" hidden="1"/>
    <cellStyle name="Hipervínculo visitado" xfId="30856" builtinId="9" hidden="1"/>
    <cellStyle name="Hipervínculo visitado" xfId="52074" builtinId="9" hidden="1"/>
    <cellStyle name="Hipervínculo visitado" xfId="10386" builtinId="9" hidden="1"/>
    <cellStyle name="Hipervínculo visitado" xfId="29897" builtinId="9" hidden="1"/>
    <cellStyle name="Hipervínculo visitado" xfId="56685" builtinId="9" hidden="1"/>
    <cellStyle name="Hipervínculo visitado" xfId="52362" builtinId="9" hidden="1"/>
    <cellStyle name="Hipervínculo visitado" xfId="51168" builtinId="9" hidden="1"/>
    <cellStyle name="Hipervínculo visitado" xfId="8048" builtinId="9" hidden="1"/>
    <cellStyle name="Hipervínculo visitado" xfId="38341" builtinId="9" hidden="1"/>
    <cellStyle name="Hipervínculo visitado" xfId="1559" builtinId="9" hidden="1"/>
    <cellStyle name="Hipervínculo visitado" xfId="29073" builtinId="9" hidden="1"/>
    <cellStyle name="Hipervínculo visitado" xfId="15793" builtinId="9" hidden="1"/>
    <cellStyle name="Hipervínculo visitado" xfId="3023" builtinId="9" hidden="1"/>
    <cellStyle name="Hipervínculo visitado" xfId="51850" builtinId="9" hidden="1"/>
    <cellStyle name="Hipervínculo visitado" xfId="48058" builtinId="9" hidden="1"/>
    <cellStyle name="Hipervínculo visitado" xfId="51616" builtinId="9" hidden="1"/>
    <cellStyle name="Hipervínculo visitado" xfId="3489" builtinId="9" hidden="1"/>
    <cellStyle name="Hipervínculo visitado" xfId="39045" builtinId="9" hidden="1"/>
    <cellStyle name="Hipervínculo visitado" xfId="303" builtinId="9" hidden="1"/>
    <cellStyle name="Hipervínculo visitado" xfId="42918" builtinId="9" hidden="1"/>
    <cellStyle name="Hipervínculo visitado" xfId="18902" builtinId="9" hidden="1"/>
    <cellStyle name="Hipervínculo visitado" xfId="21636" builtinId="9" hidden="1"/>
    <cellStyle name="Hipervínculo visitado" xfId="23773" builtinId="9" hidden="1"/>
    <cellStyle name="Hipervínculo visitado" xfId="37568" builtinId="9" hidden="1"/>
    <cellStyle name="Hipervínculo visitado" xfId="12103" builtinId="9" hidden="1"/>
    <cellStyle name="Hipervínculo visitado" xfId="37088" builtinId="9" hidden="1"/>
    <cellStyle name="Hipervínculo visitado" xfId="27584" builtinId="9" hidden="1"/>
    <cellStyle name="Hipervínculo visitado" xfId="48135" builtinId="9" hidden="1"/>
    <cellStyle name="Hipervínculo visitado" xfId="55679" builtinId="9" hidden="1"/>
    <cellStyle name="Hipervínculo visitado" xfId="39502" builtinId="9" hidden="1"/>
    <cellStyle name="Hipervínculo visitado" xfId="54734" builtinId="9" hidden="1"/>
    <cellStyle name="Hipervínculo visitado" xfId="56571" builtinId="9" hidden="1"/>
    <cellStyle name="Hipervínculo visitado" xfId="54539" builtinId="9" hidden="1"/>
    <cellStyle name="Hipervínculo visitado" xfId="34034" builtinId="9" hidden="1"/>
    <cellStyle name="Hipervínculo visitado" xfId="43126" builtinId="9" hidden="1"/>
    <cellStyle name="Hipervínculo visitado" xfId="55291" builtinId="9" hidden="1"/>
    <cellStyle name="Hipervínculo visitado" xfId="52324" builtinId="9" hidden="1"/>
    <cellStyle name="Hipervínculo visitado" xfId="52" builtinId="9" hidden="1"/>
    <cellStyle name="Hipervínculo visitado" xfId="2905" builtinId="9" hidden="1"/>
    <cellStyle name="Hipervínculo visitado" xfId="56193" builtinId="9" hidden="1"/>
    <cellStyle name="Hipervínculo visitado" xfId="2158" builtinId="9" hidden="1"/>
    <cellStyle name="Hipervínculo visitado" xfId="2945" builtinId="9" hidden="1"/>
    <cellStyle name="Hipervínculo visitado" xfId="41834" builtinId="9" hidden="1"/>
    <cellStyle name="Hipervínculo visitado" xfId="2546" builtinId="9" hidden="1"/>
    <cellStyle name="Hipervínculo visitado" xfId="1311" builtinId="9" hidden="1"/>
    <cellStyle name="Hipervínculo visitado" xfId="19508" builtinId="9" hidden="1"/>
    <cellStyle name="Hipervínculo visitado" xfId="2591" builtinId="9" hidden="1"/>
    <cellStyle name="Hipervínculo visitado" xfId="13318" builtinId="9" hidden="1"/>
    <cellStyle name="Hipervínculo visitado" xfId="42990" builtinId="9" hidden="1"/>
    <cellStyle name="Hipervínculo visitado" xfId="679" builtinId="9" hidden="1"/>
    <cellStyle name="Hipervínculo visitado" xfId="19200" builtinId="9" hidden="1"/>
    <cellStyle name="Hipervínculo visitado" xfId="5380" builtinId="9" hidden="1"/>
    <cellStyle name="Hipervínculo visitado" xfId="38637" builtinId="9" hidden="1"/>
    <cellStyle name="Hipervínculo visitado" xfId="20545" builtinId="9" hidden="1"/>
    <cellStyle name="Hipervínculo visitado" xfId="19056" builtinId="9" hidden="1"/>
    <cellStyle name="Hipervínculo visitado" xfId="6576" builtinId="9" hidden="1"/>
    <cellStyle name="Hipervínculo visitado" xfId="22638" builtinId="9" hidden="1"/>
    <cellStyle name="Hipervínculo visitado" xfId="48888" builtinId="9" hidden="1"/>
    <cellStyle name="Hipervínculo visitado" xfId="56065" builtinId="9" hidden="1"/>
    <cellStyle name="Hipervínculo visitado" xfId="10914" builtinId="9" hidden="1"/>
    <cellStyle name="Hipervínculo visitado" xfId="8266" builtinId="9" hidden="1"/>
    <cellStyle name="Hipervínculo visitado" xfId="1677" builtinId="9" hidden="1"/>
    <cellStyle name="Hipervínculo visitado" xfId="11283" builtinId="9" hidden="1"/>
    <cellStyle name="Hipervínculo visitado" xfId="7809" builtinId="9" hidden="1"/>
    <cellStyle name="Hipervínculo visitado" xfId="16139" builtinId="9" hidden="1"/>
    <cellStyle name="Hipervínculo visitado" xfId="1931" builtinId="9" hidden="1"/>
    <cellStyle name="Hipervínculo visitado" xfId="244" builtinId="9" hidden="1"/>
    <cellStyle name="Hipervínculo visitado" xfId="36370" builtinId="9" hidden="1"/>
    <cellStyle name="Hipervínculo visitado" xfId="48720" builtinId="9" hidden="1"/>
    <cellStyle name="Hipervínculo visitado" xfId="45326" builtinId="9" hidden="1"/>
    <cellStyle name="Hipervínculo visitado" xfId="28605" builtinId="9" hidden="1"/>
    <cellStyle name="Hipervínculo visitado" xfId="4303" builtinId="9" hidden="1"/>
    <cellStyle name="Hipervínculo visitado" xfId="35463" builtinId="9" hidden="1"/>
    <cellStyle name="Hipervínculo visitado" xfId="20527" builtinId="9" hidden="1"/>
    <cellStyle name="Hipervínculo visitado" xfId="55279" builtinId="9" hidden="1"/>
    <cellStyle name="Hipervínculo visitado" xfId="30362" builtinId="9" hidden="1"/>
    <cellStyle name="Hipervínculo visitado" xfId="23597" builtinId="9" hidden="1"/>
    <cellStyle name="Hipervínculo visitado" xfId="31448" builtinId="9" hidden="1"/>
    <cellStyle name="Hipervínculo visitado" xfId="22323" builtinId="9" hidden="1"/>
    <cellStyle name="Hipervínculo visitado" xfId="4856" builtinId="9" hidden="1"/>
    <cellStyle name="Hipervínculo visitado" xfId="33320" builtinId="9" hidden="1"/>
    <cellStyle name="Hipervínculo visitado" xfId="3973" builtinId="9" hidden="1"/>
    <cellStyle name="Hipervínculo visitado" xfId="43599" builtinId="9" hidden="1"/>
    <cellStyle name="Hipervínculo visitado" xfId="56293" builtinId="9" hidden="1"/>
    <cellStyle name="Hipervínculo visitado" xfId="15354" builtinId="9" hidden="1"/>
    <cellStyle name="Hipervínculo visitado" xfId="56964" builtinId="9" hidden="1"/>
    <cellStyle name="Hipervínculo visitado" xfId="56111" builtinId="9" hidden="1"/>
    <cellStyle name="Hipervínculo visitado" xfId="37709" builtinId="9" hidden="1"/>
    <cellStyle name="Hipervínculo visitado" xfId="58789" builtinId="9" hidden="1"/>
    <cellStyle name="Hipervínculo visitado" xfId="53957" builtinId="9" hidden="1"/>
    <cellStyle name="Hipervínculo visitado" xfId="57730" builtinId="9" hidden="1"/>
    <cellStyle name="Hipervínculo visitado" xfId="23390" builtinId="9" hidden="1"/>
    <cellStyle name="Hipervínculo visitado" xfId="44622" builtinId="9" hidden="1"/>
    <cellStyle name="Hipervínculo visitado" xfId="18857" builtinId="9" hidden="1"/>
    <cellStyle name="Hipervínculo visitado" xfId="20567" builtinId="9" hidden="1"/>
    <cellStyle name="Hipervínculo visitado" xfId="56345" builtinId="9" hidden="1"/>
    <cellStyle name="Hipervínculo visitado" xfId="40604" builtinId="9" hidden="1"/>
    <cellStyle name="Hipervínculo visitado" xfId="31372" builtinId="9" hidden="1"/>
    <cellStyle name="Hipervínculo visitado" xfId="3349" builtinId="9" hidden="1"/>
    <cellStyle name="Hipervínculo visitado" xfId="42414" builtinId="9" hidden="1"/>
    <cellStyle name="Hipervínculo visitado" xfId="55474" builtinId="9" hidden="1"/>
    <cellStyle name="Hipervínculo visitado" xfId="44103" builtinId="9" hidden="1"/>
    <cellStyle name="Hipervínculo visitado" xfId="6757" builtinId="9" hidden="1"/>
    <cellStyle name="Hipervínculo visitado" xfId="27668" builtinId="9" hidden="1"/>
    <cellStyle name="Hipervínculo visitado" xfId="28737" builtinId="9" hidden="1"/>
    <cellStyle name="Hipervínculo visitado" xfId="38361" builtinId="9" hidden="1"/>
    <cellStyle name="Hipervínculo visitado" xfId="43916" builtinId="9" hidden="1"/>
    <cellStyle name="Hipervínculo visitado" xfId="30156" builtinId="9" hidden="1"/>
    <cellStyle name="Hipervínculo visitado" xfId="20176" builtinId="9" hidden="1"/>
    <cellStyle name="Hipervínculo visitado" xfId="38856" builtinId="9" hidden="1"/>
    <cellStyle name="Hipervínculo visitado" xfId="7282" builtinId="9" hidden="1"/>
    <cellStyle name="Hipervínculo visitado" xfId="36732" builtinId="9" hidden="1"/>
    <cellStyle name="Hipervínculo visitado" xfId="54832" builtinId="9" hidden="1"/>
    <cellStyle name="Hipervínculo visitado" xfId="30210" builtinId="9" hidden="1"/>
    <cellStyle name="Hipervínculo visitado" xfId="32545" builtinId="9" hidden="1"/>
    <cellStyle name="Hipervínculo visitado" xfId="55709" builtinId="9" hidden="1"/>
    <cellStyle name="Hipervínculo visitado" xfId="11421" builtinId="9" hidden="1"/>
    <cellStyle name="Hipervínculo visitado" xfId="31576" builtinId="9" hidden="1"/>
    <cellStyle name="Hipervínculo visitado" xfId="56435" builtinId="9" hidden="1"/>
    <cellStyle name="Hipervínculo visitado" xfId="36099" builtinId="9" hidden="1"/>
    <cellStyle name="Hipervínculo visitado" xfId="25341" builtinId="9" hidden="1"/>
    <cellStyle name="Hipervínculo visitado" xfId="35647" builtinId="9" hidden="1"/>
    <cellStyle name="Hipervínculo visitado" xfId="8700" builtinId="9" hidden="1"/>
    <cellStyle name="Hipervínculo visitado" xfId="59051" builtinId="9" hidden="1"/>
    <cellStyle name="Hipervínculo visitado" xfId="36205" builtinId="9" hidden="1"/>
    <cellStyle name="Hipervínculo visitado" xfId="45884" builtinId="9" hidden="1"/>
    <cellStyle name="Hipervínculo visitado" xfId="21837" builtinId="9" hidden="1"/>
    <cellStyle name="Hipervínculo visitado" xfId="22223" builtinId="9" hidden="1"/>
    <cellStyle name="Hipervínculo visitado" xfId="50127" builtinId="9" hidden="1"/>
    <cellStyle name="Hipervínculo visitado" xfId="54405" builtinId="9" hidden="1"/>
    <cellStyle name="Hipervínculo visitado" xfId="30158" builtinId="9" hidden="1"/>
    <cellStyle name="Hipervínculo visitado" xfId="22187" builtinId="9" hidden="1"/>
    <cellStyle name="Hipervínculo visitado" xfId="19856" builtinId="9" hidden="1"/>
    <cellStyle name="Hipervínculo visitado" xfId="980" builtinId="9" hidden="1"/>
    <cellStyle name="Hipervínculo visitado" xfId="27831" builtinId="9" hidden="1"/>
    <cellStyle name="Hipervínculo visitado" xfId="16688" builtinId="9" hidden="1"/>
    <cellStyle name="Hipervínculo visitado" xfId="2595" builtinId="9" hidden="1"/>
    <cellStyle name="Hipervínculo visitado" xfId="33372" builtinId="9" hidden="1"/>
    <cellStyle name="Hipervínculo visitado" xfId="32876" builtinId="9" hidden="1"/>
    <cellStyle name="Hipervínculo visitado" xfId="14138" builtinId="9" hidden="1"/>
    <cellStyle name="Hipervínculo visitado" xfId="42654" builtinId="9" hidden="1"/>
    <cellStyle name="Hipervínculo visitado" xfId="16946" builtinId="9" hidden="1"/>
    <cellStyle name="Hipervínculo visitado" xfId="34582" builtinId="9" hidden="1"/>
    <cellStyle name="Hipervínculo visitado" xfId="23828" builtinId="9" hidden="1"/>
    <cellStyle name="Hipervínculo visitado" xfId="51216" builtinId="9" hidden="1"/>
    <cellStyle name="Hipervínculo visitado" xfId="40112" builtinId="9" hidden="1"/>
    <cellStyle name="Hipervínculo visitado" xfId="35167" builtinId="9" hidden="1"/>
    <cellStyle name="Hipervínculo visitado" xfId="40678" builtinId="9" hidden="1"/>
    <cellStyle name="Hipervínculo visitado" xfId="49588" builtinId="9" hidden="1"/>
    <cellStyle name="Hipervínculo visitado" xfId="36648" builtinId="9" hidden="1"/>
    <cellStyle name="Hipervínculo visitado" xfId="46407" builtinId="9" hidden="1"/>
    <cellStyle name="Hipervínculo visitado" xfId="22918" builtinId="9" hidden="1"/>
    <cellStyle name="Hipervínculo visitado" xfId="17882" builtinId="9" hidden="1"/>
    <cellStyle name="Hipervínculo visitado" xfId="54914" builtinId="9" hidden="1"/>
    <cellStyle name="Hipervínculo visitado" xfId="45601" builtinId="9" hidden="1"/>
    <cellStyle name="Hipervínculo visitado" xfId="24141" builtinId="9" hidden="1"/>
    <cellStyle name="Hipervínculo visitado" xfId="34929" builtinId="9" hidden="1"/>
    <cellStyle name="Hipervínculo visitado" xfId="12339" builtinId="9" hidden="1"/>
    <cellStyle name="Hipervínculo visitado" xfId="51802" builtinId="9" hidden="1"/>
    <cellStyle name="Hipervínculo visitado" xfId="57286" builtinId="9" hidden="1"/>
    <cellStyle name="Hipervínculo visitado" xfId="26657" builtinId="9" hidden="1"/>
    <cellStyle name="Hipervínculo visitado" xfId="3252" builtinId="9" hidden="1"/>
    <cellStyle name="Hipervínculo visitado" xfId="1539" builtinId="9" hidden="1"/>
    <cellStyle name="Hipervínculo visitado" xfId="28494" builtinId="9" hidden="1"/>
    <cellStyle name="Hipervínculo visitado" xfId="5894" builtinId="9" hidden="1"/>
    <cellStyle name="Hipervínculo visitado" xfId="50672" builtinId="9" hidden="1"/>
    <cellStyle name="Hipervínculo visitado" xfId="54782" builtinId="9" hidden="1"/>
    <cellStyle name="Hipervínculo visitado" xfId="46165" builtinId="9" hidden="1"/>
    <cellStyle name="Hipervínculo visitado" xfId="7548" builtinId="9" hidden="1"/>
    <cellStyle name="Hipervínculo visitado" xfId="46334" builtinId="9" hidden="1"/>
    <cellStyle name="Hipervínculo visitado" xfId="41097" builtinId="9" hidden="1"/>
    <cellStyle name="Hipervínculo visitado" xfId="30030" builtinId="9" hidden="1"/>
    <cellStyle name="Hipervínculo visitado" xfId="58831" builtinId="9" hidden="1"/>
    <cellStyle name="Hipervínculo visitado" xfId="31923" builtinId="9" hidden="1"/>
    <cellStyle name="Hipervínculo visitado" xfId="23471" builtinId="9" hidden="1"/>
    <cellStyle name="Hipervínculo visitado" xfId="3949" builtinId="9" hidden="1"/>
    <cellStyle name="Hipervínculo visitado" xfId="31566" builtinId="9" hidden="1"/>
    <cellStyle name="Hipervínculo visitado" xfId="27450" builtinId="9" hidden="1"/>
    <cellStyle name="Hipervínculo visitado" xfId="18883" builtinId="9" hidden="1"/>
    <cellStyle name="Hipervínculo visitado" xfId="23515" builtinId="9" hidden="1"/>
    <cellStyle name="Hipervínculo visitado" xfId="38627" builtinId="9" hidden="1"/>
    <cellStyle name="Hipervínculo visitado" xfId="24103" builtinId="9" hidden="1"/>
    <cellStyle name="Hipervínculo visitado" xfId="21319" builtinId="9" hidden="1"/>
    <cellStyle name="Hipervínculo visitado" xfId="16019" builtinId="9" hidden="1"/>
    <cellStyle name="Hipervínculo visitado" xfId="22359" builtinId="9" hidden="1"/>
    <cellStyle name="Hipervínculo visitado" xfId="36249" builtinId="9" hidden="1"/>
    <cellStyle name="Hipervínculo visitado" xfId="12426" builtinId="9" hidden="1"/>
    <cellStyle name="Hipervínculo visitado" xfId="28187" builtinId="9" hidden="1"/>
    <cellStyle name="Hipervínculo visitado" xfId="36356" builtinId="9" hidden="1"/>
    <cellStyle name="Hipervínculo visitado" xfId="51410" builtinId="9" hidden="1"/>
    <cellStyle name="Hipervínculo visitado" xfId="48119" builtinId="9" hidden="1"/>
    <cellStyle name="Hipervínculo visitado" xfId="38141" builtinId="9" hidden="1"/>
    <cellStyle name="Hipervínculo visitado" xfId="15154" builtinId="9" hidden="1"/>
    <cellStyle name="Hipervínculo visitado" xfId="42848" builtinId="9" hidden="1"/>
    <cellStyle name="Hipervínculo visitado" xfId="3855" builtinId="9" hidden="1"/>
    <cellStyle name="Hipervínculo visitado" xfId="47381" builtinId="9" hidden="1"/>
    <cellStyle name="Hipervínculo visitado" xfId="28035" builtinId="9" hidden="1"/>
    <cellStyle name="Hipervínculo visitado" xfId="28207" builtinId="9" hidden="1"/>
    <cellStyle name="Hipervínculo visitado" xfId="15843" builtinId="9" hidden="1"/>
    <cellStyle name="Hipervínculo visitado" xfId="57152" builtinId="9" hidden="1"/>
    <cellStyle name="Hipervínculo visitado" xfId="53847" builtinId="9" hidden="1"/>
    <cellStyle name="Hipervínculo visitado" xfId="50147" builtinId="9" hidden="1"/>
    <cellStyle name="Hipervínculo visitado" xfId="49290" builtinId="9" hidden="1"/>
    <cellStyle name="Hipervínculo visitado" xfId="48613" builtinId="9" hidden="1"/>
    <cellStyle name="Hipervínculo visitado" xfId="46811" builtinId="9" hidden="1"/>
    <cellStyle name="Hipervínculo visitado" xfId="46467" builtinId="9" hidden="1"/>
    <cellStyle name="Hipervínculo visitado" xfId="46051" builtinId="9" hidden="1"/>
    <cellStyle name="Hipervínculo visitado" xfId="47189" builtinId="9" hidden="1"/>
    <cellStyle name="Hipervínculo visitado" xfId="46858" builtinId="9" hidden="1"/>
    <cellStyle name="Hipervínculo visitado" xfId="47575" builtinId="9" hidden="1"/>
    <cellStyle name="Hipervínculo visitado" xfId="47794" builtinId="9" hidden="1"/>
    <cellStyle name="Hipervínculo visitado" xfId="46233" builtinId="9" hidden="1"/>
    <cellStyle name="Hipervínculo visitado" xfId="49098" builtinId="9" hidden="1"/>
    <cellStyle name="Hipervínculo visitado" xfId="48872" builtinId="9" hidden="1"/>
    <cellStyle name="Hipervínculo visitado" xfId="54750" builtinId="9" hidden="1"/>
    <cellStyle name="Hipervínculo visitado" xfId="53989" builtinId="9" hidden="1"/>
    <cellStyle name="Hipervínculo visitado" xfId="52278" builtinId="9" hidden="1"/>
    <cellStyle name="Hipervínculo visitado" xfId="52226" builtinId="9" hidden="1"/>
    <cellStyle name="Hipervínculo visitado" xfId="48318" builtinId="9" hidden="1"/>
    <cellStyle name="Hipervínculo visitado" xfId="45876" builtinId="9" hidden="1"/>
    <cellStyle name="Hipervínculo visitado" xfId="50538" builtinId="9" hidden="1"/>
    <cellStyle name="Hipervínculo visitado" xfId="33190" builtinId="9" hidden="1"/>
    <cellStyle name="Hipervínculo visitado" xfId="27292" builtinId="9" hidden="1"/>
    <cellStyle name="Hipervínculo visitado" xfId="58569" builtinId="9" hidden="1"/>
    <cellStyle name="Hipervínculo visitado" xfId="6841" builtinId="9" hidden="1"/>
    <cellStyle name="Hipervínculo visitado" xfId="33928" builtinId="9" hidden="1"/>
    <cellStyle name="Hipervínculo visitado" xfId="23872" builtinId="9" hidden="1"/>
    <cellStyle name="Hipervínculo visitado" xfId="22744" builtinId="9" hidden="1"/>
    <cellStyle name="Hipervínculo visitado" xfId="55605" builtinId="9" hidden="1"/>
    <cellStyle name="Hipervínculo visitado" xfId="27631" builtinId="9" hidden="1"/>
    <cellStyle name="Hipervínculo visitado" xfId="46383" builtinId="9" hidden="1"/>
    <cellStyle name="Hipervínculo visitado" xfId="23273" builtinId="9" hidden="1"/>
    <cellStyle name="Hipervínculo visitado" xfId="1161" builtinId="9" hidden="1"/>
    <cellStyle name="Hipervínculo visitado" xfId="46499" builtinId="9" hidden="1"/>
    <cellStyle name="Hipervínculo visitado" xfId="9844" builtinId="9" hidden="1"/>
    <cellStyle name="Hipervínculo visitado" xfId="9171" builtinId="9" hidden="1"/>
    <cellStyle name="Hipervínculo visitado" xfId="2820" builtinId="9" hidden="1"/>
    <cellStyle name="Hipervínculo visitado" xfId="50668" builtinId="9" hidden="1"/>
    <cellStyle name="Hipervínculo visitado" xfId="59360" builtinId="9" hidden="1"/>
    <cellStyle name="Hipervínculo visitado" xfId="5976" builtinId="9" hidden="1"/>
    <cellStyle name="Hipervínculo visitado" xfId="48840" builtinId="9" hidden="1"/>
    <cellStyle name="Hipervínculo visitado" xfId="52776" builtinId="9" hidden="1"/>
    <cellStyle name="Hipervínculo visitado" xfId="2290" builtinId="9" hidden="1"/>
    <cellStyle name="Hipervínculo visitado" xfId="46724" builtinId="9" hidden="1"/>
    <cellStyle name="Hipervínculo visitado" xfId="36830" builtinId="9" hidden="1"/>
    <cellStyle name="Hipervínculo visitado" xfId="52487" builtinId="9" hidden="1"/>
    <cellStyle name="Hipervínculo visitado" xfId="18984" builtinId="9" hidden="1"/>
    <cellStyle name="Hipervínculo visitado" xfId="43910" builtinId="9" hidden="1"/>
    <cellStyle name="Hipervínculo visitado" xfId="58095" builtinId="9" hidden="1"/>
    <cellStyle name="Hipervínculo visitado" xfId="46187" builtinId="9" hidden="1"/>
    <cellStyle name="Hipervínculo visitado" xfId="14048" builtinId="9" hidden="1"/>
    <cellStyle name="Hipervínculo visitado" xfId="6150" builtinId="9" hidden="1"/>
    <cellStyle name="Hipervínculo visitado" xfId="13770" builtinId="9" hidden="1"/>
    <cellStyle name="Hipervínculo visitado" xfId="19558" builtinId="9" hidden="1"/>
    <cellStyle name="Hipervínculo visitado" xfId="14237" builtinId="9" hidden="1"/>
    <cellStyle name="Hipervínculo visitado" xfId="46197" builtinId="9" hidden="1"/>
    <cellStyle name="Hipervínculo visitado" xfId="27434" builtinId="9" hidden="1"/>
    <cellStyle name="Hipervínculo visitado" xfId="14650" builtinId="9" hidden="1"/>
    <cellStyle name="Hipervínculo visitado" xfId="33334" builtinId="9" hidden="1"/>
    <cellStyle name="Hipervínculo visitado" xfId="6158" builtinId="9" hidden="1"/>
    <cellStyle name="Hipervínculo visitado" xfId="6210" builtinId="9" hidden="1"/>
    <cellStyle name="Hipervínculo visitado" xfId="19782" builtinId="9" hidden="1"/>
    <cellStyle name="Hipervínculo visitado" xfId="49888" builtinId="9" hidden="1"/>
    <cellStyle name="Hipervínculo visitado" xfId="11841" builtinId="9" hidden="1"/>
    <cellStyle name="Hipervínculo visitado" xfId="42722" builtinId="9" hidden="1"/>
    <cellStyle name="Hipervínculo visitado" xfId="7066" builtinId="9" hidden="1"/>
    <cellStyle name="Hipervínculo visitado" xfId="24031" builtinId="9" hidden="1"/>
    <cellStyle name="Hipervínculo visitado" xfId="52915" builtinId="9" hidden="1"/>
    <cellStyle name="Hipervínculo visitado" xfId="49790" builtinId="9" hidden="1"/>
    <cellStyle name="Hipervínculo visitado" xfId="35477" builtinId="9" hidden="1"/>
    <cellStyle name="Hipervínculo visitado" xfId="49906" builtinId="9" hidden="1"/>
    <cellStyle name="Hipervínculo visitado" xfId="29644" builtinId="9" hidden="1"/>
    <cellStyle name="Hipervínculo visitado" xfId="23000" builtinId="9" hidden="1"/>
    <cellStyle name="Hipervínculo visitado" xfId="19668" builtinId="9" hidden="1"/>
    <cellStyle name="Hipervínculo visitado" xfId="16537" builtinId="9" hidden="1"/>
    <cellStyle name="Hipervínculo visitado" xfId="56395" builtinId="9" hidden="1"/>
    <cellStyle name="Hipervínculo visitado" xfId="17338" builtinId="9" hidden="1"/>
    <cellStyle name="Hipervínculo visitado" xfId="2808" builtinId="9" hidden="1"/>
    <cellStyle name="Hipervínculo visitado" xfId="37891" builtinId="9" hidden="1"/>
    <cellStyle name="Hipervínculo visitado" xfId="38287" builtinId="9" hidden="1"/>
    <cellStyle name="Hipervínculo visitado" xfId="3635" builtinId="9" hidden="1"/>
    <cellStyle name="Hipervínculo visitado" xfId="40750" builtinId="9" hidden="1"/>
    <cellStyle name="Hipervínculo visitado" xfId="50514" builtinId="9" hidden="1"/>
    <cellStyle name="Hipervínculo visitado" xfId="19844" builtinId="9" hidden="1"/>
    <cellStyle name="Hipervínculo visitado" xfId="35251" builtinId="9" hidden="1"/>
    <cellStyle name="Hipervínculo visitado" xfId="14398" builtinId="9" hidden="1"/>
    <cellStyle name="Hipervínculo visitado" xfId="7782" builtinId="9" hidden="1"/>
    <cellStyle name="Hipervínculo visitado" xfId="47609" builtinId="9" hidden="1"/>
    <cellStyle name="Hipervínculo visitado" xfId="47361" builtinId="9" hidden="1"/>
    <cellStyle name="Hipervínculo visitado" xfId="19942" builtinId="9" hidden="1"/>
    <cellStyle name="Hipervínculo visitado" xfId="4115" builtinId="9" hidden="1"/>
    <cellStyle name="Hipervínculo visitado" xfId="14297" builtinId="9" hidden="1"/>
    <cellStyle name="Hipervínculo visitado" xfId="6234" builtinId="9" hidden="1"/>
    <cellStyle name="Hipervínculo visitado" xfId="56253" builtinId="9" hidden="1"/>
    <cellStyle name="Hipervínculo visitado" xfId="41725" builtinId="9" hidden="1"/>
    <cellStyle name="Hipervínculo visitado" xfId="58589" builtinId="9" hidden="1"/>
    <cellStyle name="Hipervínculo visitado" xfId="15146" builtinId="9" hidden="1"/>
    <cellStyle name="Hipervínculo visitado" xfId="27364" builtinId="9" hidden="1"/>
    <cellStyle name="Hipervínculo visitado" xfId="7121" builtinId="9" hidden="1"/>
    <cellStyle name="Hipervínculo visitado" xfId="41503" builtinId="9" hidden="1"/>
    <cellStyle name="Hipervínculo visitado" xfId="35485" builtinId="9" hidden="1"/>
    <cellStyle name="Hipervínculo visitado" xfId="32724" builtinId="9" hidden="1"/>
    <cellStyle name="Hipervínculo visitado" xfId="37483" builtinId="9" hidden="1"/>
    <cellStyle name="Hipervínculo visitado" xfId="43192" builtinId="9" hidden="1"/>
    <cellStyle name="Hipervínculo visitado" xfId="38682" builtinId="9" hidden="1"/>
    <cellStyle name="Hipervínculo visitado" xfId="44078" builtinId="9" hidden="1"/>
    <cellStyle name="Hipervínculo visitado" xfId="990" builtinId="9" hidden="1"/>
    <cellStyle name="Hipervínculo visitado" xfId="48414" builtinId="9" hidden="1"/>
    <cellStyle name="Hipervínculo visitado" xfId="19036" builtinId="9" hidden="1"/>
    <cellStyle name="Hipervínculo visitado" xfId="20700" builtinId="9" hidden="1"/>
    <cellStyle name="Hipervínculo visitado" xfId="1045" builtinId="9" hidden="1"/>
    <cellStyle name="Hipervínculo visitado" xfId="50125" builtinId="9" hidden="1"/>
    <cellStyle name="Hipervínculo visitado" xfId="35177" builtinId="9" hidden="1"/>
    <cellStyle name="Hipervínculo visitado" xfId="7172" builtinId="9" hidden="1"/>
    <cellStyle name="Hipervínculo visitado" xfId="45188" builtinId="9" hidden="1"/>
    <cellStyle name="Hipervínculo visitado" xfId="28422" builtinId="9" hidden="1"/>
    <cellStyle name="Hipervínculo visitado" xfId="39387" builtinId="9" hidden="1"/>
    <cellStyle name="Hipervínculo visitado" xfId="23335" builtinId="9" hidden="1"/>
    <cellStyle name="Hipervínculo visitado" xfId="6795" builtinId="9" hidden="1"/>
    <cellStyle name="Hipervínculo visitado" xfId="10145" builtinId="9" hidden="1"/>
    <cellStyle name="Hipervínculo visitado" xfId="29423" builtinId="9" hidden="1"/>
    <cellStyle name="Hipervínculo visitado" xfId="34127" builtinId="9" hidden="1"/>
    <cellStyle name="Hipervínculo visitado" xfId="35354" builtinId="9" hidden="1"/>
    <cellStyle name="Hipervínculo visitado" xfId="8436" builtinId="9" hidden="1"/>
    <cellStyle name="Hipervínculo visitado" xfId="29057" builtinId="9" hidden="1"/>
    <cellStyle name="Hipervínculo visitado" xfId="47966" builtinId="9" hidden="1"/>
    <cellStyle name="Hipervínculo visitado" xfId="22984" builtinId="9" hidden="1"/>
    <cellStyle name="Hipervínculo visitado" xfId="16569" builtinId="9" hidden="1"/>
    <cellStyle name="Hipervínculo visitado" xfId="52312" builtinId="9" hidden="1"/>
    <cellStyle name="Hipervínculo visitado" xfId="42566" builtinId="9" hidden="1"/>
    <cellStyle name="Hipervínculo visitado" xfId="34890" builtinId="9" hidden="1"/>
    <cellStyle name="Hipervínculo visitado" xfId="46529" builtinId="9" hidden="1"/>
    <cellStyle name="Hipervínculo visitado" xfId="26271" builtinId="9" hidden="1"/>
    <cellStyle name="Hipervínculo visitado" xfId="24899" builtinId="9" hidden="1"/>
    <cellStyle name="Hipervínculo visitado" xfId="10746" builtinId="9" hidden="1"/>
    <cellStyle name="Hipervínculo visitado" xfId="45635" builtinId="9" hidden="1"/>
    <cellStyle name="Hipervínculo visitado" xfId="15096" builtinId="9" hidden="1"/>
    <cellStyle name="Hipervínculo visitado" xfId="41508" builtinId="9" hidden="1"/>
    <cellStyle name="Hipervínculo visitado" xfId="7562" builtinId="9" hidden="1"/>
    <cellStyle name="Hipervínculo visitado" xfId="24487" builtinId="9" hidden="1"/>
    <cellStyle name="Hipervínculo visitado" xfId="29574" builtinId="9" hidden="1"/>
    <cellStyle name="Hipervínculo visitado" xfId="55575" builtinId="9" hidden="1"/>
    <cellStyle name="Hipervínculo visitado" xfId="14580" builtinId="9" hidden="1"/>
    <cellStyle name="Hipervínculo visitado" xfId="48848" builtinId="9" hidden="1"/>
    <cellStyle name="Hipervínculo visitado" xfId="27502" builtinId="9" hidden="1"/>
    <cellStyle name="Hipervínculo visitado" xfId="35783" builtinId="9" hidden="1"/>
    <cellStyle name="Hipervínculo visitado" xfId="33850" builtinId="9" hidden="1"/>
    <cellStyle name="Hipervínculo visitado" xfId="2536" builtinId="9" hidden="1"/>
    <cellStyle name="Hipervínculo visitado" xfId="43652" builtinId="9" hidden="1"/>
    <cellStyle name="Hipervínculo visitado" xfId="14675" builtinId="9" hidden="1"/>
    <cellStyle name="Hipervínculo visitado" xfId="48579" builtinId="9" hidden="1"/>
    <cellStyle name="Hipervínculo visitado" xfId="23124" builtinId="9" hidden="1"/>
    <cellStyle name="Hipervínculo visitado" xfId="32133" builtinId="9" hidden="1"/>
    <cellStyle name="Hipervínculo visitado" xfId="4827" builtinId="9" hidden="1"/>
    <cellStyle name="Hipervínculo visitado" xfId="42248" builtinId="9" hidden="1"/>
    <cellStyle name="Hipervínculo visitado" xfId="58111" builtinId="9" hidden="1"/>
    <cellStyle name="Hipervínculo visitado" xfId="30792" builtinId="9" hidden="1"/>
    <cellStyle name="Hipervínculo visitado" xfId="51668" builtinId="9" hidden="1"/>
    <cellStyle name="Hipervínculo visitado" xfId="35393" builtinId="9" hidden="1"/>
    <cellStyle name="Hipervínculo visitado" xfId="50940" builtinId="9" hidden="1"/>
    <cellStyle name="Hipervínculo visitado" xfId="47269" builtinId="9" hidden="1"/>
    <cellStyle name="Hipervínculo visitado" xfId="53590" builtinId="9" hidden="1"/>
    <cellStyle name="Hipervínculo visitado" xfId="44168" builtinId="9" hidden="1"/>
    <cellStyle name="Hipervínculo visitado" xfId="13548" builtinId="9" hidden="1"/>
    <cellStyle name="Hipervínculo visitado" xfId="12215" builtinId="9" hidden="1"/>
    <cellStyle name="Hipervínculo visitado" xfId="46627" builtinId="9" hidden="1"/>
    <cellStyle name="Hipervínculo visitado" xfId="40522" builtinId="9" hidden="1"/>
    <cellStyle name="Hipervínculo visitado" xfId="869" builtinId="9" hidden="1"/>
    <cellStyle name="Hipervínculo visitado" xfId="2997" builtinId="9" hidden="1"/>
    <cellStyle name="Hipervínculo visitado" xfId="16075" builtinId="9" hidden="1"/>
    <cellStyle name="Hipervínculo visitado" xfId="13329" builtinId="9" hidden="1"/>
    <cellStyle name="Hipervínculo visitado" xfId="53971" builtinId="9" hidden="1"/>
    <cellStyle name="Hipervínculo visitado" xfId="48601" builtinId="9" hidden="1"/>
    <cellStyle name="Hipervínculo visitado" xfId="22271" builtinId="9" hidden="1"/>
    <cellStyle name="Hipervínculo visitado" xfId="31408" builtinId="9" hidden="1"/>
    <cellStyle name="Hipervínculo visitado" xfId="54015" builtinId="9" hidden="1"/>
    <cellStyle name="Hipervínculo visitado" xfId="51070" builtinId="9" hidden="1"/>
    <cellStyle name="Hipervínculo visitado" xfId="226" builtinId="9" hidden="1"/>
    <cellStyle name="Hipervínculo visitado" xfId="6999" builtinId="9" hidden="1"/>
    <cellStyle name="Hipervínculo visitado" xfId="32208" builtinId="9" hidden="1"/>
    <cellStyle name="Hipervínculo visitado" xfId="34820" builtinId="9" hidden="1"/>
    <cellStyle name="Hipervínculo visitado" xfId="36486" builtinId="9" hidden="1"/>
    <cellStyle name="Hipervínculo visitado" xfId="18873" builtinId="9" hidden="1"/>
    <cellStyle name="Hipervínculo visitado" xfId="58393" builtinId="9" hidden="1"/>
    <cellStyle name="Hipervínculo visitado" xfId="57589" builtinId="9" hidden="1"/>
    <cellStyle name="Hipervínculo visitado" xfId="28537" builtinId="9" hidden="1"/>
    <cellStyle name="Hipervínculo visitado" xfId="54167" builtinId="9" hidden="1"/>
    <cellStyle name="Hipervínculo visitado" xfId="6562" builtinId="9" hidden="1"/>
    <cellStyle name="Hipervínculo visitado" xfId="11285" builtinId="9" hidden="1"/>
    <cellStyle name="Hipervínculo visitado" xfId="55545" builtinId="9" hidden="1"/>
    <cellStyle name="Hipervínculo visitado" xfId="26465" builtinId="9" hidden="1"/>
    <cellStyle name="Hipervínculo visitado" xfId="30070" builtinId="9" hidden="1"/>
    <cellStyle name="Hipervínculo visitado" xfId="825" builtinId="9" hidden="1"/>
    <cellStyle name="Hipervínculo visitado" xfId="13137" builtinId="9" hidden="1"/>
    <cellStyle name="Hipervínculo visitado" xfId="45138" builtinId="9" hidden="1"/>
    <cellStyle name="Hipervínculo visitado" xfId="37905" builtinId="9" hidden="1"/>
    <cellStyle name="Hipervínculo visitado" xfId="12915" builtinId="9" hidden="1"/>
    <cellStyle name="Hipervínculo visitado" xfId="6867" builtinId="9" hidden="1"/>
    <cellStyle name="Hipervínculo visitado" xfId="52326" builtinId="9" hidden="1"/>
    <cellStyle name="Hipervínculo visitado" xfId="4719" builtinId="9" hidden="1"/>
    <cellStyle name="Hipervínculo visitado" xfId="40" builtinId="9" hidden="1"/>
    <cellStyle name="Hipervínculo visitado" xfId="14472" builtinId="9" hidden="1"/>
    <cellStyle name="Hipervínculo visitado" xfId="41458" builtinId="9" hidden="1"/>
    <cellStyle name="Hipervínculo visitado" xfId="22670" builtinId="9" hidden="1"/>
    <cellStyle name="Hipervínculo visitado" xfId="38333" builtinId="9" hidden="1"/>
    <cellStyle name="Hipervínculo visitado" xfId="56013" builtinId="9" hidden="1"/>
    <cellStyle name="Hipervínculo visitado" xfId="14958" builtinId="9" hidden="1"/>
    <cellStyle name="Hipervínculo visitado" xfId="31774" builtinId="9" hidden="1"/>
    <cellStyle name="Hipervínculo visitado" xfId="9297" builtinId="9" hidden="1"/>
    <cellStyle name="Hipervínculo visitado" xfId="38814" builtinId="9" hidden="1"/>
    <cellStyle name="Hipervínculo visitado" xfId="20034" builtinId="9" hidden="1"/>
    <cellStyle name="Hipervínculo visitado" xfId="4426" builtinId="9" hidden="1"/>
    <cellStyle name="Hipervínculo visitado" xfId="5079" builtinId="9" hidden="1"/>
    <cellStyle name="Hipervínculo visitado" xfId="12309" builtinId="9" hidden="1"/>
    <cellStyle name="Hipervínculo visitado" xfId="13865" builtinId="9" hidden="1"/>
    <cellStyle name="Hipervínculo visitado" xfId="30725" builtinId="9" hidden="1"/>
    <cellStyle name="Hipervínculo visitado" xfId="31809" builtinId="9" hidden="1"/>
    <cellStyle name="Hipervínculo visitado" xfId="36917" builtinId="9" hidden="1"/>
    <cellStyle name="Hipervínculo visitado" xfId="17378" builtinId="9" hidden="1"/>
    <cellStyle name="Hipervínculo visitado" xfId="15352" builtinId="9" hidden="1"/>
    <cellStyle name="Hipervínculo visitado" xfId="24099" builtinId="9" hidden="1"/>
    <cellStyle name="Hipervínculo visitado" xfId="31258" builtinId="9" hidden="1"/>
    <cellStyle name="Hipervínculo visitado" xfId="29421" builtinId="9" hidden="1"/>
    <cellStyle name="Hipervínculo visitado" xfId="28717" builtinId="9" hidden="1"/>
    <cellStyle name="Hipervínculo visitado" xfId="38738" builtinId="9" hidden="1"/>
    <cellStyle name="Hipervínculo visitado" xfId="45420" builtinId="9" hidden="1"/>
    <cellStyle name="Hipervínculo visitado" xfId="49774" builtinId="9" hidden="1"/>
    <cellStyle name="Hipervínculo visitado" xfId="30904" builtinId="9" hidden="1"/>
    <cellStyle name="Hipervínculo visitado" xfId="34777" builtinId="9" hidden="1"/>
    <cellStyle name="Hipervínculo visitado" xfId="25670" builtinId="9" hidden="1"/>
    <cellStyle name="Hipervínculo visitado" xfId="13774" builtinId="9" hidden="1"/>
    <cellStyle name="Hipervínculo visitado" xfId="34205" builtinId="9" hidden="1"/>
    <cellStyle name="Hipervínculo visitado" xfId="14082" builtinId="9" hidden="1"/>
    <cellStyle name="Hipervínculo visitado" xfId="39443" builtinId="9" hidden="1"/>
    <cellStyle name="Hipervínculo visitado" xfId="46764" builtinId="9" hidden="1"/>
    <cellStyle name="Hipervínculo visitado" xfId="31500" builtinId="9" hidden="1"/>
    <cellStyle name="Hipervínculo visitado" xfId="32253" builtinId="9" hidden="1"/>
    <cellStyle name="Hipervínculo visitado" xfId="20943" builtinId="9" hidden="1"/>
    <cellStyle name="Hipervínculo visitado" xfId="10602" builtinId="9" hidden="1"/>
    <cellStyle name="Hipervínculo visitado" xfId="21397" builtinId="9" hidden="1"/>
    <cellStyle name="Hipervínculo visitado" xfId="18299" builtinId="9" hidden="1"/>
    <cellStyle name="Hipervínculo visitado" xfId="11391" builtinId="9" hidden="1"/>
    <cellStyle name="Hipervínculo visitado" xfId="57989" builtinId="9" hidden="1"/>
    <cellStyle name="Hipervínculo visitado" xfId="40550" builtinId="9" hidden="1"/>
    <cellStyle name="Hipervínculo visitado" xfId="5778" builtinId="9" hidden="1"/>
    <cellStyle name="Hipervínculo visitado" xfId="39824" builtinId="9" hidden="1"/>
    <cellStyle name="Hipervínculo visitado" xfId="33572" builtinId="9" hidden="1"/>
    <cellStyle name="Hipervínculo visitado" xfId="33824" builtinId="9" hidden="1"/>
    <cellStyle name="Hipervínculo visitado" xfId="45044" builtinId="9" hidden="1"/>
    <cellStyle name="Hipervínculo visitado" xfId="11124" builtinId="9" hidden="1"/>
    <cellStyle name="Hipervínculo visitado" xfId="2891" builtinId="9" hidden="1"/>
    <cellStyle name="Hipervínculo visitado" xfId="59187" builtinId="9" hidden="1"/>
    <cellStyle name="Hipervínculo visitado" xfId="59292" builtinId="9" hidden="1"/>
    <cellStyle name="Hipervínculo visitado" xfId="58761" builtinId="9" hidden="1"/>
    <cellStyle name="Hipervínculo visitado" xfId="57579" builtinId="9" hidden="1"/>
    <cellStyle name="Hipervínculo visitado" xfId="55543" builtinId="9" hidden="1"/>
    <cellStyle name="Hipervínculo visitado" xfId="56643" builtinId="9" hidden="1"/>
    <cellStyle name="Hipervínculo visitado" xfId="55900" builtinId="9" hidden="1"/>
    <cellStyle name="Hipervínculo visitado" xfId="52876" builtinId="9" hidden="1"/>
    <cellStyle name="Hipervínculo visitado" xfId="54389" builtinId="9" hidden="1"/>
    <cellStyle name="Hipervínculo visitado" xfId="53646" builtinId="9" hidden="1"/>
    <cellStyle name="Hipervínculo visitado" xfId="51104" builtinId="9" hidden="1"/>
    <cellStyle name="Hipervínculo visitado" xfId="58397" builtinId="9" hidden="1"/>
    <cellStyle name="Hipervínculo visitado" xfId="48776" builtinId="9" hidden="1"/>
    <cellStyle name="Hipervínculo visitado" xfId="55183" builtinId="9" hidden="1"/>
    <cellStyle name="Hipervínculo visitado" xfId="55464" builtinId="9" hidden="1"/>
    <cellStyle name="Hipervínculo visitado" xfId="21624" builtinId="9" hidden="1"/>
    <cellStyle name="Hipervínculo visitado" xfId="18395" builtinId="9" hidden="1"/>
    <cellStyle name="Hipervínculo visitado" xfId="7156" builtinId="9" hidden="1"/>
    <cellStyle name="Hipervínculo visitado" xfId="18762" builtinId="9" hidden="1"/>
    <cellStyle name="Hipervínculo visitado" xfId="27380" builtinId="9" hidden="1"/>
    <cellStyle name="Hipervínculo visitado" xfId="31905" builtinId="9" hidden="1"/>
    <cellStyle name="Hipervínculo visitado" xfId="39620" builtinId="9" hidden="1"/>
    <cellStyle name="Hipervínculo visitado" xfId="41403" builtinId="9" hidden="1"/>
    <cellStyle name="Hipervínculo visitado" xfId="16981" builtinId="9" hidden="1"/>
    <cellStyle name="Hipervínculo visitado" xfId="6292" builtinId="9" hidden="1"/>
    <cellStyle name="Hipervínculo visitado" xfId="8546" builtinId="9" hidden="1"/>
    <cellStyle name="Hipervínculo visitado" xfId="23633" builtinId="9" hidden="1"/>
    <cellStyle name="Hipervínculo visitado" xfId="44602" builtinId="9" hidden="1"/>
    <cellStyle name="Hipervínculo visitado" xfId="33138" builtinId="9" hidden="1"/>
    <cellStyle name="Hipervínculo visitado" xfId="39600" builtinId="9" hidden="1"/>
    <cellStyle name="Hipervínculo visitado" xfId="55452" builtinId="9" hidden="1"/>
    <cellStyle name="Hipervínculo visitado" xfId="58919" builtinId="9" hidden="1"/>
    <cellStyle name="Hipervínculo visitado" xfId="54706" builtinId="9" hidden="1"/>
    <cellStyle name="Hipervínculo visitado" xfId="51630" builtinId="9" hidden="1"/>
    <cellStyle name="Hipervínculo visitado" xfId="11076" builtinId="9" hidden="1"/>
    <cellStyle name="Hipervínculo visitado" xfId="22311" builtinId="9" hidden="1"/>
    <cellStyle name="Hipervínculo visitado" xfId="7466" builtinId="9" hidden="1"/>
    <cellStyle name="Hipervínculo visitado" xfId="28057" builtinId="9" hidden="1"/>
    <cellStyle name="Hipervínculo visitado" xfId="29361" builtinId="9" hidden="1"/>
    <cellStyle name="Hipervínculo visitado" xfId="25198" builtinId="9" hidden="1"/>
    <cellStyle name="Hipervínculo visitado" xfId="25595" builtinId="9" hidden="1"/>
    <cellStyle name="Hipervínculo visitado" xfId="26101" builtinId="9" hidden="1"/>
    <cellStyle name="Hipervínculo visitado" xfId="23537" builtinId="9" hidden="1"/>
    <cellStyle name="Hipervínculo visitado" xfId="25082" builtinId="9" hidden="1"/>
    <cellStyle name="Hipervínculo visitado" xfId="21347" builtinId="9" hidden="1"/>
    <cellStyle name="Hipervínculo visitado" xfId="21132" builtinId="9" hidden="1"/>
    <cellStyle name="Hipervínculo visitado" xfId="22255" builtinId="9" hidden="1"/>
    <cellStyle name="Hipervínculo visitado" xfId="35427" builtinId="9" hidden="1"/>
    <cellStyle name="Hipervínculo visitado" xfId="34321" builtinId="9" hidden="1"/>
    <cellStyle name="Hipervínculo visitado" xfId="33972" builtinId="9" hidden="1"/>
    <cellStyle name="Hipervínculo visitado" xfId="30460" builtinId="9" hidden="1"/>
    <cellStyle name="Hipervínculo visitado" xfId="31396" builtinId="9" hidden="1"/>
    <cellStyle name="Hipervínculo visitado" xfId="37949" builtinId="9" hidden="1"/>
    <cellStyle name="Hipervínculo visitado" xfId="35539" builtinId="9" hidden="1"/>
    <cellStyle name="Hipervínculo visitado" xfId="35929" builtinId="9" hidden="1"/>
    <cellStyle name="Hipervínculo visitado" xfId="38798" builtinId="9" hidden="1"/>
    <cellStyle name="Hipervínculo visitado" xfId="37383" builtinId="9" hidden="1"/>
    <cellStyle name="Hipervínculo visitado" xfId="37045" builtinId="9" hidden="1"/>
    <cellStyle name="Hipervínculo visitado" xfId="36524" builtinId="9" hidden="1"/>
    <cellStyle name="Hipervínculo visitado" xfId="33638" builtinId="9" hidden="1"/>
    <cellStyle name="Hipervínculo visitado" xfId="22433" builtinId="9" hidden="1"/>
    <cellStyle name="Hipervínculo visitado" xfId="23791" builtinId="9" hidden="1"/>
    <cellStyle name="Hipervínculo visitado" xfId="27408" builtinId="9" hidden="1"/>
    <cellStyle name="Hipervínculo visitado" xfId="28765" builtinId="9" hidden="1"/>
    <cellStyle name="Hipervínculo visitado" xfId="59344" builtinId="9" hidden="1"/>
    <cellStyle name="Hipervínculo visitado" xfId="48593" builtinId="9" hidden="1"/>
    <cellStyle name="Hipervínculo visitado" xfId="20895" builtinId="9" hidden="1"/>
    <cellStyle name="Hipervínculo visitado" xfId="12487" builtinId="9" hidden="1"/>
    <cellStyle name="Hipervínculo visitado" xfId="38535" builtinId="9" hidden="1"/>
    <cellStyle name="Hipervínculo visitado" xfId="27803" builtinId="9" hidden="1"/>
    <cellStyle name="Hipervínculo visitado" xfId="7062" builtinId="9" hidden="1"/>
    <cellStyle name="Hipervínculo visitado" xfId="58505" builtinId="9" hidden="1"/>
    <cellStyle name="Hipervínculo visitado" xfId="48230" builtinId="9" hidden="1"/>
    <cellStyle name="Hipervínculo visitado" xfId="54127" builtinId="9" hidden="1"/>
    <cellStyle name="Hipervínculo visitado" xfId="56039" builtinId="9" hidden="1"/>
    <cellStyle name="Hipervínculo visitado" xfId="58027" builtinId="9" hidden="1"/>
    <cellStyle name="Hipervínculo visitado" xfId="58555" builtinId="9" hidden="1"/>
    <cellStyle name="Hipervínculo visitado" xfId="57308" builtinId="9" hidden="1"/>
    <cellStyle name="Hipervínculo visitado" xfId="55237" builtinId="9" hidden="1"/>
    <cellStyle name="Hipervínculo visitado" xfId="23643" builtinId="9" hidden="1"/>
    <cellStyle name="Hipervínculo visitado" xfId="3232" builtinId="9" hidden="1"/>
    <cellStyle name="Hipervínculo visitado" xfId="57507" builtinId="9" hidden="1"/>
    <cellStyle name="Hipervínculo visitado" xfId="26867" builtinId="9" hidden="1"/>
    <cellStyle name="Hipervínculo visitado" xfId="22569" builtinId="9" hidden="1"/>
    <cellStyle name="Hipervínculo visitado" xfId="17682" builtinId="9" hidden="1"/>
    <cellStyle name="Hipervínculo visitado" xfId="50117" builtinId="9" hidden="1"/>
    <cellStyle name="Hipervínculo visitado" xfId="57292" builtinId="9" hidden="1"/>
    <cellStyle name="Hipervínculo visitado" xfId="54754" builtinId="9" hidden="1"/>
    <cellStyle name="Hipervínculo visitado" xfId="32344" builtinId="9" hidden="1"/>
    <cellStyle name="Hipervínculo visitado" xfId="30528" builtinId="9" hidden="1"/>
    <cellStyle name="Hipervínculo visitado" xfId="35455" builtinId="9" hidden="1"/>
    <cellStyle name="Hipervínculo visitado" xfId="37049" builtinId="9" hidden="1"/>
    <cellStyle name="Hipervínculo visitado" xfId="39039" builtinId="9" hidden="1"/>
    <cellStyle name="Hipervínculo visitado" xfId="47469" builtinId="9" hidden="1"/>
    <cellStyle name="Hipervínculo visitado" xfId="51544" builtinId="9" hidden="1"/>
    <cellStyle name="Hipervínculo visitado" xfId="51882" builtinId="9" hidden="1"/>
    <cellStyle name="Hipervínculo visitado" xfId="54235" builtinId="9" hidden="1"/>
    <cellStyle name="Hipervínculo visitado" xfId="47691" builtinId="9" hidden="1"/>
    <cellStyle name="Hipervínculo visitado" xfId="50658" builtinId="9" hidden="1"/>
    <cellStyle name="Hipervínculo visitado" xfId="58103" builtinId="9" hidden="1"/>
    <cellStyle name="Hipervínculo visitado" xfId="47743" builtinId="9" hidden="1"/>
    <cellStyle name="Hipervínculo visitado" xfId="55563" builtinId="9" hidden="1"/>
    <cellStyle name="Hipervínculo visitado" xfId="57805" builtinId="9" hidden="1"/>
    <cellStyle name="Hipervínculo visitado" xfId="26257" builtinId="9" hidden="1"/>
    <cellStyle name="Hipervínculo visitado" xfId="33546" builtinId="9" hidden="1"/>
    <cellStyle name="Hipervínculo visitado" xfId="52244" builtinId="9" hidden="1"/>
    <cellStyle name="Hipervínculo visitado" xfId="17842" builtinId="9" hidden="1"/>
    <cellStyle name="Hipervínculo visitado" xfId="13914" builtinId="9" hidden="1"/>
    <cellStyle name="Hipervínculo visitado" xfId="18157" builtinId="9" hidden="1"/>
    <cellStyle name="Hipervínculo visitado" xfId="10654" builtinId="9" hidden="1"/>
    <cellStyle name="Hipervínculo visitado" xfId="17494" builtinId="9" hidden="1"/>
    <cellStyle name="Hipervínculo visitado" xfId="56559" builtinId="9" hidden="1"/>
    <cellStyle name="Hipervínculo visitado" xfId="53509" builtinId="9" hidden="1"/>
    <cellStyle name="Hipervínculo visitado" xfId="45078" builtinId="9" hidden="1"/>
    <cellStyle name="Hipervínculo visitado" xfId="42149" builtinId="9" hidden="1"/>
    <cellStyle name="Hipervínculo visitado" xfId="12207" builtinId="9" hidden="1"/>
    <cellStyle name="Hipervínculo visitado" xfId="52066" builtinId="9" hidden="1"/>
    <cellStyle name="Hipervínculo visitado" xfId="15771" builtinId="9" hidden="1"/>
    <cellStyle name="Hipervínculo visitado" xfId="25975" builtinId="9" hidden="1"/>
    <cellStyle name="Hipervínculo visitado" xfId="30118" builtinId="9" hidden="1"/>
    <cellStyle name="Hipervínculo visitado" xfId="20682" builtinId="9" hidden="1"/>
    <cellStyle name="Hipervínculo visitado" xfId="11199" builtinId="9" hidden="1"/>
    <cellStyle name="Hipervínculo visitado" xfId="51622" builtinId="9" hidden="1"/>
    <cellStyle name="Hipervínculo visitado" xfId="44954" builtinId="9" hidden="1"/>
    <cellStyle name="Hipervínculo visitado" xfId="32372" builtinId="9" hidden="1"/>
    <cellStyle name="Hipervínculo visitado" xfId="29167" builtinId="9" hidden="1"/>
    <cellStyle name="Hipervínculo visitado" xfId="44666" builtinId="9" hidden="1"/>
    <cellStyle name="Hipervínculo visitado" xfId="51714" builtinId="9" hidden="1"/>
    <cellStyle name="Hipervínculo visitado" xfId="32466" builtinId="9" hidden="1"/>
    <cellStyle name="Hipervínculo visitado" xfId="56547" builtinId="9" hidden="1"/>
    <cellStyle name="Hipervínculo visitado" xfId="59111" builtinId="9" hidden="1"/>
    <cellStyle name="Hipervínculo visitado" xfId="55205" builtinId="9" hidden="1"/>
    <cellStyle name="Hipervínculo visitado" xfId="54595" builtinId="9" hidden="1"/>
    <cellStyle name="Hipervínculo visitado" xfId="53061" builtinId="9" hidden="1"/>
    <cellStyle name="Hipervínculo visitado" xfId="17622" builtinId="9" hidden="1"/>
    <cellStyle name="Hipervínculo visitado" xfId="17196" builtinId="9" hidden="1"/>
    <cellStyle name="Hipervínculo visitado" xfId="58121" builtinId="9" hidden="1"/>
    <cellStyle name="Hipervínculo visitado" xfId="53172" builtinId="9" hidden="1"/>
    <cellStyle name="Hipervínculo visitado" xfId="53947" builtinId="9" hidden="1"/>
    <cellStyle name="Hipervínculo visitado" xfId="39441" builtinId="9" hidden="1"/>
    <cellStyle name="Hipervínculo visitado" xfId="32956" builtinId="9" hidden="1"/>
    <cellStyle name="Hipervínculo visitado" xfId="46209" builtinId="9" hidden="1"/>
    <cellStyle name="Hipervínculo visitado" xfId="49584" builtinId="9" hidden="1"/>
    <cellStyle name="Hipervínculo visitado" xfId="58146" builtinId="9" hidden="1"/>
    <cellStyle name="Hipervínculo visitado" xfId="17688" builtinId="9" hidden="1"/>
    <cellStyle name="Hipervínculo visitado" xfId="16920" builtinId="9" hidden="1"/>
    <cellStyle name="Hipervínculo visitado" xfId="46014" builtinId="9" hidden="1"/>
    <cellStyle name="Hipervínculo visitado" xfId="50762" builtinId="9" hidden="1"/>
    <cellStyle name="Hipervínculo visitado" xfId="54758" builtinId="9" hidden="1"/>
    <cellStyle name="Hipervínculo visitado" xfId="34703" builtinId="9" hidden="1"/>
    <cellStyle name="Hipervínculo visitado" xfId="37295" builtinId="9" hidden="1"/>
    <cellStyle name="Hipervínculo visitado" xfId="37341" builtinId="9" hidden="1"/>
    <cellStyle name="Hipervínculo visitado" xfId="40556" builtinId="9" hidden="1"/>
    <cellStyle name="Hipervínculo visitado" xfId="39686" builtinId="9" hidden="1"/>
    <cellStyle name="Hipervínculo visitado" xfId="40390" builtinId="9" hidden="1"/>
    <cellStyle name="Hipervínculo visitado" xfId="40240" builtinId="9" hidden="1"/>
    <cellStyle name="Hipervínculo visitado" xfId="34629" builtinId="9" hidden="1"/>
    <cellStyle name="Hipervínculo visitado" xfId="37925" builtinId="9" hidden="1"/>
    <cellStyle name="Hipervínculo visitado" xfId="38937" builtinId="9" hidden="1"/>
    <cellStyle name="Hipervínculo visitado" xfId="50361" builtinId="9" hidden="1"/>
    <cellStyle name="Hipervínculo visitado" xfId="50510" builtinId="9" hidden="1"/>
    <cellStyle name="Hipervínculo visitado" xfId="52607" builtinId="9" hidden="1"/>
    <cellStyle name="Hipervínculo visitado" xfId="51712" builtinId="9" hidden="1"/>
    <cellStyle name="Hipervínculo visitado" xfId="44342" builtinId="9" hidden="1"/>
    <cellStyle name="Hipervínculo visitado" xfId="7998" builtinId="9" hidden="1"/>
    <cellStyle name="Hipervínculo visitado" xfId="44009" builtinId="9" hidden="1"/>
    <cellStyle name="Hipervínculo visitado" xfId="48107" builtinId="9" hidden="1"/>
    <cellStyle name="Hipervínculo visitado" xfId="56651" builtinId="9" hidden="1"/>
    <cellStyle name="Hipervínculo visitado" xfId="12147" builtinId="9" hidden="1"/>
    <cellStyle name="Hipervínculo visitado" xfId="14346" builtinId="9" hidden="1"/>
    <cellStyle name="Hipervínculo visitado" xfId="17592" builtinId="9" hidden="1"/>
    <cellStyle name="Hipervínculo visitado" xfId="43579" builtinId="9" hidden="1"/>
    <cellStyle name="Hipervínculo visitado" xfId="56011" builtinId="9" hidden="1"/>
    <cellStyle name="Hipervínculo visitado" xfId="58135" builtinId="9" hidden="1"/>
    <cellStyle name="Hipervínculo visitado" xfId="53347" builtinId="9" hidden="1"/>
    <cellStyle name="Hipervínculo visitado" xfId="48380" builtinId="9" hidden="1"/>
    <cellStyle name="Hipervínculo visitado" xfId="54023" builtinId="9" hidden="1"/>
    <cellStyle name="Hipervínculo visitado" xfId="47317" builtinId="9" hidden="1"/>
    <cellStyle name="Hipervínculo visitado" xfId="47643" builtinId="9" hidden="1"/>
    <cellStyle name="Hipervínculo visitado" xfId="45925" builtinId="9" hidden="1"/>
    <cellStyle name="Hipervínculo visitado" xfId="49083" builtinId="9" hidden="1"/>
    <cellStyle name="Hipervínculo visitado" xfId="10698" builtinId="9" hidden="1"/>
    <cellStyle name="Hipervínculo visitado" xfId="751" builtinId="9" hidden="1"/>
    <cellStyle name="Hipervínculo visitado" xfId="34840" builtinId="9" hidden="1"/>
    <cellStyle name="Hipervínculo visitado" xfId="18169" builtinId="9" hidden="1"/>
    <cellStyle name="Hipervínculo visitado" xfId="57911" builtinId="9" hidden="1"/>
    <cellStyle name="Hipervínculo visitado" xfId="24479" builtinId="9" hidden="1"/>
    <cellStyle name="Hipervínculo visitado" xfId="18886" builtinId="9" hidden="1"/>
    <cellStyle name="Hipervínculo visitado" xfId="28448" builtinId="9" hidden="1"/>
    <cellStyle name="Hipervínculo visitado" xfId="38740" builtinId="9" hidden="1"/>
    <cellStyle name="Hipervínculo visitado" xfId="29594" builtinId="9" hidden="1"/>
    <cellStyle name="Hipervínculo visitado" xfId="11607" builtinId="9" hidden="1"/>
    <cellStyle name="Hipervínculo visitado" xfId="17292" builtinId="9" hidden="1"/>
    <cellStyle name="Hipervínculo visitado" xfId="59065" builtinId="9" hidden="1"/>
    <cellStyle name="Hipervínculo visitado" xfId="10950" builtinId="9" hidden="1"/>
    <cellStyle name="Hipervínculo visitado" xfId="21505" builtinId="9" hidden="1"/>
    <cellStyle name="Hipervínculo visitado" xfId="15640" builtinId="9" hidden="1"/>
    <cellStyle name="Hipervínculo visitado" xfId="4149" builtinId="9" hidden="1"/>
    <cellStyle name="Hipervínculo visitado" xfId="9051" builtinId="9" hidden="1"/>
    <cellStyle name="Hipervínculo visitado" xfId="17982" builtinId="9" hidden="1"/>
    <cellStyle name="Hipervínculo visitado" xfId="35547" builtinId="9" hidden="1"/>
    <cellStyle name="Hipervínculo visitado" xfId="33266" builtinId="9" hidden="1"/>
    <cellStyle name="Hipervínculo visitado" xfId="23729" builtinId="9" hidden="1"/>
    <cellStyle name="Hipervínculo visitado" xfId="13546" builtinId="9" hidden="1"/>
    <cellStyle name="Hipervínculo visitado" xfId="14759" builtinId="9" hidden="1"/>
    <cellStyle name="Hipervínculo visitado" xfId="17280" builtinId="9" hidden="1"/>
    <cellStyle name="Hipervínculo visitado" xfId="43569" builtinId="9" hidden="1"/>
    <cellStyle name="Hipervínculo visitado" xfId="42768" builtinId="9" hidden="1"/>
    <cellStyle name="Hipervínculo visitado" xfId="27400" builtinId="9" hidden="1"/>
    <cellStyle name="Hipervínculo visitado" xfId="24213" builtinId="9" hidden="1"/>
    <cellStyle name="Hipervínculo visitado" xfId="23882" builtinId="9" hidden="1"/>
    <cellStyle name="Hipervínculo visitado" xfId="21846" builtinId="9" hidden="1"/>
    <cellStyle name="Hipervínculo visitado" xfId="25593" builtinId="9" hidden="1"/>
    <cellStyle name="Hipervínculo visitado" xfId="32700" builtinId="9" hidden="1"/>
    <cellStyle name="Hipervínculo visitado" xfId="38678" builtinId="9" hidden="1"/>
    <cellStyle name="Hipervínculo visitado" xfId="56315" builtinId="9" hidden="1"/>
    <cellStyle name="Hipervínculo visitado" xfId="5002" builtinId="9" hidden="1"/>
    <cellStyle name="Hipervínculo visitado" xfId="5358" builtinId="9" hidden="1"/>
    <cellStyle name="Hipervínculo visitado" xfId="44232" builtinId="9" hidden="1"/>
    <cellStyle name="Hipervínculo visitado" xfId="36773" builtinId="9" hidden="1"/>
    <cellStyle name="Hipervínculo visitado" xfId="34643" builtinId="9" hidden="1"/>
    <cellStyle name="Hipervínculo visitado" xfId="22073" builtinId="9" hidden="1"/>
    <cellStyle name="Hipervínculo visitado" xfId="9778" builtinId="9" hidden="1"/>
    <cellStyle name="Hipervínculo visitado" xfId="41741" builtinId="9" hidden="1"/>
    <cellStyle name="Hipervínculo visitado" xfId="29757" builtinId="9" hidden="1"/>
    <cellStyle name="Hipervínculo visitado" xfId="3859" builtinId="9" hidden="1"/>
    <cellStyle name="Hipervínculo visitado" xfId="992" builtinId="9" hidden="1"/>
    <cellStyle name="Hipervínculo visitado" xfId="4408" builtinId="9" hidden="1"/>
    <cellStyle name="Hipervínculo visitado" xfId="7236" builtinId="9" hidden="1"/>
    <cellStyle name="Hipervínculo visitado" xfId="6863" builtinId="9" hidden="1"/>
    <cellStyle name="Hipervínculo visitado" xfId="19608" builtinId="9" hidden="1"/>
    <cellStyle name="Hipervínculo visitado" xfId="20010" builtinId="9" hidden="1"/>
    <cellStyle name="Hipervínculo visitado" xfId="4986" builtinId="9" hidden="1"/>
    <cellStyle name="Hipervínculo visitado" xfId="3793" builtinId="9" hidden="1"/>
    <cellStyle name="Hipervínculo visitado" xfId="36005" builtinId="9" hidden="1"/>
    <cellStyle name="Hipervínculo visitado" xfId="30470" builtinId="9" hidden="1"/>
    <cellStyle name="Hipervínculo visitado" xfId="36095" builtinId="9" hidden="1"/>
    <cellStyle name="Hipervínculo visitado" xfId="39746" builtinId="9" hidden="1"/>
    <cellStyle name="Hipervínculo visitado" xfId="39646" builtinId="9" hidden="1"/>
    <cellStyle name="Hipervínculo visitado" xfId="54327" builtinId="9" hidden="1"/>
    <cellStyle name="Hipervínculo visitado" xfId="59392" builtinId="9" hidden="1"/>
    <cellStyle name="Hipervínculo visitado" xfId="39377" builtinId="9" hidden="1"/>
    <cellStyle name="Hipervínculo visitado" xfId="29325" builtinId="9" hidden="1"/>
    <cellStyle name="Hipervínculo visitado" xfId="10006" builtinId="9" hidden="1"/>
    <cellStyle name="Hipervínculo visitado" xfId="24723" builtinId="9" hidden="1"/>
    <cellStyle name="Hipervínculo visitado" xfId="8718" builtinId="9" hidden="1"/>
    <cellStyle name="Hipervínculo visitado" xfId="46343" builtinId="9" hidden="1"/>
    <cellStyle name="Hipervínculo visitado" xfId="46296" builtinId="9" hidden="1"/>
    <cellStyle name="Hipervínculo visitado" xfId="42234" builtinId="9" hidden="1"/>
    <cellStyle name="Hipervínculo visitado" xfId="49672" builtinId="9" hidden="1"/>
    <cellStyle name="Hipervínculo visitado" xfId="53527" builtinId="9" hidden="1"/>
    <cellStyle name="Hipervínculo visitado" xfId="56661" builtinId="9" hidden="1"/>
    <cellStyle name="Hipervínculo visitado" xfId="30723" builtinId="9" hidden="1"/>
    <cellStyle name="Hipervínculo visitado" xfId="32161" builtinId="9" hidden="1"/>
    <cellStyle name="Hipervínculo visitado" xfId="46292" builtinId="9" hidden="1"/>
    <cellStyle name="Hipervínculo visitado" xfId="30130" builtinId="9" hidden="1"/>
    <cellStyle name="Hipervínculo visitado" xfId="22752" builtinId="9" hidden="1"/>
    <cellStyle name="Hipervínculo visitado" xfId="7508" builtinId="9" hidden="1"/>
    <cellStyle name="Hipervínculo visitado" xfId="48531" builtinId="9" hidden="1"/>
    <cellStyle name="Hipervínculo visitado" xfId="55509" builtinId="9" hidden="1"/>
    <cellStyle name="Hipervínculo visitado" xfId="53329" builtinId="9" hidden="1"/>
    <cellStyle name="Hipervínculo visitado" xfId="35581" builtinId="9" hidden="1"/>
    <cellStyle name="Hipervínculo visitado" xfId="41177" builtinId="9" hidden="1"/>
    <cellStyle name="Hipervínculo visitado" xfId="17852" builtinId="9" hidden="1"/>
    <cellStyle name="Hipervínculo visitado" xfId="51266" builtinId="9" hidden="1"/>
    <cellStyle name="Hipervínculo visitado" xfId="53271" builtinId="9" hidden="1"/>
    <cellStyle name="Hipervínculo visitado" xfId="27580" builtinId="9" hidden="1"/>
    <cellStyle name="Hipervínculo visitado" xfId="24073" builtinId="9" hidden="1"/>
    <cellStyle name="Hipervínculo visitado" xfId="33462" builtinId="9" hidden="1"/>
    <cellStyle name="Hipervínculo visitado" xfId="6455" builtinId="9" hidden="1"/>
    <cellStyle name="Hipervínculo visitado" xfId="48322" builtinId="9" hidden="1"/>
    <cellStyle name="Hipervínculo visitado" xfId="10612" builtinId="9" hidden="1"/>
    <cellStyle name="Hipervínculo visitado" xfId="10396" builtinId="9" hidden="1"/>
    <cellStyle name="Hipervínculo visitado" xfId="48384" builtinId="9" hidden="1"/>
    <cellStyle name="Hipervínculo visitado" xfId="51644" builtinId="9" hidden="1"/>
    <cellStyle name="Hipervínculo visitado" xfId="52054" builtinId="9" hidden="1"/>
    <cellStyle name="Hipervínculo visitado" xfId="52409" builtinId="9" hidden="1"/>
    <cellStyle name="Hipervínculo visitado" xfId="52571" builtinId="9" hidden="1"/>
    <cellStyle name="Hipervínculo visitado" xfId="38047" builtinId="9" hidden="1"/>
    <cellStyle name="Hipervínculo visitado" xfId="56611" builtinId="9" hidden="1"/>
    <cellStyle name="Hipervínculo visitado" xfId="54658" builtinId="9" hidden="1"/>
    <cellStyle name="Hipervínculo visitado" xfId="9231" builtinId="9" hidden="1"/>
    <cellStyle name="Hipervínculo visitado" xfId="35949" builtinId="9" hidden="1"/>
    <cellStyle name="Hipervínculo visitado" xfId="35913" builtinId="9" hidden="1"/>
    <cellStyle name="Hipervínculo visitado" xfId="59398" builtinId="9" hidden="1"/>
    <cellStyle name="Hipervínculo visitado" xfId="33510" builtinId="9" hidden="1"/>
    <cellStyle name="Hipervínculo visitado" xfId="53025" builtinId="9" hidden="1"/>
    <cellStyle name="Hipervínculo visitado" xfId="30060" builtinId="9" hidden="1"/>
    <cellStyle name="Hipervínculo visitado" xfId="8728" builtinId="9" hidden="1"/>
    <cellStyle name="Hipervínculo visitado" xfId="30842" builtinId="9" hidden="1"/>
    <cellStyle name="Hipervínculo visitado" xfId="14340" builtinId="9" hidden="1"/>
    <cellStyle name="Hipervínculo visitado" xfId="38947" builtinId="9" hidden="1"/>
    <cellStyle name="Hipervínculo visitado" xfId="50449" builtinId="9" hidden="1"/>
    <cellStyle name="Hipervínculo visitado" xfId="34237" builtinId="9" hidden="1"/>
    <cellStyle name="Hipervínculo visitado" xfId="58961" builtinId="9" hidden="1"/>
    <cellStyle name="Hipervínculo visitado" xfId="20531" builtinId="9" hidden="1"/>
    <cellStyle name="Hipervínculo visitado" xfId="3357" builtinId="9" hidden="1"/>
    <cellStyle name="Hipervínculo visitado" xfId="17352" builtinId="9" hidden="1"/>
    <cellStyle name="Hipervínculo visitado" xfId="6354" builtinId="9" hidden="1"/>
    <cellStyle name="Hipervínculo visitado" xfId="22365" builtinId="9" hidden="1"/>
    <cellStyle name="Hipervínculo visitado" xfId="15134" builtinId="9" hidden="1"/>
    <cellStyle name="Hipervínculo visitado" xfId="27155" builtinId="9" hidden="1"/>
    <cellStyle name="Hipervínculo visitado" xfId="7349" builtinId="9" hidden="1"/>
    <cellStyle name="Hipervínculo visitado" xfId="36137" builtinId="9" hidden="1"/>
    <cellStyle name="Hipervínculo visitado" xfId="57702" builtinId="9" hidden="1"/>
    <cellStyle name="Hipervínculo visitado" xfId="55416" builtinId="9" hidden="1"/>
    <cellStyle name="Hipervínculo visitado" xfId="55138" builtinId="9" hidden="1"/>
    <cellStyle name="Hipervínculo visitado" xfId="2224" builtinId="9" hidden="1"/>
    <cellStyle name="Hipervínculo visitado" xfId="55203" builtinId="9" hidden="1"/>
    <cellStyle name="Hipervínculo visitado" xfId="26263" builtinId="9" hidden="1"/>
    <cellStyle name="Hipervínculo visitado" xfId="46651" builtinId="9" hidden="1"/>
    <cellStyle name="Hipervínculo visitado" xfId="22555" builtinId="9" hidden="1"/>
    <cellStyle name="Hipervínculo visitado" xfId="15212" builtinId="9" hidden="1"/>
    <cellStyle name="Hipervínculo visitado" xfId="18371" builtinId="9" hidden="1"/>
    <cellStyle name="Hipervínculo visitado" xfId="19080" builtinId="9" hidden="1"/>
    <cellStyle name="Hipervínculo visitado" xfId="44136" builtinId="9" hidden="1"/>
    <cellStyle name="Hipervínculo visitado" xfId="31668" builtinId="9" hidden="1"/>
    <cellStyle name="Hipervínculo visitado" xfId="20373" builtinId="9" hidden="1"/>
    <cellStyle name="Hipervínculo visitado" xfId="9966" builtinId="9" hidden="1"/>
    <cellStyle name="Hipervínculo visitado" xfId="33256" builtinId="9" hidden="1"/>
    <cellStyle name="Hipervínculo visitado" xfId="14922" builtinId="9" hidden="1"/>
    <cellStyle name="Hipervínculo visitado" xfId="20907" builtinId="9" hidden="1"/>
    <cellStyle name="Hipervínculo visitado" xfId="12773" builtinId="9" hidden="1"/>
    <cellStyle name="Hipervínculo visitado" xfId="27442" builtinId="9" hidden="1"/>
    <cellStyle name="Hipervínculo visitado" xfId="26637" builtinId="9" hidden="1"/>
    <cellStyle name="Hipervínculo visitado" xfId="35499" builtinId="9" hidden="1"/>
    <cellStyle name="Hipervínculo visitado" xfId="27077" builtinId="9" hidden="1"/>
    <cellStyle name="Hipervínculo visitado" xfId="43555" builtinId="9" hidden="1"/>
    <cellStyle name="Hipervínculo visitado" xfId="9061" builtinId="9" hidden="1"/>
    <cellStyle name="Hipervínculo visitado" xfId="53307" builtinId="9" hidden="1"/>
    <cellStyle name="Hipervínculo visitado" xfId="14914" builtinId="9" hidden="1"/>
    <cellStyle name="Hipervínculo visitado" xfId="58825" builtinId="9" hidden="1"/>
    <cellStyle name="Hipervínculo visitado" xfId="44100" builtinId="9" hidden="1"/>
    <cellStyle name="Hipervínculo visitado" xfId="1961" builtinId="9" hidden="1"/>
    <cellStyle name="Hipervínculo visitado" xfId="23147" builtinId="9" hidden="1"/>
    <cellStyle name="Hipervínculo visitado" xfId="19726" builtinId="9" hidden="1"/>
    <cellStyle name="Hipervínculo visitado" xfId="9151" builtinId="9" hidden="1"/>
    <cellStyle name="Hipervínculo visitado" xfId="6134" builtinId="9" hidden="1"/>
    <cellStyle name="Hipervínculo visitado" xfId="15426" builtinId="9" hidden="1"/>
    <cellStyle name="Hipervínculo visitado" xfId="10189" builtinId="9" hidden="1"/>
    <cellStyle name="Hipervínculo visitado" xfId="48034" builtinId="9" hidden="1"/>
    <cellStyle name="Hipervínculo visitado" xfId="16519" builtinId="9" hidden="1"/>
    <cellStyle name="Hipervínculo visitado" xfId="38639" builtinId="9" hidden="1"/>
    <cellStyle name="Hipervínculo visitado" xfId="6699" builtinId="9" hidden="1"/>
    <cellStyle name="Hipervínculo visitado" xfId="51474" builtinId="9" hidden="1"/>
    <cellStyle name="Hipervínculo visitado" xfId="25070" builtinId="9" hidden="1"/>
    <cellStyle name="Hipervínculo visitado" xfId="29903" builtinId="9" hidden="1"/>
    <cellStyle name="Hipervínculo visitado" xfId="18944" builtinId="9" hidden="1"/>
    <cellStyle name="Hipervínculo visitado" xfId="7660" builtinId="9" hidden="1"/>
    <cellStyle name="Hipervínculo visitado" xfId="6110" builtinId="9" hidden="1"/>
    <cellStyle name="Hipervínculo visitado" xfId="30034" builtinId="9" hidden="1"/>
    <cellStyle name="Hipervínculo visitado" xfId="3065" builtinId="9" hidden="1"/>
    <cellStyle name="Hipervínculo visitado" xfId="7448" builtinId="9" hidden="1"/>
    <cellStyle name="Hipervínculo visitado" xfId="54433" builtinId="9" hidden="1"/>
    <cellStyle name="Hipervínculo visitado" xfId="25706" builtinId="9" hidden="1"/>
    <cellStyle name="Hipervínculo visitado" xfId="52475" builtinId="9" hidden="1"/>
    <cellStyle name="Hipervínculo visitado" xfId="20302" builtinId="9" hidden="1"/>
    <cellStyle name="Hipervínculo visitado" xfId="9922" builtinId="9" hidden="1"/>
    <cellStyle name="Hipervínculo visitado" xfId="15136" builtinId="9" hidden="1"/>
    <cellStyle name="Hipervínculo visitado" xfId="51299" builtinId="9" hidden="1"/>
    <cellStyle name="Hipervínculo visitado" xfId="20022" builtinId="9" hidden="1"/>
    <cellStyle name="Hipervínculo visitado" xfId="3193" builtinId="9" hidden="1"/>
    <cellStyle name="Hipervínculo visitado" xfId="41782" builtinId="9" hidden="1"/>
    <cellStyle name="Hipervínculo visitado" xfId="56461" builtinId="9" hidden="1"/>
    <cellStyle name="Hipervínculo visitado" xfId="14753" builtinId="9" hidden="1"/>
    <cellStyle name="Hipervínculo visitado" xfId="27556" builtinId="9" hidden="1"/>
    <cellStyle name="Hipervínculo visitado" xfId="29173" builtinId="9" hidden="1"/>
    <cellStyle name="Hipervínculo visitado" xfId="32216" builtinId="9" hidden="1"/>
    <cellStyle name="Hipervínculo visitado" xfId="45631" builtinId="9" hidden="1"/>
    <cellStyle name="Hipervínculo visitado" xfId="25658" builtinId="9" hidden="1"/>
    <cellStyle name="Hipervínculo visitado" xfId="23081" builtinId="9" hidden="1"/>
    <cellStyle name="Hipervínculo visitado" xfId="23063" builtinId="9" hidden="1"/>
    <cellStyle name="Hipervínculo visitado" xfId="31120" builtinId="9" hidden="1"/>
    <cellStyle name="Hipervínculo visitado" xfId="34975" builtinId="9" hidden="1"/>
    <cellStyle name="Hipervínculo visitado" xfId="27879" builtinId="9" hidden="1"/>
    <cellStyle name="Hipervínculo visitado" xfId="47087" builtinId="9" hidden="1"/>
    <cellStyle name="Hipervínculo visitado" xfId="37677" builtinId="9" hidden="1"/>
    <cellStyle name="Hipervínculo visitado" xfId="22694" builtinId="9" hidden="1"/>
    <cellStyle name="Hipervínculo visitado" xfId="22091" builtinId="9" hidden="1"/>
    <cellStyle name="Hipervínculo visitado" xfId="2232" builtinId="9" hidden="1"/>
    <cellStyle name="Hipervínculo visitado" xfId="26799" builtinId="9" hidden="1"/>
    <cellStyle name="Hipervínculo visitado" xfId="12953" builtinId="9" hidden="1"/>
    <cellStyle name="Hipervínculo visitado" xfId="20423" builtinId="9" hidden="1"/>
    <cellStyle name="Hipervínculo visitado" xfId="43583" builtinId="9" hidden="1"/>
    <cellStyle name="Hipervínculo visitado" xfId="43317" builtinId="9" hidden="1"/>
    <cellStyle name="Hipervínculo visitado" xfId="20232" builtinId="9" hidden="1"/>
    <cellStyle name="Hipervínculo visitado" xfId="14528" builtinId="9" hidden="1"/>
    <cellStyle name="Hipervínculo visitado" xfId="6749" builtinId="9" hidden="1"/>
    <cellStyle name="Hipervínculo visitado" xfId="13345" builtinId="9" hidden="1"/>
    <cellStyle name="Hipervínculo visitado" xfId="21903" builtinId="9" hidden="1"/>
    <cellStyle name="Hipervínculo visitado" xfId="2410" builtinId="9" hidden="1"/>
    <cellStyle name="Hipervínculo visitado" xfId="4581" builtinId="9" hidden="1"/>
    <cellStyle name="Hipervínculo visitado" xfId="57238" builtinId="9" hidden="1"/>
    <cellStyle name="Hipervínculo visitado" xfId="27212" builtinId="9" hidden="1"/>
    <cellStyle name="Hipervínculo visitado" xfId="57875" builtinId="9" hidden="1"/>
    <cellStyle name="Hipervínculo visitado" xfId="20419" builtinId="9" hidden="1"/>
    <cellStyle name="Hipervínculo visitado" xfId="35278" builtinId="9" hidden="1"/>
    <cellStyle name="Hipervínculo visitado" xfId="25040" builtinId="9" hidden="1"/>
    <cellStyle name="Hipervínculo visitado" xfId="31180" builtinId="9" hidden="1"/>
    <cellStyle name="Hipervínculo visitado" xfId="25865" builtinId="9" hidden="1"/>
    <cellStyle name="Hipervínculo visitado" xfId="35787" builtinId="9" hidden="1"/>
    <cellStyle name="Hipervínculo visitado" xfId="43864" builtinId="9" hidden="1"/>
    <cellStyle name="Hipervínculo visitado" xfId="36167" builtinId="9" hidden="1"/>
    <cellStyle name="Hipervínculo visitado" xfId="17876" builtinId="9" hidden="1"/>
    <cellStyle name="Hipervínculo visitado" xfId="39964" builtinId="9" hidden="1"/>
    <cellStyle name="Hipervínculo visitado" xfId="12691" builtinId="9" hidden="1"/>
    <cellStyle name="Hipervínculo visitado" xfId="9620" builtinId="9" hidden="1"/>
    <cellStyle name="Hipervínculo visitado" xfId="58775" builtinId="9" hidden="1"/>
    <cellStyle name="Hipervínculo visitado" xfId="24781" builtinId="9" hidden="1"/>
    <cellStyle name="Hipervínculo visitado" xfId="40999" builtinId="9" hidden="1"/>
    <cellStyle name="Hipervínculo visitado" xfId="8590" builtinId="9" hidden="1"/>
    <cellStyle name="Hipervínculo visitado" xfId="16296" builtinId="9" hidden="1"/>
    <cellStyle name="Hipervínculo visitado" xfId="1843" builtinId="9" hidden="1"/>
    <cellStyle name="Hipervínculo visitado" xfId="6128" builtinId="9" hidden="1"/>
    <cellStyle name="Hipervínculo visitado" xfId="11827" builtinId="9" hidden="1"/>
    <cellStyle name="Hipervínculo visitado" xfId="9366" builtinId="9" hidden="1"/>
    <cellStyle name="Hipervínculo visitado" xfId="4277" builtinId="9" hidden="1"/>
    <cellStyle name="Hipervínculo visitado" xfId="33492" builtinId="9" hidden="1"/>
    <cellStyle name="Hipervínculo visitado" xfId="33482" builtinId="9" hidden="1"/>
    <cellStyle name="Hipervínculo visitado" xfId="48500" builtinId="9" hidden="1"/>
    <cellStyle name="Hipervínculo visitado" xfId="1004" builtinId="9" hidden="1"/>
    <cellStyle name="Hipervínculo visitado" xfId="10632" builtinId="9" hidden="1"/>
    <cellStyle name="Hipervínculo visitado" xfId="1563" builtinId="9" hidden="1"/>
    <cellStyle name="Hipervínculo visitado" xfId="9484" builtinId="9" hidden="1"/>
    <cellStyle name="Hipervínculo visitado" xfId="6228" builtinId="9" hidden="1"/>
    <cellStyle name="Hipervínculo visitado" xfId="23813" builtinId="9" hidden="1"/>
    <cellStyle name="Hipervínculo visitado" xfId="47767" builtinId="9" hidden="1"/>
    <cellStyle name="Hipervínculo visitado" xfId="10195" builtinId="9" hidden="1"/>
    <cellStyle name="Hipervínculo visitado" xfId="2794" builtinId="9" hidden="1"/>
    <cellStyle name="Hipervínculo visitado" xfId="43846" builtinId="9" hidden="1"/>
    <cellStyle name="Hipervínculo visitado" xfId="52760" builtinId="9" hidden="1"/>
    <cellStyle name="Hipervínculo visitado" xfId="14536" builtinId="9" hidden="1"/>
    <cellStyle name="Hipervínculo visitado" xfId="41768" builtinId="9" hidden="1"/>
    <cellStyle name="Hipervínculo visitado" xfId="29835" builtinId="9" hidden="1"/>
    <cellStyle name="Hipervínculo visitado" xfId="6939" builtinId="9" hidden="1"/>
    <cellStyle name="Hipervínculo visitado" xfId="35009" builtinId="9" hidden="1"/>
    <cellStyle name="Hipervínculo visitado" xfId="9908" builtinId="9" hidden="1"/>
    <cellStyle name="Hipervínculo visitado" xfId="13795" builtinId="9" hidden="1"/>
    <cellStyle name="Hipervínculo visitado" xfId="30650" builtinId="9" hidden="1"/>
    <cellStyle name="Hipervínculo visitado" xfId="13922" builtinId="9" hidden="1"/>
    <cellStyle name="Hipervínculo visitado" xfId="53955" builtinId="9" hidden="1"/>
    <cellStyle name="Hipervínculo visitado" xfId="18646" builtinId="9" hidden="1"/>
    <cellStyle name="Hipervínculo visitado" xfId="15436" builtinId="9" hidden="1"/>
    <cellStyle name="Hipervínculo visitado" xfId="34255" builtinId="9" hidden="1"/>
    <cellStyle name="Hipervínculo visitado" xfId="6444" builtinId="9" hidden="1"/>
    <cellStyle name="Hipervínculo visitado" xfId="9732" builtinId="9" hidden="1"/>
    <cellStyle name="Hipervínculo visitado" xfId="14094" builtinId="9" hidden="1"/>
    <cellStyle name="Hipervínculo visitado" xfId="19356" builtinId="9" hidden="1"/>
    <cellStyle name="Hipervínculo visitado" xfId="28589" builtinId="9" hidden="1"/>
    <cellStyle name="Hipervínculo visitado" xfId="46796" builtinId="9" hidden="1"/>
    <cellStyle name="Hipervínculo visitado" xfId="17306" builtinId="9" hidden="1"/>
    <cellStyle name="Hipervínculo visitado" xfId="29797" builtinId="9" hidden="1"/>
    <cellStyle name="Hipervínculo visitado" xfId="53333" builtinId="9" hidden="1"/>
    <cellStyle name="Hipervínculo visitado" xfId="18115" builtinId="9" hidden="1"/>
    <cellStyle name="Hipervínculo visitado" xfId="21895" builtinId="9" hidden="1"/>
    <cellStyle name="Hipervínculo visitado" xfId="50792" builtinId="9" hidden="1"/>
    <cellStyle name="Hipervínculo visitado" xfId="29508" builtinId="9" hidden="1"/>
    <cellStyle name="Hipervínculo visitado" xfId="57128" builtinId="9" hidden="1"/>
    <cellStyle name="Hipervínculo visitado" xfId="7498" builtinId="9" hidden="1"/>
    <cellStyle name="Hipervínculo visitado" xfId="25406" builtinId="9" hidden="1"/>
    <cellStyle name="Hipervínculo visitado" xfId="14293" builtinId="9" hidden="1"/>
    <cellStyle name="Hipervínculo visitado" xfId="36386" builtinId="9" hidden="1"/>
    <cellStyle name="Hipervínculo visitado" xfId="48338" builtinId="9" hidden="1"/>
    <cellStyle name="Hipervínculo visitado" xfId="7994" builtinId="9" hidden="1"/>
    <cellStyle name="Hipervínculo visitado" xfId="51876" builtinId="9" hidden="1"/>
    <cellStyle name="Hipervínculo visitado" xfId="9191" builtinId="9" hidden="1"/>
    <cellStyle name="Hipervínculo visitado" xfId="41528" builtinId="9" hidden="1"/>
    <cellStyle name="Hipervínculo visitado" xfId="1625" builtinId="9" hidden="1"/>
    <cellStyle name="Hipervínculo visitado" xfId="34115" builtinId="9" hidden="1"/>
    <cellStyle name="Hipervínculo visitado" xfId="34550" builtinId="9" hidden="1"/>
    <cellStyle name="Hipervínculo visitado" xfId="41197" builtinId="9" hidden="1"/>
    <cellStyle name="Hipervínculo visitado" xfId="8554" builtinId="9" hidden="1"/>
    <cellStyle name="Hipervínculo visitado" xfId="46555" builtinId="9" hidden="1"/>
    <cellStyle name="Hipervínculo visitado" xfId="14854" builtinId="9" hidden="1"/>
    <cellStyle name="Hipervínculo visitado" xfId="44479" builtinId="9" hidden="1"/>
    <cellStyle name="Hipervínculo visitado" xfId="50479" builtinId="9" hidden="1"/>
    <cellStyle name="Hipervínculo visitado" xfId="1217" builtinId="9" hidden="1"/>
    <cellStyle name="Hipervínculo visitado" xfId="53775" builtinId="9" hidden="1"/>
    <cellStyle name="Hipervínculo visitado" xfId="42056" builtinId="9" hidden="1"/>
    <cellStyle name="Hipervínculo visitado" xfId="42528" builtinId="9" hidden="1"/>
    <cellStyle name="Hipervínculo visitado" xfId="21136" builtinId="9" hidden="1"/>
    <cellStyle name="Hipervínculo visitado" xfId="35449" builtinId="9" hidden="1"/>
    <cellStyle name="Hipervínculo visitado" xfId="36795" builtinId="9" hidden="1"/>
    <cellStyle name="Hipervínculo visitado" xfId="32555" builtinId="9" hidden="1"/>
    <cellStyle name="Hipervínculo visitado" xfId="38842" builtinId="9" hidden="1"/>
    <cellStyle name="Hipervínculo visitado" xfId="53341" builtinId="9" hidden="1"/>
    <cellStyle name="Hipervínculo visitado" xfId="16810" builtinId="9" hidden="1"/>
    <cellStyle name="Hipervínculo visitado" xfId="22784" builtinId="9" hidden="1"/>
    <cellStyle name="Hipervínculo visitado" xfId="33346" builtinId="9" hidden="1"/>
    <cellStyle name="Hipervínculo visitado" xfId="35284" builtinId="9" hidden="1"/>
    <cellStyle name="Hipervínculo visitado" xfId="57272" builtinId="9" hidden="1"/>
    <cellStyle name="Hipervínculo visitado" xfId="24323" builtinId="9" hidden="1"/>
    <cellStyle name="Hipervínculo visitado" xfId="36901" builtinId="9" hidden="1"/>
    <cellStyle name="Hipervínculo visitado" xfId="46252" builtinId="9" hidden="1"/>
    <cellStyle name="Hipervínculo visitado" xfId="53039" builtinId="9" hidden="1"/>
    <cellStyle name="Hipervínculo visitado" xfId="24209" builtinId="9" hidden="1"/>
    <cellStyle name="Hipervínculo visitado" xfId="49628" builtinId="9" hidden="1"/>
    <cellStyle name="Hipervínculo visitado" xfId="46175" builtinId="9" hidden="1"/>
    <cellStyle name="Hipervínculo visitado" xfId="25274" builtinId="9" hidden="1"/>
    <cellStyle name="Hipervínculo visitado" xfId="52555" builtinId="9" hidden="1"/>
    <cellStyle name="Hipervínculo visitado" xfId="47830" builtinId="9" hidden="1"/>
    <cellStyle name="Hipervínculo visitado" xfId="52154" builtinId="9" hidden="1"/>
    <cellStyle name="Hipervínculo visitado" xfId="54149" builtinId="9" hidden="1"/>
    <cellStyle name="Hipervínculo visitado" xfId="59015" builtinId="9" hidden="1"/>
    <cellStyle name="Hipervínculo visitado" xfId="37560" builtinId="9" hidden="1"/>
    <cellStyle name="Hipervínculo visitado" xfId="43858" builtinId="9" hidden="1"/>
    <cellStyle name="Hipervínculo visitado" xfId="16596" builtinId="9" hidden="1"/>
    <cellStyle name="Hipervínculo visitado" xfId="54904" builtinId="9" hidden="1"/>
    <cellStyle name="Hipervínculo visitado" xfId="9520" builtinId="9" hidden="1"/>
    <cellStyle name="Hipervínculo visitado" xfId="52282" builtinId="9" hidden="1"/>
    <cellStyle name="Hipervínculo visitado" xfId="10165" builtinId="9" hidden="1"/>
    <cellStyle name="Hipervínculo visitado" xfId="58059" builtinId="9" hidden="1"/>
    <cellStyle name="Hipervínculo visitado" xfId="44455" builtinId="9" hidden="1"/>
    <cellStyle name="Hipervínculo visitado" xfId="18239" builtinId="9" hidden="1"/>
    <cellStyle name="Hipervínculo visitado" xfId="29755" builtinId="9" hidden="1"/>
    <cellStyle name="Hipervínculo visitado" xfId="51518" builtinId="9" hidden="1"/>
    <cellStyle name="Hipervínculo visitado" xfId="54840" builtinId="9" hidden="1"/>
    <cellStyle name="Hipervínculo visitado" xfId="39816" builtinId="9" hidden="1"/>
    <cellStyle name="Hipervínculo visitado" xfId="39316" builtinId="9" hidden="1"/>
    <cellStyle name="Hipervínculo visitado" xfId="44688" builtinId="9" hidden="1"/>
    <cellStyle name="Hipervínculo visitado" xfId="50419" builtinId="9" hidden="1"/>
    <cellStyle name="Hipervínculo visitado" xfId="34521" builtinId="9" hidden="1"/>
    <cellStyle name="Hipervínculo visitado" xfId="25174" builtinId="9" hidden="1"/>
    <cellStyle name="Hipervínculo visitado" xfId="55989" builtinId="9" hidden="1"/>
    <cellStyle name="Hipervínculo visitado" xfId="49944" builtinId="9" hidden="1"/>
    <cellStyle name="Hipervínculo visitado" xfId="21596" builtinId="9" hidden="1"/>
    <cellStyle name="Hipervínculo visitado" xfId="15172" builtinId="9" hidden="1"/>
    <cellStyle name="Hipervínculo visitado" xfId="44394" builtinId="9" hidden="1"/>
    <cellStyle name="Hipervínculo visitado" xfId="54275" builtinId="9" hidden="1"/>
    <cellStyle name="Hipervínculo visitado" xfId="35711" builtinId="9" hidden="1"/>
    <cellStyle name="Hipervínculo visitado" xfId="35409" builtinId="9" hidden="1"/>
    <cellStyle name="Hipervínculo visitado" xfId="46693" builtinId="9" hidden="1"/>
    <cellStyle name="Hipervínculo visitado" xfId="39117" builtinId="9" hidden="1"/>
    <cellStyle name="Hipervínculo visitado" xfId="25957" builtinId="9" hidden="1"/>
    <cellStyle name="Hipervínculo visitado" xfId="16696" builtinId="9" hidden="1"/>
    <cellStyle name="Hipervínculo visitado" xfId="45898" builtinId="9" hidden="1"/>
    <cellStyle name="Hipervínculo visitado" xfId="36225" builtinId="9" hidden="1"/>
    <cellStyle name="Hipervínculo visitado" xfId="3797" builtinId="9" hidden="1"/>
    <cellStyle name="Hipervínculo visitado" xfId="15346" builtinId="9" hidden="1"/>
    <cellStyle name="Hipervínculo visitado" xfId="8612" builtinId="9" hidden="1"/>
    <cellStyle name="Hipervínculo visitado" xfId="53327" builtinId="9" hidden="1"/>
    <cellStyle name="Hipervínculo visitado" xfId="37267" builtinId="9" hidden="1"/>
    <cellStyle name="Hipervínculo visitado" xfId="31524" builtinId="9" hidden="1"/>
    <cellStyle name="Hipervínculo visitado" xfId="47595" builtinId="9" hidden="1"/>
    <cellStyle name="Hipervínculo visitado" xfId="16800" builtinId="9" hidden="1"/>
    <cellStyle name="Hipervínculo visitado" xfId="51283" builtinId="9" hidden="1"/>
    <cellStyle name="Hipervínculo visitado" xfId="37261" builtinId="9" hidden="1"/>
    <cellStyle name="Hipervínculo visitado" xfId="25184" builtinId="9" hidden="1"/>
    <cellStyle name="Hipervínculo visitado" xfId="10078" builtinId="9" hidden="1"/>
    <cellStyle name="Hipervínculo visitado" xfId="32718" builtinId="9" hidden="1"/>
    <cellStyle name="Hipervínculo visitado" xfId="32328" builtinId="9" hidden="1"/>
    <cellStyle name="Hipervínculo visitado" xfId="21106" builtinId="9" hidden="1"/>
    <cellStyle name="Hipervínculo visitado" xfId="37566" builtinId="9" hidden="1"/>
    <cellStyle name="Hipervínculo visitado" xfId="13544" builtinId="9" hidden="1"/>
    <cellStyle name="Hipervínculo visitado" xfId="44932" builtinId="9" hidden="1"/>
    <cellStyle name="Hipervínculo visitado" xfId="33730" builtinId="9" hidden="1"/>
    <cellStyle name="Hipervínculo visitado" xfId="37501" builtinId="9" hidden="1"/>
    <cellStyle name="Hipervínculo visitado" xfId="18930" builtinId="9" hidden="1"/>
    <cellStyle name="Hipervínculo visitado" xfId="23036" builtinId="9" hidden="1"/>
    <cellStyle name="Hipervínculo visitado" xfId="41572" builtinId="9" hidden="1"/>
    <cellStyle name="Hipervínculo visitado" xfId="42832" builtinId="9" hidden="1"/>
    <cellStyle name="Hipervínculo visitado" xfId="37193" builtinId="9" hidden="1"/>
    <cellStyle name="Hipervínculo visitado" xfId="26879" builtinId="9" hidden="1"/>
    <cellStyle name="Hipervínculo visitado" xfId="39409" builtinId="9" hidden="1"/>
    <cellStyle name="Hipervínculo visitado" xfId="11757" builtinId="9" hidden="1"/>
    <cellStyle name="Hipervínculo visitado" xfId="15524" builtinId="9" hidden="1"/>
    <cellStyle name="Hipervínculo visitado" xfId="34402" builtinId="9" hidden="1"/>
    <cellStyle name="Hipervínculo visitado" xfId="32916" builtinId="9" hidden="1"/>
    <cellStyle name="Hipervínculo visitado" xfId="14263" builtinId="9" hidden="1"/>
    <cellStyle name="Hipervínculo visitado" xfId="23434" builtinId="9" hidden="1"/>
    <cellStyle name="Hipervínculo visitado" xfId="23337" builtinId="9" hidden="1"/>
    <cellStyle name="Hipervínculo visitado" xfId="20716" builtinId="9" hidden="1"/>
    <cellStyle name="Hipervínculo visitado" xfId="20901" builtinId="9" hidden="1"/>
    <cellStyle name="Hipervínculo visitado" xfId="1509" builtinId="9" hidden="1"/>
    <cellStyle name="Hipervínculo visitado" xfId="44489" builtinId="9" hidden="1"/>
    <cellStyle name="Hipervínculo visitado" xfId="28109" builtinId="9" hidden="1"/>
    <cellStyle name="Hipervínculo visitado" xfId="25404" builtinId="9" hidden="1"/>
    <cellStyle name="Hipervínculo visitado" xfId="39492" builtinId="9" hidden="1"/>
    <cellStyle name="Hipervínculo visitado" xfId="26927" builtinId="9" hidden="1"/>
    <cellStyle name="Hipervínculo visitado" xfId="26475" builtinId="9" hidden="1"/>
    <cellStyle name="Hipervínculo visitado" xfId="23864" builtinId="9" hidden="1"/>
    <cellStyle name="Hipervínculo visitado" xfId="22259" builtinId="9" hidden="1"/>
    <cellStyle name="Hipervínculo visitado" xfId="18494" builtinId="9" hidden="1"/>
    <cellStyle name="Hipervínculo visitado" xfId="21845" builtinId="9" hidden="1"/>
    <cellStyle name="Hipervínculo visitado" xfId="42940" builtinId="9" hidden="1"/>
    <cellStyle name="Hipervínculo visitado" xfId="3021" builtinId="9" hidden="1"/>
    <cellStyle name="Hipervínculo visitado" xfId="54447" builtinId="9" hidden="1"/>
    <cellStyle name="Hipervínculo visitado" xfId="51722" builtinId="9" hidden="1"/>
    <cellStyle name="Hipervínculo visitado" xfId="6472" builtinId="9" hidden="1"/>
    <cellStyle name="Hipervínculo visitado" xfId="4538" builtinId="9" hidden="1"/>
    <cellStyle name="Hipervínculo visitado" xfId="51634" builtinId="9" hidden="1"/>
    <cellStyle name="Hipervínculo visitado" xfId="21267" builtinId="9" hidden="1"/>
    <cellStyle name="Hipervínculo visitado" xfId="31100" builtinId="9" hidden="1"/>
    <cellStyle name="Hipervínculo visitado" xfId="22093" builtinId="9" hidden="1"/>
    <cellStyle name="Hipervínculo visitado" xfId="14582" builtinId="9" hidden="1"/>
    <cellStyle name="Hipervínculo visitado" xfId="14638" builtinId="9" hidden="1"/>
    <cellStyle name="Hipervínculo visitado" xfId="17756" builtinId="9" hidden="1"/>
    <cellStyle name="Hipervínculo visitado" xfId="38273" builtinId="9" hidden="1"/>
    <cellStyle name="Hipervínculo visitado" xfId="44437" builtinId="9" hidden="1"/>
    <cellStyle name="Hipervínculo visitado" xfId="41043" builtinId="9" hidden="1"/>
    <cellStyle name="Hipervínculo visitado" xfId="43621" builtinId="9" hidden="1"/>
    <cellStyle name="Hipervínculo visitado" xfId="49878" builtinId="9" hidden="1"/>
    <cellStyle name="Hipervínculo visitado" xfId="16788" builtinId="9" hidden="1"/>
    <cellStyle name="Hipervínculo visitado" xfId="19440" builtinId="9" hidden="1"/>
    <cellStyle name="Hipervínculo visitado" xfId="2222" builtinId="9" hidden="1"/>
    <cellStyle name="Hipervínculo visitado" xfId="2838" builtinId="9" hidden="1"/>
    <cellStyle name="Hipervínculo visitado" xfId="3213" builtinId="9" hidden="1"/>
    <cellStyle name="Hipervínculo visitado" xfId="5484" builtinId="9" hidden="1"/>
    <cellStyle name="Hipervínculo visitado" xfId="45392" builtinId="9" hidden="1"/>
    <cellStyle name="Hipervínculo visitado" xfId="34832" builtinId="9" hidden="1"/>
    <cellStyle name="Hipervínculo visitado" xfId="24741" builtinId="9" hidden="1"/>
    <cellStyle name="Hipervínculo visitado" xfId="10000" builtinId="9" hidden="1"/>
    <cellStyle name="Hipervínculo visitado" xfId="43132" builtinId="9" hidden="1"/>
    <cellStyle name="Hipervínculo visitado" xfId="8876" builtinId="9" hidden="1"/>
    <cellStyle name="Hipervínculo visitado" xfId="1999" builtinId="9" hidden="1"/>
    <cellStyle name="Hipervínculo visitado" xfId="2356" builtinId="9" hidden="1"/>
    <cellStyle name="Hipervínculo visitado" xfId="20064" builtinId="9" hidden="1"/>
    <cellStyle name="Hipervínculo visitado" xfId="7058" builtinId="9" hidden="1"/>
    <cellStyle name="Hipervínculo visitado" xfId="8664" builtinId="9" hidden="1"/>
    <cellStyle name="Hipervínculo visitado" xfId="16039" builtinId="9" hidden="1"/>
    <cellStyle name="Hipervínculo visitado" xfId="5406" builtinId="9" hidden="1"/>
    <cellStyle name="Hipervínculo visitado" xfId="19654" builtinId="9" hidden="1"/>
    <cellStyle name="Hipervínculo visitado" xfId="39234" builtinId="9" hidden="1"/>
    <cellStyle name="Hipervínculo visitado" xfId="37921" builtinId="9" hidden="1"/>
    <cellStyle name="Hipervínculo visitado" xfId="57728" builtinId="9" hidden="1"/>
    <cellStyle name="Hipervínculo visitado" xfId="41121" builtinId="9" hidden="1"/>
    <cellStyle name="Hipervínculo visitado" xfId="35373" builtinId="9" hidden="1"/>
    <cellStyle name="Hipervínculo visitado" xfId="49570" builtinId="9" hidden="1"/>
    <cellStyle name="Hipervínculo visitado" xfId="17706" builtinId="9" hidden="1"/>
    <cellStyle name="Hipervínculo visitado" xfId="34775" builtinId="9" hidden="1"/>
    <cellStyle name="Hipervínculo visitado" xfId="34006" builtinId="9" hidden="1"/>
    <cellStyle name="Hipervínculo visitado" xfId="7306" builtinId="9" hidden="1"/>
    <cellStyle name="Hipervínculo visitado" xfId="6096" builtinId="9" hidden="1"/>
    <cellStyle name="Hipervínculo visitado" xfId="16406" builtinId="9" hidden="1"/>
    <cellStyle name="Hipervínculo visitado" xfId="36366" builtinId="9" hidden="1"/>
    <cellStyle name="Hipervínculo visitado" xfId="33162" builtinId="9" hidden="1"/>
    <cellStyle name="Hipervínculo visitado" xfId="39330" builtinId="9" hidden="1"/>
    <cellStyle name="Hipervínculo visitado" xfId="59105" builtinId="9" hidden="1"/>
    <cellStyle name="Hipervínculo visitado" xfId="20445" builtinId="9" hidden="1"/>
    <cellStyle name="Hipervínculo visitado" xfId="54079" builtinId="9" hidden="1"/>
    <cellStyle name="Hipervínculo visitado" xfId="47954" builtinId="9" hidden="1"/>
    <cellStyle name="Hipervínculo visitado" xfId="52479" builtinId="9" hidden="1"/>
    <cellStyle name="Hipervínculo visitado" xfId="53225" builtinId="9" hidden="1"/>
    <cellStyle name="Hipervínculo visitado" xfId="58125" builtinId="9" hidden="1"/>
    <cellStyle name="Hipervínculo visitado" xfId="58791" builtinId="9" hidden="1"/>
    <cellStyle name="Hipervínculo visitado" xfId="54383" builtinId="9" hidden="1"/>
    <cellStyle name="Hipervínculo visitado" xfId="55759" builtinId="9" hidden="1"/>
    <cellStyle name="Hipervínculo visitado" xfId="17514" builtinId="9" hidden="1"/>
    <cellStyle name="Hipervínculo visitado" xfId="55847" builtinId="9" hidden="1"/>
    <cellStyle name="Hipervínculo visitado" xfId="48088" builtinId="9" hidden="1"/>
    <cellStyle name="Hipervínculo visitado" xfId="49504" builtinId="9" hidden="1"/>
    <cellStyle name="Hipervínculo visitado" xfId="51176" builtinId="9" hidden="1"/>
    <cellStyle name="Hipervínculo visitado" xfId="58226" builtinId="9" hidden="1"/>
    <cellStyle name="Hipervínculo visitado" xfId="27560" builtinId="9" hidden="1"/>
    <cellStyle name="Hipervínculo visitado" xfId="17450" builtinId="9" hidden="1"/>
    <cellStyle name="Hipervínculo visitado" xfId="10432" builtinId="9" hidden="1"/>
    <cellStyle name="Hipervínculo visitado" xfId="2796" builtinId="9" hidden="1"/>
    <cellStyle name="Hipervínculo visitado" xfId="32400" builtinId="9" hidden="1"/>
    <cellStyle name="Hipervínculo visitado" xfId="44110" builtinId="9" hidden="1"/>
    <cellStyle name="Hipervínculo visitado" xfId="42638" builtinId="9" hidden="1"/>
    <cellStyle name="Hipervínculo visitado" xfId="20803" builtinId="9" hidden="1"/>
    <cellStyle name="Hipervínculo visitado" xfId="36552" builtinId="9" hidden="1"/>
    <cellStyle name="Hipervínculo visitado" xfId="29841" builtinId="9" hidden="1"/>
    <cellStyle name="Hipervínculo visitado" xfId="28761" builtinId="9" hidden="1"/>
    <cellStyle name="Hipervínculo visitado" xfId="12045" builtinId="9" hidden="1"/>
    <cellStyle name="Hipervínculo visitado" xfId="45852" builtinId="9" hidden="1"/>
    <cellStyle name="Hipervínculo visitado" xfId="48756" builtinId="9" hidden="1"/>
    <cellStyle name="Hipervínculo visitado" xfId="34667" builtinId="9" hidden="1"/>
    <cellStyle name="Hipervínculo visitado" xfId="53150" builtinId="9" hidden="1"/>
    <cellStyle name="Hipervínculo visitado" xfId="59029" builtinId="9" hidden="1"/>
    <cellStyle name="Hipervínculo visitado" xfId="7760" builtinId="9" hidden="1"/>
    <cellStyle name="Hipervínculo visitado" xfId="48972" builtinId="9" hidden="1"/>
    <cellStyle name="Hipervínculo visitado" xfId="35665" builtinId="9" hidden="1"/>
    <cellStyle name="Hipervínculo visitado" xfId="37104" builtinId="9" hidden="1"/>
    <cellStyle name="Hipervínculo visitado" xfId="26303" builtinId="9" hidden="1"/>
    <cellStyle name="Hipervínculo visitado" xfId="55967" builtinId="9" hidden="1"/>
    <cellStyle name="Hipervínculo visitado" xfId="28121" builtinId="9" hidden="1"/>
    <cellStyle name="Hipervínculo visitado" xfId="43229" builtinId="9" hidden="1"/>
    <cellStyle name="Hipervínculo visitado" xfId="26160" builtinId="9" hidden="1"/>
    <cellStyle name="Hipervínculo visitado" xfId="38101" builtinId="9" hidden="1"/>
    <cellStyle name="Hipervínculo visitado" xfId="35799" builtinId="9" hidden="1"/>
    <cellStyle name="Hipervínculo visitado" xfId="34069" builtinId="9" hidden="1"/>
    <cellStyle name="Hipervínculo visitado" xfId="35549" builtinId="9" hidden="1"/>
    <cellStyle name="Hipervínculo visitado" xfId="32179" builtinId="9" hidden="1"/>
    <cellStyle name="Hipervínculo visitado" xfId="38103" builtinId="9" hidden="1"/>
    <cellStyle name="Hipervínculo visitado" xfId="36558" builtinId="9" hidden="1"/>
    <cellStyle name="Hipervínculo visitado" xfId="31340" builtinId="9" hidden="1"/>
    <cellStyle name="Hipervínculo visitado" xfId="29447" builtinId="9" hidden="1"/>
    <cellStyle name="Hipervínculo visitado" xfId="33468" builtinId="9" hidden="1"/>
    <cellStyle name="Hipervínculo visitado" xfId="34937" builtinId="9" hidden="1"/>
    <cellStyle name="Hipervínculo visitado" xfId="36959" builtinId="9" hidden="1"/>
    <cellStyle name="Hipervínculo visitado" xfId="31847" builtinId="9" hidden="1"/>
    <cellStyle name="Hipervínculo visitado" xfId="32021" builtinId="9" hidden="1"/>
    <cellStyle name="Hipervínculo visitado" xfId="28111" builtinId="9" hidden="1"/>
    <cellStyle name="Hipervínculo visitado" xfId="29734" builtinId="9" hidden="1"/>
    <cellStyle name="Hipervínculo visitado" xfId="25194" builtinId="9" hidden="1"/>
    <cellStyle name="Hipervínculo visitado" xfId="25284" builtinId="9" hidden="1"/>
    <cellStyle name="Hipervínculo visitado" xfId="32322" builtinId="9" hidden="1"/>
    <cellStyle name="Hipervínculo visitado" xfId="3039" builtinId="9" hidden="1"/>
    <cellStyle name="Hipervínculo visitado" xfId="20306" builtinId="9" hidden="1"/>
    <cellStyle name="Hipervínculo visitado" xfId="22766" builtinId="9" hidden="1"/>
    <cellStyle name="Hipervínculo visitado" xfId="22559" builtinId="9" hidden="1"/>
    <cellStyle name="Hipervínculo visitado" xfId="36854" builtinId="9" hidden="1"/>
    <cellStyle name="Hipervínculo visitado" xfId="22866" builtinId="9" hidden="1"/>
    <cellStyle name="Hipervínculo visitado" xfId="9677" builtinId="9" hidden="1"/>
    <cellStyle name="Hipervínculo visitado" xfId="14622" builtinId="9" hidden="1"/>
    <cellStyle name="Hipervínculo visitado" xfId="48512" builtinId="9" hidden="1"/>
    <cellStyle name="Hipervínculo visitado" xfId="617" builtinId="9" hidden="1"/>
    <cellStyle name="Hipervínculo visitado" xfId="17792" builtinId="9" hidden="1"/>
    <cellStyle name="Hipervínculo visitado" xfId="23483" builtinId="9" hidden="1"/>
    <cellStyle name="Hipervínculo visitado" xfId="30763" builtinId="9" hidden="1"/>
    <cellStyle name="Hipervínculo visitado" xfId="47107" builtinId="9" hidden="1"/>
    <cellStyle name="Hipervínculo visitado" xfId="29271" builtinId="9" hidden="1"/>
    <cellStyle name="Hipervínculo visitado" xfId="32035" builtinId="9" hidden="1"/>
    <cellStyle name="Hipervínculo visitado" xfId="39812" builtinId="9" hidden="1"/>
    <cellStyle name="Hipervínculo visitado" xfId="45426" builtinId="9" hidden="1"/>
    <cellStyle name="Hipervínculo visitado" xfId="44138" builtinId="9" hidden="1"/>
    <cellStyle name="Hipervínculo visitado" xfId="44654" builtinId="9" hidden="1"/>
    <cellStyle name="Hipervínculo visitado" xfId="27071" builtinId="9" hidden="1"/>
    <cellStyle name="Hipervínculo visitado" xfId="26823" builtinId="9" hidden="1"/>
    <cellStyle name="Hipervínculo visitado" xfId="35055" builtinId="9" hidden="1"/>
    <cellStyle name="Hipervínculo visitado" xfId="42080" builtinId="9" hidden="1"/>
    <cellStyle name="Hipervínculo visitado" xfId="45050" builtinId="9" hidden="1"/>
    <cellStyle name="Hipervínculo visitado" xfId="27139" builtinId="9" hidden="1"/>
    <cellStyle name="Hipervínculo visitado" xfId="32968" builtinId="9" hidden="1"/>
    <cellStyle name="Hipervínculo visitado" xfId="56675" builtinId="9" hidden="1"/>
    <cellStyle name="Hipervínculo visitado" xfId="54692" builtinId="9" hidden="1"/>
    <cellStyle name="Hipervínculo visitado" xfId="34135" builtinId="9" hidden="1"/>
    <cellStyle name="Hipervínculo visitado" xfId="36362" builtinId="9" hidden="1"/>
    <cellStyle name="Hipervínculo visitado" xfId="33978" builtinId="9" hidden="1"/>
    <cellStyle name="Hipervínculo visitado" xfId="27889" builtinId="9" hidden="1"/>
    <cellStyle name="Hipervínculo visitado" xfId="18197" builtinId="9" hidden="1"/>
    <cellStyle name="Hipervínculo visitado" xfId="28939" builtinId="9" hidden="1"/>
    <cellStyle name="Hipervínculo visitado" xfId="22916" builtinId="9" hidden="1"/>
    <cellStyle name="Hipervínculo visitado" xfId="43766" builtinId="9" hidden="1"/>
    <cellStyle name="Hipervínculo visitado" xfId="44007" builtinId="9" hidden="1"/>
    <cellStyle name="Hipervínculo visitado" xfId="29586" builtinId="9" hidden="1"/>
    <cellStyle name="Hipervínculo visitado" xfId="22175" builtinId="9" hidden="1"/>
    <cellStyle name="Hipervínculo visitado" xfId="46457" builtinId="9" hidden="1"/>
    <cellStyle name="Hipervínculo visitado" xfId="18347" builtinId="9" hidden="1"/>
    <cellStyle name="Hipervínculo visitado" xfId="28521" builtinId="9" hidden="1"/>
    <cellStyle name="Hipervínculo visitado" xfId="45112" builtinId="9" hidden="1"/>
    <cellStyle name="Hipervínculo visitado" xfId="52917" builtinId="9" hidden="1"/>
    <cellStyle name="Hipervínculo visitado" xfId="18811" builtinId="9" hidden="1"/>
    <cellStyle name="Hipervínculo visitado" xfId="25765" builtinId="9" hidden="1"/>
    <cellStyle name="Hipervínculo visitado" xfId="43727" builtinId="9" hidden="1"/>
    <cellStyle name="Hipervínculo visitado" xfId="2621" builtinId="9" hidden="1"/>
    <cellStyle name="Hipervínculo visitado" xfId="49218" builtinId="9" hidden="1"/>
    <cellStyle name="Hipervínculo visitado" xfId="18628" builtinId="9" hidden="1"/>
    <cellStyle name="Hipervínculo visitado" xfId="14892" builtinId="9" hidden="1"/>
    <cellStyle name="Hipervínculo visitado" xfId="24495" builtinId="9" hidden="1"/>
    <cellStyle name="Hipervínculo visitado" xfId="26721" builtinId="9" hidden="1"/>
    <cellStyle name="Hipervínculo visitado" xfId="40668" builtinId="9" hidden="1"/>
    <cellStyle name="Hipervínculo visitado" xfId="45757" builtinId="9" hidden="1"/>
    <cellStyle name="Hipervínculo visitado" xfId="44902" builtinId="9" hidden="1"/>
    <cellStyle name="Hipervínculo visitado" xfId="48758" builtinId="9" hidden="1"/>
    <cellStyle name="Hipervínculo visitado" xfId="29940" builtinId="9" hidden="1"/>
    <cellStyle name="Hipervínculo visitado" xfId="20969" builtinId="9" hidden="1"/>
    <cellStyle name="Hipervínculo visitado" xfId="36474" builtinId="9" hidden="1"/>
    <cellStyle name="Hipervínculo visitado" xfId="46677" builtinId="9" hidden="1"/>
    <cellStyle name="Hipervínculo visitado" xfId="46919" builtinId="9" hidden="1"/>
    <cellStyle name="Hipervínculo visitado" xfId="27362" builtinId="9" hidden="1"/>
    <cellStyle name="Hipervínculo visitado" xfId="21695" builtinId="9" hidden="1"/>
    <cellStyle name="Hipervínculo visitado" xfId="51604" builtinId="9" hidden="1"/>
    <cellStyle name="Hipervínculo visitado" xfId="46671" builtinId="9" hidden="1"/>
    <cellStyle name="Hipervínculo visitado" xfId="1939" builtinId="9" hidden="1"/>
    <cellStyle name="Hipervínculo visitado" xfId="32326" builtinId="9" hidden="1"/>
    <cellStyle name="Hipervínculo visitado" xfId="28829" builtinId="9" hidden="1"/>
    <cellStyle name="Hipervínculo visitado" xfId="35021" builtinId="9" hidden="1"/>
    <cellStyle name="Hipervínculo visitado" xfId="32232" builtinId="9" hidden="1"/>
    <cellStyle name="Hipervínculo visitado" xfId="25380" builtinId="9" hidden="1"/>
    <cellStyle name="Hipervínculo visitado" xfId="25004" builtinId="9" hidden="1"/>
    <cellStyle name="Hipervínculo visitado" xfId="15823" builtinId="9" hidden="1"/>
    <cellStyle name="Hipervínculo visitado" xfId="13716" builtinId="9" hidden="1"/>
    <cellStyle name="Hipervínculo visitado" xfId="22698" builtinId="9" hidden="1"/>
    <cellStyle name="Hipervínculo visitado" xfId="7099" builtinId="9" hidden="1"/>
    <cellStyle name="Hipervínculo visitado" xfId="49856" builtinId="9" hidden="1"/>
    <cellStyle name="Hipervínculo visitado" xfId="39998" builtinId="9" hidden="1"/>
    <cellStyle name="Hipervínculo visitado" xfId="40226" builtinId="9" hidden="1"/>
    <cellStyle name="Hipervínculo visitado" xfId="13219" builtinId="9" hidden="1"/>
    <cellStyle name="Hipervínculo visitado" xfId="4043" builtinId="9" hidden="1"/>
    <cellStyle name="Hipervínculo visitado" xfId="1077" builtinId="9" hidden="1"/>
    <cellStyle name="Hipervínculo visitado" xfId="44505" builtinId="9" hidden="1"/>
    <cellStyle name="Hipervínculo visitado" xfId="41057" builtinId="9" hidden="1"/>
    <cellStyle name="Hipervínculo visitado" xfId="57688" builtinId="9" hidden="1"/>
    <cellStyle name="Hipervínculo visitado" xfId="58579" builtinId="9" hidden="1"/>
    <cellStyle name="Hipervínculo visitado" xfId="10014" builtinId="9" hidden="1"/>
    <cellStyle name="Hipervínculo visitado" xfId="18906" builtinId="9" hidden="1"/>
    <cellStyle name="Hipervínculo visitado" xfId="25545" builtinId="9" hidden="1"/>
    <cellStyle name="Hipervínculo visitado" xfId="8772" builtinId="9" hidden="1"/>
    <cellStyle name="Hipervínculo visitado" xfId="37249" builtinId="9" hidden="1"/>
    <cellStyle name="Hipervínculo visitado" xfId="15360" builtinId="9" hidden="1"/>
    <cellStyle name="Hipervínculo visitado" xfId="44051" builtinId="9" hidden="1"/>
    <cellStyle name="Hipervínculo visitado" xfId="43162" builtinId="9" hidden="1"/>
    <cellStyle name="Hipervínculo visitado" xfId="4560" builtinId="9" hidden="1"/>
    <cellStyle name="Hipervínculo visitado" xfId="3533" builtinId="9" hidden="1"/>
    <cellStyle name="Hipervínculo visitado" xfId="8096" builtinId="9" hidden="1"/>
    <cellStyle name="Hipervínculo visitado" xfId="7976" builtinId="9" hidden="1"/>
    <cellStyle name="Hipervínculo visitado" xfId="10886" builtinId="9" hidden="1"/>
    <cellStyle name="Hipervínculo visitado" xfId="15422" builtinId="9" hidden="1"/>
    <cellStyle name="Incorrecto 2" xfId="59628"/>
    <cellStyle name="Incorrecto 3" xfId="59629"/>
    <cellStyle name="Input" xfId="59630"/>
    <cellStyle name="Input 10" xfId="60019"/>
    <cellStyle name="Input 10 2" xfId="61285"/>
    <cellStyle name="Input 10 3" xfId="61729"/>
    <cellStyle name="Input 10 4" xfId="62172"/>
    <cellStyle name="Input 10 5" xfId="62610"/>
    <cellStyle name="Input 10 6" xfId="60596"/>
    <cellStyle name="Input 11" xfId="59932"/>
    <cellStyle name="Input 11 2" xfId="61204"/>
    <cellStyle name="Input 11 3" xfId="61648"/>
    <cellStyle name="Input 11 4" xfId="62092"/>
    <cellStyle name="Input 11 5" xfId="62530"/>
    <cellStyle name="Input 11 6" xfId="60516"/>
    <cellStyle name="Input 12" xfId="60117"/>
    <cellStyle name="Input 12 2" xfId="61369"/>
    <cellStyle name="Input 12 3" xfId="61813"/>
    <cellStyle name="Input 12 4" xfId="62256"/>
    <cellStyle name="Input 12 5" xfId="62694"/>
    <cellStyle name="Input 12 6" xfId="60680"/>
    <cellStyle name="Input 13" xfId="60107"/>
    <cellStyle name="Input 13 2" xfId="61360"/>
    <cellStyle name="Input 13 3" xfId="61804"/>
    <cellStyle name="Input 13 4" xfId="62247"/>
    <cellStyle name="Input 13 5" xfId="62685"/>
    <cellStyle name="Input 13 6" xfId="60671"/>
    <cellStyle name="Input 14" xfId="59967"/>
    <cellStyle name="Input 14 2" xfId="61235"/>
    <cellStyle name="Input 14 3" xfId="61679"/>
    <cellStyle name="Input 14 4" xfId="62123"/>
    <cellStyle name="Input 14 5" xfId="62561"/>
    <cellStyle name="Input 14 6" xfId="60547"/>
    <cellStyle name="Input 15" xfId="60161"/>
    <cellStyle name="Input 15 2" xfId="61408"/>
    <cellStyle name="Input 15 3" xfId="61852"/>
    <cellStyle name="Input 15 4" xfId="62295"/>
    <cellStyle name="Input 15 5" xfId="62733"/>
    <cellStyle name="Input 15 6" xfId="60719"/>
    <cellStyle name="Input 16" xfId="60172"/>
    <cellStyle name="Input 16 2" xfId="61417"/>
    <cellStyle name="Input 16 3" xfId="61861"/>
    <cellStyle name="Input 16 4" xfId="62304"/>
    <cellStyle name="Input 16 5" xfId="62742"/>
    <cellStyle name="Input 16 6" xfId="60728"/>
    <cellStyle name="Input 17" xfId="60181"/>
    <cellStyle name="Input 17 2" xfId="61424"/>
    <cellStyle name="Input 17 3" xfId="61868"/>
    <cellStyle name="Input 17 4" xfId="62311"/>
    <cellStyle name="Input 17 5" xfId="62749"/>
    <cellStyle name="Input 17 6" xfId="60735"/>
    <cellStyle name="Input 18" xfId="60150"/>
    <cellStyle name="Input 18 2" xfId="61398"/>
    <cellStyle name="Input 18 3" xfId="61842"/>
    <cellStyle name="Input 18 4" xfId="62285"/>
    <cellStyle name="Input 18 5" xfId="62723"/>
    <cellStyle name="Input 18 6" xfId="60709"/>
    <cellStyle name="Input 19" xfId="60152"/>
    <cellStyle name="Input 19 2" xfId="61400"/>
    <cellStyle name="Input 19 3" xfId="61844"/>
    <cellStyle name="Input 19 4" xfId="62287"/>
    <cellStyle name="Input 19 5" xfId="62725"/>
    <cellStyle name="Input 19 6" xfId="60711"/>
    <cellStyle name="Input 2" xfId="59894"/>
    <cellStyle name="Input 2 2" xfId="61169"/>
    <cellStyle name="Input 2 3" xfId="61613"/>
    <cellStyle name="Input 2 4" xfId="62057"/>
    <cellStyle name="Input 2 5" xfId="62495"/>
    <cellStyle name="Input 2 6" xfId="60481"/>
    <cellStyle name="Input 20" xfId="60221"/>
    <cellStyle name="Input 20 2" xfId="61457"/>
    <cellStyle name="Input 20 3" xfId="61901"/>
    <cellStyle name="Input 20 4" xfId="62344"/>
    <cellStyle name="Input 20 5" xfId="62782"/>
    <cellStyle name="Input 20 6" xfId="60768"/>
    <cellStyle name="Input 21" xfId="60233"/>
    <cellStyle name="Input 21 2" xfId="61468"/>
    <cellStyle name="Input 21 3" xfId="61912"/>
    <cellStyle name="Input 21 4" xfId="62355"/>
    <cellStyle name="Input 21 5" xfId="62793"/>
    <cellStyle name="Input 21 6" xfId="60779"/>
    <cellStyle name="Input 22" xfId="60206"/>
    <cellStyle name="Input 22 2" xfId="61444"/>
    <cellStyle name="Input 22 3" xfId="61888"/>
    <cellStyle name="Input 22 4" xfId="62331"/>
    <cellStyle name="Input 22 5" xfId="62769"/>
    <cellStyle name="Input 22 6" xfId="60755"/>
    <cellStyle name="Input 23" xfId="60236"/>
    <cellStyle name="Input 23 2" xfId="61471"/>
    <cellStyle name="Input 23 3" xfId="61915"/>
    <cellStyle name="Input 23 4" xfId="62358"/>
    <cellStyle name="Input 23 5" xfId="62796"/>
    <cellStyle name="Input 23 6" xfId="60782"/>
    <cellStyle name="Input 24" xfId="60186"/>
    <cellStyle name="Input 24 2" xfId="61429"/>
    <cellStyle name="Input 24 3" xfId="61873"/>
    <cellStyle name="Input 24 4" xfId="62316"/>
    <cellStyle name="Input 24 5" xfId="62754"/>
    <cellStyle name="Input 24 6" xfId="60740"/>
    <cellStyle name="Input 25" xfId="59904"/>
    <cellStyle name="Input 25 2" xfId="61178"/>
    <cellStyle name="Input 25 3" xfId="61622"/>
    <cellStyle name="Input 25 4" xfId="62066"/>
    <cellStyle name="Input 25 5" xfId="62504"/>
    <cellStyle name="Input 25 6" xfId="60490"/>
    <cellStyle name="Input 26" xfId="60292"/>
    <cellStyle name="Input 26 2" xfId="61518"/>
    <cellStyle name="Input 26 3" xfId="61962"/>
    <cellStyle name="Input 26 4" xfId="62405"/>
    <cellStyle name="Input 26 5" xfId="62843"/>
    <cellStyle name="Input 26 6" xfId="60829"/>
    <cellStyle name="Input 27" xfId="60301"/>
    <cellStyle name="Input 27 2" xfId="61525"/>
    <cellStyle name="Input 27 3" xfId="61969"/>
    <cellStyle name="Input 27 4" xfId="62412"/>
    <cellStyle name="Input 27 5" xfId="62850"/>
    <cellStyle name="Input 27 6" xfId="60836"/>
    <cellStyle name="Input 28" xfId="60308"/>
    <cellStyle name="Input 28 2" xfId="61530"/>
    <cellStyle name="Input 28 3" xfId="61974"/>
    <cellStyle name="Input 28 4" xfId="62417"/>
    <cellStyle name="Input 28 5" xfId="62855"/>
    <cellStyle name="Input 28 6" xfId="60841"/>
    <cellStyle name="Input 29" xfId="60315"/>
    <cellStyle name="Input 29 2" xfId="61535"/>
    <cellStyle name="Input 29 3" xfId="61979"/>
    <cellStyle name="Input 29 4" xfId="62422"/>
    <cellStyle name="Input 29 5" xfId="62860"/>
    <cellStyle name="Input 29 6" xfId="60846"/>
    <cellStyle name="Input 3" xfId="59901"/>
    <cellStyle name="Input 3 2" xfId="61175"/>
    <cellStyle name="Input 3 3" xfId="61619"/>
    <cellStyle name="Input 3 4" xfId="62063"/>
    <cellStyle name="Input 3 5" xfId="62501"/>
    <cellStyle name="Input 3 6" xfId="60487"/>
    <cellStyle name="Input 30" xfId="60321"/>
    <cellStyle name="Input 30 2" xfId="61540"/>
    <cellStyle name="Input 30 3" xfId="61984"/>
    <cellStyle name="Input 30 4" xfId="62427"/>
    <cellStyle name="Input 30 5" xfId="62865"/>
    <cellStyle name="Input 30 6" xfId="60851"/>
    <cellStyle name="Input 31" xfId="60327"/>
    <cellStyle name="Input 31 2" xfId="61546"/>
    <cellStyle name="Input 31 3" xfId="61990"/>
    <cellStyle name="Input 31 4" xfId="62432"/>
    <cellStyle name="Input 31 5" xfId="62870"/>
    <cellStyle name="Input 31 6" xfId="60856"/>
    <cellStyle name="Input 32" xfId="60332"/>
    <cellStyle name="Input 32 2" xfId="61550"/>
    <cellStyle name="Input 32 3" xfId="61994"/>
    <cellStyle name="Input 32 4" xfId="62436"/>
    <cellStyle name="Input 32 5" xfId="62874"/>
    <cellStyle name="Input 32 6" xfId="60860"/>
    <cellStyle name="Input 33" xfId="60337"/>
    <cellStyle name="Input 33 2" xfId="61554"/>
    <cellStyle name="Input 33 3" xfId="61998"/>
    <cellStyle name="Input 33 4" xfId="62440"/>
    <cellStyle name="Input 33 5" xfId="62878"/>
    <cellStyle name="Input 33 6" xfId="60864"/>
    <cellStyle name="Input 34" xfId="60341"/>
    <cellStyle name="Input 34 2" xfId="61558"/>
    <cellStyle name="Input 34 3" xfId="62002"/>
    <cellStyle name="Input 34 4" xfId="62443"/>
    <cellStyle name="Input 34 5" xfId="62881"/>
    <cellStyle name="Input 34 6" xfId="60867"/>
    <cellStyle name="Input 35" xfId="60345"/>
    <cellStyle name="Input 35 2" xfId="61562"/>
    <cellStyle name="Input 35 3" xfId="62006"/>
    <cellStyle name="Input 35 4" xfId="62446"/>
    <cellStyle name="Input 35 5" xfId="62884"/>
    <cellStyle name="Input 35 6" xfId="60870"/>
    <cellStyle name="Input 36" xfId="60348"/>
    <cellStyle name="Input 36 2" xfId="61564"/>
    <cellStyle name="Input 36 3" xfId="62008"/>
    <cellStyle name="Input 36 4" xfId="62448"/>
    <cellStyle name="Input 36 5" xfId="62886"/>
    <cellStyle name="Input 36 6" xfId="60872"/>
    <cellStyle name="Input 37" xfId="59787"/>
    <cellStyle name="Input 37 2" xfId="61067"/>
    <cellStyle name="Input 37 3" xfId="60935"/>
    <cellStyle name="Input 37 4" xfId="61275"/>
    <cellStyle name="Input 37 5" xfId="61719"/>
    <cellStyle name="Input 37 6" xfId="60381"/>
    <cellStyle name="Input 4" xfId="59999"/>
    <cellStyle name="Input 4 2" xfId="61266"/>
    <cellStyle name="Input 4 3" xfId="61710"/>
    <cellStyle name="Input 4 4" xfId="62154"/>
    <cellStyle name="Input 4 5" xfId="62592"/>
    <cellStyle name="Input 4 6" xfId="60578"/>
    <cellStyle name="Input 5" xfId="60013"/>
    <cellStyle name="Input 5 2" xfId="61280"/>
    <cellStyle name="Input 5 3" xfId="61724"/>
    <cellStyle name="Input 5 4" xfId="62167"/>
    <cellStyle name="Input 5 5" xfId="62605"/>
    <cellStyle name="Input 5 6" xfId="60591"/>
    <cellStyle name="Input 6" xfId="60044"/>
    <cellStyle name="Input 6 2" xfId="61307"/>
    <cellStyle name="Input 6 3" xfId="61751"/>
    <cellStyle name="Input 6 4" xfId="62194"/>
    <cellStyle name="Input 6 5" xfId="62632"/>
    <cellStyle name="Input 6 6" xfId="60618"/>
    <cellStyle name="Input 7" xfId="59902"/>
    <cellStyle name="Input 7 2" xfId="61176"/>
    <cellStyle name="Input 7 3" xfId="61620"/>
    <cellStyle name="Input 7 4" xfId="62064"/>
    <cellStyle name="Input 7 5" xfId="62502"/>
    <cellStyle name="Input 7 6" xfId="60488"/>
    <cellStyle name="Input 8" xfId="60068"/>
    <cellStyle name="Input 8 2" xfId="61329"/>
    <cellStyle name="Input 8 3" xfId="61773"/>
    <cellStyle name="Input 8 4" xfId="62216"/>
    <cellStyle name="Input 8 5" xfId="62654"/>
    <cellStyle name="Input 8 6" xfId="60640"/>
    <cellStyle name="Input 9" xfId="59996"/>
    <cellStyle name="Input 9 2" xfId="61263"/>
    <cellStyle name="Input 9 3" xfId="61707"/>
    <cellStyle name="Input 9 4" xfId="62151"/>
    <cellStyle name="Input 9 5" xfId="62589"/>
    <cellStyle name="Input 9 6" xfId="60575"/>
    <cellStyle name="Linked Cell" xfId="59631"/>
    <cellStyle name="Millares" xfId="53" builtinId="3"/>
    <cellStyle name="Millares [0]" xfId="62889" builtinId="6"/>
    <cellStyle name="Millares [0] 2" xfId="59493"/>
    <cellStyle name="Millares [0] 2 2" xfId="59765"/>
    <cellStyle name="Millares [0] 3" xfId="59766"/>
    <cellStyle name="Millares [0] 4" xfId="59759"/>
    <cellStyle name="Millares 10" xfId="59632"/>
    <cellStyle name="Millares 11" xfId="59633"/>
    <cellStyle name="Millares 12" xfId="59634"/>
    <cellStyle name="Millares 13" xfId="59806"/>
    <cellStyle name="Millares 14" xfId="59970"/>
    <cellStyle name="Millares 15" xfId="59837"/>
    <cellStyle name="Millares 16" xfId="59635"/>
    <cellStyle name="Millares 17" xfId="59636"/>
    <cellStyle name="Millares 18" xfId="59637"/>
    <cellStyle name="Millares 19" xfId="59638"/>
    <cellStyle name="Millares 2" xfId="59491"/>
    <cellStyle name="Millares 2 10" xfId="59639"/>
    <cellStyle name="Millares 2 11" xfId="59640"/>
    <cellStyle name="Millares 2 12" xfId="59641"/>
    <cellStyle name="Millares 2 13" xfId="59642"/>
    <cellStyle name="Millares 2 2" xfId="59499"/>
    <cellStyle name="Millares 2 2 2" xfId="59644"/>
    <cellStyle name="Millares 2 2 3" xfId="59736"/>
    <cellStyle name="Millares 2 2 4" xfId="59643"/>
    <cellStyle name="Millares 2 3" xfId="59498"/>
    <cellStyle name="Millares 2 3 2" xfId="59646"/>
    <cellStyle name="Millares 2 3 3" xfId="59737"/>
    <cellStyle name="Millares 2 3 4" xfId="59645"/>
    <cellStyle name="Millares 2 3 5" xfId="60358"/>
    <cellStyle name="Millares 2 4" xfId="59647"/>
    <cellStyle name="Millares 2 4 2" xfId="59763"/>
    <cellStyle name="Millares 2 5" xfId="59648"/>
    <cellStyle name="Millares 2 5 2" xfId="59761"/>
    <cellStyle name="Millares 2 6" xfId="59649"/>
    <cellStyle name="Millares 2 7" xfId="59650"/>
    <cellStyle name="Millares 2 8" xfId="59651"/>
    <cellStyle name="Millares 2 9" xfId="59652"/>
    <cellStyle name="Millares 20" xfId="59653"/>
    <cellStyle name="Millares 21" xfId="59654"/>
    <cellStyle name="Millares 22" xfId="59655"/>
    <cellStyle name="Millares 23" xfId="59656"/>
    <cellStyle name="Millares 24" xfId="59657"/>
    <cellStyle name="Millares 25" xfId="59658"/>
    <cellStyle name="Millares 26" xfId="59659"/>
    <cellStyle name="Millares 27" xfId="59660"/>
    <cellStyle name="Millares 28" xfId="59661"/>
    <cellStyle name="Millares 29" xfId="59662"/>
    <cellStyle name="Millares 3" xfId="59495"/>
    <cellStyle name="Millares 3 2" xfId="59502"/>
    <cellStyle name="Millares 3 2 2" xfId="59663"/>
    <cellStyle name="Millares 3 3" xfId="59509"/>
    <cellStyle name="Millares 3 3 2" xfId="59664"/>
    <cellStyle name="Millares 3 3 3" xfId="62892"/>
    <cellStyle name="Millares 3 4" xfId="59665"/>
    <cellStyle name="Millares 3 5" xfId="59666"/>
    <cellStyle name="Millares 3 6" xfId="59778"/>
    <cellStyle name="Millares 3 7" xfId="60363"/>
    <cellStyle name="Millares 30" xfId="59667"/>
    <cellStyle name="Millares 31" xfId="59668"/>
    <cellStyle name="Millares 32" xfId="59944"/>
    <cellStyle name="Millares 33" xfId="59950"/>
    <cellStyle name="Millares 34" xfId="60058"/>
    <cellStyle name="Millares 35" xfId="60076"/>
    <cellStyle name="Millares 36" xfId="59957"/>
    <cellStyle name="Millares 37" xfId="60099"/>
    <cellStyle name="Millares 38" xfId="60070"/>
    <cellStyle name="Millares 39" xfId="60079"/>
    <cellStyle name="Millares 4" xfId="59503"/>
    <cellStyle name="Millares 4 2" xfId="59669"/>
    <cellStyle name="Millares 4 2 2" xfId="60366"/>
    <cellStyle name="Millares 4 2 3" xfId="60356"/>
    <cellStyle name="Millares 4 3" xfId="59670"/>
    <cellStyle name="Millares 4 4" xfId="59671"/>
    <cellStyle name="Millares 4 5" xfId="59762"/>
    <cellStyle name="Millares 4 6" xfId="59776"/>
    <cellStyle name="Millares 4 7" xfId="59772"/>
    <cellStyle name="Millares 4 8" xfId="59513"/>
    <cellStyle name="Millares 4 9" xfId="60355"/>
    <cellStyle name="Millares 40" xfId="60141"/>
    <cellStyle name="Millares 41" xfId="59892"/>
    <cellStyle name="Millares 42" xfId="59915"/>
    <cellStyle name="Millares 43" xfId="60137"/>
    <cellStyle name="Millares 44" xfId="59908"/>
    <cellStyle name="Millares 45" xfId="60203"/>
    <cellStyle name="Millares 46" xfId="60178"/>
    <cellStyle name="Millares 47" xfId="59899"/>
    <cellStyle name="Millares 48" xfId="60199"/>
    <cellStyle name="Millares 49" xfId="59830"/>
    <cellStyle name="Millares 5" xfId="59507"/>
    <cellStyle name="Millares 5 2" xfId="59673"/>
    <cellStyle name="Millares 5 3" xfId="59674"/>
    <cellStyle name="Millares 5 4" xfId="59760"/>
    <cellStyle name="Millares 5 5" xfId="59672"/>
    <cellStyle name="Millares 50" xfId="59958"/>
    <cellStyle name="Millares 51" xfId="60018"/>
    <cellStyle name="Millares 52" xfId="60258"/>
    <cellStyle name="Millares 53" xfId="60170"/>
    <cellStyle name="Millares 54" xfId="60210"/>
    <cellStyle name="Millares 55" xfId="60193"/>
    <cellStyle name="Millares 56" xfId="60263"/>
    <cellStyle name="Millares 57" xfId="60031"/>
    <cellStyle name="Millares 58" xfId="60287"/>
    <cellStyle name="Millares 59" xfId="60093"/>
    <cellStyle name="Millares 6" xfId="59500"/>
    <cellStyle name="Millares 6 2" xfId="59508"/>
    <cellStyle name="Millares 60" xfId="60289"/>
    <cellStyle name="Millares 61" xfId="60298"/>
    <cellStyle name="Millares 62" xfId="60306"/>
    <cellStyle name="Millares 63" xfId="60313"/>
    <cellStyle name="Millares 64" xfId="59771"/>
    <cellStyle name="Millares 7" xfId="59675"/>
    <cellStyle name="Millares 8" xfId="59676"/>
    <cellStyle name="Millares 9" xfId="59677"/>
    <cellStyle name="Moneda [0]" xfId="62890" builtinId="7"/>
    <cellStyle name="Moneda [0] 2" xfId="59504"/>
    <cellStyle name="Moneda [0] 2 2" xfId="59764"/>
    <cellStyle name="Moneda [0] 2 3" xfId="59769"/>
    <cellStyle name="Moneda [0] 2 4" xfId="59734"/>
    <cellStyle name="Moneda [0] 3" xfId="59768"/>
    <cellStyle name="Moneda 10" xfId="60022"/>
    <cellStyle name="Moneda 11" xfId="60036"/>
    <cellStyle name="Moneda 12" xfId="60049"/>
    <cellStyle name="Moneda 13" xfId="60071"/>
    <cellStyle name="Moneda 14" xfId="60085"/>
    <cellStyle name="Moneda 15" xfId="60098"/>
    <cellStyle name="Moneda 16" xfId="60111"/>
    <cellStyle name="Moneda 17" xfId="60125"/>
    <cellStyle name="Moneda 18" xfId="60139"/>
    <cellStyle name="Moneda 19" xfId="60154"/>
    <cellStyle name="Moneda 2" xfId="59494"/>
    <cellStyle name="Moneda 2 2" xfId="59678"/>
    <cellStyle name="Moneda 2 2 2" xfId="59739"/>
    <cellStyle name="Moneda 2 2 3" xfId="59788"/>
    <cellStyle name="Moneda 2 2 3 2" xfId="60382"/>
    <cellStyle name="Moneda 2 2 4" xfId="60367"/>
    <cellStyle name="Moneda 2 3" xfId="59738"/>
    <cellStyle name="Moneda 2 4" xfId="59775"/>
    <cellStyle name="Moneda 2 4 2" xfId="60371"/>
    <cellStyle name="Moneda 2 5" xfId="59511"/>
    <cellStyle name="Moneda 2 5 2" xfId="60361"/>
    <cellStyle name="Moneda 2 6" xfId="60357"/>
    <cellStyle name="Moneda 20" xfId="60167"/>
    <cellStyle name="Moneda 21" xfId="60179"/>
    <cellStyle name="Moneda 22" xfId="60190"/>
    <cellStyle name="Moneda 23" xfId="60201"/>
    <cellStyle name="Moneda 24" xfId="60213"/>
    <cellStyle name="Moneda 25" xfId="60228"/>
    <cellStyle name="Moneda 26" xfId="60239"/>
    <cellStyle name="Moneda 27" xfId="60248"/>
    <cellStyle name="Moneda 28" xfId="60257"/>
    <cellStyle name="Moneda 29" xfId="60270"/>
    <cellStyle name="Moneda 3" xfId="59496"/>
    <cellStyle name="Moneda 30" xfId="60278"/>
    <cellStyle name="Moneda 31" xfId="60297"/>
    <cellStyle name="Moneda 32" xfId="60305"/>
    <cellStyle name="Moneda 33" xfId="60312"/>
    <cellStyle name="Moneda 34" xfId="60319"/>
    <cellStyle name="Moneda 35" xfId="60325"/>
    <cellStyle name="Moneda 36" xfId="60330"/>
    <cellStyle name="Moneda 37" xfId="60335"/>
    <cellStyle name="Moneda 38" xfId="60340"/>
    <cellStyle name="Moneda 39" xfId="60344"/>
    <cellStyle name="Moneda 4" xfId="59740"/>
    <cellStyle name="Moneda 40" xfId="60347"/>
    <cellStyle name="Moneda 41" xfId="60350"/>
    <cellStyle name="Moneda 42" xfId="60352"/>
    <cellStyle name="Moneda 43" xfId="60353"/>
    <cellStyle name="Moneda 44" xfId="59770"/>
    <cellStyle name="Moneda 45" xfId="60947"/>
    <cellStyle name="Moneda 46" xfId="61544"/>
    <cellStyle name="Moneda 47" xfId="61988"/>
    <cellStyle name="Moneda 5" xfId="59679"/>
    <cellStyle name="Moneda 5 2" xfId="59741"/>
    <cellStyle name="Moneda 6" xfId="59742"/>
    <cellStyle name="Moneda 7" xfId="59743"/>
    <cellStyle name="Moneda 7 2" xfId="59744"/>
    <cellStyle name="Moneda 7 3" xfId="59745"/>
    <cellStyle name="Moneda 8" xfId="59799"/>
    <cellStyle name="Moneda 9" xfId="60008"/>
    <cellStyle name="Neutral 2" xfId="59680"/>
    <cellStyle name="Neutral 3" xfId="59681"/>
    <cellStyle name="Normal" xfId="0" builtinId="0"/>
    <cellStyle name="Normal 12" xfId="59682"/>
    <cellStyle name="Normal 2" xfId="59501"/>
    <cellStyle name="Normal 2 2" xfId="59505"/>
    <cellStyle name="Normal 2 2 2" xfId="59510"/>
    <cellStyle name="Normal 2 2 2 2" xfId="59767"/>
    <cellStyle name="Normal 2 2 2 3" xfId="59789"/>
    <cellStyle name="Normal 2 2 2 4" xfId="59683"/>
    <cellStyle name="Normal 2 2 3" xfId="59746"/>
    <cellStyle name="Normal 2 3" xfId="59506"/>
    <cellStyle name="Normal 2 3 2" xfId="59747"/>
    <cellStyle name="Normal 2 3 3" xfId="59684"/>
    <cellStyle name="Normal 2 4" xfId="59685"/>
    <cellStyle name="Normal 2 5" xfId="59686"/>
    <cellStyle name="Normal 2 6" xfId="59687"/>
    <cellStyle name="Normal 2 7" xfId="60354"/>
    <cellStyle name="Normal 2 8" xfId="62891"/>
    <cellStyle name="Normal 3" xfId="59497"/>
    <cellStyle name="Normal 3 2" xfId="59689"/>
    <cellStyle name="Normal 3 3" xfId="59748"/>
    <cellStyle name="Normal 3 4" xfId="59688"/>
    <cellStyle name="Normal 4" xfId="59690"/>
    <cellStyle name="Normal 4 10" xfId="59691"/>
    <cellStyle name="Normal 4 11" xfId="59749"/>
    <cellStyle name="Normal 4 12" xfId="59790"/>
    <cellStyle name="Normal 4 13" xfId="60368"/>
    <cellStyle name="Normal 4 2" xfId="59692"/>
    <cellStyle name="Normal 4 3" xfId="59693"/>
    <cellStyle name="Normal 4 4" xfId="59694"/>
    <cellStyle name="Normal 4 5" xfId="59695"/>
    <cellStyle name="Normal 4 6" xfId="59696"/>
    <cellStyle name="Normal 4 7" xfId="59697"/>
    <cellStyle name="Normal 4 8" xfId="59698"/>
    <cellStyle name="Normal 4 9" xfId="59699"/>
    <cellStyle name="Normal 5" xfId="59700"/>
    <cellStyle name="Normal 5 2" xfId="59751"/>
    <cellStyle name="Normal 5 3" xfId="59752"/>
    <cellStyle name="Normal 5 4" xfId="59753"/>
    <cellStyle name="Normal 5 5" xfId="59750"/>
    <cellStyle name="Normal 6" xfId="59701"/>
    <cellStyle name="Normal 6 2" xfId="59754"/>
    <cellStyle name="Normal 7" xfId="59702"/>
    <cellStyle name="Normal 7 2" xfId="59733"/>
    <cellStyle name="Normal 8" xfId="59703"/>
    <cellStyle name="Normal 8 2" xfId="59704"/>
    <cellStyle name="Normal 8 2 2" xfId="59705"/>
    <cellStyle name="Normal 9" xfId="59706"/>
    <cellStyle name="Notas 2" xfId="59707"/>
    <cellStyle name="Notas 2 10" xfId="59881"/>
    <cellStyle name="Notas 2 10 2" xfId="61157"/>
    <cellStyle name="Notas 2 10 3" xfId="61601"/>
    <cellStyle name="Notas 2 10 4" xfId="62045"/>
    <cellStyle name="Notas 2 10 5" xfId="62483"/>
    <cellStyle name="Notas 2 10 6" xfId="60469"/>
    <cellStyle name="Notas 2 11" xfId="59981"/>
    <cellStyle name="Notas 2 11 2" xfId="61248"/>
    <cellStyle name="Notas 2 11 3" xfId="61692"/>
    <cellStyle name="Notas 2 11 4" xfId="62136"/>
    <cellStyle name="Notas 2 11 5" xfId="62574"/>
    <cellStyle name="Notas 2 11 6" xfId="60560"/>
    <cellStyle name="Notas 2 12" xfId="59890"/>
    <cellStyle name="Notas 2 12 2" xfId="61166"/>
    <cellStyle name="Notas 2 12 3" xfId="61610"/>
    <cellStyle name="Notas 2 12 4" xfId="62054"/>
    <cellStyle name="Notas 2 12 5" xfId="62492"/>
    <cellStyle name="Notas 2 12 6" xfId="60478"/>
    <cellStyle name="Notas 2 13" xfId="59834"/>
    <cellStyle name="Notas 2 13 2" xfId="61111"/>
    <cellStyle name="Notas 2 13 3" xfId="60891"/>
    <cellStyle name="Notas 2 13 4" xfId="61021"/>
    <cellStyle name="Notas 2 13 5" xfId="60971"/>
    <cellStyle name="Notas 2 13 6" xfId="60423"/>
    <cellStyle name="Notas 2 14" xfId="60043"/>
    <cellStyle name="Notas 2 14 2" xfId="61306"/>
    <cellStyle name="Notas 2 14 3" xfId="61750"/>
    <cellStyle name="Notas 2 14 4" xfId="62193"/>
    <cellStyle name="Notas 2 14 5" xfId="62631"/>
    <cellStyle name="Notas 2 14 6" xfId="60617"/>
    <cellStyle name="Notas 2 15" xfId="59914"/>
    <cellStyle name="Notas 2 15 2" xfId="61187"/>
    <cellStyle name="Notas 2 15 3" xfId="61631"/>
    <cellStyle name="Notas 2 15 4" xfId="62075"/>
    <cellStyle name="Notas 2 15 5" xfId="62513"/>
    <cellStyle name="Notas 2 15 6" xfId="60499"/>
    <cellStyle name="Notas 2 16" xfId="60026"/>
    <cellStyle name="Notas 2 16 2" xfId="61291"/>
    <cellStyle name="Notas 2 16 3" xfId="61735"/>
    <cellStyle name="Notas 2 16 4" xfId="62178"/>
    <cellStyle name="Notas 2 16 5" xfId="62616"/>
    <cellStyle name="Notas 2 16 6" xfId="60602"/>
    <cellStyle name="Notas 2 17" xfId="59976"/>
    <cellStyle name="Notas 2 17 2" xfId="61243"/>
    <cellStyle name="Notas 2 17 3" xfId="61687"/>
    <cellStyle name="Notas 2 17 4" xfId="62131"/>
    <cellStyle name="Notas 2 17 5" xfId="62569"/>
    <cellStyle name="Notas 2 17 6" xfId="60555"/>
    <cellStyle name="Notas 2 18" xfId="60162"/>
    <cellStyle name="Notas 2 18 2" xfId="61409"/>
    <cellStyle name="Notas 2 18 3" xfId="61853"/>
    <cellStyle name="Notas 2 18 4" xfId="62296"/>
    <cellStyle name="Notas 2 18 5" xfId="62734"/>
    <cellStyle name="Notas 2 18 6" xfId="60720"/>
    <cellStyle name="Notas 2 19" xfId="60159"/>
    <cellStyle name="Notas 2 19 2" xfId="61406"/>
    <cellStyle name="Notas 2 19 3" xfId="61850"/>
    <cellStyle name="Notas 2 19 4" xfId="62293"/>
    <cellStyle name="Notas 2 19 5" xfId="62731"/>
    <cellStyle name="Notas 2 19 6" xfId="60717"/>
    <cellStyle name="Notas 2 2" xfId="59708"/>
    <cellStyle name="Notas 2 2 10" xfId="60096"/>
    <cellStyle name="Notas 2 2 10 2" xfId="61351"/>
    <cellStyle name="Notas 2 2 10 3" xfId="61795"/>
    <cellStyle name="Notas 2 2 10 4" xfId="62238"/>
    <cellStyle name="Notas 2 2 10 5" xfId="62676"/>
    <cellStyle name="Notas 2 2 10 6" xfId="60662"/>
    <cellStyle name="Notas 2 2 11" xfId="60081"/>
    <cellStyle name="Notas 2 2 11 2" xfId="61338"/>
    <cellStyle name="Notas 2 2 11 3" xfId="61782"/>
    <cellStyle name="Notas 2 2 11 4" xfId="62225"/>
    <cellStyle name="Notas 2 2 11 5" xfId="62663"/>
    <cellStyle name="Notas 2 2 11 6" xfId="60649"/>
    <cellStyle name="Notas 2 2 12" xfId="59876"/>
    <cellStyle name="Notas 2 2 12 2" xfId="61152"/>
    <cellStyle name="Notas 2 2 12 3" xfId="61596"/>
    <cellStyle name="Notas 2 2 12 4" xfId="62040"/>
    <cellStyle name="Notas 2 2 12 5" xfId="62478"/>
    <cellStyle name="Notas 2 2 12 6" xfId="60464"/>
    <cellStyle name="Notas 2 2 13" xfId="60136"/>
    <cellStyle name="Notas 2 2 13 2" xfId="61387"/>
    <cellStyle name="Notas 2 2 13 3" xfId="61831"/>
    <cellStyle name="Notas 2 2 13 4" xfId="62274"/>
    <cellStyle name="Notas 2 2 13 5" xfId="62712"/>
    <cellStyle name="Notas 2 2 13 6" xfId="60698"/>
    <cellStyle name="Notas 2 2 14" xfId="59836"/>
    <cellStyle name="Notas 2 2 14 2" xfId="61113"/>
    <cellStyle name="Notas 2 2 14 3" xfId="60889"/>
    <cellStyle name="Notas 2 2 14 4" xfId="60359"/>
    <cellStyle name="Notas 2 2 14 5" xfId="61032"/>
    <cellStyle name="Notas 2 2 14 6" xfId="60425"/>
    <cellStyle name="Notas 2 2 15" xfId="60052"/>
    <cellStyle name="Notas 2 2 15 2" xfId="61314"/>
    <cellStyle name="Notas 2 2 15 3" xfId="61758"/>
    <cellStyle name="Notas 2 2 15 4" xfId="62201"/>
    <cellStyle name="Notas 2 2 15 5" xfId="62639"/>
    <cellStyle name="Notas 2 2 15 6" xfId="60625"/>
    <cellStyle name="Notas 2 2 16" xfId="60109"/>
    <cellStyle name="Notas 2 2 16 2" xfId="61362"/>
    <cellStyle name="Notas 2 2 16 3" xfId="61806"/>
    <cellStyle name="Notas 2 2 16 4" xfId="62249"/>
    <cellStyle name="Notas 2 2 16 5" xfId="62687"/>
    <cellStyle name="Notas 2 2 16 6" xfId="60673"/>
    <cellStyle name="Notas 2 2 17" xfId="59926"/>
    <cellStyle name="Notas 2 2 17 2" xfId="61198"/>
    <cellStyle name="Notas 2 2 17 3" xfId="61642"/>
    <cellStyle name="Notas 2 2 17 4" xfId="62086"/>
    <cellStyle name="Notas 2 2 17 5" xfId="62524"/>
    <cellStyle name="Notas 2 2 17 6" xfId="60510"/>
    <cellStyle name="Notas 2 2 18" xfId="60198"/>
    <cellStyle name="Notas 2 2 18 2" xfId="61439"/>
    <cellStyle name="Notas 2 2 18 3" xfId="61883"/>
    <cellStyle name="Notas 2 2 18 4" xfId="62326"/>
    <cellStyle name="Notas 2 2 18 5" xfId="62764"/>
    <cellStyle name="Notas 2 2 18 6" xfId="60750"/>
    <cellStyle name="Notas 2 2 19" xfId="60045"/>
    <cellStyle name="Notas 2 2 19 2" xfId="61308"/>
    <cellStyle name="Notas 2 2 19 3" xfId="61752"/>
    <cellStyle name="Notas 2 2 19 4" xfId="62195"/>
    <cellStyle name="Notas 2 2 19 5" xfId="62633"/>
    <cellStyle name="Notas 2 2 19 6" xfId="60619"/>
    <cellStyle name="Notas 2 2 2" xfId="59961"/>
    <cellStyle name="Notas 2 2 2 2" xfId="61229"/>
    <cellStyle name="Notas 2 2 2 3" xfId="61673"/>
    <cellStyle name="Notas 2 2 2 4" xfId="62117"/>
    <cellStyle name="Notas 2 2 2 5" xfId="62555"/>
    <cellStyle name="Notas 2 2 2 6" xfId="60541"/>
    <cellStyle name="Notas 2 2 20" xfId="60102"/>
    <cellStyle name="Notas 2 2 20 2" xfId="61355"/>
    <cellStyle name="Notas 2 2 20 3" xfId="61799"/>
    <cellStyle name="Notas 2 2 20 4" xfId="62242"/>
    <cellStyle name="Notas 2 2 20 5" xfId="62680"/>
    <cellStyle name="Notas 2 2 20 6" xfId="60666"/>
    <cellStyle name="Notas 2 2 21" xfId="59800"/>
    <cellStyle name="Notas 2 2 21 2" xfId="61079"/>
    <cellStyle name="Notas 2 2 21 3" xfId="60923"/>
    <cellStyle name="Notas 2 2 21 4" xfId="60998"/>
    <cellStyle name="Notas 2 2 21 5" xfId="60876"/>
    <cellStyle name="Notas 2 2 21 6" xfId="60391"/>
    <cellStyle name="Notas 2 2 22" xfId="59987"/>
    <cellStyle name="Notas 2 2 22 2" xfId="61254"/>
    <cellStyle name="Notas 2 2 22 3" xfId="61698"/>
    <cellStyle name="Notas 2 2 22 4" xfId="62142"/>
    <cellStyle name="Notas 2 2 22 5" xfId="62580"/>
    <cellStyle name="Notas 2 2 22 6" xfId="60566"/>
    <cellStyle name="Notas 2 2 23" xfId="60171"/>
    <cellStyle name="Notas 2 2 23 2" xfId="61416"/>
    <cellStyle name="Notas 2 2 23 3" xfId="61860"/>
    <cellStyle name="Notas 2 2 23 4" xfId="62303"/>
    <cellStyle name="Notas 2 2 23 5" xfId="62741"/>
    <cellStyle name="Notas 2 2 23 6" xfId="60727"/>
    <cellStyle name="Notas 2 2 24" xfId="60173"/>
    <cellStyle name="Notas 2 2 24 2" xfId="61418"/>
    <cellStyle name="Notas 2 2 24 3" xfId="61862"/>
    <cellStyle name="Notas 2 2 24 4" xfId="62305"/>
    <cellStyle name="Notas 2 2 24 5" xfId="62743"/>
    <cellStyle name="Notas 2 2 24 6" xfId="60729"/>
    <cellStyle name="Notas 2 2 25" xfId="60277"/>
    <cellStyle name="Notas 2 2 25 2" xfId="61506"/>
    <cellStyle name="Notas 2 2 25 3" xfId="61950"/>
    <cellStyle name="Notas 2 2 25 4" xfId="62393"/>
    <cellStyle name="Notas 2 2 25 5" xfId="62831"/>
    <cellStyle name="Notas 2 2 25 6" xfId="60817"/>
    <cellStyle name="Notas 2 2 26" xfId="59952"/>
    <cellStyle name="Notas 2 2 26 2" xfId="61222"/>
    <cellStyle name="Notas 2 2 26 3" xfId="61666"/>
    <cellStyle name="Notas 2 2 26 4" xfId="62110"/>
    <cellStyle name="Notas 2 2 26 5" xfId="62548"/>
    <cellStyle name="Notas 2 2 26 6" xfId="60534"/>
    <cellStyle name="Notas 2 2 27" xfId="60064"/>
    <cellStyle name="Notas 2 2 27 2" xfId="61325"/>
    <cellStyle name="Notas 2 2 27 3" xfId="61769"/>
    <cellStyle name="Notas 2 2 27 4" xfId="62212"/>
    <cellStyle name="Notas 2 2 27 5" xfId="62650"/>
    <cellStyle name="Notas 2 2 27 6" xfId="60636"/>
    <cellStyle name="Notas 2 2 28" xfId="60122"/>
    <cellStyle name="Notas 2 2 28 2" xfId="61374"/>
    <cellStyle name="Notas 2 2 28 3" xfId="61818"/>
    <cellStyle name="Notas 2 2 28 4" xfId="62261"/>
    <cellStyle name="Notas 2 2 28 5" xfId="62699"/>
    <cellStyle name="Notas 2 2 28 6" xfId="60685"/>
    <cellStyle name="Notas 2 2 29" xfId="60286"/>
    <cellStyle name="Notas 2 2 29 2" xfId="61514"/>
    <cellStyle name="Notas 2 2 29 3" xfId="61958"/>
    <cellStyle name="Notas 2 2 29 4" xfId="62401"/>
    <cellStyle name="Notas 2 2 29 5" xfId="62839"/>
    <cellStyle name="Notas 2 2 29 6" xfId="60825"/>
    <cellStyle name="Notas 2 2 3" xfId="59845"/>
    <cellStyle name="Notas 2 2 3 2" xfId="61121"/>
    <cellStyle name="Notas 2 2 3 3" xfId="60881"/>
    <cellStyle name="Notas 2 2 3 4" xfId="61051"/>
    <cellStyle name="Notas 2 2 3 5" xfId="60950"/>
    <cellStyle name="Notas 2 2 3 6" xfId="60433"/>
    <cellStyle name="Notas 2 2 30" xfId="60183"/>
    <cellStyle name="Notas 2 2 30 2" xfId="61426"/>
    <cellStyle name="Notas 2 2 30 3" xfId="61870"/>
    <cellStyle name="Notas 2 2 30 4" xfId="62313"/>
    <cellStyle name="Notas 2 2 30 5" xfId="62751"/>
    <cellStyle name="Notas 2 2 30 6" xfId="60737"/>
    <cellStyle name="Notas 2 2 31" xfId="59891"/>
    <cellStyle name="Notas 2 2 31 2" xfId="61167"/>
    <cellStyle name="Notas 2 2 31 3" xfId="61611"/>
    <cellStyle name="Notas 2 2 31 4" xfId="62055"/>
    <cellStyle name="Notas 2 2 31 5" xfId="62493"/>
    <cellStyle name="Notas 2 2 31 6" xfId="60479"/>
    <cellStyle name="Notas 2 2 32" xfId="60039"/>
    <cellStyle name="Notas 2 2 32 2" xfId="61302"/>
    <cellStyle name="Notas 2 2 32 3" xfId="61746"/>
    <cellStyle name="Notas 2 2 32 4" xfId="62189"/>
    <cellStyle name="Notas 2 2 32 5" xfId="62627"/>
    <cellStyle name="Notas 2 2 32 6" xfId="60613"/>
    <cellStyle name="Notas 2 2 33" xfId="60055"/>
    <cellStyle name="Notas 2 2 33 2" xfId="61317"/>
    <cellStyle name="Notas 2 2 33 3" xfId="61761"/>
    <cellStyle name="Notas 2 2 33 4" xfId="62204"/>
    <cellStyle name="Notas 2 2 33 5" xfId="62642"/>
    <cellStyle name="Notas 2 2 33 6" xfId="60628"/>
    <cellStyle name="Notas 2 2 34" xfId="60250"/>
    <cellStyle name="Notas 2 2 34 2" xfId="61483"/>
    <cellStyle name="Notas 2 2 34 3" xfId="61927"/>
    <cellStyle name="Notas 2 2 34 4" xfId="62370"/>
    <cellStyle name="Notas 2 2 34 5" xfId="62808"/>
    <cellStyle name="Notas 2 2 34 6" xfId="60794"/>
    <cellStyle name="Notas 2 2 35" xfId="60188"/>
    <cellStyle name="Notas 2 2 35 2" xfId="61431"/>
    <cellStyle name="Notas 2 2 35 3" xfId="61875"/>
    <cellStyle name="Notas 2 2 35 4" xfId="62318"/>
    <cellStyle name="Notas 2 2 35 5" xfId="62756"/>
    <cellStyle name="Notas 2 2 35 6" xfId="60742"/>
    <cellStyle name="Notas 2 2 36" xfId="60296"/>
    <cellStyle name="Notas 2 2 36 2" xfId="61522"/>
    <cellStyle name="Notas 2 2 36 3" xfId="61966"/>
    <cellStyle name="Notas 2 2 36 4" xfId="62409"/>
    <cellStyle name="Notas 2 2 36 5" xfId="62847"/>
    <cellStyle name="Notas 2 2 36 6" xfId="60833"/>
    <cellStyle name="Notas 2 2 37" xfId="59792"/>
    <cellStyle name="Notas 2 2 37 2" xfId="61071"/>
    <cellStyle name="Notas 2 2 37 3" xfId="60931"/>
    <cellStyle name="Notas 2 2 37 4" xfId="60360"/>
    <cellStyle name="Notas 2 2 37 5" xfId="61031"/>
    <cellStyle name="Notas 2 2 37 6" xfId="60384"/>
    <cellStyle name="Notas 2 2 4" xfId="59801"/>
    <cellStyle name="Notas 2 2 4 2" xfId="61080"/>
    <cellStyle name="Notas 2 2 4 3" xfId="60922"/>
    <cellStyle name="Notas 2 2 4 4" xfId="60999"/>
    <cellStyle name="Notas 2 2 4 5" xfId="60989"/>
    <cellStyle name="Notas 2 2 4 6" xfId="60392"/>
    <cellStyle name="Notas 2 2 5" xfId="59974"/>
    <cellStyle name="Notas 2 2 5 2" xfId="61241"/>
    <cellStyle name="Notas 2 2 5 3" xfId="61685"/>
    <cellStyle name="Notas 2 2 5 4" xfId="62129"/>
    <cellStyle name="Notas 2 2 5 5" xfId="62567"/>
    <cellStyle name="Notas 2 2 5 6" xfId="60553"/>
    <cellStyle name="Notas 2 2 6" xfId="60002"/>
    <cellStyle name="Notas 2 2 6 2" xfId="61269"/>
    <cellStyle name="Notas 2 2 6 3" xfId="61713"/>
    <cellStyle name="Notas 2 2 6 4" xfId="62157"/>
    <cellStyle name="Notas 2 2 6 5" xfId="62595"/>
    <cellStyle name="Notas 2 2 6 6" xfId="60581"/>
    <cellStyle name="Notas 2 2 7" xfId="59849"/>
    <cellStyle name="Notas 2 2 7 2" xfId="61125"/>
    <cellStyle name="Notas 2 2 7 3" xfId="61569"/>
    <cellStyle name="Notas 2 2 7 4" xfId="62013"/>
    <cellStyle name="Notas 2 2 7 5" xfId="62451"/>
    <cellStyle name="Notas 2 2 7 6" xfId="60437"/>
    <cellStyle name="Notas 2 2 8" xfId="59812"/>
    <cellStyle name="Notas 2 2 8 2" xfId="61090"/>
    <cellStyle name="Notas 2 2 8 3" xfId="60912"/>
    <cellStyle name="Notas 2 2 8 4" xfId="61006"/>
    <cellStyle name="Notas 2 2 8 5" xfId="60982"/>
    <cellStyle name="Notas 2 2 8 6" xfId="60402"/>
    <cellStyle name="Notas 2 2 9" xfId="59880"/>
    <cellStyle name="Notas 2 2 9 2" xfId="61156"/>
    <cellStyle name="Notas 2 2 9 3" xfId="61600"/>
    <cellStyle name="Notas 2 2 9 4" xfId="62044"/>
    <cellStyle name="Notas 2 2 9 5" xfId="62482"/>
    <cellStyle name="Notas 2 2 9 6" xfId="60468"/>
    <cellStyle name="Notas 2 20" xfId="60104"/>
    <cellStyle name="Notas 2 20 2" xfId="61357"/>
    <cellStyle name="Notas 2 20 3" xfId="61801"/>
    <cellStyle name="Notas 2 20 4" xfId="62244"/>
    <cellStyle name="Notas 2 20 5" xfId="62682"/>
    <cellStyle name="Notas 2 20 6" xfId="60668"/>
    <cellStyle name="Notas 2 21" xfId="60120"/>
    <cellStyle name="Notas 2 21 2" xfId="61372"/>
    <cellStyle name="Notas 2 21 3" xfId="61816"/>
    <cellStyle name="Notas 2 21 4" xfId="62259"/>
    <cellStyle name="Notas 2 21 5" xfId="62697"/>
    <cellStyle name="Notas 2 21 6" xfId="60683"/>
    <cellStyle name="Notas 2 22" xfId="60130"/>
    <cellStyle name="Notas 2 22 2" xfId="61381"/>
    <cellStyle name="Notas 2 22 3" xfId="61825"/>
    <cellStyle name="Notas 2 22 4" xfId="62268"/>
    <cellStyle name="Notas 2 22 5" xfId="62706"/>
    <cellStyle name="Notas 2 22 6" xfId="60692"/>
    <cellStyle name="Notas 2 23" xfId="59869"/>
    <cellStyle name="Notas 2 23 2" xfId="61145"/>
    <cellStyle name="Notas 2 23 3" xfId="61589"/>
    <cellStyle name="Notas 2 23 4" xfId="62033"/>
    <cellStyle name="Notas 2 23 5" xfId="62471"/>
    <cellStyle name="Notas 2 23 6" xfId="60457"/>
    <cellStyle name="Notas 2 24" xfId="60027"/>
    <cellStyle name="Notas 2 24 2" xfId="61292"/>
    <cellStyle name="Notas 2 24 3" xfId="61736"/>
    <cellStyle name="Notas 2 24 4" xfId="62179"/>
    <cellStyle name="Notas 2 24 5" xfId="62617"/>
    <cellStyle name="Notas 2 24 6" xfId="60603"/>
    <cellStyle name="Notas 2 25" xfId="59840"/>
    <cellStyle name="Notas 2 25 2" xfId="61116"/>
    <cellStyle name="Notas 2 25 3" xfId="60886"/>
    <cellStyle name="Notas 2 25 4" xfId="61023"/>
    <cellStyle name="Notas 2 25 5" xfId="60969"/>
    <cellStyle name="Notas 2 25 6" xfId="60428"/>
    <cellStyle name="Notas 2 26" xfId="60273"/>
    <cellStyle name="Notas 2 26 2" xfId="61502"/>
    <cellStyle name="Notas 2 26 3" xfId="61946"/>
    <cellStyle name="Notas 2 26 4" xfId="62389"/>
    <cellStyle name="Notas 2 26 5" xfId="62827"/>
    <cellStyle name="Notas 2 26 6" xfId="60813"/>
    <cellStyle name="Notas 2 27" xfId="59832"/>
    <cellStyle name="Notas 2 27 2" xfId="61109"/>
    <cellStyle name="Notas 2 27 3" xfId="60893"/>
    <cellStyle name="Notas 2 27 4" xfId="61019"/>
    <cellStyle name="Notas 2 27 5" xfId="60973"/>
    <cellStyle name="Notas 2 27 6" xfId="60421"/>
    <cellStyle name="Notas 2 28" xfId="59949"/>
    <cellStyle name="Notas 2 28 2" xfId="61220"/>
    <cellStyle name="Notas 2 28 3" xfId="61664"/>
    <cellStyle name="Notas 2 28 4" xfId="62108"/>
    <cellStyle name="Notas 2 28 5" xfId="62546"/>
    <cellStyle name="Notas 2 28 6" xfId="60532"/>
    <cellStyle name="Notas 2 29" xfId="60293"/>
    <cellStyle name="Notas 2 29 2" xfId="61519"/>
    <cellStyle name="Notas 2 29 3" xfId="61963"/>
    <cellStyle name="Notas 2 29 4" xfId="62406"/>
    <cellStyle name="Notas 2 29 5" xfId="62844"/>
    <cellStyle name="Notas 2 29 6" xfId="60830"/>
    <cellStyle name="Notas 2 3" xfId="59960"/>
    <cellStyle name="Notas 2 3 2" xfId="61228"/>
    <cellStyle name="Notas 2 3 3" xfId="61672"/>
    <cellStyle name="Notas 2 3 4" xfId="62116"/>
    <cellStyle name="Notas 2 3 5" xfId="62554"/>
    <cellStyle name="Notas 2 3 6" xfId="60540"/>
    <cellStyle name="Notas 2 30" xfId="60302"/>
    <cellStyle name="Notas 2 30 2" xfId="61526"/>
    <cellStyle name="Notas 2 30 3" xfId="61970"/>
    <cellStyle name="Notas 2 30 4" xfId="62413"/>
    <cellStyle name="Notas 2 30 5" xfId="62851"/>
    <cellStyle name="Notas 2 30 6" xfId="60837"/>
    <cellStyle name="Notas 2 31" xfId="60309"/>
    <cellStyle name="Notas 2 31 2" xfId="61531"/>
    <cellStyle name="Notas 2 31 3" xfId="61975"/>
    <cellStyle name="Notas 2 31 4" xfId="62418"/>
    <cellStyle name="Notas 2 31 5" xfId="62856"/>
    <cellStyle name="Notas 2 31 6" xfId="60842"/>
    <cellStyle name="Notas 2 32" xfId="60316"/>
    <cellStyle name="Notas 2 32 2" xfId="61536"/>
    <cellStyle name="Notas 2 32 3" xfId="61980"/>
    <cellStyle name="Notas 2 32 4" xfId="62423"/>
    <cellStyle name="Notas 2 32 5" xfId="62861"/>
    <cellStyle name="Notas 2 32 6" xfId="60847"/>
    <cellStyle name="Notas 2 33" xfId="60322"/>
    <cellStyle name="Notas 2 33 2" xfId="61541"/>
    <cellStyle name="Notas 2 33 3" xfId="61985"/>
    <cellStyle name="Notas 2 33 4" xfId="62428"/>
    <cellStyle name="Notas 2 33 5" xfId="62866"/>
    <cellStyle name="Notas 2 33 6" xfId="60852"/>
    <cellStyle name="Notas 2 34" xfId="60328"/>
    <cellStyle name="Notas 2 34 2" xfId="61547"/>
    <cellStyle name="Notas 2 34 3" xfId="61991"/>
    <cellStyle name="Notas 2 34 4" xfId="62433"/>
    <cellStyle name="Notas 2 34 5" xfId="62871"/>
    <cellStyle name="Notas 2 34 6" xfId="60857"/>
    <cellStyle name="Notas 2 35" xfId="60333"/>
    <cellStyle name="Notas 2 35 2" xfId="61551"/>
    <cellStyle name="Notas 2 35 3" xfId="61995"/>
    <cellStyle name="Notas 2 35 4" xfId="62437"/>
    <cellStyle name="Notas 2 35 5" xfId="62875"/>
    <cellStyle name="Notas 2 35 6" xfId="60861"/>
    <cellStyle name="Notas 2 36" xfId="60338"/>
    <cellStyle name="Notas 2 36 2" xfId="61555"/>
    <cellStyle name="Notas 2 36 3" xfId="61999"/>
    <cellStyle name="Notas 2 36 4" xfId="62441"/>
    <cellStyle name="Notas 2 36 5" xfId="62879"/>
    <cellStyle name="Notas 2 36 6" xfId="60865"/>
    <cellStyle name="Notas 2 37" xfId="60342"/>
    <cellStyle name="Notas 2 37 2" xfId="61559"/>
    <cellStyle name="Notas 2 37 3" xfId="62003"/>
    <cellStyle name="Notas 2 37 4" xfId="62444"/>
    <cellStyle name="Notas 2 37 5" xfId="62882"/>
    <cellStyle name="Notas 2 37 6" xfId="60868"/>
    <cellStyle name="Notas 2 38" xfId="59791"/>
    <cellStyle name="Notas 2 38 2" xfId="61070"/>
    <cellStyle name="Notas 2 38 3" xfId="60932"/>
    <cellStyle name="Notas 2 38 4" xfId="60995"/>
    <cellStyle name="Notas 2 38 5" xfId="60992"/>
    <cellStyle name="Notas 2 38 6" xfId="60383"/>
    <cellStyle name="Notas 2 4" xfId="59846"/>
    <cellStyle name="Notas 2 4 2" xfId="61122"/>
    <cellStyle name="Notas 2 4 3" xfId="60880"/>
    <cellStyle name="Notas 2 4 4" xfId="61052"/>
    <cellStyle name="Notas 2 4 5" xfId="60949"/>
    <cellStyle name="Notas 2 4 6" xfId="60434"/>
    <cellStyle name="Notas 2 5" xfId="59939"/>
    <cellStyle name="Notas 2 5 2" xfId="61211"/>
    <cellStyle name="Notas 2 5 3" xfId="61655"/>
    <cellStyle name="Notas 2 5 4" xfId="62099"/>
    <cellStyle name="Notas 2 5 5" xfId="62537"/>
    <cellStyle name="Notas 2 5 6" xfId="60523"/>
    <cellStyle name="Notas 2 6" xfId="59860"/>
    <cellStyle name="Notas 2 6 2" xfId="61136"/>
    <cellStyle name="Notas 2 6 3" xfId="61580"/>
    <cellStyle name="Notas 2 6 4" xfId="62024"/>
    <cellStyle name="Notas 2 6 5" xfId="62462"/>
    <cellStyle name="Notas 2 6 6" xfId="60448"/>
    <cellStyle name="Notas 2 7" xfId="59983"/>
    <cellStyle name="Notas 2 7 2" xfId="61250"/>
    <cellStyle name="Notas 2 7 3" xfId="61694"/>
    <cellStyle name="Notas 2 7 4" xfId="62138"/>
    <cellStyle name="Notas 2 7 5" xfId="62576"/>
    <cellStyle name="Notas 2 7 6" xfId="60562"/>
    <cellStyle name="Notas 2 8" xfId="59850"/>
    <cellStyle name="Notas 2 8 2" xfId="61126"/>
    <cellStyle name="Notas 2 8 3" xfId="61570"/>
    <cellStyle name="Notas 2 8 4" xfId="62014"/>
    <cellStyle name="Notas 2 8 5" xfId="62452"/>
    <cellStyle name="Notas 2 8 6" xfId="60438"/>
    <cellStyle name="Notas 2 9" xfId="59927"/>
    <cellStyle name="Notas 2 9 2" xfId="61199"/>
    <cellStyle name="Notas 2 9 3" xfId="61643"/>
    <cellStyle name="Notas 2 9 4" xfId="62087"/>
    <cellStyle name="Notas 2 9 5" xfId="62525"/>
    <cellStyle name="Notas 2 9 6" xfId="60511"/>
    <cellStyle name="Note" xfId="59709"/>
    <cellStyle name="Note 10" xfId="60038"/>
    <cellStyle name="Note 10 2" xfId="61301"/>
    <cellStyle name="Note 10 3" xfId="61745"/>
    <cellStyle name="Note 10 4" xfId="62188"/>
    <cellStyle name="Note 10 5" xfId="62626"/>
    <cellStyle name="Note 10 6" xfId="60612"/>
    <cellStyle name="Note 11" xfId="60033"/>
    <cellStyle name="Note 11 2" xfId="61297"/>
    <cellStyle name="Note 11 3" xfId="61741"/>
    <cellStyle name="Note 11 4" xfId="62184"/>
    <cellStyle name="Note 11 5" xfId="62622"/>
    <cellStyle name="Note 11 6" xfId="60608"/>
    <cellStyle name="Note 12" xfId="60100"/>
    <cellStyle name="Note 12 2" xfId="61353"/>
    <cellStyle name="Note 12 3" xfId="61797"/>
    <cellStyle name="Note 12 4" xfId="62240"/>
    <cellStyle name="Note 12 5" xfId="62678"/>
    <cellStyle name="Note 12 6" xfId="60664"/>
    <cellStyle name="Note 13" xfId="59841"/>
    <cellStyle name="Note 13 2" xfId="61117"/>
    <cellStyle name="Note 13 3" xfId="60885"/>
    <cellStyle name="Note 13 4" xfId="61024"/>
    <cellStyle name="Note 13 5" xfId="60364"/>
    <cellStyle name="Note 13 6" xfId="60429"/>
    <cellStyle name="Note 14" xfId="59818"/>
    <cellStyle name="Note 14 2" xfId="61096"/>
    <cellStyle name="Note 14 3" xfId="60906"/>
    <cellStyle name="Note 14 4" xfId="61012"/>
    <cellStyle name="Note 14 5" xfId="61053"/>
    <cellStyle name="Note 14 6" xfId="60408"/>
    <cellStyle name="Note 15" xfId="60143"/>
    <cellStyle name="Note 15 2" xfId="61391"/>
    <cellStyle name="Note 15 3" xfId="61835"/>
    <cellStyle name="Note 15 4" xfId="62278"/>
    <cellStyle name="Note 15 5" xfId="62716"/>
    <cellStyle name="Note 15 6" xfId="60702"/>
    <cellStyle name="Note 16" xfId="59826"/>
    <cellStyle name="Note 16 2" xfId="61104"/>
    <cellStyle name="Note 16 3" xfId="60898"/>
    <cellStyle name="Note 16 4" xfId="61033"/>
    <cellStyle name="Note 16 5" xfId="60965"/>
    <cellStyle name="Note 16 6" xfId="60416"/>
    <cellStyle name="Note 17" xfId="59917"/>
    <cellStyle name="Note 17 2" xfId="61189"/>
    <cellStyle name="Note 17 3" xfId="61633"/>
    <cellStyle name="Note 17 4" xfId="62077"/>
    <cellStyle name="Note 17 5" xfId="62515"/>
    <cellStyle name="Note 17 6" xfId="60501"/>
    <cellStyle name="Note 18" xfId="60073"/>
    <cellStyle name="Note 18 2" xfId="61332"/>
    <cellStyle name="Note 18 3" xfId="61776"/>
    <cellStyle name="Note 18 4" xfId="62219"/>
    <cellStyle name="Note 18 5" xfId="62657"/>
    <cellStyle name="Note 18 6" xfId="60643"/>
    <cellStyle name="Note 19" xfId="59773"/>
    <cellStyle name="Note 19 2" xfId="61056"/>
    <cellStyle name="Note 19 3" xfId="60946"/>
    <cellStyle name="Note 19 4" xfId="61557"/>
    <cellStyle name="Note 19 5" xfId="62001"/>
    <cellStyle name="Note 19 6" xfId="60369"/>
    <cellStyle name="Note 2" xfId="59962"/>
    <cellStyle name="Note 2 2" xfId="61230"/>
    <cellStyle name="Note 2 3" xfId="61674"/>
    <cellStyle name="Note 2 4" xfId="62118"/>
    <cellStyle name="Note 2 5" xfId="62556"/>
    <cellStyle name="Note 2 6" xfId="60542"/>
    <cellStyle name="Note 20" xfId="60205"/>
    <cellStyle name="Note 20 2" xfId="61443"/>
    <cellStyle name="Note 20 3" xfId="61887"/>
    <cellStyle name="Note 20 4" xfId="62330"/>
    <cellStyle name="Note 20 5" xfId="62768"/>
    <cellStyle name="Note 20 6" xfId="60754"/>
    <cellStyle name="Note 21" xfId="60105"/>
    <cellStyle name="Note 21 2" xfId="61358"/>
    <cellStyle name="Note 21 3" xfId="61802"/>
    <cellStyle name="Note 21 4" xfId="62245"/>
    <cellStyle name="Note 21 5" xfId="62683"/>
    <cellStyle name="Note 21 6" xfId="60669"/>
    <cellStyle name="Note 22" xfId="59903"/>
    <cellStyle name="Note 22 2" xfId="61177"/>
    <cellStyle name="Note 22 3" xfId="61621"/>
    <cellStyle name="Note 22 4" xfId="62065"/>
    <cellStyle name="Note 22 5" xfId="62503"/>
    <cellStyle name="Note 22 6" xfId="60489"/>
    <cellStyle name="Note 23" xfId="60220"/>
    <cellStyle name="Note 23 2" xfId="61456"/>
    <cellStyle name="Note 23 3" xfId="61900"/>
    <cellStyle name="Note 23 4" xfId="62343"/>
    <cellStyle name="Note 23 5" xfId="62781"/>
    <cellStyle name="Note 23 6" xfId="60767"/>
    <cellStyle name="Note 24" xfId="60126"/>
    <cellStyle name="Note 24 2" xfId="61377"/>
    <cellStyle name="Note 24 3" xfId="61821"/>
    <cellStyle name="Note 24 4" xfId="62264"/>
    <cellStyle name="Note 24 5" xfId="62702"/>
    <cellStyle name="Note 24 6" xfId="60688"/>
    <cellStyle name="Note 25" xfId="60276"/>
    <cellStyle name="Note 25 2" xfId="61505"/>
    <cellStyle name="Note 25 3" xfId="61949"/>
    <cellStyle name="Note 25 4" xfId="62392"/>
    <cellStyle name="Note 25 5" xfId="62830"/>
    <cellStyle name="Note 25 6" xfId="60816"/>
    <cellStyle name="Note 26" xfId="59898"/>
    <cellStyle name="Note 26 2" xfId="61173"/>
    <cellStyle name="Note 26 3" xfId="61617"/>
    <cellStyle name="Note 26 4" xfId="62061"/>
    <cellStyle name="Note 26 5" xfId="62499"/>
    <cellStyle name="Note 26 6" xfId="60485"/>
    <cellStyle name="Note 27" xfId="60262"/>
    <cellStyle name="Note 27 2" xfId="61493"/>
    <cellStyle name="Note 27 3" xfId="61937"/>
    <cellStyle name="Note 27 4" xfId="62380"/>
    <cellStyle name="Note 27 5" xfId="62818"/>
    <cellStyle name="Note 27 6" xfId="60804"/>
    <cellStyle name="Note 28" xfId="60230"/>
    <cellStyle name="Note 28 2" xfId="61465"/>
    <cellStyle name="Note 28 3" xfId="61909"/>
    <cellStyle name="Note 28 4" xfId="62352"/>
    <cellStyle name="Note 28 5" xfId="62790"/>
    <cellStyle name="Note 28 6" xfId="60776"/>
    <cellStyle name="Note 29" xfId="60285"/>
    <cellStyle name="Note 29 2" xfId="61513"/>
    <cellStyle name="Note 29 3" xfId="61957"/>
    <cellStyle name="Note 29 4" xfId="62400"/>
    <cellStyle name="Note 29 5" xfId="62838"/>
    <cellStyle name="Note 29 6" xfId="60824"/>
    <cellStyle name="Note 3" xfId="59844"/>
    <cellStyle name="Note 3 2" xfId="61120"/>
    <cellStyle name="Note 3 3" xfId="60882"/>
    <cellStyle name="Note 3 4" xfId="61050"/>
    <cellStyle name="Note 3 5" xfId="60951"/>
    <cellStyle name="Note 3 6" xfId="60432"/>
    <cellStyle name="Note 30" xfId="60062"/>
    <cellStyle name="Note 30 2" xfId="61323"/>
    <cellStyle name="Note 30 3" xfId="61767"/>
    <cellStyle name="Note 30 4" xfId="62210"/>
    <cellStyle name="Note 30 5" xfId="62648"/>
    <cellStyle name="Note 30 6" xfId="60634"/>
    <cellStyle name="Note 31" xfId="60147"/>
    <cellStyle name="Note 31 2" xfId="61395"/>
    <cellStyle name="Note 31 3" xfId="61839"/>
    <cellStyle name="Note 31 4" xfId="62282"/>
    <cellStyle name="Note 31 5" xfId="62720"/>
    <cellStyle name="Note 31 6" xfId="60706"/>
    <cellStyle name="Note 32" xfId="60212"/>
    <cellStyle name="Note 32 2" xfId="61449"/>
    <cellStyle name="Note 32 3" xfId="61893"/>
    <cellStyle name="Note 32 4" xfId="62336"/>
    <cellStyle name="Note 32 5" xfId="62774"/>
    <cellStyle name="Note 32 6" xfId="60760"/>
    <cellStyle name="Note 33" xfId="60284"/>
    <cellStyle name="Note 33 2" xfId="61512"/>
    <cellStyle name="Note 33 3" xfId="61956"/>
    <cellStyle name="Note 33 4" xfId="62399"/>
    <cellStyle name="Note 33 5" xfId="62837"/>
    <cellStyle name="Note 33 6" xfId="60823"/>
    <cellStyle name="Note 34" xfId="60256"/>
    <cellStyle name="Note 34 2" xfId="61489"/>
    <cellStyle name="Note 34 3" xfId="61933"/>
    <cellStyle name="Note 34 4" xfId="62376"/>
    <cellStyle name="Note 34 5" xfId="62814"/>
    <cellStyle name="Note 34 6" xfId="60800"/>
    <cellStyle name="Note 35" xfId="60160"/>
    <cellStyle name="Note 35 2" xfId="61407"/>
    <cellStyle name="Note 35 3" xfId="61851"/>
    <cellStyle name="Note 35 4" xfId="62294"/>
    <cellStyle name="Note 35 5" xfId="62732"/>
    <cellStyle name="Note 35 6" xfId="60718"/>
    <cellStyle name="Note 36" xfId="60061"/>
    <cellStyle name="Note 36 2" xfId="61322"/>
    <cellStyle name="Note 36 3" xfId="61766"/>
    <cellStyle name="Note 36 4" xfId="62209"/>
    <cellStyle name="Note 36 5" xfId="62647"/>
    <cellStyle name="Note 36 6" xfId="60633"/>
    <cellStyle name="Note 37" xfId="59793"/>
    <cellStyle name="Note 37 2" xfId="61072"/>
    <cellStyle name="Note 37 3" xfId="60930"/>
    <cellStyle name="Note 37 4" xfId="60875"/>
    <cellStyle name="Note 37 5" xfId="61029"/>
    <cellStyle name="Note 37 6" xfId="60385"/>
    <cellStyle name="Note 4" xfId="59804"/>
    <cellStyle name="Note 4 2" xfId="61083"/>
    <cellStyle name="Note 4 3" xfId="60919"/>
    <cellStyle name="Note 4 4" xfId="61002"/>
    <cellStyle name="Note 4 5" xfId="60986"/>
    <cellStyle name="Note 4 6" xfId="60395"/>
    <cellStyle name="Note 5" xfId="59971"/>
    <cellStyle name="Note 5 2" xfId="61238"/>
    <cellStyle name="Note 5 3" xfId="61682"/>
    <cellStyle name="Note 5 4" xfId="62126"/>
    <cellStyle name="Note 5 5" xfId="62564"/>
    <cellStyle name="Note 5 6" xfId="60550"/>
    <cellStyle name="Note 6" xfId="59964"/>
    <cellStyle name="Note 6 2" xfId="61232"/>
    <cellStyle name="Note 6 3" xfId="61676"/>
    <cellStyle name="Note 6 4" xfId="62120"/>
    <cellStyle name="Note 6 5" xfId="62558"/>
    <cellStyle name="Note 6 6" xfId="60544"/>
    <cellStyle name="Note 7" xfId="59848"/>
    <cellStyle name="Note 7 2" xfId="61124"/>
    <cellStyle name="Note 7 3" xfId="60878"/>
    <cellStyle name="Note 7 4" xfId="61027"/>
    <cellStyle name="Note 7 5" xfId="60966"/>
    <cellStyle name="Note 7 6" xfId="60436"/>
    <cellStyle name="Note 8" xfId="59813"/>
    <cellStyle name="Note 8 2" xfId="61091"/>
    <cellStyle name="Note 8 3" xfId="60911"/>
    <cellStyle name="Note 8 4" xfId="61007"/>
    <cellStyle name="Note 8 5" xfId="60981"/>
    <cellStyle name="Note 8 6" xfId="60403"/>
    <cellStyle name="Note 9" xfId="59997"/>
    <cellStyle name="Note 9 2" xfId="61264"/>
    <cellStyle name="Note 9 3" xfId="61708"/>
    <cellStyle name="Note 9 4" xfId="62152"/>
    <cellStyle name="Note 9 5" xfId="62590"/>
    <cellStyle name="Note 9 6" xfId="60576"/>
    <cellStyle name="Output" xfId="59710"/>
    <cellStyle name="Output 10" xfId="59925"/>
    <cellStyle name="Output 10 2" xfId="61197"/>
    <cellStyle name="Output 10 3" xfId="61641"/>
    <cellStyle name="Output 10 4" xfId="62085"/>
    <cellStyle name="Output 10 5" xfId="62523"/>
    <cellStyle name="Output 10 6" xfId="60509"/>
    <cellStyle name="Output 11" xfId="60017"/>
    <cellStyle name="Output 11 2" xfId="61284"/>
    <cellStyle name="Output 11 3" xfId="61728"/>
    <cellStyle name="Output 11 4" xfId="62171"/>
    <cellStyle name="Output 11 5" xfId="62609"/>
    <cellStyle name="Output 11 6" xfId="60595"/>
    <cellStyle name="Output 12" xfId="59923"/>
    <cellStyle name="Output 12 2" xfId="61195"/>
    <cellStyle name="Output 12 3" xfId="61639"/>
    <cellStyle name="Output 12 4" xfId="62083"/>
    <cellStyle name="Output 12 5" xfId="62521"/>
    <cellStyle name="Output 12 6" xfId="60507"/>
    <cellStyle name="Output 13" xfId="60059"/>
    <cellStyle name="Output 13 2" xfId="61320"/>
    <cellStyle name="Output 13 3" xfId="61764"/>
    <cellStyle name="Output 13 4" xfId="62207"/>
    <cellStyle name="Output 13 5" xfId="62645"/>
    <cellStyle name="Output 13 6" xfId="60631"/>
    <cellStyle name="Output 14" xfId="60118"/>
    <cellStyle name="Output 14 2" xfId="61370"/>
    <cellStyle name="Output 14 3" xfId="61814"/>
    <cellStyle name="Output 14 4" xfId="62257"/>
    <cellStyle name="Output 14 5" xfId="62695"/>
    <cellStyle name="Output 14 6" xfId="60681"/>
    <cellStyle name="Output 15" xfId="60032"/>
    <cellStyle name="Output 15 2" xfId="61296"/>
    <cellStyle name="Output 15 3" xfId="61740"/>
    <cellStyle name="Output 15 4" xfId="62183"/>
    <cellStyle name="Output 15 5" xfId="62621"/>
    <cellStyle name="Output 15 6" xfId="60607"/>
    <cellStyle name="Output 16" xfId="59985"/>
    <cellStyle name="Output 16 2" xfId="61252"/>
    <cellStyle name="Output 16 3" xfId="61696"/>
    <cellStyle name="Output 16 4" xfId="62140"/>
    <cellStyle name="Output 16 5" xfId="62578"/>
    <cellStyle name="Output 16 6" xfId="60564"/>
    <cellStyle name="Output 17" xfId="60140"/>
    <cellStyle name="Output 17 2" xfId="61389"/>
    <cellStyle name="Output 17 3" xfId="61833"/>
    <cellStyle name="Output 17 4" xfId="62276"/>
    <cellStyle name="Output 17 5" xfId="62714"/>
    <cellStyle name="Output 17 6" xfId="60700"/>
    <cellStyle name="Output 18" xfId="60091"/>
    <cellStyle name="Output 18 2" xfId="61347"/>
    <cellStyle name="Output 18 3" xfId="61791"/>
    <cellStyle name="Output 18 4" xfId="62234"/>
    <cellStyle name="Output 18 5" xfId="62672"/>
    <cellStyle name="Output 18 6" xfId="60658"/>
    <cellStyle name="Output 19" xfId="60182"/>
    <cellStyle name="Output 19 2" xfId="61425"/>
    <cellStyle name="Output 19 3" xfId="61869"/>
    <cellStyle name="Output 19 4" xfId="62312"/>
    <cellStyle name="Output 19 5" xfId="62750"/>
    <cellStyle name="Output 19 6" xfId="60736"/>
    <cellStyle name="Output 2" xfId="59963"/>
    <cellStyle name="Output 2 2" xfId="61231"/>
    <cellStyle name="Output 2 3" xfId="61675"/>
    <cellStyle name="Output 2 4" xfId="62119"/>
    <cellStyle name="Output 2 5" xfId="62557"/>
    <cellStyle name="Output 2 6" xfId="60543"/>
    <cellStyle name="Output 20" xfId="59948"/>
    <cellStyle name="Output 20 2" xfId="61219"/>
    <cellStyle name="Output 20 3" xfId="61663"/>
    <cellStyle name="Output 20 4" xfId="62107"/>
    <cellStyle name="Output 20 5" xfId="62545"/>
    <cellStyle name="Output 20 6" xfId="60531"/>
    <cellStyle name="Output 21" xfId="59867"/>
    <cellStyle name="Output 21 2" xfId="61143"/>
    <cellStyle name="Output 21 3" xfId="61587"/>
    <cellStyle name="Output 21 4" xfId="62031"/>
    <cellStyle name="Output 21 5" xfId="62469"/>
    <cellStyle name="Output 21 6" xfId="60455"/>
    <cellStyle name="Output 22" xfId="59817"/>
    <cellStyle name="Output 22 2" xfId="61095"/>
    <cellStyle name="Output 22 3" xfId="60907"/>
    <cellStyle name="Output 22 4" xfId="61011"/>
    <cellStyle name="Output 22 5" xfId="60977"/>
    <cellStyle name="Output 22 6" xfId="60407"/>
    <cellStyle name="Output 23" xfId="59862"/>
    <cellStyle name="Output 23 2" xfId="61138"/>
    <cellStyle name="Output 23 3" xfId="61582"/>
    <cellStyle name="Output 23 4" xfId="62026"/>
    <cellStyle name="Output 23 5" xfId="62464"/>
    <cellStyle name="Output 23 6" xfId="60450"/>
    <cellStyle name="Output 24" xfId="60108"/>
    <cellStyle name="Output 24 2" xfId="61361"/>
    <cellStyle name="Output 24 3" xfId="61805"/>
    <cellStyle name="Output 24 4" xfId="62248"/>
    <cellStyle name="Output 24 5" xfId="62686"/>
    <cellStyle name="Output 24 6" xfId="60672"/>
    <cellStyle name="Output 25" xfId="60217"/>
    <cellStyle name="Output 25 2" xfId="61453"/>
    <cellStyle name="Output 25 3" xfId="61897"/>
    <cellStyle name="Output 25 4" xfId="62340"/>
    <cellStyle name="Output 25 5" xfId="62778"/>
    <cellStyle name="Output 25 6" xfId="60764"/>
    <cellStyle name="Output 26" xfId="60155"/>
    <cellStyle name="Output 26 2" xfId="61402"/>
    <cellStyle name="Output 26 3" xfId="61846"/>
    <cellStyle name="Output 26 4" xfId="62289"/>
    <cellStyle name="Output 26 5" xfId="62727"/>
    <cellStyle name="Output 26 6" xfId="60713"/>
    <cellStyle name="Output 27" xfId="60149"/>
    <cellStyle name="Output 27 2" xfId="61397"/>
    <cellStyle name="Output 27 3" xfId="61841"/>
    <cellStyle name="Output 27 4" xfId="62284"/>
    <cellStyle name="Output 27 5" xfId="62722"/>
    <cellStyle name="Output 27 6" xfId="60708"/>
    <cellStyle name="Output 28" xfId="59816"/>
    <cellStyle name="Output 28 2" xfId="61094"/>
    <cellStyle name="Output 28 3" xfId="60908"/>
    <cellStyle name="Output 28 4" xfId="61010"/>
    <cellStyle name="Output 28 5" xfId="60978"/>
    <cellStyle name="Output 28 6" xfId="60406"/>
    <cellStyle name="Output 29" xfId="60290"/>
    <cellStyle name="Output 29 2" xfId="61516"/>
    <cellStyle name="Output 29 3" xfId="61960"/>
    <cellStyle name="Output 29 4" xfId="62403"/>
    <cellStyle name="Output 29 5" xfId="62841"/>
    <cellStyle name="Output 29 6" xfId="60827"/>
    <cellStyle name="Output 3" xfId="59843"/>
    <cellStyle name="Output 3 2" xfId="61119"/>
    <cellStyle name="Output 3 3" xfId="60883"/>
    <cellStyle name="Output 3 4" xfId="61025"/>
    <cellStyle name="Output 3 5" xfId="60968"/>
    <cellStyle name="Output 3 6" xfId="60431"/>
    <cellStyle name="Output 30" xfId="60299"/>
    <cellStyle name="Output 30 2" xfId="61523"/>
    <cellStyle name="Output 30 3" xfId="61967"/>
    <cellStyle name="Output 30 4" xfId="62410"/>
    <cellStyle name="Output 30 5" xfId="62848"/>
    <cellStyle name="Output 30 6" xfId="60834"/>
    <cellStyle name="Output 31" xfId="60307"/>
    <cellStyle name="Output 31 2" xfId="61529"/>
    <cellStyle name="Output 31 3" xfId="61973"/>
    <cellStyle name="Output 31 4" xfId="62416"/>
    <cellStyle name="Output 31 5" xfId="62854"/>
    <cellStyle name="Output 31 6" xfId="60840"/>
    <cellStyle name="Output 32" xfId="60314"/>
    <cellStyle name="Output 32 2" xfId="61534"/>
    <cellStyle name="Output 32 3" xfId="61978"/>
    <cellStyle name="Output 32 4" xfId="62421"/>
    <cellStyle name="Output 32 5" xfId="62859"/>
    <cellStyle name="Output 32 6" xfId="60845"/>
    <cellStyle name="Output 33" xfId="60320"/>
    <cellStyle name="Output 33 2" xfId="61539"/>
    <cellStyle name="Output 33 3" xfId="61983"/>
    <cellStyle name="Output 33 4" xfId="62426"/>
    <cellStyle name="Output 33 5" xfId="62864"/>
    <cellStyle name="Output 33 6" xfId="60850"/>
    <cellStyle name="Output 34" xfId="60326"/>
    <cellStyle name="Output 34 2" xfId="61545"/>
    <cellStyle name="Output 34 3" xfId="61989"/>
    <cellStyle name="Output 34 4" xfId="62431"/>
    <cellStyle name="Output 34 5" xfId="62869"/>
    <cellStyle name="Output 34 6" xfId="60855"/>
    <cellStyle name="Output 35" xfId="60331"/>
    <cellStyle name="Output 35 2" xfId="61549"/>
    <cellStyle name="Output 35 3" xfId="61993"/>
    <cellStyle name="Output 35 4" xfId="62435"/>
    <cellStyle name="Output 35 5" xfId="62873"/>
    <cellStyle name="Output 35 6" xfId="60859"/>
    <cellStyle name="Output 36" xfId="60336"/>
    <cellStyle name="Output 36 2" xfId="61553"/>
    <cellStyle name="Output 36 3" xfId="61997"/>
    <cellStyle name="Output 36 4" xfId="62439"/>
    <cellStyle name="Output 36 5" xfId="62877"/>
    <cellStyle name="Output 36 6" xfId="60863"/>
    <cellStyle name="Output 37" xfId="59794"/>
    <cellStyle name="Output 37 2" xfId="61073"/>
    <cellStyle name="Output 37 3" xfId="60929"/>
    <cellStyle name="Output 37 4" xfId="60996"/>
    <cellStyle name="Output 37 5" xfId="60991"/>
    <cellStyle name="Output 37 6" xfId="60386"/>
    <cellStyle name="Output 4" xfId="59940"/>
    <cellStyle name="Output 4 2" xfId="61212"/>
    <cellStyle name="Output 4 3" xfId="61656"/>
    <cellStyle name="Output 4 4" xfId="62100"/>
    <cellStyle name="Output 4 5" xfId="62538"/>
    <cellStyle name="Output 4 6" xfId="60524"/>
    <cellStyle name="Output 5" xfId="59859"/>
    <cellStyle name="Output 5 2" xfId="61135"/>
    <cellStyle name="Output 5 3" xfId="61579"/>
    <cellStyle name="Output 5 4" xfId="62023"/>
    <cellStyle name="Output 5 5" xfId="62461"/>
    <cellStyle name="Output 5 6" xfId="60447"/>
    <cellStyle name="Output 6" xfId="60007"/>
    <cellStyle name="Output 6 2" xfId="61274"/>
    <cellStyle name="Output 6 3" xfId="61718"/>
    <cellStyle name="Output 6 4" xfId="62162"/>
    <cellStyle name="Output 6 5" xfId="62600"/>
    <cellStyle name="Output 6 6" xfId="60586"/>
    <cellStyle name="Output 7" xfId="59847"/>
    <cellStyle name="Output 7 2" xfId="61123"/>
    <cellStyle name="Output 7 3" xfId="60879"/>
    <cellStyle name="Output 7 4" xfId="61026"/>
    <cellStyle name="Output 7 5" xfId="60967"/>
    <cellStyle name="Output 7 6" xfId="60435"/>
    <cellStyle name="Output 8" xfId="59956"/>
    <cellStyle name="Output 8 2" xfId="61226"/>
    <cellStyle name="Output 8 3" xfId="61670"/>
    <cellStyle name="Output 8 4" xfId="62114"/>
    <cellStyle name="Output 8 5" xfId="62552"/>
    <cellStyle name="Output 8 6" xfId="60538"/>
    <cellStyle name="Output 9" xfId="59947"/>
    <cellStyle name="Output 9 2" xfId="61218"/>
    <cellStyle name="Output 9 3" xfId="61662"/>
    <cellStyle name="Output 9 4" xfId="62106"/>
    <cellStyle name="Output 9 5" xfId="62544"/>
    <cellStyle name="Output 9 6" xfId="60530"/>
    <cellStyle name="Porcentaje" xfId="54" builtinId="5"/>
    <cellStyle name="Porcentaje 2" xfId="59492"/>
    <cellStyle name="Porcentaje 2 2" xfId="59711"/>
    <cellStyle name="Porcentaje 3" xfId="59712"/>
    <cellStyle name="Porcentual 2" xfId="59514"/>
    <cellStyle name="Porcentual 2 2" xfId="59713"/>
    <cellStyle name="Porcentual 2 3" xfId="59714"/>
    <cellStyle name="Porcentual 3" xfId="59755"/>
    <cellStyle name="Porcentual 33" xfId="59715"/>
    <cellStyle name="Porcentual 4" xfId="59756"/>
    <cellStyle name="Porcentual 4 2" xfId="59757"/>
    <cellStyle name="Porcentual 4 3" xfId="59758"/>
    <cellStyle name="Salida 2" xfId="59716"/>
    <cellStyle name="Salida 2 10" xfId="60066"/>
    <cellStyle name="Salida 2 10 2" xfId="61327"/>
    <cellStyle name="Salida 2 10 3" xfId="61771"/>
    <cellStyle name="Salida 2 10 4" xfId="62214"/>
    <cellStyle name="Salida 2 10 5" xfId="62652"/>
    <cellStyle name="Salida 2 10 6" xfId="60638"/>
    <cellStyle name="Salida 2 11" xfId="60015"/>
    <cellStyle name="Salida 2 11 2" xfId="61282"/>
    <cellStyle name="Salida 2 11 3" xfId="61726"/>
    <cellStyle name="Salida 2 11 4" xfId="62169"/>
    <cellStyle name="Salida 2 11 5" xfId="62607"/>
    <cellStyle name="Salida 2 11 6" xfId="60593"/>
    <cellStyle name="Salida 2 12" xfId="60094"/>
    <cellStyle name="Salida 2 12 2" xfId="61349"/>
    <cellStyle name="Salida 2 12 3" xfId="61793"/>
    <cellStyle name="Salida 2 12 4" xfId="62236"/>
    <cellStyle name="Salida 2 12 5" xfId="62674"/>
    <cellStyle name="Salida 2 12 6" xfId="60660"/>
    <cellStyle name="Salida 2 13" xfId="59822"/>
    <cellStyle name="Salida 2 13 2" xfId="61100"/>
    <cellStyle name="Salida 2 13 3" xfId="60902"/>
    <cellStyle name="Salida 2 13 4" xfId="61044"/>
    <cellStyle name="Salida 2 13 5" xfId="60957"/>
    <cellStyle name="Salida 2 13 6" xfId="60412"/>
    <cellStyle name="Salida 2 14" xfId="59868"/>
    <cellStyle name="Salida 2 14 2" xfId="61144"/>
    <cellStyle name="Salida 2 14 3" xfId="61588"/>
    <cellStyle name="Salida 2 14 4" xfId="62032"/>
    <cellStyle name="Salida 2 14 5" xfId="62470"/>
    <cellStyle name="Salida 2 14 6" xfId="60456"/>
    <cellStyle name="Salida 2 15" xfId="60133"/>
    <cellStyle name="Salida 2 15 2" xfId="61384"/>
    <cellStyle name="Salida 2 15 3" xfId="61828"/>
    <cellStyle name="Salida 2 15 4" xfId="62271"/>
    <cellStyle name="Salida 2 15 5" xfId="62709"/>
    <cellStyle name="Salida 2 15 6" xfId="60695"/>
    <cellStyle name="Salida 2 16" xfId="60127"/>
    <cellStyle name="Salida 2 16 2" xfId="61378"/>
    <cellStyle name="Salida 2 16 3" xfId="61822"/>
    <cellStyle name="Salida 2 16 4" xfId="62265"/>
    <cellStyle name="Salida 2 16 5" xfId="62703"/>
    <cellStyle name="Salida 2 16 6" xfId="60689"/>
    <cellStyle name="Salida 2 17" xfId="59858"/>
    <cellStyle name="Salida 2 17 2" xfId="61134"/>
    <cellStyle name="Salida 2 17 3" xfId="61578"/>
    <cellStyle name="Salida 2 17 4" xfId="62022"/>
    <cellStyle name="Salida 2 17 5" xfId="62460"/>
    <cellStyle name="Salida 2 17 6" xfId="60446"/>
    <cellStyle name="Salida 2 18" xfId="60176"/>
    <cellStyle name="Salida 2 18 2" xfId="61421"/>
    <cellStyle name="Salida 2 18 3" xfId="61865"/>
    <cellStyle name="Salida 2 18 4" xfId="62308"/>
    <cellStyle name="Salida 2 18 5" xfId="62746"/>
    <cellStyle name="Salida 2 18 6" xfId="60732"/>
    <cellStyle name="Salida 2 19" xfId="59900"/>
    <cellStyle name="Salida 2 19 2" xfId="61174"/>
    <cellStyle name="Salida 2 19 3" xfId="61618"/>
    <cellStyle name="Salida 2 19 4" xfId="62062"/>
    <cellStyle name="Salida 2 19 5" xfId="62500"/>
    <cellStyle name="Salida 2 19 6" xfId="60486"/>
    <cellStyle name="Salida 2 2" xfId="59968"/>
    <cellStyle name="Salida 2 2 2" xfId="61236"/>
    <cellStyle name="Salida 2 2 3" xfId="61680"/>
    <cellStyle name="Salida 2 2 4" xfId="62124"/>
    <cellStyle name="Salida 2 2 5" xfId="62562"/>
    <cellStyle name="Salida 2 2 6" xfId="60548"/>
    <cellStyle name="Salida 2 20" xfId="60197"/>
    <cellStyle name="Salida 2 20 2" xfId="61438"/>
    <cellStyle name="Salida 2 20 3" xfId="61882"/>
    <cellStyle name="Salida 2 20 4" xfId="62325"/>
    <cellStyle name="Salida 2 20 5" xfId="62763"/>
    <cellStyle name="Salida 2 20 6" xfId="60749"/>
    <cellStyle name="Salida 2 21" xfId="60192"/>
    <cellStyle name="Salida 2 21 2" xfId="61434"/>
    <cellStyle name="Salida 2 21 3" xfId="61878"/>
    <cellStyle name="Salida 2 21 4" xfId="62321"/>
    <cellStyle name="Salida 2 21 5" xfId="62759"/>
    <cellStyle name="Salida 2 21 6" xfId="60745"/>
    <cellStyle name="Salida 2 22" xfId="60226"/>
    <cellStyle name="Salida 2 22 2" xfId="61462"/>
    <cellStyle name="Salida 2 22 3" xfId="61906"/>
    <cellStyle name="Salida 2 22 4" xfId="62349"/>
    <cellStyle name="Salida 2 22 5" xfId="62787"/>
    <cellStyle name="Salida 2 22 6" xfId="60773"/>
    <cellStyle name="Salida 2 23" xfId="60219"/>
    <cellStyle name="Salida 2 23 2" xfId="61455"/>
    <cellStyle name="Salida 2 23 3" xfId="61899"/>
    <cellStyle name="Salida 2 23 4" xfId="62342"/>
    <cellStyle name="Salida 2 23 5" xfId="62780"/>
    <cellStyle name="Salida 2 23 6" xfId="60766"/>
    <cellStyle name="Salida 2 24" xfId="60260"/>
    <cellStyle name="Salida 2 24 2" xfId="61491"/>
    <cellStyle name="Salida 2 24 3" xfId="61935"/>
    <cellStyle name="Salida 2 24 4" xfId="62378"/>
    <cellStyle name="Salida 2 24 5" xfId="62816"/>
    <cellStyle name="Salida 2 24 6" xfId="60802"/>
    <cellStyle name="Salida 2 25" xfId="59941"/>
    <cellStyle name="Salida 2 25 2" xfId="61213"/>
    <cellStyle name="Salida 2 25 3" xfId="61657"/>
    <cellStyle name="Salida 2 25 4" xfId="62101"/>
    <cellStyle name="Salida 2 25 5" xfId="62539"/>
    <cellStyle name="Salida 2 25 6" xfId="60525"/>
    <cellStyle name="Salida 2 26" xfId="60023"/>
    <cellStyle name="Salida 2 26 2" xfId="61288"/>
    <cellStyle name="Salida 2 26 3" xfId="61732"/>
    <cellStyle name="Salida 2 26 4" xfId="62175"/>
    <cellStyle name="Salida 2 26 5" xfId="62613"/>
    <cellStyle name="Salida 2 26 6" xfId="60599"/>
    <cellStyle name="Salida 2 27" xfId="59889"/>
    <cellStyle name="Salida 2 27 2" xfId="61165"/>
    <cellStyle name="Salida 2 27 3" xfId="61609"/>
    <cellStyle name="Salida 2 27 4" xfId="62053"/>
    <cellStyle name="Salida 2 27 5" xfId="62491"/>
    <cellStyle name="Salida 2 27 6" xfId="60477"/>
    <cellStyle name="Salida 2 28" xfId="60232"/>
    <cellStyle name="Salida 2 28 2" xfId="61467"/>
    <cellStyle name="Salida 2 28 3" xfId="61911"/>
    <cellStyle name="Salida 2 28 4" xfId="62354"/>
    <cellStyle name="Salida 2 28 5" xfId="62792"/>
    <cellStyle name="Salida 2 28 6" xfId="60778"/>
    <cellStyle name="Salida 2 29" xfId="60246"/>
    <cellStyle name="Salida 2 29 2" xfId="61480"/>
    <cellStyle name="Salida 2 29 3" xfId="61924"/>
    <cellStyle name="Salida 2 29 4" xfId="62367"/>
    <cellStyle name="Salida 2 29 5" xfId="62805"/>
    <cellStyle name="Salida 2 29 6" xfId="60791"/>
    <cellStyle name="Salida 2 3" xfId="59839"/>
    <cellStyle name="Salida 2 3 2" xfId="61115"/>
    <cellStyle name="Salida 2 3 3" xfId="60887"/>
    <cellStyle name="Salida 2 3 4" xfId="60362"/>
    <cellStyle name="Salida 2 3 5" xfId="61030"/>
    <cellStyle name="Salida 2 3 6" xfId="60427"/>
    <cellStyle name="Salida 2 30" xfId="59814"/>
    <cellStyle name="Salida 2 30 2" xfId="61092"/>
    <cellStyle name="Salida 2 30 3" xfId="60910"/>
    <cellStyle name="Salida 2 30 4" xfId="61008"/>
    <cellStyle name="Salida 2 30 5" xfId="60980"/>
    <cellStyle name="Salida 2 30 6" xfId="60404"/>
    <cellStyle name="Salida 2 31" xfId="60083"/>
    <cellStyle name="Salida 2 31 2" xfId="61340"/>
    <cellStyle name="Salida 2 31 3" xfId="61784"/>
    <cellStyle name="Salida 2 31 4" xfId="62227"/>
    <cellStyle name="Salida 2 31 5" xfId="62665"/>
    <cellStyle name="Salida 2 31 6" xfId="60651"/>
    <cellStyle name="Salida 2 32" xfId="59861"/>
    <cellStyle name="Salida 2 32 2" xfId="61137"/>
    <cellStyle name="Salida 2 32 3" xfId="61581"/>
    <cellStyle name="Salida 2 32 4" xfId="62025"/>
    <cellStyle name="Salida 2 32 5" xfId="62463"/>
    <cellStyle name="Salida 2 32 6" xfId="60449"/>
    <cellStyle name="Salida 2 33" xfId="60251"/>
    <cellStyle name="Salida 2 33 2" xfId="61484"/>
    <cellStyle name="Salida 2 33 3" xfId="61928"/>
    <cellStyle name="Salida 2 33 4" xfId="62371"/>
    <cellStyle name="Salida 2 33 5" xfId="62809"/>
    <cellStyle name="Salida 2 33 6" xfId="60795"/>
    <cellStyle name="Salida 2 34" xfId="60223"/>
    <cellStyle name="Salida 2 34 2" xfId="61459"/>
    <cellStyle name="Salida 2 34 3" xfId="61903"/>
    <cellStyle name="Salida 2 34 4" xfId="62346"/>
    <cellStyle name="Salida 2 34 5" xfId="62784"/>
    <cellStyle name="Salida 2 34 6" xfId="60770"/>
    <cellStyle name="Salida 2 35" xfId="60274"/>
    <cellStyle name="Salida 2 35 2" xfId="61503"/>
    <cellStyle name="Salida 2 35 3" xfId="61947"/>
    <cellStyle name="Salida 2 35 4" xfId="62390"/>
    <cellStyle name="Salida 2 35 5" xfId="62828"/>
    <cellStyle name="Salida 2 35 6" xfId="60814"/>
    <cellStyle name="Salida 2 36" xfId="60110"/>
    <cellStyle name="Salida 2 36 2" xfId="61363"/>
    <cellStyle name="Salida 2 36 3" xfId="61807"/>
    <cellStyle name="Salida 2 36 4" xfId="62250"/>
    <cellStyle name="Salida 2 36 5" xfId="62688"/>
    <cellStyle name="Salida 2 36 6" xfId="60674"/>
    <cellStyle name="Salida 2 37" xfId="59795"/>
    <cellStyle name="Salida 2 37 2" xfId="61074"/>
    <cellStyle name="Salida 2 37 3" xfId="60928"/>
    <cellStyle name="Salida 2 37 4" xfId="61055"/>
    <cellStyle name="Salida 2 37 5" xfId="60948"/>
    <cellStyle name="Salida 2 37 6" xfId="60387"/>
    <cellStyle name="Salida 2 4" xfId="59942"/>
    <cellStyle name="Salida 2 4 2" xfId="61214"/>
    <cellStyle name="Salida 2 4 3" xfId="61658"/>
    <cellStyle name="Salida 2 4 4" xfId="62102"/>
    <cellStyle name="Salida 2 4 5" xfId="62540"/>
    <cellStyle name="Salida 2 4 6" xfId="60526"/>
    <cellStyle name="Salida 2 5" xfId="59857"/>
    <cellStyle name="Salida 2 5 2" xfId="61133"/>
    <cellStyle name="Salida 2 5 3" xfId="61577"/>
    <cellStyle name="Salida 2 5 4" xfId="62021"/>
    <cellStyle name="Salida 2 5 5" xfId="62459"/>
    <cellStyle name="Salida 2 5 6" xfId="60445"/>
    <cellStyle name="Salida 2 6" xfId="59986"/>
    <cellStyle name="Salida 2 6 2" xfId="61253"/>
    <cellStyle name="Salida 2 6 3" xfId="61697"/>
    <cellStyle name="Salida 2 6 4" xfId="62141"/>
    <cellStyle name="Salida 2 6 5" xfId="62579"/>
    <cellStyle name="Salida 2 6 6" xfId="60565"/>
    <cellStyle name="Salida 2 7" xfId="59993"/>
    <cellStyle name="Salida 2 7 2" xfId="61260"/>
    <cellStyle name="Salida 2 7 3" xfId="61704"/>
    <cellStyle name="Salida 2 7 4" xfId="62148"/>
    <cellStyle name="Salida 2 7 5" xfId="62586"/>
    <cellStyle name="Salida 2 7 6" xfId="60572"/>
    <cellStyle name="Salida 2 8" xfId="59982"/>
    <cellStyle name="Salida 2 8 2" xfId="61249"/>
    <cellStyle name="Salida 2 8 3" xfId="61693"/>
    <cellStyle name="Salida 2 8 4" xfId="62137"/>
    <cellStyle name="Salida 2 8 5" xfId="62575"/>
    <cellStyle name="Salida 2 8 6" xfId="60561"/>
    <cellStyle name="Salida 2 9" xfId="59877"/>
    <cellStyle name="Salida 2 9 2" xfId="61153"/>
    <cellStyle name="Salida 2 9 3" xfId="61597"/>
    <cellStyle name="Salida 2 9 4" xfId="62041"/>
    <cellStyle name="Salida 2 9 5" xfId="62479"/>
    <cellStyle name="Salida 2 9 6" xfId="60465"/>
    <cellStyle name="Salida 3" xfId="59717"/>
    <cellStyle name="Salida 3 10" xfId="59803"/>
    <cellStyle name="Salida 3 10 2" xfId="61082"/>
    <cellStyle name="Salida 3 10 3" xfId="60920"/>
    <cellStyle name="Salida 3 10 4" xfId="61001"/>
    <cellStyle name="Salida 3 10 5" xfId="60987"/>
    <cellStyle name="Salida 3 10 6" xfId="60394"/>
    <cellStyle name="Salida 3 11" xfId="59871"/>
    <cellStyle name="Salida 3 11 2" xfId="61147"/>
    <cellStyle name="Salida 3 11 3" xfId="61591"/>
    <cellStyle name="Salida 3 11 4" xfId="62035"/>
    <cellStyle name="Salida 3 11 5" xfId="62473"/>
    <cellStyle name="Salida 3 11 6" xfId="60459"/>
    <cellStyle name="Salida 3 12" xfId="60097"/>
    <cellStyle name="Salida 3 12 2" xfId="61352"/>
    <cellStyle name="Salida 3 12 3" xfId="61796"/>
    <cellStyle name="Salida 3 12 4" xfId="62239"/>
    <cellStyle name="Salida 3 12 5" xfId="62677"/>
    <cellStyle name="Salida 3 12 6" xfId="60663"/>
    <cellStyle name="Salida 3 13" xfId="60090"/>
    <cellStyle name="Salida 3 13 2" xfId="61346"/>
    <cellStyle name="Salida 3 13 3" xfId="61790"/>
    <cellStyle name="Salida 3 13 4" xfId="62233"/>
    <cellStyle name="Salida 3 13 5" xfId="62671"/>
    <cellStyle name="Salida 3 13 6" xfId="60657"/>
    <cellStyle name="Salida 3 14" xfId="60006"/>
    <cellStyle name="Salida 3 14 2" xfId="61273"/>
    <cellStyle name="Salida 3 14 3" xfId="61717"/>
    <cellStyle name="Salida 3 14 4" xfId="62161"/>
    <cellStyle name="Salida 3 14 5" xfId="62599"/>
    <cellStyle name="Salida 3 14 6" xfId="60585"/>
    <cellStyle name="Salida 3 15" xfId="60138"/>
    <cellStyle name="Salida 3 15 2" xfId="61388"/>
    <cellStyle name="Salida 3 15 3" xfId="61832"/>
    <cellStyle name="Salida 3 15 4" xfId="62275"/>
    <cellStyle name="Salida 3 15 5" xfId="62713"/>
    <cellStyle name="Salida 3 15 6" xfId="60699"/>
    <cellStyle name="Salida 3 16" xfId="60001"/>
    <cellStyle name="Salida 3 16 2" xfId="61268"/>
    <cellStyle name="Salida 3 16 3" xfId="61712"/>
    <cellStyle name="Salida 3 16 4" xfId="62156"/>
    <cellStyle name="Salida 3 16 5" xfId="62594"/>
    <cellStyle name="Salida 3 16 6" xfId="60580"/>
    <cellStyle name="Salida 3 17" xfId="59896"/>
    <cellStyle name="Salida 3 17 2" xfId="61171"/>
    <cellStyle name="Salida 3 17 3" xfId="61615"/>
    <cellStyle name="Salida 3 17 4" xfId="62059"/>
    <cellStyle name="Salida 3 17 5" xfId="62497"/>
    <cellStyle name="Salida 3 17 6" xfId="60483"/>
    <cellStyle name="Salida 3 18" xfId="59888"/>
    <cellStyle name="Salida 3 18 2" xfId="61164"/>
    <cellStyle name="Salida 3 18 3" xfId="61608"/>
    <cellStyle name="Salida 3 18 4" xfId="62052"/>
    <cellStyle name="Salida 3 18 5" xfId="62490"/>
    <cellStyle name="Salida 3 18 6" xfId="60476"/>
    <cellStyle name="Salida 3 19" xfId="60165"/>
    <cellStyle name="Salida 3 19 2" xfId="61412"/>
    <cellStyle name="Salida 3 19 3" xfId="61856"/>
    <cellStyle name="Salida 3 19 4" xfId="62299"/>
    <cellStyle name="Salida 3 19 5" xfId="62737"/>
    <cellStyle name="Salida 3 19 6" xfId="60723"/>
    <cellStyle name="Salida 3 2" xfId="59969"/>
    <cellStyle name="Salida 3 2 2" xfId="61237"/>
    <cellStyle name="Salida 3 2 3" xfId="61681"/>
    <cellStyle name="Salida 3 2 4" xfId="62125"/>
    <cellStyle name="Salida 3 2 5" xfId="62563"/>
    <cellStyle name="Salida 3 2 6" xfId="60549"/>
    <cellStyle name="Salida 3 20" xfId="60200"/>
    <cellStyle name="Salida 3 20 2" xfId="61440"/>
    <cellStyle name="Salida 3 20 3" xfId="61884"/>
    <cellStyle name="Salida 3 20 4" xfId="62327"/>
    <cellStyle name="Salida 3 20 5" xfId="62765"/>
    <cellStyle name="Salida 3 20 6" xfId="60751"/>
    <cellStyle name="Salida 3 21" xfId="59875"/>
    <cellStyle name="Salida 3 21 2" xfId="61151"/>
    <cellStyle name="Salida 3 21 3" xfId="61595"/>
    <cellStyle name="Salida 3 21 4" xfId="62039"/>
    <cellStyle name="Salida 3 21 5" xfId="62477"/>
    <cellStyle name="Salida 3 21 6" xfId="60463"/>
    <cellStyle name="Salida 3 22" xfId="59821"/>
    <cellStyle name="Salida 3 22 2" xfId="61099"/>
    <cellStyle name="Salida 3 22 3" xfId="60903"/>
    <cellStyle name="Salida 3 22 4" xfId="61047"/>
    <cellStyle name="Salida 3 22 5" xfId="60954"/>
    <cellStyle name="Salida 3 22 6" xfId="60411"/>
    <cellStyle name="Salida 3 23" xfId="60255"/>
    <cellStyle name="Salida 3 23 2" xfId="61488"/>
    <cellStyle name="Salida 3 23 3" xfId="61932"/>
    <cellStyle name="Salida 3 23 4" xfId="62375"/>
    <cellStyle name="Salida 3 23 5" xfId="62813"/>
    <cellStyle name="Salida 3 23 6" xfId="60799"/>
    <cellStyle name="Salida 3 24" xfId="60261"/>
    <cellStyle name="Salida 3 24 2" xfId="61492"/>
    <cellStyle name="Salida 3 24 3" xfId="61936"/>
    <cellStyle name="Salida 3 24 4" xfId="62379"/>
    <cellStyle name="Salida 3 24 5" xfId="62817"/>
    <cellStyle name="Salida 3 24 6" xfId="60803"/>
    <cellStyle name="Salida 3 25" xfId="60025"/>
    <cellStyle name="Salida 3 25 2" xfId="61290"/>
    <cellStyle name="Salida 3 25 3" xfId="61734"/>
    <cellStyle name="Salida 3 25 4" xfId="62177"/>
    <cellStyle name="Salida 3 25 5" xfId="62615"/>
    <cellStyle name="Salida 3 25 6" xfId="60601"/>
    <cellStyle name="Salida 3 26" xfId="60166"/>
    <cellStyle name="Salida 3 26 2" xfId="61413"/>
    <cellStyle name="Salida 3 26 3" xfId="61857"/>
    <cellStyle name="Salida 3 26 4" xfId="62300"/>
    <cellStyle name="Salida 3 26 5" xfId="62738"/>
    <cellStyle name="Salida 3 26 6" xfId="60724"/>
    <cellStyle name="Salida 3 27" xfId="59924"/>
    <cellStyle name="Salida 3 27 2" xfId="61196"/>
    <cellStyle name="Salida 3 27 3" xfId="61640"/>
    <cellStyle name="Salida 3 27 4" xfId="62084"/>
    <cellStyle name="Salida 3 27 5" xfId="62522"/>
    <cellStyle name="Salida 3 27 6" xfId="60508"/>
    <cellStyle name="Salida 3 28" xfId="59851"/>
    <cellStyle name="Salida 3 28 2" xfId="61127"/>
    <cellStyle name="Salida 3 28 3" xfId="61571"/>
    <cellStyle name="Salida 3 28 4" xfId="62015"/>
    <cellStyle name="Salida 3 28 5" xfId="62453"/>
    <cellStyle name="Salida 3 28 6" xfId="60439"/>
    <cellStyle name="Salida 3 29" xfId="59919"/>
    <cellStyle name="Salida 3 29 2" xfId="61191"/>
    <cellStyle name="Salida 3 29 3" xfId="61635"/>
    <cellStyle name="Salida 3 29 4" xfId="62079"/>
    <cellStyle name="Salida 3 29 5" xfId="62517"/>
    <cellStyle name="Salida 3 29 6" xfId="60503"/>
    <cellStyle name="Salida 3 3" xfId="59838"/>
    <cellStyle name="Salida 3 3 2" xfId="61114"/>
    <cellStyle name="Salida 3 3 3" xfId="60888"/>
    <cellStyle name="Salida 3 3 4" xfId="61022"/>
    <cellStyle name="Salida 3 3 5" xfId="60970"/>
    <cellStyle name="Salida 3 3 6" xfId="60426"/>
    <cellStyle name="Salida 3 30" xfId="60265"/>
    <cellStyle name="Salida 3 30 2" xfId="61495"/>
    <cellStyle name="Salida 3 30 3" xfId="61939"/>
    <cellStyle name="Salida 3 30 4" xfId="62382"/>
    <cellStyle name="Salida 3 30 5" xfId="62820"/>
    <cellStyle name="Salida 3 30 6" xfId="60806"/>
    <cellStyle name="Salida 3 31" xfId="60202"/>
    <cellStyle name="Salida 3 31 2" xfId="61441"/>
    <cellStyle name="Salida 3 31 3" xfId="61885"/>
    <cellStyle name="Salida 3 31 4" xfId="62328"/>
    <cellStyle name="Salida 3 31 5" xfId="62766"/>
    <cellStyle name="Salida 3 31 6" xfId="60752"/>
    <cellStyle name="Salida 3 32" xfId="60218"/>
    <cellStyle name="Salida 3 32 2" xfId="61454"/>
    <cellStyle name="Salida 3 32 3" xfId="61898"/>
    <cellStyle name="Salida 3 32 4" xfId="62341"/>
    <cellStyle name="Salida 3 32 5" xfId="62779"/>
    <cellStyle name="Salida 3 32 6" xfId="60765"/>
    <cellStyle name="Salida 3 33" xfId="60245"/>
    <cellStyle name="Salida 3 33 2" xfId="61479"/>
    <cellStyle name="Salida 3 33 3" xfId="61923"/>
    <cellStyle name="Salida 3 33 4" xfId="62366"/>
    <cellStyle name="Salida 3 33 5" xfId="62804"/>
    <cellStyle name="Salida 3 33 6" xfId="60790"/>
    <cellStyle name="Salida 3 34" xfId="60194"/>
    <cellStyle name="Salida 3 34 2" xfId="61435"/>
    <cellStyle name="Salida 3 34 3" xfId="61879"/>
    <cellStyle name="Salida 3 34 4" xfId="62322"/>
    <cellStyle name="Salida 3 34 5" xfId="62760"/>
    <cellStyle name="Salida 3 34 6" xfId="60746"/>
    <cellStyle name="Salida 3 35" xfId="60075"/>
    <cellStyle name="Salida 3 35 2" xfId="61334"/>
    <cellStyle name="Salida 3 35 3" xfId="61778"/>
    <cellStyle name="Salida 3 35 4" xfId="62221"/>
    <cellStyle name="Salida 3 35 5" xfId="62659"/>
    <cellStyle name="Salida 3 35 6" xfId="60645"/>
    <cellStyle name="Salida 3 36" xfId="60124"/>
    <cellStyle name="Salida 3 36 2" xfId="61376"/>
    <cellStyle name="Salida 3 36 3" xfId="61820"/>
    <cellStyle name="Salida 3 36 4" xfId="62263"/>
    <cellStyle name="Salida 3 36 5" xfId="62701"/>
    <cellStyle name="Salida 3 36 6" xfId="60687"/>
    <cellStyle name="Salida 3 37" xfId="59796"/>
    <cellStyle name="Salida 3 37 2" xfId="61075"/>
    <cellStyle name="Salida 3 37 3" xfId="60927"/>
    <cellStyle name="Salida 3 37 4" xfId="61068"/>
    <cellStyle name="Salida 3 37 5" xfId="60934"/>
    <cellStyle name="Salida 3 37 6" xfId="60388"/>
    <cellStyle name="Salida 3 4" xfId="59943"/>
    <cellStyle name="Salida 3 4 2" xfId="61215"/>
    <cellStyle name="Salida 3 4 3" xfId="61659"/>
    <cellStyle name="Salida 3 4 4" xfId="62103"/>
    <cellStyle name="Salida 3 4 5" xfId="62541"/>
    <cellStyle name="Salida 3 4 6" xfId="60527"/>
    <cellStyle name="Salida 3 5" xfId="59856"/>
    <cellStyle name="Salida 3 5 2" xfId="61132"/>
    <cellStyle name="Salida 3 5 3" xfId="61576"/>
    <cellStyle name="Salida 3 5 4" xfId="62020"/>
    <cellStyle name="Salida 3 5 5" xfId="62458"/>
    <cellStyle name="Salida 3 5 6" xfId="60444"/>
    <cellStyle name="Salida 3 6" xfId="59802"/>
    <cellStyle name="Salida 3 6 2" xfId="61081"/>
    <cellStyle name="Salida 3 6 3" xfId="60921"/>
    <cellStyle name="Salida 3 6 4" xfId="61000"/>
    <cellStyle name="Salida 3 6 5" xfId="60988"/>
    <cellStyle name="Salida 3 6 6" xfId="60393"/>
    <cellStyle name="Salida 3 7" xfId="59992"/>
    <cellStyle name="Salida 3 7 2" xfId="61259"/>
    <cellStyle name="Salida 3 7 3" xfId="61703"/>
    <cellStyle name="Salida 3 7 4" xfId="62147"/>
    <cellStyle name="Salida 3 7 5" xfId="62585"/>
    <cellStyle name="Salida 3 7 6" xfId="60571"/>
    <cellStyle name="Salida 3 8" xfId="59930"/>
    <cellStyle name="Salida 3 8 2" xfId="61202"/>
    <cellStyle name="Salida 3 8 3" xfId="61646"/>
    <cellStyle name="Salida 3 8 4" xfId="62090"/>
    <cellStyle name="Salida 3 8 5" xfId="62528"/>
    <cellStyle name="Salida 3 8 6" xfId="60514"/>
    <cellStyle name="Salida 3 9" xfId="59815"/>
    <cellStyle name="Salida 3 9 2" xfId="61093"/>
    <cellStyle name="Salida 3 9 3" xfId="60909"/>
    <cellStyle name="Salida 3 9 4" xfId="61009"/>
    <cellStyle name="Salida 3 9 5" xfId="60979"/>
    <cellStyle name="Salida 3 9 6" xfId="60405"/>
    <cellStyle name="Texto de advertencia 2" xfId="59718"/>
    <cellStyle name="Texto de advertencia 3" xfId="59719"/>
    <cellStyle name="Texto explicativo 2" xfId="59720"/>
    <cellStyle name="Texto explicativo 3" xfId="59721"/>
    <cellStyle name="Title" xfId="59722"/>
    <cellStyle name="Título 1 2" xfId="59723"/>
    <cellStyle name="Título 2 2" xfId="59724"/>
    <cellStyle name="Título 2 3" xfId="59725"/>
    <cellStyle name="Título 3 2" xfId="59726"/>
    <cellStyle name="Título 3 3" xfId="59727"/>
    <cellStyle name="Título 4" xfId="59728"/>
    <cellStyle name="Título 5" xfId="59729"/>
    <cellStyle name="Total 2" xfId="59730"/>
    <cellStyle name="Total 2 10" xfId="59936"/>
    <cellStyle name="Total 2 10 2" xfId="61208"/>
    <cellStyle name="Total 2 10 3" xfId="61652"/>
    <cellStyle name="Total 2 10 4" xfId="62096"/>
    <cellStyle name="Total 2 10 5" xfId="62534"/>
    <cellStyle name="Total 2 10 6" xfId="60520"/>
    <cellStyle name="Total 2 11" xfId="59965"/>
    <cellStyle name="Total 2 11 2" xfId="61233"/>
    <cellStyle name="Total 2 11 3" xfId="61677"/>
    <cellStyle name="Total 2 11 4" xfId="62121"/>
    <cellStyle name="Total 2 11 5" xfId="62559"/>
    <cellStyle name="Total 2 11 6" xfId="60545"/>
    <cellStyle name="Total 2 12" xfId="59934"/>
    <cellStyle name="Total 2 12 2" xfId="61206"/>
    <cellStyle name="Total 2 12 3" xfId="61650"/>
    <cellStyle name="Total 2 12 4" xfId="62094"/>
    <cellStyle name="Total 2 12 5" xfId="62532"/>
    <cellStyle name="Total 2 12 6" xfId="60518"/>
    <cellStyle name="Total 2 13" xfId="60060"/>
    <cellStyle name="Total 2 13 2" xfId="61321"/>
    <cellStyle name="Total 2 13 3" xfId="61765"/>
    <cellStyle name="Total 2 13 4" xfId="62208"/>
    <cellStyle name="Total 2 13 5" xfId="62646"/>
    <cellStyle name="Total 2 13 6" xfId="60632"/>
    <cellStyle name="Total 2 14" xfId="60051"/>
    <cellStyle name="Total 2 14 2" xfId="61313"/>
    <cellStyle name="Total 2 14 3" xfId="61757"/>
    <cellStyle name="Total 2 14 4" xfId="62200"/>
    <cellStyle name="Total 2 14 5" xfId="62638"/>
    <cellStyle name="Total 2 14 6" xfId="60624"/>
    <cellStyle name="Total 2 15" xfId="60048"/>
    <cellStyle name="Total 2 15 2" xfId="61311"/>
    <cellStyle name="Total 2 15 3" xfId="61755"/>
    <cellStyle name="Total 2 15 4" xfId="62198"/>
    <cellStyle name="Total 2 15 5" xfId="62636"/>
    <cellStyle name="Total 2 15 6" xfId="60622"/>
    <cellStyle name="Total 2 16" xfId="60114"/>
    <cellStyle name="Total 2 16 2" xfId="61366"/>
    <cellStyle name="Total 2 16 3" xfId="61810"/>
    <cellStyle name="Total 2 16 4" xfId="62253"/>
    <cellStyle name="Total 2 16 5" xfId="62691"/>
    <cellStyle name="Total 2 16 6" xfId="60677"/>
    <cellStyle name="Total 2 17" xfId="60129"/>
    <cellStyle name="Total 2 17 2" xfId="61380"/>
    <cellStyle name="Total 2 17 3" xfId="61824"/>
    <cellStyle name="Total 2 17 4" xfId="62267"/>
    <cellStyle name="Total 2 17 5" xfId="62705"/>
    <cellStyle name="Total 2 17 6" xfId="60691"/>
    <cellStyle name="Total 2 18" xfId="60151"/>
    <cellStyle name="Total 2 18 2" xfId="61399"/>
    <cellStyle name="Total 2 18 3" xfId="61843"/>
    <cellStyle name="Total 2 18 4" xfId="62286"/>
    <cellStyle name="Total 2 18 5" xfId="62724"/>
    <cellStyle name="Total 2 18 6" xfId="60710"/>
    <cellStyle name="Total 2 19" xfId="60157"/>
    <cellStyle name="Total 2 19 2" xfId="61404"/>
    <cellStyle name="Total 2 19 3" xfId="61848"/>
    <cellStyle name="Total 2 19 4" xfId="62291"/>
    <cellStyle name="Total 2 19 5" xfId="62729"/>
    <cellStyle name="Total 2 19 6" xfId="60715"/>
    <cellStyle name="Total 2 2" xfId="59979"/>
    <cellStyle name="Total 2 2 2" xfId="61246"/>
    <cellStyle name="Total 2 2 3" xfId="61690"/>
    <cellStyle name="Total 2 2 4" xfId="62134"/>
    <cellStyle name="Total 2 2 5" xfId="62572"/>
    <cellStyle name="Total 2 2 6" xfId="60558"/>
    <cellStyle name="Total 2 20" xfId="60078"/>
    <cellStyle name="Total 2 20 2" xfId="61336"/>
    <cellStyle name="Total 2 20 3" xfId="61780"/>
    <cellStyle name="Total 2 20 4" xfId="62223"/>
    <cellStyle name="Total 2 20 5" xfId="62661"/>
    <cellStyle name="Total 2 20 6" xfId="60647"/>
    <cellStyle name="Total 2 21" xfId="60158"/>
    <cellStyle name="Total 2 21 2" xfId="61405"/>
    <cellStyle name="Total 2 21 3" xfId="61849"/>
    <cellStyle name="Total 2 21 4" xfId="62292"/>
    <cellStyle name="Total 2 21 5" xfId="62730"/>
    <cellStyle name="Total 2 21 6" xfId="60716"/>
    <cellStyle name="Total 2 22" xfId="59966"/>
    <cellStyle name="Total 2 22 2" xfId="61234"/>
    <cellStyle name="Total 2 22 3" xfId="61678"/>
    <cellStyle name="Total 2 22 4" xfId="62122"/>
    <cellStyle name="Total 2 22 5" xfId="62560"/>
    <cellStyle name="Total 2 22 6" xfId="60546"/>
    <cellStyle name="Total 2 23" xfId="60116"/>
    <cellStyle name="Total 2 23 2" xfId="61368"/>
    <cellStyle name="Total 2 23 3" xfId="61812"/>
    <cellStyle name="Total 2 23 4" xfId="62255"/>
    <cellStyle name="Total 2 23 5" xfId="62693"/>
    <cellStyle name="Total 2 23 6" xfId="60679"/>
    <cellStyle name="Total 2 24" xfId="60088"/>
    <cellStyle name="Total 2 24 2" xfId="61344"/>
    <cellStyle name="Total 2 24 3" xfId="61788"/>
    <cellStyle name="Total 2 24 4" xfId="62231"/>
    <cellStyle name="Total 2 24 5" xfId="62669"/>
    <cellStyle name="Total 2 24 6" xfId="60655"/>
    <cellStyle name="Total 2 25" xfId="60057"/>
    <cellStyle name="Total 2 25 2" xfId="61319"/>
    <cellStyle name="Total 2 25 3" xfId="61763"/>
    <cellStyle name="Total 2 25 4" xfId="62206"/>
    <cellStyle name="Total 2 25 5" xfId="62644"/>
    <cellStyle name="Total 2 25 6" xfId="60630"/>
    <cellStyle name="Total 2 26" xfId="60056"/>
    <cellStyle name="Total 2 26 2" xfId="61318"/>
    <cellStyle name="Total 2 26 3" xfId="61762"/>
    <cellStyle name="Total 2 26 4" xfId="62205"/>
    <cellStyle name="Total 2 26 5" xfId="62643"/>
    <cellStyle name="Total 2 26 6" xfId="60629"/>
    <cellStyle name="Total 2 27" xfId="59882"/>
    <cellStyle name="Total 2 27 2" xfId="61158"/>
    <cellStyle name="Total 2 27 3" xfId="61602"/>
    <cellStyle name="Total 2 27 4" xfId="62046"/>
    <cellStyle name="Total 2 27 5" xfId="62484"/>
    <cellStyle name="Total 2 27 6" xfId="60470"/>
    <cellStyle name="Total 2 28" xfId="59918"/>
    <cellStyle name="Total 2 28 2" xfId="61190"/>
    <cellStyle name="Total 2 28 3" xfId="61634"/>
    <cellStyle name="Total 2 28 4" xfId="62078"/>
    <cellStyle name="Total 2 28 5" xfId="62516"/>
    <cellStyle name="Total 2 28 6" xfId="60502"/>
    <cellStyle name="Total 2 29" xfId="60187"/>
    <cellStyle name="Total 2 29 2" xfId="61430"/>
    <cellStyle name="Total 2 29 3" xfId="61874"/>
    <cellStyle name="Total 2 29 4" xfId="62317"/>
    <cellStyle name="Total 2 29 5" xfId="62755"/>
    <cellStyle name="Total 2 29 6" xfId="60741"/>
    <cellStyle name="Total 2 3" xfId="59828"/>
    <cellStyle name="Total 2 3 2" xfId="61106"/>
    <cellStyle name="Total 2 3 3" xfId="60896"/>
    <cellStyle name="Total 2 3 4" xfId="61016"/>
    <cellStyle name="Total 2 3 5" xfId="61035"/>
    <cellStyle name="Total 2 3 6" xfId="60418"/>
    <cellStyle name="Total 2 30" xfId="60267"/>
    <cellStyle name="Total 2 30 2" xfId="61497"/>
    <cellStyle name="Total 2 30 3" xfId="61941"/>
    <cellStyle name="Total 2 30 4" xfId="62384"/>
    <cellStyle name="Total 2 30 5" xfId="62822"/>
    <cellStyle name="Total 2 30 6" xfId="60808"/>
    <cellStyle name="Total 2 31" xfId="60272"/>
    <cellStyle name="Total 2 31 2" xfId="61501"/>
    <cellStyle name="Total 2 31 3" xfId="61945"/>
    <cellStyle name="Total 2 31 4" xfId="62388"/>
    <cellStyle name="Total 2 31 5" xfId="62826"/>
    <cellStyle name="Total 2 31 6" xfId="60812"/>
    <cellStyle name="Total 2 32" xfId="60175"/>
    <cellStyle name="Total 2 32 2" xfId="61420"/>
    <cellStyle name="Total 2 32 3" xfId="61864"/>
    <cellStyle name="Total 2 32 4" xfId="62307"/>
    <cellStyle name="Total 2 32 5" xfId="62745"/>
    <cellStyle name="Total 2 32 6" xfId="60731"/>
    <cellStyle name="Total 2 33" xfId="60268"/>
    <cellStyle name="Total 2 33 2" xfId="61498"/>
    <cellStyle name="Total 2 33 3" xfId="61942"/>
    <cellStyle name="Total 2 33 4" xfId="62385"/>
    <cellStyle name="Total 2 33 5" xfId="62823"/>
    <cellStyle name="Total 2 33 6" xfId="60809"/>
    <cellStyle name="Total 2 34" xfId="60106"/>
    <cellStyle name="Total 2 34 2" xfId="61359"/>
    <cellStyle name="Total 2 34 3" xfId="61803"/>
    <cellStyle name="Total 2 34 4" xfId="62246"/>
    <cellStyle name="Total 2 34 5" xfId="62684"/>
    <cellStyle name="Total 2 34 6" xfId="60670"/>
    <cellStyle name="Total 2 35" xfId="60237"/>
    <cellStyle name="Total 2 35 2" xfId="61472"/>
    <cellStyle name="Total 2 35 3" xfId="61916"/>
    <cellStyle name="Total 2 35 4" xfId="62359"/>
    <cellStyle name="Total 2 35 5" xfId="62797"/>
    <cellStyle name="Total 2 35 6" xfId="60783"/>
    <cellStyle name="Total 2 36" xfId="60164"/>
    <cellStyle name="Total 2 36 2" xfId="61411"/>
    <cellStyle name="Total 2 36 3" xfId="61855"/>
    <cellStyle name="Total 2 36 4" xfId="62298"/>
    <cellStyle name="Total 2 36 5" xfId="62736"/>
    <cellStyle name="Total 2 36 6" xfId="60722"/>
    <cellStyle name="Total 2 37" xfId="59797"/>
    <cellStyle name="Total 2 37 2" xfId="61076"/>
    <cellStyle name="Total 2 37 3" xfId="60926"/>
    <cellStyle name="Total 2 37 4" xfId="61041"/>
    <cellStyle name="Total 2 37 5" xfId="60960"/>
    <cellStyle name="Total 2 37 6" xfId="60389"/>
    <cellStyle name="Total 2 4" xfId="59953"/>
    <cellStyle name="Total 2 4 2" xfId="61223"/>
    <cellStyle name="Total 2 4 3" xfId="61667"/>
    <cellStyle name="Total 2 4 4" xfId="62111"/>
    <cellStyle name="Total 2 4 5" xfId="62549"/>
    <cellStyle name="Total 2 4 6" xfId="60535"/>
    <cellStyle name="Total 2 5" xfId="59854"/>
    <cellStyle name="Total 2 5 2" xfId="61130"/>
    <cellStyle name="Total 2 5 3" xfId="61574"/>
    <cellStyle name="Total 2 5 4" xfId="62018"/>
    <cellStyle name="Total 2 5 5" xfId="62456"/>
    <cellStyle name="Total 2 5 6" xfId="60442"/>
    <cellStyle name="Total 2 6" xfId="59990"/>
    <cellStyle name="Total 2 6 2" xfId="61257"/>
    <cellStyle name="Total 2 6 3" xfId="61701"/>
    <cellStyle name="Total 2 6 4" xfId="62145"/>
    <cellStyle name="Total 2 6 5" xfId="62583"/>
    <cellStyle name="Total 2 6 6" xfId="60569"/>
    <cellStyle name="Total 2 7" xfId="60021"/>
    <cellStyle name="Total 2 7 2" xfId="61287"/>
    <cellStyle name="Total 2 7 3" xfId="61731"/>
    <cellStyle name="Total 2 7 4" xfId="62174"/>
    <cellStyle name="Total 2 7 5" xfId="62612"/>
    <cellStyle name="Total 2 7 6" xfId="60598"/>
    <cellStyle name="Total 2 8" xfId="59835"/>
    <cellStyle name="Total 2 8 2" xfId="61112"/>
    <cellStyle name="Total 2 8 3" xfId="60890"/>
    <cellStyle name="Total 2 8 4" xfId="60877"/>
    <cellStyle name="Total 2 8 5" xfId="61028"/>
    <cellStyle name="Total 2 8 6" xfId="60424"/>
    <cellStyle name="Total 2 9" xfId="59975"/>
    <cellStyle name="Total 2 9 2" xfId="61242"/>
    <cellStyle name="Total 2 9 3" xfId="61686"/>
    <cellStyle name="Total 2 9 4" xfId="62130"/>
    <cellStyle name="Total 2 9 5" xfId="62568"/>
    <cellStyle name="Total 2 9 6" xfId="60554"/>
    <cellStyle name="Total 3" xfId="59731"/>
    <cellStyle name="Total 3 10" xfId="60086"/>
    <cellStyle name="Total 3 10 2" xfId="61342"/>
    <cellStyle name="Total 3 10 3" xfId="61786"/>
    <cellStyle name="Total 3 10 4" xfId="62229"/>
    <cellStyle name="Total 3 10 5" xfId="62667"/>
    <cellStyle name="Total 3 10 6" xfId="60653"/>
    <cellStyle name="Total 3 11" xfId="59883"/>
    <cellStyle name="Total 3 11 2" xfId="61159"/>
    <cellStyle name="Total 3 11 3" xfId="61603"/>
    <cellStyle name="Total 3 11 4" xfId="62047"/>
    <cellStyle name="Total 3 11 5" xfId="62485"/>
    <cellStyle name="Total 3 11 6" xfId="60471"/>
    <cellStyle name="Total 3 12" xfId="59935"/>
    <cellStyle name="Total 3 12 2" xfId="61207"/>
    <cellStyle name="Total 3 12 3" xfId="61651"/>
    <cellStyle name="Total 3 12 4" xfId="62095"/>
    <cellStyle name="Total 3 12 5" xfId="62533"/>
    <cellStyle name="Total 3 12 6" xfId="60519"/>
    <cellStyle name="Total 3 13" xfId="59959"/>
    <cellStyle name="Total 3 13 2" xfId="61227"/>
    <cellStyle name="Total 3 13 3" xfId="61671"/>
    <cellStyle name="Total 3 13 4" xfId="62115"/>
    <cellStyle name="Total 3 13 5" xfId="62553"/>
    <cellStyle name="Total 3 13 6" xfId="60539"/>
    <cellStyle name="Total 3 14" xfId="60042"/>
    <cellStyle name="Total 3 14 2" xfId="61305"/>
    <cellStyle name="Total 3 14 3" xfId="61749"/>
    <cellStyle name="Total 3 14 4" xfId="62192"/>
    <cellStyle name="Total 3 14 5" xfId="62630"/>
    <cellStyle name="Total 3 14 6" xfId="60616"/>
    <cellStyle name="Total 3 15" xfId="60009"/>
    <cellStyle name="Total 3 15 2" xfId="61276"/>
    <cellStyle name="Total 3 15 3" xfId="61720"/>
    <cellStyle name="Total 3 15 4" xfId="62163"/>
    <cellStyle name="Total 3 15 5" xfId="62601"/>
    <cellStyle name="Total 3 15 6" xfId="60587"/>
    <cellStyle name="Total 3 16" xfId="59885"/>
    <cellStyle name="Total 3 16 2" xfId="61161"/>
    <cellStyle name="Total 3 16 3" xfId="61605"/>
    <cellStyle name="Total 3 16 4" xfId="62049"/>
    <cellStyle name="Total 3 16 5" xfId="62487"/>
    <cellStyle name="Total 3 16 6" xfId="60473"/>
    <cellStyle name="Total 3 17" xfId="59946"/>
    <cellStyle name="Total 3 17 2" xfId="61217"/>
    <cellStyle name="Total 3 17 3" xfId="61661"/>
    <cellStyle name="Total 3 17 4" xfId="62105"/>
    <cellStyle name="Total 3 17 5" xfId="62543"/>
    <cellStyle name="Total 3 17 6" xfId="60529"/>
    <cellStyle name="Total 3 18" xfId="60168"/>
    <cellStyle name="Total 3 18 2" xfId="61414"/>
    <cellStyle name="Total 3 18 3" xfId="61858"/>
    <cellStyle name="Total 3 18 4" xfId="62301"/>
    <cellStyle name="Total 3 18 5" xfId="62739"/>
    <cellStyle name="Total 3 18 6" xfId="60725"/>
    <cellStyle name="Total 3 19" xfId="60121"/>
    <cellStyle name="Total 3 19 2" xfId="61373"/>
    <cellStyle name="Total 3 19 3" xfId="61817"/>
    <cellStyle name="Total 3 19 4" xfId="62260"/>
    <cellStyle name="Total 3 19 5" xfId="62698"/>
    <cellStyle name="Total 3 19 6" xfId="60684"/>
    <cellStyle name="Total 3 2" xfId="59980"/>
    <cellStyle name="Total 3 2 2" xfId="61247"/>
    <cellStyle name="Total 3 2 3" xfId="61691"/>
    <cellStyle name="Total 3 2 4" xfId="62135"/>
    <cellStyle name="Total 3 2 5" xfId="62573"/>
    <cellStyle name="Total 3 2 6" xfId="60559"/>
    <cellStyle name="Total 3 20" xfId="60010"/>
    <cellStyle name="Total 3 20 2" xfId="61277"/>
    <cellStyle name="Total 3 20 3" xfId="61721"/>
    <cellStyle name="Total 3 20 4" xfId="62164"/>
    <cellStyle name="Total 3 20 5" xfId="62602"/>
    <cellStyle name="Total 3 20 6" xfId="60588"/>
    <cellStyle name="Total 3 21" xfId="60112"/>
    <cellStyle name="Total 3 21 2" xfId="61364"/>
    <cellStyle name="Total 3 21 3" xfId="61808"/>
    <cellStyle name="Total 3 21 4" xfId="62251"/>
    <cellStyle name="Total 3 21 5" xfId="62689"/>
    <cellStyle name="Total 3 21 6" xfId="60675"/>
    <cellStyle name="Total 3 22" xfId="59774"/>
    <cellStyle name="Total 3 22 2" xfId="61057"/>
    <cellStyle name="Total 3 22 3" xfId="60945"/>
    <cellStyle name="Total 3 22 4" xfId="61561"/>
    <cellStyle name="Total 3 22 5" xfId="62005"/>
    <cellStyle name="Total 3 22 6" xfId="60370"/>
    <cellStyle name="Total 3 23" xfId="60113"/>
    <cellStyle name="Total 3 23 2" xfId="61365"/>
    <cellStyle name="Total 3 23 3" xfId="61809"/>
    <cellStyle name="Total 3 23 4" xfId="62252"/>
    <cellStyle name="Total 3 23 5" xfId="62690"/>
    <cellStyle name="Total 3 23 6" xfId="60676"/>
    <cellStyle name="Total 3 24" xfId="60249"/>
    <cellStyle name="Total 3 24 2" xfId="61482"/>
    <cellStyle name="Total 3 24 3" xfId="61926"/>
    <cellStyle name="Total 3 24 4" xfId="62369"/>
    <cellStyle name="Total 3 24 5" xfId="62807"/>
    <cellStyle name="Total 3 24 6" xfId="60793"/>
    <cellStyle name="Total 3 25" xfId="60252"/>
    <cellStyle name="Total 3 25 2" xfId="61485"/>
    <cellStyle name="Total 3 25 3" xfId="61929"/>
    <cellStyle name="Total 3 25 4" xfId="62372"/>
    <cellStyle name="Total 3 25 5" xfId="62810"/>
    <cellStyle name="Total 3 25 6" xfId="60796"/>
    <cellStyle name="Total 3 26" xfId="59777"/>
    <cellStyle name="Total 3 26 2" xfId="61058"/>
    <cellStyle name="Total 3 26 3" xfId="60944"/>
    <cellStyle name="Total 3 26 4" xfId="61566"/>
    <cellStyle name="Total 3 26 5" xfId="62010"/>
    <cellStyle name="Total 3 26 6" xfId="60372"/>
    <cellStyle name="Total 3 27" xfId="60034"/>
    <cellStyle name="Total 3 27 2" xfId="61298"/>
    <cellStyle name="Total 3 27 3" xfId="61742"/>
    <cellStyle name="Total 3 27 4" xfId="62185"/>
    <cellStyle name="Total 3 27 5" xfId="62623"/>
    <cellStyle name="Total 3 27 6" xfId="60609"/>
    <cellStyle name="Total 3 28" xfId="60281"/>
    <cellStyle name="Total 3 28 2" xfId="61509"/>
    <cellStyle name="Total 3 28 3" xfId="61953"/>
    <cellStyle name="Total 3 28 4" xfId="62396"/>
    <cellStyle name="Total 3 28 5" xfId="62834"/>
    <cellStyle name="Total 3 28 6" xfId="60820"/>
    <cellStyle name="Total 3 29" xfId="60208"/>
    <cellStyle name="Total 3 29 2" xfId="61446"/>
    <cellStyle name="Total 3 29 3" xfId="61890"/>
    <cellStyle name="Total 3 29 4" xfId="62333"/>
    <cellStyle name="Total 3 29 5" xfId="62771"/>
    <cellStyle name="Total 3 29 6" xfId="60757"/>
    <cellStyle name="Total 3 3" xfId="59827"/>
    <cellStyle name="Total 3 3 2" xfId="61105"/>
    <cellStyle name="Total 3 3 3" xfId="60897"/>
    <cellStyle name="Total 3 3 4" xfId="61015"/>
    <cellStyle name="Total 3 3 5" xfId="60975"/>
    <cellStyle name="Total 3 3 6" xfId="60417"/>
    <cellStyle name="Total 3 30" xfId="60185"/>
    <cellStyle name="Total 3 30 2" xfId="61428"/>
    <cellStyle name="Total 3 30 3" xfId="61872"/>
    <cellStyle name="Total 3 30 4" xfId="62315"/>
    <cellStyle name="Total 3 30 5" xfId="62753"/>
    <cellStyle name="Total 3 30 6" xfId="60739"/>
    <cellStyle name="Total 3 31" xfId="60089"/>
    <cellStyle name="Total 3 31 2" xfId="61345"/>
    <cellStyle name="Total 3 31 3" xfId="61789"/>
    <cellStyle name="Total 3 31 4" xfId="62232"/>
    <cellStyle name="Total 3 31 5" xfId="62670"/>
    <cellStyle name="Total 3 31 6" xfId="60656"/>
    <cellStyle name="Total 3 32" xfId="60283"/>
    <cellStyle name="Total 3 32 2" xfId="61511"/>
    <cellStyle name="Total 3 32 3" xfId="61955"/>
    <cellStyle name="Total 3 32 4" xfId="62398"/>
    <cellStyle name="Total 3 32 5" xfId="62836"/>
    <cellStyle name="Total 3 32 6" xfId="60822"/>
    <cellStyle name="Total 3 33" xfId="60254"/>
    <cellStyle name="Total 3 33 2" xfId="61487"/>
    <cellStyle name="Total 3 33 3" xfId="61931"/>
    <cellStyle name="Total 3 33 4" xfId="62374"/>
    <cellStyle name="Total 3 33 5" xfId="62812"/>
    <cellStyle name="Total 3 33 6" xfId="60798"/>
    <cellStyle name="Total 3 34" xfId="59819"/>
    <cellStyle name="Total 3 34 2" xfId="61097"/>
    <cellStyle name="Total 3 34 3" xfId="60905"/>
    <cellStyle name="Total 3 34 4" xfId="61045"/>
    <cellStyle name="Total 3 34 5" xfId="60956"/>
    <cellStyle name="Total 3 34 6" xfId="60409"/>
    <cellStyle name="Total 3 35" xfId="60291"/>
    <cellStyle name="Total 3 35 2" xfId="61517"/>
    <cellStyle name="Total 3 35 3" xfId="61961"/>
    <cellStyle name="Total 3 35 4" xfId="62404"/>
    <cellStyle name="Total 3 35 5" xfId="62842"/>
    <cellStyle name="Total 3 35 6" xfId="60828"/>
    <cellStyle name="Total 3 36" xfId="60300"/>
    <cellStyle name="Total 3 36 2" xfId="61524"/>
    <cellStyle name="Total 3 36 3" xfId="61968"/>
    <cellStyle name="Total 3 36 4" xfId="62411"/>
    <cellStyle name="Total 3 36 5" xfId="62849"/>
    <cellStyle name="Total 3 36 6" xfId="60835"/>
    <cellStyle name="Total 3 37" xfId="59798"/>
    <cellStyle name="Total 3 37 2" xfId="61077"/>
    <cellStyle name="Total 3 37 3" xfId="60925"/>
    <cellStyle name="Total 3 37 4" xfId="60997"/>
    <cellStyle name="Total 3 37 5" xfId="60990"/>
    <cellStyle name="Total 3 37 6" xfId="60390"/>
    <cellStyle name="Total 3 4" xfId="59954"/>
    <cellStyle name="Total 3 4 2" xfId="61224"/>
    <cellStyle name="Total 3 4 3" xfId="61668"/>
    <cellStyle name="Total 3 4 4" xfId="62112"/>
    <cellStyle name="Total 3 4 5" xfId="62550"/>
    <cellStyle name="Total 3 4 6" xfId="60536"/>
    <cellStyle name="Total 3 5" xfId="59853"/>
    <cellStyle name="Total 3 5 2" xfId="61129"/>
    <cellStyle name="Total 3 5 3" xfId="61573"/>
    <cellStyle name="Total 3 5 4" xfId="62017"/>
    <cellStyle name="Total 3 5 5" xfId="62455"/>
    <cellStyle name="Total 3 5 6" xfId="60441"/>
    <cellStyle name="Total 3 6" xfId="59938"/>
    <cellStyle name="Total 3 6 2" xfId="61210"/>
    <cellStyle name="Total 3 6 3" xfId="61654"/>
    <cellStyle name="Total 3 6 4" xfId="62098"/>
    <cellStyle name="Total 3 6 5" xfId="62536"/>
    <cellStyle name="Total 3 6 6" xfId="60522"/>
    <cellStyle name="Total 3 7" xfId="59972"/>
    <cellStyle name="Total 3 7 2" xfId="61239"/>
    <cellStyle name="Total 3 7 3" xfId="61683"/>
    <cellStyle name="Total 3 7 4" xfId="62127"/>
    <cellStyle name="Total 3 7 5" xfId="62565"/>
    <cellStyle name="Total 3 7 6" xfId="60551"/>
    <cellStyle name="Total 3 8" xfId="59808"/>
    <cellStyle name="Total 3 8 2" xfId="61086"/>
    <cellStyle name="Total 3 8 3" xfId="60916"/>
    <cellStyle name="Total 3 8 4" xfId="61043"/>
    <cellStyle name="Total 3 8 5" xfId="60958"/>
    <cellStyle name="Total 3 8 6" xfId="60398"/>
    <cellStyle name="Total 3 9" xfId="59809"/>
    <cellStyle name="Total 3 9 2" xfId="61087"/>
    <cellStyle name="Total 3 9 3" xfId="60915"/>
    <cellStyle name="Total 3 9 4" xfId="61069"/>
    <cellStyle name="Total 3 9 5" xfId="60933"/>
    <cellStyle name="Total 3 9 6" xfId="60399"/>
    <cellStyle name="Warning Text" xfId="59732"/>
  </cellStyles>
  <dxfs count="45">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CCFF66"/>
      <color rgb="FFCCFF99"/>
      <color rgb="FFFF0000"/>
      <color rgb="FFFF9966"/>
      <color rgb="FFCC99FF"/>
      <color rgb="FFFF99CC"/>
      <color rgb="FF7B5571"/>
      <color rgb="FF7B556C"/>
      <color rgb="FFFF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ES" sz="1200" b="1"/>
              <a:t>Departamento del Quindio</a:t>
            </a:r>
          </a:p>
          <a:p>
            <a:pPr>
              <a:defRPr sz="1200" b="1"/>
            </a:pPr>
            <a:r>
              <a:rPr lang="es-ES" sz="1200" b="1"/>
              <a:t>Ejecución de Gastos</a:t>
            </a:r>
            <a:r>
              <a:rPr lang="es-ES" sz="1200" b="1" baseline="0"/>
              <a:t> de Inversión </a:t>
            </a:r>
          </a:p>
          <a:p>
            <a:pPr>
              <a:defRPr sz="1200" b="1"/>
            </a:pPr>
            <a:r>
              <a:rPr lang="es-ES" sz="1200" b="1" baseline="0"/>
              <a:t>Ejes Estratégicos I Trimestre 2018</a:t>
            </a:r>
            <a:endParaRPr lang="es-ES" sz="1200" b="1"/>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'EJECICION ESTRATEGIAS'!$E$3</c:f>
              <c:strCache>
                <c:ptCount val="1"/>
                <c:pt idx="0">
                  <c:v>Definitiva %</c:v>
                </c:pt>
              </c:strCache>
            </c:strRef>
          </c:tx>
          <c:spPr>
            <a:solidFill>
              <a:schemeClr val="accent1"/>
            </a:solidFill>
            <a:ln>
              <a:noFill/>
            </a:ln>
            <a:effectLst/>
            <a:sp3d/>
          </c:spPr>
          <c:invertIfNegative val="0"/>
          <c:cat>
            <c:strRef>
              <c:f>'EJECICION ESTRATEGIAS'!$C$4:$C$9</c:f>
              <c:strCache>
                <c:ptCount val="6"/>
                <c:pt idx="0">
                  <c:v>Desarrollo Sostenible</c:v>
                </c:pt>
                <c:pt idx="1">
                  <c:v>Prosperidad con equidad</c:v>
                </c:pt>
                <c:pt idx="2">
                  <c:v>Inclusion Social</c:v>
                </c:pt>
                <c:pt idx="3">
                  <c:v>Seguridad Humana</c:v>
                </c:pt>
                <c:pt idx="4">
                  <c:v>Buen Gobierno</c:v>
                </c:pt>
                <c:pt idx="5">
                  <c:v>TOTAL </c:v>
                </c:pt>
              </c:strCache>
            </c:strRef>
          </c:cat>
          <c:val>
            <c:numRef>
              <c:f>'EJECICION ESTRATEGIAS'!$E$4:$E$9</c:f>
              <c:numCache>
                <c:formatCode>0%</c:formatCode>
                <c:ptCount val="6"/>
                <c:pt idx="0">
                  <c:v>1</c:v>
                </c:pt>
                <c:pt idx="1">
                  <c:v>1</c:v>
                </c:pt>
                <c:pt idx="2">
                  <c:v>1</c:v>
                </c:pt>
                <c:pt idx="3">
                  <c:v>1</c:v>
                </c:pt>
                <c:pt idx="4">
                  <c:v>1</c:v>
                </c:pt>
                <c:pt idx="5">
                  <c:v>1</c:v>
                </c:pt>
              </c:numCache>
            </c:numRef>
          </c:val>
          <c:extLst xmlns:c16r2="http://schemas.microsoft.com/office/drawing/2015/06/chart">
            <c:ext xmlns:c16="http://schemas.microsoft.com/office/drawing/2014/chart" uri="{C3380CC4-5D6E-409C-BE32-E72D297353CC}">
              <c16:uniqueId val="{00000000-EB45-4549-BDEE-CEC93DC76187}"/>
            </c:ext>
          </c:extLst>
        </c:ser>
        <c:ser>
          <c:idx val="1"/>
          <c:order val="1"/>
          <c:tx>
            <c:strRef>
              <c:f>'EJECICION ESTRATEGIAS'!$G$3</c:f>
              <c:strCache>
                <c:ptCount val="1"/>
                <c:pt idx="0">
                  <c:v>Compromisos %</c:v>
                </c:pt>
              </c:strCache>
            </c:strRef>
          </c:tx>
          <c:spPr>
            <a:solidFill>
              <a:schemeClr val="accent2"/>
            </a:solidFill>
            <a:ln>
              <a:noFill/>
            </a:ln>
            <a:effectLst/>
            <a:sp3d/>
          </c:spPr>
          <c:invertIfNegative val="0"/>
          <c:cat>
            <c:strRef>
              <c:f>'EJECICION ESTRATEGIAS'!$C$4:$C$9</c:f>
              <c:strCache>
                <c:ptCount val="6"/>
                <c:pt idx="0">
                  <c:v>Desarrollo Sostenible</c:v>
                </c:pt>
                <c:pt idx="1">
                  <c:v>Prosperidad con equidad</c:v>
                </c:pt>
                <c:pt idx="2">
                  <c:v>Inclusion Social</c:v>
                </c:pt>
                <c:pt idx="3">
                  <c:v>Seguridad Humana</c:v>
                </c:pt>
                <c:pt idx="4">
                  <c:v>Buen Gobierno</c:v>
                </c:pt>
                <c:pt idx="5">
                  <c:v>TOTAL </c:v>
                </c:pt>
              </c:strCache>
            </c:strRef>
          </c:cat>
          <c:val>
            <c:numRef>
              <c:f>'EJECICION ESTRATEGIAS'!$G$4:$G$9</c:f>
              <c:numCache>
                <c:formatCode>0.00%</c:formatCode>
                <c:ptCount val="6"/>
                <c:pt idx="0">
                  <c:v>0.1362601086180554</c:v>
                </c:pt>
                <c:pt idx="1">
                  <c:v>0.13581871533119119</c:v>
                </c:pt>
                <c:pt idx="2">
                  <c:v>0.23871643618220251</c:v>
                </c:pt>
                <c:pt idx="3">
                  <c:v>0.14481625364271153</c:v>
                </c:pt>
                <c:pt idx="4">
                  <c:v>0.21847672754217062</c:v>
                </c:pt>
                <c:pt idx="5">
                  <c:v>0.22100961909259276</c:v>
                </c:pt>
              </c:numCache>
            </c:numRef>
          </c:val>
          <c:extLst xmlns:c16r2="http://schemas.microsoft.com/office/drawing/2015/06/chart">
            <c:ext xmlns:c16="http://schemas.microsoft.com/office/drawing/2014/chart" uri="{C3380CC4-5D6E-409C-BE32-E72D297353CC}">
              <c16:uniqueId val="{00000001-EB45-4549-BDEE-CEC93DC76187}"/>
            </c:ext>
          </c:extLst>
        </c:ser>
        <c:ser>
          <c:idx val="2"/>
          <c:order val="2"/>
          <c:tx>
            <c:strRef>
              <c:f>'EJECICION ESTRATEGIAS'!$I$3</c:f>
              <c:strCache>
                <c:ptCount val="1"/>
                <c:pt idx="0">
                  <c:v>Obligaciones %</c:v>
                </c:pt>
              </c:strCache>
            </c:strRef>
          </c:tx>
          <c:spPr>
            <a:solidFill>
              <a:schemeClr val="accent3"/>
            </a:solidFill>
            <a:ln>
              <a:noFill/>
            </a:ln>
            <a:effectLst/>
            <a:sp3d/>
          </c:spPr>
          <c:invertIfNegative val="0"/>
          <c:cat>
            <c:strRef>
              <c:f>'EJECICION ESTRATEGIAS'!$C$4:$C$9</c:f>
              <c:strCache>
                <c:ptCount val="6"/>
                <c:pt idx="0">
                  <c:v>Desarrollo Sostenible</c:v>
                </c:pt>
                <c:pt idx="1">
                  <c:v>Prosperidad con equidad</c:v>
                </c:pt>
                <c:pt idx="2">
                  <c:v>Inclusion Social</c:v>
                </c:pt>
                <c:pt idx="3">
                  <c:v>Seguridad Humana</c:v>
                </c:pt>
                <c:pt idx="4">
                  <c:v>Buen Gobierno</c:v>
                </c:pt>
                <c:pt idx="5">
                  <c:v>TOTAL </c:v>
                </c:pt>
              </c:strCache>
            </c:strRef>
          </c:cat>
          <c:val>
            <c:numRef>
              <c:f>'EJECICION ESTRATEGIAS'!$I$4:$I$9</c:f>
              <c:numCache>
                <c:formatCode>0.00%</c:formatCode>
                <c:ptCount val="6"/>
                <c:pt idx="0">
                  <c:v>0.13540571518988076</c:v>
                </c:pt>
                <c:pt idx="1">
                  <c:v>0.19029404663602548</c:v>
                </c:pt>
                <c:pt idx="2">
                  <c:v>0.5056675621494211</c:v>
                </c:pt>
                <c:pt idx="3">
                  <c:v>0.2732005279924335</c:v>
                </c:pt>
                <c:pt idx="4">
                  <c:v>0.21136900003938661</c:v>
                </c:pt>
                <c:pt idx="5">
                  <c:v>0.46240073594584385</c:v>
                </c:pt>
              </c:numCache>
            </c:numRef>
          </c:val>
          <c:extLst xmlns:c16r2="http://schemas.microsoft.com/office/drawing/2015/06/chart">
            <c:ext xmlns:c16="http://schemas.microsoft.com/office/drawing/2014/chart" uri="{C3380CC4-5D6E-409C-BE32-E72D297353CC}">
              <c16:uniqueId val="{00000002-EB45-4549-BDEE-CEC93DC76187}"/>
            </c:ext>
          </c:extLst>
        </c:ser>
        <c:dLbls>
          <c:showLegendKey val="0"/>
          <c:showVal val="0"/>
          <c:showCatName val="0"/>
          <c:showSerName val="0"/>
          <c:showPercent val="0"/>
          <c:showBubbleSize val="0"/>
        </c:dLbls>
        <c:gapWidth val="150"/>
        <c:shape val="box"/>
        <c:axId val="245586040"/>
        <c:axId val="245586824"/>
        <c:axId val="0"/>
      </c:bar3DChart>
      <c:catAx>
        <c:axId val="245586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Estrategias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45586824"/>
        <c:crosses val="autoZero"/>
        <c:auto val="1"/>
        <c:lblAlgn val="ctr"/>
        <c:lblOffset val="100"/>
        <c:noMultiLvlLbl val="0"/>
      </c:catAx>
      <c:valAx>
        <c:axId val="24558682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Porcentaje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45586040"/>
        <c:crosses val="autoZero"/>
        <c:crossBetween val="between"/>
        <c:majorUnit val="0.15000000000000002"/>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a:t>Departamento del Quindío </a:t>
            </a:r>
          </a:p>
          <a:p>
            <a:pPr>
              <a:defRPr sz="1200"/>
            </a:pPr>
            <a:r>
              <a:rPr lang="es-ES" sz="1200"/>
              <a:t>Procentaje de Ejecución</a:t>
            </a:r>
            <a:r>
              <a:rPr lang="es-ES" sz="1200" baseline="0"/>
              <a:t> Gastos de Inversión </a:t>
            </a:r>
          </a:p>
          <a:p>
            <a:pPr>
              <a:defRPr sz="1200"/>
            </a:pPr>
            <a:r>
              <a:rPr lang="es-ES" sz="1200" baseline="0"/>
              <a:t>por programas Plan de Desarrollo (1-8)</a:t>
            </a:r>
          </a:p>
          <a:p>
            <a:pPr>
              <a:defRPr sz="1200"/>
            </a:pPr>
            <a:r>
              <a:rPr lang="es-ES" sz="1200" baseline="0"/>
              <a:t>I Trimestre </a:t>
            </a:r>
            <a:r>
              <a:rPr lang="es-ES" sz="1200"/>
              <a:t>2018</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'EJECUCION PROGRAMAS'!$F$4</c:f>
              <c:strCache>
                <c:ptCount val="1"/>
                <c:pt idx="0">
                  <c:v>%</c:v>
                </c:pt>
              </c:strCache>
            </c:strRef>
          </c:tx>
          <c:spPr>
            <a:solidFill>
              <a:schemeClr val="accent1"/>
            </a:solidFill>
            <a:ln>
              <a:noFill/>
            </a:ln>
            <a:effectLst/>
          </c:spPr>
          <c:invertIfNegative val="0"/>
          <c:val>
            <c:numRef>
              <c:f>'EJECUCION PROGRAMAS'!$F$5:$F$12</c:f>
              <c:numCache>
                <c:formatCode>0%</c:formatCode>
                <c:ptCount val="8"/>
                <c:pt idx="0">
                  <c:v>1</c:v>
                </c:pt>
                <c:pt idx="1">
                  <c:v>1</c:v>
                </c:pt>
                <c:pt idx="2">
                  <c:v>1</c:v>
                </c:pt>
                <c:pt idx="3">
                  <c:v>1</c:v>
                </c:pt>
                <c:pt idx="4">
                  <c:v>1</c:v>
                </c:pt>
                <c:pt idx="5">
                  <c:v>1</c:v>
                </c:pt>
                <c:pt idx="6">
                  <c:v>1</c:v>
                </c:pt>
                <c:pt idx="7">
                  <c:v>1</c:v>
                </c:pt>
              </c:numCache>
            </c:numRef>
          </c:val>
          <c:extLst xmlns:c16r2="http://schemas.microsoft.com/office/drawing/2015/06/chart">
            <c:ext xmlns:c16="http://schemas.microsoft.com/office/drawing/2014/chart" uri="{C3380CC4-5D6E-409C-BE32-E72D297353CC}">
              <c16:uniqueId val="{00000000-AA12-40A2-871B-A6367B0A8C36}"/>
            </c:ext>
          </c:extLst>
        </c:ser>
        <c:ser>
          <c:idx val="1"/>
          <c:order val="1"/>
          <c:tx>
            <c:strRef>
              <c:f>'EJECUCION PROGRAMAS'!$H$4</c:f>
              <c:strCache>
                <c:ptCount val="1"/>
                <c:pt idx="0">
                  <c:v>%</c:v>
                </c:pt>
              </c:strCache>
            </c:strRef>
          </c:tx>
          <c:spPr>
            <a:solidFill>
              <a:schemeClr val="accent2"/>
            </a:solidFill>
            <a:ln>
              <a:noFill/>
            </a:ln>
            <a:effectLst/>
          </c:spPr>
          <c:invertIfNegative val="0"/>
          <c:val>
            <c:numRef>
              <c:f>'EJECUCION PROGRAMAS'!$H$5:$H$12</c:f>
              <c:numCache>
                <c:formatCode>0.00%</c:formatCode>
                <c:ptCount val="8"/>
                <c:pt idx="0">
                  <c:v>0.1362601086180554</c:v>
                </c:pt>
                <c:pt idx="1">
                  <c:v>0.37172378013448504</c:v>
                </c:pt>
                <c:pt idx="2">
                  <c:v>0.28265173927158743</c:v>
                </c:pt>
                <c:pt idx="3">
                  <c:v>0.10934410148891409</c:v>
                </c:pt>
                <c:pt idx="4">
                  <c:v>0.17887717794664101</c:v>
                </c:pt>
                <c:pt idx="5">
                  <c:v>0.26059686376537894</c:v>
                </c:pt>
                <c:pt idx="6">
                  <c:v>0.79844297190139635</c:v>
                </c:pt>
                <c:pt idx="7">
                  <c:v>0.15193974335958968</c:v>
                </c:pt>
              </c:numCache>
            </c:numRef>
          </c:val>
          <c:extLst xmlns:c16r2="http://schemas.microsoft.com/office/drawing/2015/06/chart">
            <c:ext xmlns:c16="http://schemas.microsoft.com/office/drawing/2014/chart" uri="{C3380CC4-5D6E-409C-BE32-E72D297353CC}">
              <c16:uniqueId val="{00000001-AA12-40A2-871B-A6367B0A8C36}"/>
            </c:ext>
          </c:extLst>
        </c:ser>
        <c:ser>
          <c:idx val="2"/>
          <c:order val="2"/>
          <c:tx>
            <c:strRef>
              <c:f>'EJECUCION PROGRAMAS'!$J$4</c:f>
              <c:strCache>
                <c:ptCount val="1"/>
                <c:pt idx="0">
                  <c:v>%</c:v>
                </c:pt>
              </c:strCache>
            </c:strRef>
          </c:tx>
          <c:spPr>
            <a:solidFill>
              <a:schemeClr val="accent3"/>
            </a:solidFill>
            <a:ln>
              <a:noFill/>
            </a:ln>
            <a:effectLst/>
          </c:spPr>
          <c:invertIfNegative val="0"/>
          <c:val>
            <c:numRef>
              <c:f>'EJECUCION PROGRAMAS'!$J$5:$J$12</c:f>
              <c:numCache>
                <c:formatCode>0%</c:formatCode>
                <c:ptCount val="8"/>
                <c:pt idx="0">
                  <c:v>0.13540571518988076</c:v>
                </c:pt>
                <c:pt idx="1">
                  <c:v>0.20133948396334997</c:v>
                </c:pt>
                <c:pt idx="2">
                  <c:v>0.25523543268359605</c:v>
                </c:pt>
                <c:pt idx="3">
                  <c:v>0.18027650346779589</c:v>
                </c:pt>
                <c:pt idx="4">
                  <c:v>0.87097230184071783</c:v>
                </c:pt>
                <c:pt idx="5">
                  <c:v>0.13402061855670103</c:v>
                </c:pt>
                <c:pt idx="6">
                  <c:v>2.4396733128031155E-2</c:v>
                </c:pt>
                <c:pt idx="7">
                  <c:v>0.92364541576284753</c:v>
                </c:pt>
              </c:numCache>
            </c:numRef>
          </c:val>
          <c:extLst xmlns:c16r2="http://schemas.microsoft.com/office/drawing/2015/06/chart">
            <c:ext xmlns:c16="http://schemas.microsoft.com/office/drawing/2014/chart" uri="{C3380CC4-5D6E-409C-BE32-E72D297353CC}">
              <c16:uniqueId val="{00000002-AA12-40A2-871B-A6367B0A8C36}"/>
            </c:ext>
          </c:extLst>
        </c:ser>
        <c:dLbls>
          <c:showLegendKey val="0"/>
          <c:showVal val="0"/>
          <c:showCatName val="0"/>
          <c:showSerName val="0"/>
          <c:showPercent val="0"/>
          <c:showBubbleSize val="0"/>
        </c:dLbls>
        <c:gapWidth val="219"/>
        <c:overlap val="-27"/>
        <c:axId val="245588000"/>
        <c:axId val="279670400"/>
      </c:barChart>
      <c:catAx>
        <c:axId val="2455880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Programas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9670400"/>
        <c:crosses val="autoZero"/>
        <c:auto val="1"/>
        <c:lblAlgn val="ctr"/>
        <c:lblOffset val="100"/>
        <c:noMultiLvlLbl val="0"/>
      </c:catAx>
      <c:valAx>
        <c:axId val="27967040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Procentaje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455880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400" b="0" i="0" u="none" strike="noStrike" kern="1200" spc="0" baseline="0">
                <a:solidFill>
                  <a:sysClr val="windowText" lastClr="000000">
                    <a:lumMod val="65000"/>
                    <a:lumOff val="35000"/>
                  </a:sysClr>
                </a:solidFill>
                <a:latin typeface="+mn-lt"/>
                <a:ea typeface="+mn-ea"/>
                <a:cs typeface="+mn-cs"/>
              </a:defRPr>
            </a:pPr>
            <a:r>
              <a:rPr lang="es-ES" sz="1000" b="0" i="0" baseline="0">
                <a:effectLst/>
              </a:rPr>
              <a:t>Departamento del Quindío </a:t>
            </a:r>
            <a:endParaRPr lang="es-ES" sz="1000">
              <a:effectLst/>
            </a:endParaRPr>
          </a:p>
          <a:p>
            <a:pPr algn="ctr" rtl="0">
              <a:defRPr>
                <a:solidFill>
                  <a:sysClr val="windowText" lastClr="000000">
                    <a:lumMod val="65000"/>
                    <a:lumOff val="35000"/>
                  </a:sysClr>
                </a:solidFill>
              </a:defRPr>
            </a:pPr>
            <a:r>
              <a:rPr lang="es-ES" sz="1000" b="0" i="0" baseline="0">
                <a:effectLst/>
              </a:rPr>
              <a:t>Procentaje de Ejecución Gastos de Inversión </a:t>
            </a:r>
            <a:endParaRPr lang="es-ES" sz="1000">
              <a:effectLst/>
            </a:endParaRPr>
          </a:p>
          <a:p>
            <a:pPr algn="ctr" rtl="0">
              <a:defRPr>
                <a:solidFill>
                  <a:sysClr val="windowText" lastClr="000000">
                    <a:lumMod val="65000"/>
                    <a:lumOff val="35000"/>
                  </a:sysClr>
                </a:solidFill>
              </a:defRPr>
            </a:pPr>
            <a:r>
              <a:rPr lang="es-ES" sz="1000" b="0" i="0" baseline="0">
                <a:effectLst/>
              </a:rPr>
              <a:t>por programas Plan de Desarrollo (9-17)</a:t>
            </a:r>
            <a:endParaRPr lang="es-ES" sz="1000">
              <a:effectLst/>
            </a:endParaRPr>
          </a:p>
          <a:p>
            <a:pPr algn="ctr" rtl="0">
              <a:defRPr>
                <a:solidFill>
                  <a:sysClr val="windowText" lastClr="000000">
                    <a:lumMod val="65000"/>
                    <a:lumOff val="35000"/>
                  </a:sysClr>
                </a:solidFill>
              </a:defRPr>
            </a:pPr>
            <a:r>
              <a:rPr lang="es-ES" sz="1000" b="0" i="0" u="none" strike="noStrike" kern="1200" spc="0" baseline="0">
                <a:solidFill>
                  <a:sysClr val="windowText" lastClr="000000">
                    <a:lumMod val="65000"/>
                    <a:lumOff val="35000"/>
                  </a:sysClr>
                </a:solidFill>
                <a:effectLst/>
                <a:latin typeface="+mn-lt"/>
                <a:ea typeface="+mn-ea"/>
                <a:cs typeface="+mn-cs"/>
              </a:rPr>
              <a:t>I Trimestre 2018</a:t>
            </a:r>
            <a:endParaRPr lang="es-CO" sz="1000" b="0" i="0" u="none" strike="noStrike" kern="1200" spc="0" baseline="0">
              <a:solidFill>
                <a:sysClr val="windowText" lastClr="000000">
                  <a:lumMod val="65000"/>
                  <a:lumOff val="35000"/>
                </a:sysClr>
              </a:solidFill>
              <a:effectLst/>
              <a:latin typeface="+mn-lt"/>
              <a:ea typeface="+mn-ea"/>
              <a:cs typeface="+mn-cs"/>
            </a:endParaRPr>
          </a:p>
        </c:rich>
      </c:tx>
      <c:layout>
        <c:manualLayout>
          <c:xMode val="edge"/>
          <c:yMode val="edge"/>
          <c:x val="0.23786111111111105"/>
          <c:y val="3.2407407407407406E-2"/>
        </c:manualLayout>
      </c:layout>
      <c:overlay val="0"/>
      <c:spPr>
        <a:noFill/>
        <a:ln>
          <a:noFill/>
        </a:ln>
        <a:effectLst/>
      </c:spPr>
      <c:txPr>
        <a:bodyPr rot="0" spcFirstLastPara="1" vertOverflow="ellipsis" vert="horz" wrap="square" anchor="ctr" anchorCtr="1"/>
        <a:lstStyle/>
        <a:p>
          <a:pPr algn="ctr" rtl="0">
            <a:defRPr sz="1400" b="0" i="0" u="none" strike="noStrike" kern="1200" spc="0" baseline="0">
              <a:solidFill>
                <a:sysClr val="windowText" lastClr="000000">
                  <a:lumMod val="65000"/>
                  <a:lumOff val="35000"/>
                </a:sysClr>
              </a:solidFill>
              <a:latin typeface="+mn-lt"/>
              <a:ea typeface="+mn-ea"/>
              <a:cs typeface="+mn-cs"/>
            </a:defRPr>
          </a:pPr>
          <a:endParaRPr lang="es-CO"/>
        </a:p>
      </c:txPr>
    </c:title>
    <c:autoTitleDeleted val="0"/>
    <c:plotArea>
      <c:layout/>
      <c:barChart>
        <c:barDir val="col"/>
        <c:grouping val="clustered"/>
        <c:varyColors val="0"/>
        <c:ser>
          <c:idx val="0"/>
          <c:order val="0"/>
          <c:tx>
            <c:strRef>
              <c:f>'EJECUCION PROGRAMAS'!$F$4</c:f>
              <c:strCache>
                <c:ptCount val="1"/>
                <c:pt idx="0">
                  <c:v>%</c:v>
                </c:pt>
              </c:strCache>
            </c:strRef>
          </c:tx>
          <c:spPr>
            <a:solidFill>
              <a:schemeClr val="accent1"/>
            </a:solidFill>
            <a:ln>
              <a:noFill/>
            </a:ln>
            <a:effectLst/>
          </c:spPr>
          <c:invertIfNegative val="0"/>
          <c:val>
            <c:numRef>
              <c:f>'EJECUCION PROGRAMAS'!$F$13:$F$21</c:f>
              <c:numCache>
                <c:formatCode>0%</c:formatCode>
                <c:ptCount val="9"/>
                <c:pt idx="0">
                  <c:v>1</c:v>
                </c:pt>
                <c:pt idx="1">
                  <c:v>1</c:v>
                </c:pt>
                <c:pt idx="2">
                  <c:v>1</c:v>
                </c:pt>
                <c:pt idx="3">
                  <c:v>1</c:v>
                </c:pt>
                <c:pt idx="4">
                  <c:v>1</c:v>
                </c:pt>
                <c:pt idx="5">
                  <c:v>1</c:v>
                </c:pt>
                <c:pt idx="6">
                  <c:v>1</c:v>
                </c:pt>
                <c:pt idx="7">
                  <c:v>1</c:v>
                </c:pt>
                <c:pt idx="8">
                  <c:v>1</c:v>
                </c:pt>
              </c:numCache>
            </c:numRef>
          </c:val>
          <c:extLst xmlns:c16r2="http://schemas.microsoft.com/office/drawing/2015/06/chart">
            <c:ext xmlns:c16="http://schemas.microsoft.com/office/drawing/2014/chart" uri="{C3380CC4-5D6E-409C-BE32-E72D297353CC}">
              <c16:uniqueId val="{00000000-EB61-462E-822C-648AB070ECF6}"/>
            </c:ext>
          </c:extLst>
        </c:ser>
        <c:ser>
          <c:idx val="1"/>
          <c:order val="1"/>
          <c:tx>
            <c:strRef>
              <c:f>'EJECUCION PROGRAMAS'!$H$4</c:f>
              <c:strCache>
                <c:ptCount val="1"/>
                <c:pt idx="0">
                  <c:v>%</c:v>
                </c:pt>
              </c:strCache>
            </c:strRef>
          </c:tx>
          <c:spPr>
            <a:solidFill>
              <a:schemeClr val="accent2"/>
            </a:solidFill>
            <a:ln>
              <a:noFill/>
            </a:ln>
            <a:effectLst/>
          </c:spPr>
          <c:invertIfNegative val="0"/>
          <c:val>
            <c:numRef>
              <c:f>'EJECUCION PROGRAMAS'!$H$13:$H$21</c:f>
              <c:numCache>
                <c:formatCode>0.00%</c:formatCode>
                <c:ptCount val="9"/>
                <c:pt idx="0">
                  <c:v>0.18845227182906585</c:v>
                </c:pt>
                <c:pt idx="1">
                  <c:v>6.8278794102432511E-2</c:v>
                </c:pt>
                <c:pt idx="2">
                  <c:v>0.50481058485620567</c:v>
                </c:pt>
                <c:pt idx="3">
                  <c:v>0.39992362855023628</c:v>
                </c:pt>
                <c:pt idx="4">
                  <c:v>0.51490309303552273</c:v>
                </c:pt>
                <c:pt idx="5">
                  <c:v>0.39701511878822143</c:v>
                </c:pt>
                <c:pt idx="6">
                  <c:v>0.4543945903663264</c:v>
                </c:pt>
                <c:pt idx="7">
                  <c:v>0.17797752808988765</c:v>
                </c:pt>
                <c:pt idx="8">
                  <c:v>0.20004036326942481</c:v>
                </c:pt>
              </c:numCache>
            </c:numRef>
          </c:val>
          <c:extLst xmlns:c16r2="http://schemas.microsoft.com/office/drawing/2015/06/chart">
            <c:ext xmlns:c16="http://schemas.microsoft.com/office/drawing/2014/chart" uri="{C3380CC4-5D6E-409C-BE32-E72D297353CC}">
              <c16:uniqueId val="{00000001-EB61-462E-822C-648AB070ECF6}"/>
            </c:ext>
          </c:extLst>
        </c:ser>
        <c:ser>
          <c:idx val="2"/>
          <c:order val="2"/>
          <c:tx>
            <c:strRef>
              <c:f>'EJECUCION PROGRAMAS'!$J$4</c:f>
              <c:strCache>
                <c:ptCount val="1"/>
                <c:pt idx="0">
                  <c:v>%</c:v>
                </c:pt>
              </c:strCache>
            </c:strRef>
          </c:tx>
          <c:spPr>
            <a:solidFill>
              <a:schemeClr val="accent3"/>
            </a:solidFill>
            <a:ln>
              <a:noFill/>
            </a:ln>
            <a:effectLst/>
          </c:spPr>
          <c:invertIfNegative val="0"/>
          <c:val>
            <c:numRef>
              <c:f>'EJECUCION PROGRAMAS'!$J$13:$J$21</c:f>
              <c:numCache>
                <c:formatCode>0%</c:formatCode>
                <c:ptCount val="9"/>
                <c:pt idx="0">
                  <c:v>0.10364168811846114</c:v>
                </c:pt>
                <c:pt idx="1">
                  <c:v>0.32051295695205662</c:v>
                </c:pt>
                <c:pt idx="2">
                  <c:v>0.19577158254741425</c:v>
                </c:pt>
                <c:pt idx="3">
                  <c:v>0.20277371657728796</c:v>
                </c:pt>
                <c:pt idx="4">
                  <c:v>8.333333324429465E-2</c:v>
                </c:pt>
                <c:pt idx="5">
                  <c:v>1.41597449438638E-2</c:v>
                </c:pt>
                <c:pt idx="6">
                  <c:v>0.29642058165548096</c:v>
                </c:pt>
                <c:pt idx="7">
                  <c:v>0.33333333333333331</c:v>
                </c:pt>
                <c:pt idx="8">
                  <c:v>0.25822235673930588</c:v>
                </c:pt>
              </c:numCache>
            </c:numRef>
          </c:val>
          <c:extLst xmlns:c16r2="http://schemas.microsoft.com/office/drawing/2015/06/chart">
            <c:ext xmlns:c16="http://schemas.microsoft.com/office/drawing/2014/chart" uri="{C3380CC4-5D6E-409C-BE32-E72D297353CC}">
              <c16:uniqueId val="{00000002-EB61-462E-822C-648AB070ECF6}"/>
            </c:ext>
          </c:extLst>
        </c:ser>
        <c:dLbls>
          <c:showLegendKey val="0"/>
          <c:showVal val="0"/>
          <c:showCatName val="0"/>
          <c:showSerName val="0"/>
          <c:showPercent val="0"/>
          <c:showBubbleSize val="0"/>
        </c:dLbls>
        <c:gapWidth val="219"/>
        <c:overlap val="-27"/>
        <c:axId val="279671576"/>
        <c:axId val="279671968"/>
      </c:barChart>
      <c:catAx>
        <c:axId val="2796715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Programas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9671968"/>
        <c:crosses val="autoZero"/>
        <c:auto val="1"/>
        <c:lblAlgn val="ctr"/>
        <c:lblOffset val="100"/>
        <c:noMultiLvlLbl val="0"/>
      </c:catAx>
      <c:valAx>
        <c:axId val="2796719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Estrategias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796715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400" b="0" i="0" u="none" strike="noStrike" kern="1200" spc="0" baseline="0">
                <a:solidFill>
                  <a:sysClr val="windowText" lastClr="000000">
                    <a:lumMod val="65000"/>
                    <a:lumOff val="35000"/>
                  </a:sysClr>
                </a:solidFill>
                <a:latin typeface="+mn-lt"/>
                <a:ea typeface="+mn-ea"/>
                <a:cs typeface="+mn-cs"/>
              </a:defRPr>
            </a:pPr>
            <a:r>
              <a:rPr lang="es-ES" sz="1000" b="0" i="0" baseline="0">
                <a:effectLst/>
              </a:rPr>
              <a:t>Departamento del Quindío </a:t>
            </a:r>
            <a:endParaRPr lang="es-ES" sz="1000">
              <a:effectLst/>
            </a:endParaRPr>
          </a:p>
          <a:p>
            <a:pPr algn="ctr" rtl="0">
              <a:defRPr>
                <a:solidFill>
                  <a:sysClr val="windowText" lastClr="000000">
                    <a:lumMod val="65000"/>
                    <a:lumOff val="35000"/>
                  </a:sysClr>
                </a:solidFill>
              </a:defRPr>
            </a:pPr>
            <a:r>
              <a:rPr lang="es-ES" sz="1000" b="0" i="0" baseline="0">
                <a:effectLst/>
              </a:rPr>
              <a:t>Procentaje de Ejecución Gastos de Inversión </a:t>
            </a:r>
            <a:endParaRPr lang="es-ES" sz="1000">
              <a:effectLst/>
            </a:endParaRPr>
          </a:p>
          <a:p>
            <a:pPr algn="ctr" rtl="0">
              <a:defRPr>
                <a:solidFill>
                  <a:sysClr val="windowText" lastClr="000000">
                    <a:lumMod val="65000"/>
                    <a:lumOff val="35000"/>
                  </a:sysClr>
                </a:solidFill>
              </a:defRPr>
            </a:pPr>
            <a:r>
              <a:rPr lang="es-ES" sz="1000" b="0" i="0" baseline="0">
                <a:effectLst/>
              </a:rPr>
              <a:t>por programas Plan de Desarrollo (18-28)</a:t>
            </a:r>
            <a:endParaRPr lang="es-ES" sz="1000">
              <a:effectLst/>
            </a:endParaRPr>
          </a:p>
          <a:p>
            <a:pPr algn="ctr" rtl="0">
              <a:defRPr>
                <a:solidFill>
                  <a:sysClr val="windowText" lastClr="000000">
                    <a:lumMod val="65000"/>
                    <a:lumOff val="35000"/>
                  </a:sysClr>
                </a:solidFill>
              </a:defRPr>
            </a:pPr>
            <a:r>
              <a:rPr lang="es-ES" sz="1000" b="0" i="0" u="none" strike="noStrike" kern="1200" spc="0" baseline="0">
                <a:solidFill>
                  <a:sysClr val="windowText" lastClr="000000">
                    <a:lumMod val="65000"/>
                    <a:lumOff val="35000"/>
                  </a:sysClr>
                </a:solidFill>
                <a:effectLst/>
                <a:latin typeface="+mn-lt"/>
                <a:ea typeface="+mn-ea"/>
                <a:cs typeface="+mn-cs"/>
              </a:rPr>
              <a:t>I Trimestre 2018</a:t>
            </a:r>
            <a:endParaRPr lang="es-CO" sz="1000" b="0" i="0" u="none" strike="noStrike" kern="1200" spc="0" baseline="0">
              <a:solidFill>
                <a:sysClr val="windowText" lastClr="000000">
                  <a:lumMod val="65000"/>
                  <a:lumOff val="35000"/>
                </a:sysClr>
              </a:solidFill>
              <a:effectLst/>
              <a:latin typeface="+mn-lt"/>
              <a:ea typeface="+mn-ea"/>
              <a:cs typeface="+mn-cs"/>
            </a:endParaRPr>
          </a:p>
        </c:rich>
      </c:tx>
      <c:layout/>
      <c:overlay val="0"/>
      <c:spPr>
        <a:noFill/>
        <a:ln>
          <a:noFill/>
        </a:ln>
        <a:effectLst/>
      </c:spPr>
      <c:txPr>
        <a:bodyPr rot="0" spcFirstLastPara="1" vertOverflow="ellipsis" vert="horz" wrap="square" anchor="ctr" anchorCtr="1"/>
        <a:lstStyle/>
        <a:p>
          <a:pPr algn="ctr" rtl="0">
            <a:defRPr sz="1400" b="0" i="0" u="none" strike="noStrike" kern="1200" spc="0" baseline="0">
              <a:solidFill>
                <a:sysClr val="windowText" lastClr="000000">
                  <a:lumMod val="65000"/>
                  <a:lumOff val="35000"/>
                </a:sysClr>
              </a:solidFill>
              <a:latin typeface="+mn-lt"/>
              <a:ea typeface="+mn-ea"/>
              <a:cs typeface="+mn-cs"/>
            </a:defRPr>
          </a:pPr>
          <a:endParaRPr lang="es-CO"/>
        </a:p>
      </c:txPr>
    </c:title>
    <c:autoTitleDeleted val="0"/>
    <c:plotArea>
      <c:layout/>
      <c:barChart>
        <c:barDir val="col"/>
        <c:grouping val="clustered"/>
        <c:varyColors val="0"/>
        <c:ser>
          <c:idx val="0"/>
          <c:order val="0"/>
          <c:tx>
            <c:strRef>
              <c:f>'EJECUCION PROGRAMAS'!$F$4</c:f>
              <c:strCache>
                <c:ptCount val="1"/>
                <c:pt idx="0">
                  <c:v>%</c:v>
                </c:pt>
              </c:strCache>
            </c:strRef>
          </c:tx>
          <c:spPr>
            <a:solidFill>
              <a:schemeClr val="accent1"/>
            </a:solidFill>
            <a:ln>
              <a:noFill/>
            </a:ln>
            <a:effectLst/>
          </c:spPr>
          <c:invertIfNegative val="0"/>
          <c:val>
            <c:numRef>
              <c:f>'EJECUCION PROGRAMAS'!$F$22:$F$32</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extLst xmlns:c16r2="http://schemas.microsoft.com/office/drawing/2015/06/chart">
            <c:ext xmlns:c16="http://schemas.microsoft.com/office/drawing/2014/chart" uri="{C3380CC4-5D6E-409C-BE32-E72D297353CC}">
              <c16:uniqueId val="{00000000-9F76-45C5-BCD1-7EBEAC363D74}"/>
            </c:ext>
          </c:extLst>
        </c:ser>
        <c:ser>
          <c:idx val="1"/>
          <c:order val="1"/>
          <c:tx>
            <c:strRef>
              <c:f>'EJECUCION PROGRAMAS'!$H$4</c:f>
              <c:strCache>
                <c:ptCount val="1"/>
                <c:pt idx="0">
                  <c:v>%</c:v>
                </c:pt>
              </c:strCache>
            </c:strRef>
          </c:tx>
          <c:spPr>
            <a:solidFill>
              <a:schemeClr val="accent2"/>
            </a:solidFill>
            <a:ln>
              <a:noFill/>
            </a:ln>
            <a:effectLst/>
          </c:spPr>
          <c:invertIfNegative val="0"/>
          <c:val>
            <c:numRef>
              <c:f>'EJECUCION PROGRAMAS'!$H$22:$H$32</c:f>
              <c:numCache>
                <c:formatCode>0.00%</c:formatCode>
                <c:ptCount val="11"/>
                <c:pt idx="0">
                  <c:v>0.25543113810337192</c:v>
                </c:pt>
                <c:pt idx="1">
                  <c:v>1.9970128889261647E-2</c:v>
                </c:pt>
                <c:pt idx="2">
                  <c:v>0.34740755920844951</c:v>
                </c:pt>
                <c:pt idx="3">
                  <c:v>0.20774363031337939</c:v>
                </c:pt>
                <c:pt idx="4">
                  <c:v>0</c:v>
                </c:pt>
                <c:pt idx="5">
                  <c:v>0.1208789040922503</c:v>
                </c:pt>
                <c:pt idx="6">
                  <c:v>0.26502083713355051</c:v>
                </c:pt>
                <c:pt idx="7">
                  <c:v>0.30024259742747794</c:v>
                </c:pt>
                <c:pt idx="8">
                  <c:v>0.51803738317757009</c:v>
                </c:pt>
                <c:pt idx="9">
                  <c:v>0.2198140770252324</c:v>
                </c:pt>
                <c:pt idx="10">
                  <c:v>0.19488721719805338</c:v>
                </c:pt>
              </c:numCache>
            </c:numRef>
          </c:val>
          <c:extLst xmlns:c16r2="http://schemas.microsoft.com/office/drawing/2015/06/chart">
            <c:ext xmlns:c16="http://schemas.microsoft.com/office/drawing/2014/chart" uri="{C3380CC4-5D6E-409C-BE32-E72D297353CC}">
              <c16:uniqueId val="{00000001-9F76-45C5-BCD1-7EBEAC363D74}"/>
            </c:ext>
          </c:extLst>
        </c:ser>
        <c:ser>
          <c:idx val="2"/>
          <c:order val="2"/>
          <c:tx>
            <c:strRef>
              <c:f>'EJECUCION PROGRAMAS'!$J$4</c:f>
              <c:strCache>
                <c:ptCount val="1"/>
                <c:pt idx="0">
                  <c:v>%</c:v>
                </c:pt>
              </c:strCache>
            </c:strRef>
          </c:tx>
          <c:spPr>
            <a:solidFill>
              <a:schemeClr val="accent3"/>
            </a:solidFill>
            <a:ln>
              <a:noFill/>
            </a:ln>
            <a:effectLst/>
          </c:spPr>
          <c:invertIfNegative val="0"/>
          <c:val>
            <c:numRef>
              <c:f>'EJECUCION PROGRAMAS'!$J$22:$J$32</c:f>
              <c:numCache>
                <c:formatCode>0%</c:formatCode>
                <c:ptCount val="11"/>
                <c:pt idx="0">
                  <c:v>0.24947988904299584</c:v>
                </c:pt>
                <c:pt idx="1">
                  <c:v>0.29946112394149343</c:v>
                </c:pt>
                <c:pt idx="2">
                  <c:v>0.15887719756269261</c:v>
                </c:pt>
                <c:pt idx="3">
                  <c:v>0</c:v>
                </c:pt>
                <c:pt idx="4">
                  <c:v>0</c:v>
                </c:pt>
                <c:pt idx="5">
                  <c:v>0.24735032835376444</c:v>
                </c:pt>
                <c:pt idx="6">
                  <c:v>0.39037428278179637</c:v>
                </c:pt>
                <c:pt idx="7">
                  <c:v>0.2978913005919635</c:v>
                </c:pt>
                <c:pt idx="8">
                  <c:v>0.25847916290817247</c:v>
                </c:pt>
                <c:pt idx="9">
                  <c:v>0.17870952150797487</c:v>
                </c:pt>
                <c:pt idx="10">
                  <c:v>0.20408820907833883</c:v>
                </c:pt>
              </c:numCache>
            </c:numRef>
          </c:val>
          <c:extLst xmlns:c16r2="http://schemas.microsoft.com/office/drawing/2015/06/chart">
            <c:ext xmlns:c16="http://schemas.microsoft.com/office/drawing/2014/chart" uri="{C3380CC4-5D6E-409C-BE32-E72D297353CC}">
              <c16:uniqueId val="{00000002-9F76-45C5-BCD1-7EBEAC363D74}"/>
            </c:ext>
          </c:extLst>
        </c:ser>
        <c:dLbls>
          <c:showLegendKey val="0"/>
          <c:showVal val="0"/>
          <c:showCatName val="0"/>
          <c:showSerName val="0"/>
          <c:showPercent val="0"/>
          <c:showBubbleSize val="0"/>
        </c:dLbls>
        <c:gapWidth val="219"/>
        <c:overlap val="-27"/>
        <c:axId val="279673144"/>
        <c:axId val="279673536"/>
      </c:barChart>
      <c:catAx>
        <c:axId val="27967314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9673536"/>
        <c:crosses val="autoZero"/>
        <c:auto val="1"/>
        <c:lblAlgn val="ctr"/>
        <c:lblOffset val="100"/>
        <c:noMultiLvlLbl val="0"/>
      </c:catAx>
      <c:valAx>
        <c:axId val="2796735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96731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00" b="1" i="0" u="none" strike="noStrike" kern="1200" cap="all" spc="120" normalizeH="0" baseline="0">
                <a:solidFill>
                  <a:sysClr val="windowText" lastClr="000000">
                    <a:lumMod val="65000"/>
                    <a:lumOff val="35000"/>
                  </a:sysClr>
                </a:solidFill>
                <a:latin typeface="+mn-lt"/>
                <a:ea typeface="+mn-ea"/>
                <a:cs typeface="+mn-cs"/>
              </a:defRPr>
            </a:pPr>
            <a:r>
              <a:rPr lang="es-ES"/>
              <a:t>Departamento del Quindio</a:t>
            </a:r>
          </a:p>
          <a:p>
            <a:pPr algn="ctr" rtl="0">
              <a:defRPr>
                <a:solidFill>
                  <a:sysClr val="windowText" lastClr="000000">
                    <a:lumMod val="65000"/>
                    <a:lumOff val="35000"/>
                  </a:sysClr>
                </a:solidFill>
              </a:defRPr>
            </a:pPr>
            <a:r>
              <a:rPr lang="es-ES"/>
              <a:t>porcentaje de ejecucion recursos de inversion</a:t>
            </a:r>
          </a:p>
          <a:p>
            <a:pPr algn="ctr" rtl="0">
              <a:defRPr>
                <a:solidFill>
                  <a:sysClr val="windowText" lastClr="000000">
                    <a:lumMod val="65000"/>
                    <a:lumOff val="35000"/>
                  </a:sysClr>
                </a:solidFill>
              </a:defRPr>
            </a:pPr>
            <a:r>
              <a:rPr lang="es-ES"/>
              <a:t>por </a:t>
            </a:r>
            <a:r>
              <a:rPr lang="es-ES" sz="1600" b="1" i="0" u="none" strike="noStrike" kern="1200" cap="all" spc="120" normalizeH="0" baseline="0">
                <a:solidFill>
                  <a:sysClr val="windowText" lastClr="000000">
                    <a:lumMod val="65000"/>
                    <a:lumOff val="35000"/>
                  </a:sysClr>
                </a:solidFill>
                <a:latin typeface="+mn-lt"/>
                <a:ea typeface="+mn-ea"/>
                <a:cs typeface="+mn-cs"/>
              </a:rPr>
              <a:t>programa plan de desarrollo</a:t>
            </a:r>
          </a:p>
          <a:p>
            <a:pPr algn="ctr" rtl="0">
              <a:defRPr>
                <a:solidFill>
                  <a:sysClr val="windowText" lastClr="000000">
                    <a:lumMod val="65000"/>
                    <a:lumOff val="35000"/>
                  </a:sysClr>
                </a:solidFill>
              </a:defRPr>
            </a:pPr>
            <a:r>
              <a:rPr lang="es-ES" sz="1600" b="1" i="0" u="none" strike="noStrike" kern="1200" cap="all" spc="120" normalizeH="0" baseline="0">
                <a:solidFill>
                  <a:sysClr val="windowText" lastClr="000000">
                    <a:lumMod val="65000"/>
                    <a:lumOff val="35000"/>
                  </a:sysClr>
                </a:solidFill>
                <a:latin typeface="+mn-lt"/>
                <a:ea typeface="+mn-ea"/>
                <a:cs typeface="+mn-cs"/>
              </a:rPr>
              <a:t>I Trimestre de 2017</a:t>
            </a:r>
            <a:endParaRPr lang="es-CO" sz="1600" b="1" i="0" u="none" strike="noStrike" kern="1200" cap="all" spc="120" normalizeH="0" baseline="0">
              <a:solidFill>
                <a:sysClr val="windowText" lastClr="000000">
                  <a:lumMod val="65000"/>
                  <a:lumOff val="35000"/>
                </a:sysClr>
              </a:solidFill>
              <a:latin typeface="+mn-lt"/>
              <a:ea typeface="+mn-ea"/>
              <a:cs typeface="+mn-cs"/>
            </a:endParaRPr>
          </a:p>
        </c:rich>
      </c:tx>
      <c:layout/>
      <c:overlay val="0"/>
      <c:spPr>
        <a:noFill/>
        <a:ln>
          <a:noFill/>
        </a:ln>
        <a:effectLst/>
      </c:spPr>
      <c:txPr>
        <a:bodyPr rot="0" spcFirstLastPara="1" vertOverflow="ellipsis" vert="horz" wrap="square" anchor="ctr" anchorCtr="1"/>
        <a:lstStyle/>
        <a:p>
          <a:pPr algn="ctr" rtl="0">
            <a:defRPr sz="1600" b="1" i="0" u="none" strike="noStrike" kern="1200" cap="all" spc="120" normalizeH="0" baseline="0">
              <a:solidFill>
                <a:sysClr val="windowText" lastClr="000000">
                  <a:lumMod val="65000"/>
                  <a:lumOff val="35000"/>
                </a:sysClr>
              </a:solidFill>
              <a:latin typeface="+mn-lt"/>
              <a:ea typeface="+mn-ea"/>
              <a:cs typeface="+mn-cs"/>
            </a:defRPr>
          </a:pPr>
          <a:endParaRPr lang="es-CO"/>
        </a:p>
      </c:txPr>
    </c:title>
    <c:autoTitleDeleted val="0"/>
    <c:plotArea>
      <c:layout/>
      <c:barChart>
        <c:barDir val="col"/>
        <c:grouping val="clustered"/>
        <c:varyColors val="0"/>
        <c:ser>
          <c:idx val="0"/>
          <c:order val="0"/>
          <c:tx>
            <c:strRef>
              <c:f>'EJECUCION PROGRAMAS'!$F$4</c:f>
              <c:strCache>
                <c:ptCount val="1"/>
                <c:pt idx="0">
                  <c:v>%</c:v>
                </c:pt>
              </c:strCache>
            </c:strRef>
          </c:tx>
          <c:spPr>
            <a:solidFill>
              <a:schemeClr val="accent1"/>
            </a:solidFill>
            <a:ln>
              <a:noFill/>
            </a:ln>
            <a:effectLst/>
          </c:spPr>
          <c:invertIfNegative val="0"/>
          <c:cat>
            <c:strRef>
              <c:f>'EJECUCION PROGRAMAS'!$D$5:$D$32</c:f>
              <c:strCache>
                <c:ptCount val="28"/>
                <c:pt idx="0">
                  <c:v>Quindío territorio vital</c:v>
                </c:pt>
                <c:pt idx="1">
                  <c:v>Quindío rural, inteligente, competitivo y empresarial</c:v>
                </c:pt>
                <c:pt idx="2">
                  <c:v>Quindío Potencia Turística de Naturaleza y Diversión</c:v>
                </c:pt>
                <c:pt idx="3">
                  <c:v>Infraestructura Sostenible para la Paz</c:v>
                </c:pt>
                <c:pt idx="4">
                  <c:v>Cobertura Educativa</c:v>
                </c:pt>
                <c:pt idx="5">
                  <c:v>Calidad Educativa</c:v>
                </c:pt>
                <c:pt idx="6">
                  <c:v>Pertinencia e Innovación</c:v>
                </c:pt>
                <c:pt idx="7">
                  <c:v>Eficiencia educativa</c:v>
                </c:pt>
                <c:pt idx="8">
                  <c:v>Cultura, Arte y educación para la Paz</c:v>
                </c:pt>
                <c:pt idx="9">
                  <c:v>Patrimonio, paisaje cultural cafetero, ciudadanía y diversidad cultural</c:v>
                </c:pt>
                <c:pt idx="10">
                  <c:v>Soberanía , seguridad alimentaria y nutricional</c:v>
                </c:pt>
                <c:pt idx="11">
                  <c:v>Salud Pública para un Quindío saludable y posible</c:v>
                </c:pt>
                <c:pt idx="12">
                  <c:v>Universalidad  del aseguramiento en salud para un bien común</c:v>
                </c:pt>
                <c:pt idx="13">
                  <c:v>Inclusión social en la prestación y desarrollo de servicios de salud</c:v>
                </c:pt>
                <c:pt idx="14">
                  <c:v>Gestión Posible</c:v>
                </c:pt>
                <c:pt idx="15">
                  <c:v>Atención Integral a la Primera Infancia</c:v>
                </c:pt>
                <c:pt idx="16">
                  <c:v>Promoción y  Protección  de la Familia</c:v>
                </c:pt>
                <c:pt idx="17">
                  <c:v>Genero, Poblaciones vulnerables y con enfoque diferencial</c:v>
                </c:pt>
                <c:pt idx="18">
                  <c:v>Atención integral al Adulto Mayor</c:v>
                </c:pt>
                <c:pt idx="19">
                  <c:v>Apoyo al deporte asociado</c:v>
                </c:pt>
                <c:pt idx="20">
                  <c:v>Si Recreación y actividad física para ti</c:v>
                </c:pt>
                <c:pt idx="21">
                  <c:v>Deporte, Recreacion, Actividad fisica en los Municipios del Departamento del Quindio</c:v>
                </c:pt>
                <c:pt idx="22">
                  <c:v>Seguridad humana como dinamizador de la vida, dignidad y libertad en el Quindío </c:v>
                </c:pt>
                <c:pt idx="23">
                  <c:v>Construcción de paz y reconciliación en el Quindío</c:v>
                </c:pt>
                <c:pt idx="24">
                  <c:v>El Quindío Departamento Resiliente </c:v>
                </c:pt>
                <c:pt idx="25">
                  <c:v>Quindío Transparente y Legal</c:v>
                </c:pt>
                <c:pt idx="26">
                  <c:v>Poder Ciudadano</c:v>
                </c:pt>
                <c:pt idx="27">
                  <c:v>Gestión Territorial</c:v>
                </c:pt>
              </c:strCache>
            </c:strRef>
          </c:cat>
          <c:val>
            <c:numRef>
              <c:f>'EJECUCION PROGRAMAS'!$F$5:$F$32</c:f>
              <c:numCache>
                <c:formatCode>0%</c:formatCode>
                <c:ptCount val="2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numCache>
            </c:numRef>
          </c:val>
          <c:extLst xmlns:c16r2="http://schemas.microsoft.com/office/drawing/2015/06/chart">
            <c:ext xmlns:c16="http://schemas.microsoft.com/office/drawing/2014/chart" uri="{C3380CC4-5D6E-409C-BE32-E72D297353CC}">
              <c16:uniqueId val="{00000000-52C2-41FE-BB8E-AEED2BB2CB86}"/>
            </c:ext>
          </c:extLst>
        </c:ser>
        <c:ser>
          <c:idx val="1"/>
          <c:order val="1"/>
          <c:tx>
            <c:strRef>
              <c:f>'EJECUCION PROGRAMAS'!$H$4</c:f>
              <c:strCache>
                <c:ptCount val="1"/>
                <c:pt idx="0">
                  <c:v>%</c:v>
                </c:pt>
              </c:strCache>
            </c:strRef>
          </c:tx>
          <c:spPr>
            <a:solidFill>
              <a:schemeClr val="accent2"/>
            </a:solidFill>
            <a:ln>
              <a:noFill/>
            </a:ln>
            <a:effectLst/>
          </c:spPr>
          <c:invertIfNegative val="0"/>
          <c:cat>
            <c:strRef>
              <c:f>'EJECUCION PROGRAMAS'!$D$5:$D$32</c:f>
              <c:strCache>
                <c:ptCount val="28"/>
                <c:pt idx="0">
                  <c:v>Quindío territorio vital</c:v>
                </c:pt>
                <c:pt idx="1">
                  <c:v>Quindío rural, inteligente, competitivo y empresarial</c:v>
                </c:pt>
                <c:pt idx="2">
                  <c:v>Quindío Potencia Turística de Naturaleza y Diversión</c:v>
                </c:pt>
                <c:pt idx="3">
                  <c:v>Infraestructura Sostenible para la Paz</c:v>
                </c:pt>
                <c:pt idx="4">
                  <c:v>Cobertura Educativa</c:v>
                </c:pt>
                <c:pt idx="5">
                  <c:v>Calidad Educativa</c:v>
                </c:pt>
                <c:pt idx="6">
                  <c:v>Pertinencia e Innovación</c:v>
                </c:pt>
                <c:pt idx="7">
                  <c:v>Eficiencia educativa</c:v>
                </c:pt>
                <c:pt idx="8">
                  <c:v>Cultura, Arte y educación para la Paz</c:v>
                </c:pt>
                <c:pt idx="9">
                  <c:v>Patrimonio, paisaje cultural cafetero, ciudadanía y diversidad cultural</c:v>
                </c:pt>
                <c:pt idx="10">
                  <c:v>Soberanía , seguridad alimentaria y nutricional</c:v>
                </c:pt>
                <c:pt idx="11">
                  <c:v>Salud Pública para un Quindío saludable y posible</c:v>
                </c:pt>
                <c:pt idx="12">
                  <c:v>Universalidad  del aseguramiento en salud para un bien común</c:v>
                </c:pt>
                <c:pt idx="13">
                  <c:v>Inclusión social en la prestación y desarrollo de servicios de salud</c:v>
                </c:pt>
                <c:pt idx="14">
                  <c:v>Gestión Posible</c:v>
                </c:pt>
                <c:pt idx="15">
                  <c:v>Atención Integral a la Primera Infancia</c:v>
                </c:pt>
                <c:pt idx="16">
                  <c:v>Promoción y  Protección  de la Familia</c:v>
                </c:pt>
                <c:pt idx="17">
                  <c:v>Genero, Poblaciones vulnerables y con enfoque diferencial</c:v>
                </c:pt>
                <c:pt idx="18">
                  <c:v>Atención integral al Adulto Mayor</c:v>
                </c:pt>
                <c:pt idx="19">
                  <c:v>Apoyo al deporte asociado</c:v>
                </c:pt>
                <c:pt idx="20">
                  <c:v>Si Recreación y actividad física para ti</c:v>
                </c:pt>
                <c:pt idx="21">
                  <c:v>Deporte, Recreacion, Actividad fisica en los Municipios del Departamento del Quindio</c:v>
                </c:pt>
                <c:pt idx="22">
                  <c:v>Seguridad humana como dinamizador de la vida, dignidad y libertad en el Quindío </c:v>
                </c:pt>
                <c:pt idx="23">
                  <c:v>Construcción de paz y reconciliación en el Quindío</c:v>
                </c:pt>
                <c:pt idx="24">
                  <c:v>El Quindío Departamento Resiliente </c:v>
                </c:pt>
                <c:pt idx="25">
                  <c:v>Quindío Transparente y Legal</c:v>
                </c:pt>
                <c:pt idx="26">
                  <c:v>Poder Ciudadano</c:v>
                </c:pt>
                <c:pt idx="27">
                  <c:v>Gestión Territorial</c:v>
                </c:pt>
              </c:strCache>
            </c:strRef>
          </c:cat>
          <c:val>
            <c:numRef>
              <c:f>'EJECUCION PROGRAMAS'!$H$5:$H$32</c:f>
              <c:numCache>
                <c:formatCode>0.00%</c:formatCode>
                <c:ptCount val="28"/>
                <c:pt idx="0">
                  <c:v>0.1362601086180554</c:v>
                </c:pt>
                <c:pt idx="1">
                  <c:v>0.37172378013448504</c:v>
                </c:pt>
                <c:pt idx="2">
                  <c:v>0.28265173927158743</c:v>
                </c:pt>
                <c:pt idx="3">
                  <c:v>0.10934410148891409</c:v>
                </c:pt>
                <c:pt idx="4">
                  <c:v>0.17887717794664101</c:v>
                </c:pt>
                <c:pt idx="5">
                  <c:v>0.26059686376537894</c:v>
                </c:pt>
                <c:pt idx="6">
                  <c:v>0.79844297190139635</c:v>
                </c:pt>
                <c:pt idx="7">
                  <c:v>0.15193974335958968</c:v>
                </c:pt>
                <c:pt idx="8">
                  <c:v>0.18845227182906585</c:v>
                </c:pt>
                <c:pt idx="9">
                  <c:v>6.8278794102432511E-2</c:v>
                </c:pt>
                <c:pt idx="10">
                  <c:v>0.50481058485620567</c:v>
                </c:pt>
                <c:pt idx="11">
                  <c:v>0.39992362855023628</c:v>
                </c:pt>
                <c:pt idx="12">
                  <c:v>0.51490309303552273</c:v>
                </c:pt>
                <c:pt idx="13">
                  <c:v>0.39701511878822143</c:v>
                </c:pt>
                <c:pt idx="14">
                  <c:v>0.4543945903663264</c:v>
                </c:pt>
                <c:pt idx="15">
                  <c:v>0.17797752808988765</c:v>
                </c:pt>
                <c:pt idx="16">
                  <c:v>0.20004036326942481</c:v>
                </c:pt>
                <c:pt idx="17">
                  <c:v>0.25543113810337192</c:v>
                </c:pt>
                <c:pt idx="18">
                  <c:v>1.9970128889261647E-2</c:v>
                </c:pt>
                <c:pt idx="19">
                  <c:v>0.34740755920844951</c:v>
                </c:pt>
                <c:pt idx="20">
                  <c:v>0.20774363031337939</c:v>
                </c:pt>
                <c:pt idx="21">
                  <c:v>0</c:v>
                </c:pt>
                <c:pt idx="22">
                  <c:v>0.1208789040922503</c:v>
                </c:pt>
                <c:pt idx="23">
                  <c:v>0.26502083713355051</c:v>
                </c:pt>
                <c:pt idx="24">
                  <c:v>0.30024259742747794</c:v>
                </c:pt>
                <c:pt idx="25">
                  <c:v>0.51803738317757009</c:v>
                </c:pt>
                <c:pt idx="26">
                  <c:v>0.2198140770252324</c:v>
                </c:pt>
                <c:pt idx="27">
                  <c:v>0.19488721719805338</c:v>
                </c:pt>
              </c:numCache>
            </c:numRef>
          </c:val>
          <c:extLst xmlns:c16r2="http://schemas.microsoft.com/office/drawing/2015/06/chart">
            <c:ext xmlns:c16="http://schemas.microsoft.com/office/drawing/2014/chart" uri="{C3380CC4-5D6E-409C-BE32-E72D297353CC}">
              <c16:uniqueId val="{00000001-52C2-41FE-BB8E-AEED2BB2CB86}"/>
            </c:ext>
          </c:extLst>
        </c:ser>
        <c:ser>
          <c:idx val="2"/>
          <c:order val="2"/>
          <c:tx>
            <c:strRef>
              <c:f>'EJECUCION PROGRAMAS'!$J$4</c:f>
              <c:strCache>
                <c:ptCount val="1"/>
                <c:pt idx="0">
                  <c:v>%</c:v>
                </c:pt>
              </c:strCache>
            </c:strRef>
          </c:tx>
          <c:spPr>
            <a:solidFill>
              <a:schemeClr val="accent3"/>
            </a:solidFill>
            <a:ln>
              <a:noFill/>
            </a:ln>
            <a:effectLst/>
          </c:spPr>
          <c:invertIfNegative val="0"/>
          <c:cat>
            <c:strRef>
              <c:f>'EJECUCION PROGRAMAS'!$D$5:$D$32</c:f>
              <c:strCache>
                <c:ptCount val="28"/>
                <c:pt idx="0">
                  <c:v>Quindío territorio vital</c:v>
                </c:pt>
                <c:pt idx="1">
                  <c:v>Quindío rural, inteligente, competitivo y empresarial</c:v>
                </c:pt>
                <c:pt idx="2">
                  <c:v>Quindío Potencia Turística de Naturaleza y Diversión</c:v>
                </c:pt>
                <c:pt idx="3">
                  <c:v>Infraestructura Sostenible para la Paz</c:v>
                </c:pt>
                <c:pt idx="4">
                  <c:v>Cobertura Educativa</c:v>
                </c:pt>
                <c:pt idx="5">
                  <c:v>Calidad Educativa</c:v>
                </c:pt>
                <c:pt idx="6">
                  <c:v>Pertinencia e Innovación</c:v>
                </c:pt>
                <c:pt idx="7">
                  <c:v>Eficiencia educativa</c:v>
                </c:pt>
                <c:pt idx="8">
                  <c:v>Cultura, Arte y educación para la Paz</c:v>
                </c:pt>
                <c:pt idx="9">
                  <c:v>Patrimonio, paisaje cultural cafetero, ciudadanía y diversidad cultural</c:v>
                </c:pt>
                <c:pt idx="10">
                  <c:v>Soberanía , seguridad alimentaria y nutricional</c:v>
                </c:pt>
                <c:pt idx="11">
                  <c:v>Salud Pública para un Quindío saludable y posible</c:v>
                </c:pt>
                <c:pt idx="12">
                  <c:v>Universalidad  del aseguramiento en salud para un bien común</c:v>
                </c:pt>
                <c:pt idx="13">
                  <c:v>Inclusión social en la prestación y desarrollo de servicios de salud</c:v>
                </c:pt>
                <c:pt idx="14">
                  <c:v>Gestión Posible</c:v>
                </c:pt>
                <c:pt idx="15">
                  <c:v>Atención Integral a la Primera Infancia</c:v>
                </c:pt>
                <c:pt idx="16">
                  <c:v>Promoción y  Protección  de la Familia</c:v>
                </c:pt>
                <c:pt idx="17">
                  <c:v>Genero, Poblaciones vulnerables y con enfoque diferencial</c:v>
                </c:pt>
                <c:pt idx="18">
                  <c:v>Atención integral al Adulto Mayor</c:v>
                </c:pt>
                <c:pt idx="19">
                  <c:v>Apoyo al deporte asociado</c:v>
                </c:pt>
                <c:pt idx="20">
                  <c:v>Si Recreación y actividad física para ti</c:v>
                </c:pt>
                <c:pt idx="21">
                  <c:v>Deporte, Recreacion, Actividad fisica en los Municipios del Departamento del Quindio</c:v>
                </c:pt>
                <c:pt idx="22">
                  <c:v>Seguridad humana como dinamizador de la vida, dignidad y libertad en el Quindío </c:v>
                </c:pt>
                <c:pt idx="23">
                  <c:v>Construcción de paz y reconciliación en el Quindío</c:v>
                </c:pt>
                <c:pt idx="24">
                  <c:v>El Quindío Departamento Resiliente </c:v>
                </c:pt>
                <c:pt idx="25">
                  <c:v>Quindío Transparente y Legal</c:v>
                </c:pt>
                <c:pt idx="26">
                  <c:v>Poder Ciudadano</c:v>
                </c:pt>
                <c:pt idx="27">
                  <c:v>Gestión Territorial</c:v>
                </c:pt>
              </c:strCache>
            </c:strRef>
          </c:cat>
          <c:val>
            <c:numRef>
              <c:f>'EJECUCION PROGRAMAS'!$J$5:$J$32</c:f>
              <c:numCache>
                <c:formatCode>0%</c:formatCode>
                <c:ptCount val="28"/>
                <c:pt idx="0">
                  <c:v>0.13540571518988076</c:v>
                </c:pt>
                <c:pt idx="1">
                  <c:v>0.20133948396334997</c:v>
                </c:pt>
                <c:pt idx="2">
                  <c:v>0.25523543268359605</c:v>
                </c:pt>
                <c:pt idx="3">
                  <c:v>0.18027650346779589</c:v>
                </c:pt>
                <c:pt idx="4">
                  <c:v>0.87097230184071783</c:v>
                </c:pt>
                <c:pt idx="5">
                  <c:v>0.13402061855670103</c:v>
                </c:pt>
                <c:pt idx="6">
                  <c:v>2.4396733128031155E-2</c:v>
                </c:pt>
                <c:pt idx="7">
                  <c:v>0.92364541576284753</c:v>
                </c:pt>
                <c:pt idx="8">
                  <c:v>0.10364168811846114</c:v>
                </c:pt>
                <c:pt idx="9">
                  <c:v>0.32051295695205662</c:v>
                </c:pt>
                <c:pt idx="10">
                  <c:v>0.19577158254741425</c:v>
                </c:pt>
                <c:pt idx="11">
                  <c:v>0.20277371657728796</c:v>
                </c:pt>
                <c:pt idx="12">
                  <c:v>8.333333324429465E-2</c:v>
                </c:pt>
                <c:pt idx="13">
                  <c:v>1.41597449438638E-2</c:v>
                </c:pt>
                <c:pt idx="14">
                  <c:v>0.29642058165548096</c:v>
                </c:pt>
                <c:pt idx="15">
                  <c:v>0.33333333333333331</c:v>
                </c:pt>
                <c:pt idx="16">
                  <c:v>0.25822235673930588</c:v>
                </c:pt>
                <c:pt idx="17">
                  <c:v>0.24947988904299584</c:v>
                </c:pt>
                <c:pt idx="18">
                  <c:v>0.29946112394149343</c:v>
                </c:pt>
                <c:pt idx="19">
                  <c:v>0.15887719756269261</c:v>
                </c:pt>
                <c:pt idx="20">
                  <c:v>0</c:v>
                </c:pt>
                <c:pt idx="21">
                  <c:v>0</c:v>
                </c:pt>
                <c:pt idx="22">
                  <c:v>0.24735032835376444</c:v>
                </c:pt>
                <c:pt idx="23">
                  <c:v>0.39037428278179637</c:v>
                </c:pt>
                <c:pt idx="24">
                  <c:v>0.2978913005919635</c:v>
                </c:pt>
                <c:pt idx="25">
                  <c:v>0.25847916290817247</c:v>
                </c:pt>
                <c:pt idx="26">
                  <c:v>0.17870952150797487</c:v>
                </c:pt>
                <c:pt idx="27">
                  <c:v>0.20408820907833883</c:v>
                </c:pt>
              </c:numCache>
            </c:numRef>
          </c:val>
          <c:extLst xmlns:c16r2="http://schemas.microsoft.com/office/drawing/2015/06/chart">
            <c:ext xmlns:c16="http://schemas.microsoft.com/office/drawing/2014/chart" uri="{C3380CC4-5D6E-409C-BE32-E72D297353CC}">
              <c16:uniqueId val="{00000002-52C2-41FE-BB8E-AEED2BB2CB86}"/>
            </c:ext>
          </c:extLst>
        </c:ser>
        <c:dLbls>
          <c:showLegendKey val="0"/>
          <c:showVal val="0"/>
          <c:showCatName val="0"/>
          <c:showSerName val="0"/>
          <c:showPercent val="0"/>
          <c:showBubbleSize val="0"/>
        </c:dLbls>
        <c:gapWidth val="150"/>
        <c:axId val="280060296"/>
        <c:axId val="280060688"/>
      </c:barChart>
      <c:catAx>
        <c:axId val="280060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280060688"/>
        <c:crosses val="autoZero"/>
        <c:auto val="1"/>
        <c:lblAlgn val="ctr"/>
        <c:lblOffset val="100"/>
        <c:noMultiLvlLbl val="0"/>
      </c:catAx>
      <c:valAx>
        <c:axId val="280060688"/>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s-ES"/>
                  <a:t>porcentaje</a:t>
                </a:r>
              </a:p>
            </c:rich>
          </c:tx>
          <c:layout>
            <c:manualLayout>
              <c:xMode val="edge"/>
              <c:yMode val="edge"/>
              <c:x val="1.4948278787249001E-2"/>
              <c:y val="0.31796486977589339"/>
            </c:manualLayout>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006029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Departamento del Quindío</a:t>
            </a:r>
          </a:p>
          <a:p>
            <a:pPr>
              <a:defRPr sz="1200" b="1"/>
            </a:pPr>
            <a:r>
              <a:rPr lang="en-US" sz="1200" b="1"/>
              <a:t>Porcentaje Ejecución</a:t>
            </a:r>
            <a:r>
              <a:rPr lang="en-US" sz="1200" b="1" baseline="0"/>
              <a:t> Recursos de Inversión</a:t>
            </a:r>
          </a:p>
          <a:p>
            <a:pPr>
              <a:defRPr sz="1200" b="1"/>
            </a:pPr>
            <a:r>
              <a:rPr lang="en-US" sz="1200" b="1" baseline="0"/>
              <a:t>Distribución por Ejes  Estratégicos </a:t>
            </a:r>
          </a:p>
          <a:p>
            <a:pPr>
              <a:defRPr sz="1200" b="1"/>
            </a:pPr>
            <a:r>
              <a:rPr lang="en-US" sz="1200" b="1" baseline="0"/>
              <a:t>I Trimestre 2018</a:t>
            </a:r>
            <a:endParaRPr lang="en-US" sz="1200" b="1"/>
          </a:p>
        </c:rich>
      </c:tx>
      <c:layout>
        <c:manualLayout>
          <c:xMode val="edge"/>
          <c:yMode val="edge"/>
          <c:x val="0.25441666666666668"/>
          <c:y val="1.388888888888888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 EJECUCION ESTRATEGIAS '!$E$3</c:f>
              <c:strCache>
                <c:ptCount val="1"/>
                <c:pt idx="0">
                  <c:v>%</c:v>
                </c:pt>
              </c:strCache>
            </c:strRef>
          </c:tx>
          <c:spPr>
            <a:solidFill>
              <a:schemeClr val="accent1"/>
            </a:solidFill>
            <a:ln>
              <a:noFill/>
            </a:ln>
            <a:effectLst/>
          </c:spPr>
          <c:invertIfNegative val="0"/>
          <c:cat>
            <c:strRef>
              <c:f>'% EJECUCION ESTRATEGIAS '!$C$4:$C$8</c:f>
              <c:strCache>
                <c:ptCount val="5"/>
                <c:pt idx="0">
                  <c:v>Desarrollo Sostenible</c:v>
                </c:pt>
                <c:pt idx="1">
                  <c:v>Prosperidad con equidad</c:v>
                </c:pt>
                <c:pt idx="2">
                  <c:v>Inclusion Social</c:v>
                </c:pt>
                <c:pt idx="3">
                  <c:v>Seguridad Humana</c:v>
                </c:pt>
                <c:pt idx="4">
                  <c:v>Buen Gobierno</c:v>
                </c:pt>
              </c:strCache>
            </c:strRef>
          </c:cat>
          <c:val>
            <c:numRef>
              <c:f>'% EJECUCION ESTRATEGIAS '!$E$4:$E$8</c:f>
              <c:numCache>
                <c:formatCode>0.0%</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00-28FA-4462-BC9D-ADB46B034FFA}"/>
            </c:ext>
          </c:extLst>
        </c:ser>
        <c:ser>
          <c:idx val="1"/>
          <c:order val="1"/>
          <c:tx>
            <c:strRef>
              <c:f>'% EJECUCION ESTRATEGIAS '!$G$3</c:f>
              <c:strCache>
                <c:ptCount val="1"/>
                <c:pt idx="0">
                  <c:v>%</c:v>
                </c:pt>
              </c:strCache>
            </c:strRef>
          </c:tx>
          <c:spPr>
            <a:solidFill>
              <a:schemeClr val="accent2"/>
            </a:solidFill>
            <a:ln>
              <a:noFill/>
            </a:ln>
            <a:effectLst/>
          </c:spPr>
          <c:invertIfNegative val="0"/>
          <c:cat>
            <c:strRef>
              <c:f>'% EJECUCION ESTRATEGIAS '!$C$4:$C$8</c:f>
              <c:strCache>
                <c:ptCount val="5"/>
                <c:pt idx="0">
                  <c:v>Desarrollo Sostenible</c:v>
                </c:pt>
                <c:pt idx="1">
                  <c:v>Prosperidad con equidad</c:v>
                </c:pt>
                <c:pt idx="2">
                  <c:v>Inclusion Social</c:v>
                </c:pt>
                <c:pt idx="3">
                  <c:v>Seguridad Humana</c:v>
                </c:pt>
                <c:pt idx="4">
                  <c:v>Buen Gobierno</c:v>
                </c:pt>
              </c:strCache>
            </c:strRef>
          </c:cat>
          <c:val>
            <c:numRef>
              <c:f>'% EJECUCION ESTRATEGIAS '!$G$4:$G$8</c:f>
              <c:numCache>
                <c:formatCode>0.00%</c:formatCode>
                <c:ptCount val="5"/>
                <c:pt idx="0">
                  <c:v>0.1362601086180554</c:v>
                </c:pt>
                <c:pt idx="1">
                  <c:v>0.13581871533119119</c:v>
                </c:pt>
                <c:pt idx="2">
                  <c:v>0.23871643618220251</c:v>
                </c:pt>
                <c:pt idx="3">
                  <c:v>0.14481625364271153</c:v>
                </c:pt>
                <c:pt idx="4">
                  <c:v>0.21847672754217062</c:v>
                </c:pt>
              </c:numCache>
            </c:numRef>
          </c:val>
          <c:extLst xmlns:c16r2="http://schemas.microsoft.com/office/drawing/2015/06/chart">
            <c:ext xmlns:c16="http://schemas.microsoft.com/office/drawing/2014/chart" uri="{C3380CC4-5D6E-409C-BE32-E72D297353CC}">
              <c16:uniqueId val="{00000001-28FA-4462-BC9D-ADB46B034FFA}"/>
            </c:ext>
          </c:extLst>
        </c:ser>
        <c:ser>
          <c:idx val="2"/>
          <c:order val="2"/>
          <c:tx>
            <c:strRef>
              <c:f>'% EJECUCION ESTRATEGIAS '!$I$3</c:f>
              <c:strCache>
                <c:ptCount val="1"/>
                <c:pt idx="0">
                  <c:v>%</c:v>
                </c:pt>
              </c:strCache>
            </c:strRef>
          </c:tx>
          <c:spPr>
            <a:solidFill>
              <a:schemeClr val="accent3"/>
            </a:solidFill>
            <a:ln>
              <a:noFill/>
            </a:ln>
            <a:effectLst/>
          </c:spPr>
          <c:invertIfNegative val="0"/>
          <c:cat>
            <c:strRef>
              <c:f>'% EJECUCION ESTRATEGIAS '!$C$4:$C$8</c:f>
              <c:strCache>
                <c:ptCount val="5"/>
                <c:pt idx="0">
                  <c:v>Desarrollo Sostenible</c:v>
                </c:pt>
                <c:pt idx="1">
                  <c:v>Prosperidad con equidad</c:v>
                </c:pt>
                <c:pt idx="2">
                  <c:v>Inclusion Social</c:v>
                </c:pt>
                <c:pt idx="3">
                  <c:v>Seguridad Humana</c:v>
                </c:pt>
                <c:pt idx="4">
                  <c:v>Buen Gobierno</c:v>
                </c:pt>
              </c:strCache>
            </c:strRef>
          </c:cat>
          <c:val>
            <c:numRef>
              <c:f>'% EJECUCION ESTRATEGIAS '!$I$4:$I$8</c:f>
              <c:numCache>
                <c:formatCode>0.00%</c:formatCode>
                <c:ptCount val="5"/>
                <c:pt idx="0">
                  <c:v>0.13540571518988076</c:v>
                </c:pt>
                <c:pt idx="1">
                  <c:v>0.19029404663602548</c:v>
                </c:pt>
                <c:pt idx="2">
                  <c:v>0.5056675621494211</c:v>
                </c:pt>
                <c:pt idx="3">
                  <c:v>0.2732005279924335</c:v>
                </c:pt>
                <c:pt idx="4">
                  <c:v>0.21136900003938661</c:v>
                </c:pt>
              </c:numCache>
            </c:numRef>
          </c:val>
          <c:extLst xmlns:c16r2="http://schemas.microsoft.com/office/drawing/2015/06/chart">
            <c:ext xmlns:c16="http://schemas.microsoft.com/office/drawing/2014/chart" uri="{C3380CC4-5D6E-409C-BE32-E72D297353CC}">
              <c16:uniqueId val="{00000002-28FA-4462-BC9D-ADB46B034FFA}"/>
            </c:ext>
          </c:extLst>
        </c:ser>
        <c:dLbls>
          <c:showLegendKey val="0"/>
          <c:showVal val="0"/>
          <c:showCatName val="0"/>
          <c:showSerName val="0"/>
          <c:showPercent val="0"/>
          <c:showBubbleSize val="0"/>
        </c:dLbls>
        <c:gapWidth val="219"/>
        <c:overlap val="-27"/>
        <c:axId val="280063432"/>
        <c:axId val="277311584"/>
      </c:barChart>
      <c:catAx>
        <c:axId val="2800634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Estrategias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7311584"/>
        <c:crosses val="autoZero"/>
        <c:auto val="1"/>
        <c:lblAlgn val="ctr"/>
        <c:lblOffset val="100"/>
        <c:noMultiLvlLbl val="0"/>
      </c:catAx>
      <c:valAx>
        <c:axId val="27731158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Porcentaje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006343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100" b="0" i="0" u="none" strike="noStrike" kern="1200" spc="0" baseline="0">
                <a:solidFill>
                  <a:sysClr val="windowText" lastClr="000000">
                    <a:lumMod val="65000"/>
                    <a:lumOff val="35000"/>
                  </a:sysClr>
                </a:solidFill>
                <a:latin typeface="+mn-lt"/>
                <a:ea typeface="+mn-ea"/>
                <a:cs typeface="+mn-cs"/>
              </a:defRPr>
            </a:pPr>
            <a:r>
              <a:rPr lang="es-ES" sz="1100" baseline="0"/>
              <a:t>Departamento del Quindío</a:t>
            </a:r>
          </a:p>
          <a:p>
            <a:pPr algn="ctr" rtl="0">
              <a:defRPr sz="1100">
                <a:solidFill>
                  <a:sysClr val="windowText" lastClr="000000">
                    <a:lumMod val="65000"/>
                    <a:lumOff val="35000"/>
                  </a:sysClr>
                </a:solidFill>
              </a:defRPr>
            </a:pPr>
            <a:r>
              <a:rPr lang="es-ES" sz="1100" baseline="0"/>
              <a:t>Distribución  Porcentaje de Ejecución por </a:t>
            </a:r>
          </a:p>
          <a:p>
            <a:pPr algn="ctr" rtl="0">
              <a:defRPr sz="1100">
                <a:solidFill>
                  <a:sysClr val="windowText" lastClr="000000">
                    <a:lumMod val="65000"/>
                    <a:lumOff val="35000"/>
                  </a:sysClr>
                </a:solidFill>
              </a:defRPr>
            </a:pPr>
            <a:r>
              <a:rPr lang="es-ES" sz="1100" baseline="0"/>
              <a:t>Programas Plan de Desarrollo</a:t>
            </a:r>
          </a:p>
          <a:p>
            <a:pPr algn="ctr" rtl="0">
              <a:defRPr sz="1100">
                <a:solidFill>
                  <a:sysClr val="windowText" lastClr="000000">
                    <a:lumMod val="65000"/>
                    <a:lumOff val="35000"/>
                  </a:sysClr>
                </a:solidFill>
              </a:defRPr>
            </a:pPr>
            <a:r>
              <a:rPr lang="es-CO" sz="1100" b="0" i="0" u="none" strike="noStrike" kern="1200" spc="0" baseline="0">
                <a:solidFill>
                  <a:sysClr val="windowText" lastClr="000000">
                    <a:lumMod val="65000"/>
                    <a:lumOff val="35000"/>
                  </a:sysClr>
                </a:solidFill>
                <a:latin typeface="+mn-lt"/>
                <a:ea typeface="+mn-ea"/>
                <a:cs typeface="+mn-cs"/>
              </a:rPr>
              <a:t>I Trimestre 2018</a:t>
            </a:r>
          </a:p>
        </c:rich>
      </c:tx>
      <c:overlay val="0"/>
      <c:spPr>
        <a:noFill/>
        <a:ln>
          <a:noFill/>
        </a:ln>
        <a:effectLst/>
      </c:spPr>
      <c:txPr>
        <a:bodyPr rot="0" spcFirstLastPara="1" vertOverflow="ellipsis" vert="horz" wrap="square" anchor="ctr" anchorCtr="1"/>
        <a:lstStyle/>
        <a:p>
          <a:pPr algn="ctr" rtl="0">
            <a:defRPr sz="1100" b="0" i="0" u="none" strike="noStrike" kern="1200" spc="0" baseline="0">
              <a:solidFill>
                <a:sysClr val="windowText" lastClr="000000">
                  <a:lumMod val="65000"/>
                  <a:lumOff val="35000"/>
                </a:sysClr>
              </a:solidFill>
              <a:latin typeface="+mn-lt"/>
              <a:ea typeface="+mn-ea"/>
              <a:cs typeface="+mn-cs"/>
            </a:defRPr>
          </a:pPr>
          <a:endParaRPr lang="es-CO"/>
        </a:p>
      </c:txPr>
    </c:title>
    <c:autoTitleDeleted val="0"/>
    <c:plotArea>
      <c:layout/>
      <c:barChart>
        <c:barDir val="col"/>
        <c:grouping val="clustered"/>
        <c:varyColors val="0"/>
        <c:ser>
          <c:idx val="0"/>
          <c:order val="0"/>
          <c:tx>
            <c:strRef>
              <c:f>'EJECUCION % PROGRAMAS '!$C$3</c:f>
              <c:strCache>
                <c:ptCount val="1"/>
                <c:pt idx="0">
                  <c:v>No</c:v>
                </c:pt>
              </c:strCache>
            </c:strRef>
          </c:tx>
          <c:spPr>
            <a:solidFill>
              <a:schemeClr val="accent1"/>
            </a:solidFill>
            <a:ln>
              <a:noFill/>
            </a:ln>
            <a:effectLst/>
          </c:spPr>
          <c:invertIfNegative val="0"/>
          <c:val>
            <c:numRef>
              <c:f>'EJECUCION % PROGRAMAS '!$C$4:$C$31</c:f>
              <c:numCache>
                <c:formatCode>General</c:formatCod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numCache>
            </c:numRef>
          </c:val>
          <c:extLst xmlns:c16r2="http://schemas.microsoft.com/office/drawing/2015/06/chart">
            <c:ext xmlns:c16="http://schemas.microsoft.com/office/drawing/2014/chart" uri="{C3380CC4-5D6E-409C-BE32-E72D297353CC}">
              <c16:uniqueId val="{00000000-1DB0-423E-A062-E35E3C9A8C4E}"/>
            </c:ext>
          </c:extLst>
        </c:ser>
        <c:ser>
          <c:idx val="1"/>
          <c:order val="1"/>
          <c:tx>
            <c:strRef>
              <c:f>'EJECUCION % PROGRAMAS '!$F$3</c:f>
              <c:strCache>
                <c:ptCount val="1"/>
                <c:pt idx="0">
                  <c:v>% Definitiva</c:v>
                </c:pt>
              </c:strCache>
            </c:strRef>
          </c:tx>
          <c:spPr>
            <a:solidFill>
              <a:schemeClr val="accent2"/>
            </a:solidFill>
            <a:ln>
              <a:noFill/>
            </a:ln>
            <a:effectLst/>
          </c:spPr>
          <c:invertIfNegative val="0"/>
          <c:val>
            <c:numRef>
              <c:f>'EJECUCION % PROGRAMAS '!$F$4:$F$32</c:f>
              <c:numCache>
                <c:formatCode>0.00%</c:formatCode>
                <c:ptCount val="29"/>
                <c:pt idx="0">
                  <c:v>1.7993392245369517E-2</c:v>
                </c:pt>
                <c:pt idx="1">
                  <c:v>9.9693907522936248E-3</c:v>
                </c:pt>
                <c:pt idx="2">
                  <c:v>6.5125687458498435E-3</c:v>
                </c:pt>
                <c:pt idx="3">
                  <c:v>5.7920921885258075E-2</c:v>
                </c:pt>
                <c:pt idx="4">
                  <c:v>0.50234638746020577</c:v>
                </c:pt>
                <c:pt idx="5">
                  <c:v>4.2561876114400833E-3</c:v>
                </c:pt>
                <c:pt idx="6">
                  <c:v>1.3852642220001522E-3</c:v>
                </c:pt>
                <c:pt idx="7">
                  <c:v>7.6062995288348423E-2</c:v>
                </c:pt>
                <c:pt idx="8">
                  <c:v>1.6294986214600935E-2</c:v>
                </c:pt>
                <c:pt idx="9">
                  <c:v>2.6831491806742444E-3</c:v>
                </c:pt>
                <c:pt idx="10">
                  <c:v>1.8941052567132751E-3</c:v>
                </c:pt>
                <c:pt idx="11">
                  <c:v>2.5979872487448215E-2</c:v>
                </c:pt>
                <c:pt idx="12">
                  <c:v>6.2151038786852859E-2</c:v>
                </c:pt>
                <c:pt idx="13">
                  <c:v>9.7293488102433504E-2</c:v>
                </c:pt>
                <c:pt idx="14">
                  <c:v>5.0654865511511624E-4</c:v>
                </c:pt>
                <c:pt idx="15">
                  <c:v>1.1730627105986428E-3</c:v>
                </c:pt>
                <c:pt idx="16">
                  <c:v>3.9102090353288089E-3</c:v>
                </c:pt>
                <c:pt idx="17">
                  <c:v>6.36973051855063E-3</c:v>
                </c:pt>
                <c:pt idx="18">
                  <c:v>1.6524550352426007E-2</c:v>
                </c:pt>
                <c:pt idx="19">
                  <c:v>7.4905461648777259E-3</c:v>
                </c:pt>
                <c:pt idx="20">
                  <c:v>1.2312151829636914E-3</c:v>
                </c:pt>
                <c:pt idx="21">
                  <c:v>8.3112734928303454E-4</c:v>
                </c:pt>
                <c:pt idx="22">
                  <c:v>3.9238269518452419E-2</c:v>
                </c:pt>
                <c:pt idx="23">
                  <c:v>2.7424242310410364E-3</c:v>
                </c:pt>
                <c:pt idx="24">
                  <c:v>2.3363498986089634E-3</c:v>
                </c:pt>
                <c:pt idx="25">
                  <c:v>6.1763107226082727E-3</c:v>
                </c:pt>
                <c:pt idx="26">
                  <c:v>2.9150608358376271E-3</c:v>
                </c:pt>
                <c:pt idx="27">
                  <c:v>2.5810846584819434E-2</c:v>
                </c:pt>
                <c:pt idx="28" formatCode="0%">
                  <c:v>1</c:v>
                </c:pt>
              </c:numCache>
            </c:numRef>
          </c:val>
          <c:extLst xmlns:c16r2="http://schemas.microsoft.com/office/drawing/2015/06/chart">
            <c:ext xmlns:c16="http://schemas.microsoft.com/office/drawing/2014/chart" uri="{C3380CC4-5D6E-409C-BE32-E72D297353CC}">
              <c16:uniqueId val="{00000001-1DB0-423E-A062-E35E3C9A8C4E}"/>
            </c:ext>
          </c:extLst>
        </c:ser>
        <c:dLbls>
          <c:showLegendKey val="0"/>
          <c:showVal val="0"/>
          <c:showCatName val="0"/>
          <c:showSerName val="0"/>
          <c:showPercent val="0"/>
          <c:showBubbleSize val="0"/>
        </c:dLbls>
        <c:gapWidth val="150"/>
        <c:axId val="277312760"/>
        <c:axId val="277313152"/>
      </c:barChart>
      <c:lineChart>
        <c:grouping val="standard"/>
        <c:varyColors val="0"/>
        <c:ser>
          <c:idx val="2"/>
          <c:order val="2"/>
          <c:tx>
            <c:strRef>
              <c:f>'EJECUCION % PROGRAMAS '!$H$3</c:f>
              <c:strCache>
                <c:ptCount val="1"/>
                <c:pt idx="0">
                  <c:v>Compromisos %</c:v>
                </c:pt>
              </c:strCache>
            </c:strRef>
          </c:tx>
          <c:spPr>
            <a:ln w="28575" cap="rnd">
              <a:solidFill>
                <a:schemeClr val="accent3"/>
              </a:solidFill>
              <a:round/>
            </a:ln>
            <a:effectLst/>
          </c:spPr>
          <c:marker>
            <c:symbol val="none"/>
          </c:marker>
          <c:val>
            <c:numRef>
              <c:f>'EJECUCION % PROGRAMAS '!$H$4:$H$32</c:f>
              <c:numCache>
                <c:formatCode>0.00%</c:formatCode>
                <c:ptCount val="29"/>
                <c:pt idx="0">
                  <c:v>1.4695783847568014E-2</c:v>
                </c:pt>
                <c:pt idx="1">
                  <c:v>8.307213921630285E-3</c:v>
                </c:pt>
                <c:pt idx="2">
                  <c:v>6.1191391535511995E-3</c:v>
                </c:pt>
                <c:pt idx="3">
                  <c:v>3.9452644955690924E-2</c:v>
                </c:pt>
                <c:pt idx="4">
                  <c:v>0.48128728819992256</c:v>
                </c:pt>
                <c:pt idx="5">
                  <c:v>2.6845696853228075E-3</c:v>
                </c:pt>
                <c:pt idx="6">
                  <c:v>4.8275419244019784E-4</c:v>
                </c:pt>
                <c:pt idx="7">
                  <c:v>7.4649746185148344E-2</c:v>
                </c:pt>
                <c:pt idx="8">
                  <c:v>9.8812173129998217E-3</c:v>
                </c:pt>
                <c:pt idx="9">
                  <c:v>1.8312485135232573E-3</c:v>
                </c:pt>
                <c:pt idx="10">
                  <c:v>1.3205678896877917E-3</c:v>
                </c:pt>
                <c:pt idx="11">
                  <c:v>2.1718137607921566E-2</c:v>
                </c:pt>
                <c:pt idx="12">
                  <c:v>6.0673834956698293E-2</c:v>
                </c:pt>
                <c:pt idx="13">
                  <c:v>8.8545482560854427E-2</c:v>
                </c:pt>
                <c:pt idx="14">
                  <c:v>4.6778612731445611E-4</c:v>
                </c:pt>
                <c:pt idx="15">
                  <c:v>9.7577702393016302E-4</c:v>
                </c:pt>
                <c:pt idx="16">
                  <c:v>3.8300735510777414E-3</c:v>
                </c:pt>
                <c:pt idx="17">
                  <c:v>5.5813511541662605E-3</c:v>
                </c:pt>
                <c:pt idx="18">
                  <c:v>1.5869964560480888E-2</c:v>
                </c:pt>
                <c:pt idx="19">
                  <c:v>7.0648054681270792E-3</c:v>
                </c:pt>
                <c:pt idx="20">
                  <c:v>9.2089408067042261E-4</c:v>
                </c:pt>
                <c:pt idx="21">
                  <c:v>8.3100986533207603E-4</c:v>
                </c:pt>
                <c:pt idx="22">
                  <c:v>2.0209663816247617E-2</c:v>
                </c:pt>
                <c:pt idx="23">
                  <c:v>1.766250039358737E-3</c:v>
                </c:pt>
                <c:pt idx="24">
                  <c:v>1.575575945278479E-3</c:v>
                </c:pt>
                <c:pt idx="25">
                  <c:v>3.0396881013395297E-3</c:v>
                </c:pt>
                <c:pt idx="26">
                  <c:v>2.657840161092836E-3</c:v>
                </c:pt>
                <c:pt idx="27">
                  <c:v>1.8017791266362732E-2</c:v>
                </c:pt>
                <c:pt idx="28">
                  <c:v>0.89445810014373817</c:v>
                </c:pt>
              </c:numCache>
            </c:numRef>
          </c:val>
          <c:smooth val="0"/>
          <c:extLst xmlns:c16r2="http://schemas.microsoft.com/office/drawing/2015/06/chart">
            <c:ext xmlns:c16="http://schemas.microsoft.com/office/drawing/2014/chart" uri="{C3380CC4-5D6E-409C-BE32-E72D297353CC}">
              <c16:uniqueId val="{00000002-1DB0-423E-A062-E35E3C9A8C4E}"/>
            </c:ext>
          </c:extLst>
        </c:ser>
        <c:ser>
          <c:idx val="3"/>
          <c:order val="3"/>
          <c:tx>
            <c:strRef>
              <c:f>'EJECUCION % PROGRAMAS '!$J$3</c:f>
              <c:strCache>
                <c:ptCount val="1"/>
                <c:pt idx="0">
                  <c:v>Obligaciones %</c:v>
                </c:pt>
              </c:strCache>
            </c:strRef>
          </c:tx>
          <c:spPr>
            <a:ln w="28575" cap="rnd">
              <a:solidFill>
                <a:schemeClr val="accent4"/>
              </a:solidFill>
              <a:round/>
            </a:ln>
            <a:effectLst/>
          </c:spPr>
          <c:marker>
            <c:symbol val="none"/>
          </c:marker>
          <c:val>
            <c:numRef>
              <c:f>'EJECUCION % PROGRAMAS '!$J$4:$J$32</c:f>
              <c:numCache>
                <c:formatCode>0.00%</c:formatCode>
                <c:ptCount val="29"/>
                <c:pt idx="0">
                  <c:v>1.5208980529455915E-2</c:v>
                </c:pt>
                <c:pt idx="1">
                  <c:v>9.1779100805870172E-3</c:v>
                </c:pt>
                <c:pt idx="2">
                  <c:v>6.7215292827022812E-3</c:v>
                </c:pt>
                <c:pt idx="3">
                  <c:v>4.0223997625021615E-2</c:v>
                </c:pt>
                <c:pt idx="4">
                  <c:v>0.53661919186106377</c:v>
                </c:pt>
                <c:pt idx="5">
                  <c:v>3.0013364347546301E-3</c:v>
                </c:pt>
                <c:pt idx="6">
                  <c:v>5.3971694410573259E-4</c:v>
                </c:pt>
                <c:pt idx="7">
                  <c:v>8.3458069386539421E-2</c:v>
                </c:pt>
                <c:pt idx="8">
                  <c:v>1.1047155044391594E-2</c:v>
                </c:pt>
                <c:pt idx="9">
                  <c:v>2.0473273295070812E-3</c:v>
                </c:pt>
                <c:pt idx="10">
                  <c:v>1.4129569136688176E-3</c:v>
                </c:pt>
                <c:pt idx="11">
                  <c:v>2.2628438851739516E-2</c:v>
                </c:pt>
                <c:pt idx="12">
                  <c:v>6.783306557003406E-2</c:v>
                </c:pt>
                <c:pt idx="13">
                  <c:v>9.5751055890859929E-2</c:v>
                </c:pt>
                <c:pt idx="14">
                  <c:v>5.2298271684194416E-4</c:v>
                </c:pt>
                <c:pt idx="15">
                  <c:v>1.0894409512627397E-3</c:v>
                </c:pt>
                <c:pt idx="16">
                  <c:v>3.8029489213649674E-3</c:v>
                </c:pt>
                <c:pt idx="17">
                  <c:v>4.9323456880194091E-3</c:v>
                </c:pt>
                <c:pt idx="18">
                  <c:v>1.774253636804158E-2</c:v>
                </c:pt>
                <c:pt idx="19">
                  <c:v>7.8698965999331495E-3</c:v>
                </c:pt>
                <c:pt idx="20">
                  <c:v>1.0295553033981535E-3</c:v>
                </c:pt>
                <c:pt idx="21">
                  <c:v>9.2906516828293411E-4</c:v>
                </c:pt>
                <c:pt idx="22">
                  <c:v>2.2022386471850647E-2</c:v>
                </c:pt>
                <c:pt idx="23">
                  <c:v>1.9622515427125419E-3</c:v>
                </c:pt>
                <c:pt idx="24">
                  <c:v>1.7571471218461663E-3</c:v>
                </c:pt>
                <c:pt idx="25">
                  <c:v>3.2537635914773582E-3</c:v>
                </c:pt>
                <c:pt idx="26">
                  <c:v>2.9552524735529584E-3</c:v>
                </c:pt>
                <c:pt idx="27">
                  <c:v>1.8258063972375175E-2</c:v>
                </c:pt>
                <c:pt idx="28">
                  <c:v>0.98379836863539116</c:v>
                </c:pt>
              </c:numCache>
            </c:numRef>
          </c:val>
          <c:smooth val="0"/>
          <c:extLst xmlns:c16r2="http://schemas.microsoft.com/office/drawing/2015/06/chart">
            <c:ext xmlns:c16="http://schemas.microsoft.com/office/drawing/2014/chart" uri="{C3380CC4-5D6E-409C-BE32-E72D297353CC}">
              <c16:uniqueId val="{00000003-1DB0-423E-A062-E35E3C9A8C4E}"/>
            </c:ext>
          </c:extLst>
        </c:ser>
        <c:dLbls>
          <c:showLegendKey val="0"/>
          <c:showVal val="0"/>
          <c:showCatName val="0"/>
          <c:showSerName val="0"/>
          <c:showPercent val="0"/>
          <c:showBubbleSize val="0"/>
        </c:dLbls>
        <c:marker val="1"/>
        <c:smooth val="0"/>
        <c:axId val="277313936"/>
        <c:axId val="277313544"/>
      </c:lineChart>
      <c:catAx>
        <c:axId val="277312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Programas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7313152"/>
        <c:crosses val="autoZero"/>
        <c:auto val="1"/>
        <c:lblAlgn val="ctr"/>
        <c:lblOffset val="100"/>
        <c:noMultiLvlLbl val="0"/>
      </c:catAx>
      <c:valAx>
        <c:axId val="27731315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7312760"/>
        <c:crosses val="autoZero"/>
        <c:crossBetween val="between"/>
      </c:valAx>
      <c:valAx>
        <c:axId val="277313544"/>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Porcentaje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7313936"/>
        <c:crosses val="max"/>
        <c:crossBetween val="between"/>
      </c:valAx>
      <c:catAx>
        <c:axId val="277313936"/>
        <c:scaling>
          <c:orientation val="minMax"/>
        </c:scaling>
        <c:delete val="1"/>
        <c:axPos val="b"/>
        <c:majorTickMark val="none"/>
        <c:minorTickMark val="none"/>
        <c:tickLblPos val="nextTo"/>
        <c:crossAx val="27731354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123266</xdr:colOff>
      <xdr:row>1</xdr:row>
      <xdr:rowOff>100853</xdr:rowOff>
    </xdr:from>
    <xdr:to>
      <xdr:col>0</xdr:col>
      <xdr:colOff>1031876</xdr:colOff>
      <xdr:row>5</xdr:row>
      <xdr:rowOff>0</xdr:rowOff>
    </xdr:to>
    <xdr:pic>
      <xdr:nvPicPr>
        <xdr:cNvPr id="3" name="Imagen 2" descr="C:\Users\AUXPLANEACION03\Desktop\Gobernacion_del_quindio.jpg">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266" y="332174"/>
          <a:ext cx="910878" cy="82443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171448</xdr:colOff>
      <xdr:row>11</xdr:row>
      <xdr:rowOff>33336</xdr:rowOff>
    </xdr:from>
    <xdr:to>
      <xdr:col>9</xdr:col>
      <xdr:colOff>419100</xdr:colOff>
      <xdr:row>32</xdr:row>
      <xdr:rowOff>95250</xdr:rowOff>
    </xdr:to>
    <xdr:graphicFrame macro="">
      <xdr:nvGraphicFramePr>
        <xdr:cNvPr id="2" name="Gráfico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250032</xdr:colOff>
      <xdr:row>3</xdr:row>
      <xdr:rowOff>204787</xdr:rowOff>
    </xdr:from>
    <xdr:to>
      <xdr:col>18</xdr:col>
      <xdr:colOff>631032</xdr:colOff>
      <xdr:row>15</xdr:row>
      <xdr:rowOff>95250</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312210</xdr:colOff>
      <xdr:row>16</xdr:row>
      <xdr:rowOff>55827</xdr:rowOff>
    </xdr:from>
    <xdr:to>
      <xdr:col>18</xdr:col>
      <xdr:colOff>654844</xdr:colOff>
      <xdr:row>27</xdr:row>
      <xdr:rowOff>142875</xdr:rowOff>
    </xdr:to>
    <xdr:graphicFrame macro="">
      <xdr:nvGraphicFramePr>
        <xdr:cNvPr id="6" name="Gráfico 5">
          <a:extLst>
            <a:ext uri="{FF2B5EF4-FFF2-40B4-BE49-F238E27FC236}">
              <a16:creationId xmlns:a16="http://schemas.microsoft.com/office/drawing/2014/main" xmlns=""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288996</xdr:colOff>
      <xdr:row>28</xdr:row>
      <xdr:rowOff>188115</xdr:rowOff>
    </xdr:from>
    <xdr:to>
      <xdr:col>17</xdr:col>
      <xdr:colOff>635359</xdr:colOff>
      <xdr:row>44</xdr:row>
      <xdr:rowOff>96330</xdr:rowOff>
    </xdr:to>
    <xdr:graphicFrame macro="">
      <xdr:nvGraphicFramePr>
        <xdr:cNvPr id="12" name="Gráfico 11">
          <a:extLst>
            <a:ext uri="{FF2B5EF4-FFF2-40B4-BE49-F238E27FC236}">
              <a16:creationId xmlns:a16="http://schemas.microsoft.com/office/drawing/2014/main" xmlns=""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476248</xdr:colOff>
      <xdr:row>39</xdr:row>
      <xdr:rowOff>23812</xdr:rowOff>
    </xdr:from>
    <xdr:to>
      <xdr:col>10</xdr:col>
      <xdr:colOff>1452563</xdr:colOff>
      <xdr:row>71</xdr:row>
      <xdr:rowOff>119062</xdr:rowOff>
    </xdr:to>
    <xdr:graphicFrame macro="">
      <xdr:nvGraphicFramePr>
        <xdr:cNvPr id="3" name="Gráfico 2">
          <a:extLst>
            <a:ext uri="{FF2B5EF4-FFF2-40B4-BE49-F238E27FC236}">
              <a16:creationId xmlns:a16="http://schemas.microsoft.com/office/drawing/2014/main" xmlns=""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552449</xdr:colOff>
      <xdr:row>10</xdr:row>
      <xdr:rowOff>128584</xdr:rowOff>
    </xdr:from>
    <xdr:to>
      <xdr:col>8</xdr:col>
      <xdr:colOff>323850</xdr:colOff>
      <xdr:row>32</xdr:row>
      <xdr:rowOff>38099</xdr:rowOff>
    </xdr:to>
    <xdr:graphicFrame macro="">
      <xdr:nvGraphicFramePr>
        <xdr:cNvPr id="2" name="Gráfico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28575</xdr:colOff>
      <xdr:row>18</xdr:row>
      <xdr:rowOff>180974</xdr:rowOff>
    </xdr:from>
    <xdr:to>
      <xdr:col>10</xdr:col>
      <xdr:colOff>38100</xdr:colOff>
      <xdr:row>21</xdr:row>
      <xdr:rowOff>38099</xdr:rowOff>
    </xdr:to>
    <xdr:sp macro="" textlink="">
      <xdr:nvSpPr>
        <xdr:cNvPr id="5" name="Rectángulo 4">
          <a:extLst>
            <a:ext uri="{FF2B5EF4-FFF2-40B4-BE49-F238E27FC236}">
              <a16:creationId xmlns:a16="http://schemas.microsoft.com/office/drawing/2014/main" xmlns="" id="{54337160-888C-42C2-81C9-BD07D32C299F}"/>
            </a:ext>
          </a:extLst>
        </xdr:cNvPr>
        <xdr:cNvSpPr/>
      </xdr:nvSpPr>
      <xdr:spPr>
        <a:xfrm>
          <a:off x="9944100" y="5143499"/>
          <a:ext cx="1704975" cy="4286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Pre</a:t>
          </a:r>
        </a:p>
      </xdr:txBody>
    </xdr:sp>
    <xdr:clientData/>
  </xdr:twoCellAnchor>
  <xdr:twoCellAnchor>
    <xdr:from>
      <xdr:col>9</xdr:col>
      <xdr:colOff>152400</xdr:colOff>
      <xdr:row>19</xdr:row>
      <xdr:rowOff>85725</xdr:rowOff>
    </xdr:from>
    <xdr:to>
      <xdr:col>9</xdr:col>
      <xdr:colOff>342900</xdr:colOff>
      <xdr:row>19</xdr:row>
      <xdr:rowOff>133350</xdr:rowOff>
    </xdr:to>
    <xdr:sp macro="" textlink="">
      <xdr:nvSpPr>
        <xdr:cNvPr id="6" name="Rectángulo 5">
          <a:extLst>
            <a:ext uri="{FF2B5EF4-FFF2-40B4-BE49-F238E27FC236}">
              <a16:creationId xmlns:a16="http://schemas.microsoft.com/office/drawing/2014/main" xmlns="" id="{E1C5E52C-42C9-46B5-8FE5-AAB3C9331E91}"/>
            </a:ext>
          </a:extLst>
        </xdr:cNvPr>
        <xdr:cNvSpPr/>
      </xdr:nvSpPr>
      <xdr:spPr>
        <a:xfrm>
          <a:off x="10067925" y="5238750"/>
          <a:ext cx="190500" cy="476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123825</xdr:colOff>
      <xdr:row>33</xdr:row>
      <xdr:rowOff>176212</xdr:rowOff>
    </xdr:from>
    <xdr:to>
      <xdr:col>10</xdr:col>
      <xdr:colOff>1676400</xdr:colOff>
      <xdr:row>54</xdr:row>
      <xdr:rowOff>38100</xdr:rowOff>
    </xdr:to>
    <xdr:graphicFrame macro="">
      <xdr:nvGraphicFramePr>
        <xdr:cNvPr id="3" name="Gráfico 2">
          <a:extLst>
            <a:ext uri="{FF2B5EF4-FFF2-40B4-BE49-F238E27FC236}">
              <a16:creationId xmlns:a16="http://schemas.microsoft.com/office/drawing/2014/main" xmlns=""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GOBERNACION%20QUINDIO%202018\SEGUIMIENTO%20PLAN%20DE%20DESARROLLO%202018\SEGUIMIENTO%20I%20TRIMESTRE\SECRETARIAS\TURISMO%20SGTO%20I%20TRIMESTRE%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GOBERNACION%20QUINDIO%202017\INSTRUMENTOS%20PLANIFICACION%202017\INSTRUMENTOS%20SEPTIEMBRE%202017\ANEXOS\SECRETARIAS\CULTURA\CULTURA%20SGTO%20PLAN%20SEP%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GOBERNACION%20QUINDIO%202018\SEGUIMIENTO%20PLAN%20DE%20DESARROLLO%202018\SEGUIMIENTO%20I%20TRIMESTRE\SECRETARIAS\RECIBIDO%20METAS%20PRODUCTO%20SALUD%20MARZO%202018%2025%20ab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GOBERNACION%20QUINDIO%202018\SEGUIMIENTO%20PLAN%20DE%20DESARROLLO%202018\SEGUIMIENTO%20I%20TRIMESTRE\SECRETARIAS\INTERIOR%20SGTO%20I%20TIMESTRE%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GOBERNACION\SEGUIMIENTO%20SEPT%2030%20SRIAS\Seguimiento%20Interior\SEGUIMIENTO%20POAI%20INTERIO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GOBERNACION\INSTRUMENTOS%20PLANIFICACION%202016\SEGUIMIENTO%20INSTRUMENTOS%20SEPTIEMBRE%2030\SEGUIMIENTO%20DIC%2031%202016\SGTO%20PLAN%20INDICATIVO\SEGUMIENTO%20POAI%20DICIEMBRE%2030-2016%20(ENERO%2018-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Users\AUXPLANEACION03\Downloads\HACIENDA%20SGTO%20PDD%20SEPT%2030%202017%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GOBERNACION%20QUINDIO%202018/SEGUIMIENTO%20PLAN%20DE%20DESARROLLO%202018/SEGTO%20I%20TRIMESTRE%202018%20-%20MAYO%2025/SEGUIMIENTO%20INSTRUMENTOS/SGTO%20POAI%20I%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de Gastos"/>
      <sheetName val="Metas y Proyectos "/>
      <sheetName val="PLAN DE ACCION"/>
      <sheetName val="SEGUIMIENTO PLAN DE ACCION"/>
      <sheetName val="Inversión Mpios"/>
      <sheetName val="Gestión Recursos"/>
    </sheetNames>
    <sheetDataSet>
      <sheetData sheetId="0"/>
      <sheetData sheetId="1">
        <row r="38">
          <cell r="O38">
            <v>250000000</v>
          </cell>
        </row>
        <row r="39">
          <cell r="O39">
            <v>512000000</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 METAS"/>
      <sheetName val="METAS "/>
      <sheetName val="PROYECTOS"/>
      <sheetName val="PLAN DE ACCION"/>
      <sheetName val="SGTO PLAN DE ACCION"/>
      <sheetName val="GESTION DE RECURSOS"/>
      <sheetName val="INV MUNICIPIOS"/>
      <sheetName val="META"/>
    </sheetNames>
    <sheetDataSet>
      <sheetData sheetId="0" refreshError="1">
        <row r="15">
          <cell r="O15">
            <v>164047554</v>
          </cell>
        </row>
        <row r="16">
          <cell r="O16">
            <v>737538491</v>
          </cell>
        </row>
        <row r="18">
          <cell r="O18">
            <v>300000000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ud"/>
      <sheetName val="Proyectos"/>
    </sheetNames>
    <sheetDataSet>
      <sheetData sheetId="0">
        <row r="15">
          <cell r="O15">
            <v>65000000</v>
          </cell>
        </row>
        <row r="16">
          <cell r="O16">
            <v>27282000</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Gastos"/>
      <sheetName val="Metas y Proyectos"/>
      <sheetName val="PLAN DE ACCION"/>
      <sheetName val="SGTO PLAN DE ACCION"/>
      <sheetName val="Gestión Recursos "/>
    </sheetNames>
    <sheetDataSet>
      <sheetData sheetId="0"/>
      <sheetData sheetId="1">
        <row r="28">
          <cell r="O28">
            <v>12700000</v>
          </cell>
        </row>
        <row r="29">
          <cell r="O29">
            <v>8000000</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2016 ADICIONES"/>
      <sheetName val="POAI_2016_ADICIONES"/>
      <sheetName val="POAI_2016_ADICIONES1"/>
      <sheetName val="POAI_2016_ADICIONES2"/>
    </sheetNames>
    <sheetDataSet>
      <sheetData sheetId="0" refreshError="1">
        <row r="137">
          <cell r="BJ137">
            <v>0</v>
          </cell>
        </row>
        <row r="154">
          <cell r="BJ154">
            <v>3200000</v>
          </cell>
        </row>
        <row r="156">
          <cell r="BJ156">
            <v>10000000</v>
          </cell>
        </row>
      </sheetData>
      <sheetData sheetId="1">
        <row r="137">
          <cell r="BJ137">
            <v>0</v>
          </cell>
        </row>
      </sheetData>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MIENTO DIC"/>
      <sheetName val="POAI 2016 DEFINITIVO"/>
      <sheetName val="POAI 2016 ADICIONES (2)"/>
      <sheetName val="POAI 2016 ADICIONES"/>
      <sheetName val="Hoja1"/>
      <sheetName val="SEGUMIENTO_DIC"/>
      <sheetName val="POAI_2016_DEFINITIVO"/>
      <sheetName val="POAI_2016_ADICIONES_(2)"/>
      <sheetName val="POAI_2016_ADICIONES"/>
      <sheetName val="SEGUMIENTO_DIC1"/>
      <sheetName val="POAI_2016_DEFINITIVO1"/>
      <sheetName val="POAI_2016_ADICIONES_(2)1"/>
      <sheetName val="POAI_2016_ADICIONES1"/>
      <sheetName val="SEGUMIENTO_DIC2"/>
      <sheetName val="POAI_2016_DEFINITIVO2"/>
      <sheetName val="POAI_2016_ADICIONES_(2)2"/>
      <sheetName val="POAI_2016_ADICIONES2"/>
    </sheetNames>
    <sheetDataSet>
      <sheetData sheetId="0">
        <row r="154">
          <cell r="BW154">
            <v>3000000</v>
          </cell>
        </row>
        <row r="156">
          <cell r="BW156">
            <v>10000000</v>
          </cell>
        </row>
      </sheetData>
      <sheetData sheetId="1"/>
      <sheetData sheetId="2"/>
      <sheetData sheetId="3"/>
      <sheetData sheetId="4"/>
      <sheetData sheetId="5">
        <row r="154">
          <cell r="BW154">
            <v>3000000</v>
          </cell>
        </row>
      </sheetData>
      <sheetData sheetId="6"/>
      <sheetData sheetId="7"/>
      <sheetData sheetId="8"/>
      <sheetData sheetId="9">
        <row r="154">
          <cell r="BW154">
            <v>3000000</v>
          </cell>
        </row>
      </sheetData>
      <sheetData sheetId="10"/>
      <sheetData sheetId="11"/>
      <sheetData sheetId="12"/>
      <sheetData sheetId="13">
        <row r="154">
          <cell r="BW154">
            <v>3000000</v>
          </cell>
        </row>
      </sheetData>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sheetName val="METAS "/>
      <sheetName val="PROYECTO METAS"/>
      <sheetName val="SGTO PLAN DE ACCION"/>
      <sheetName val="GESTION DE RECURSOS"/>
    </sheetNames>
    <sheetDataSet>
      <sheetData sheetId="0"/>
      <sheetData sheetId="1"/>
      <sheetData sheetId="2">
        <row r="20">
          <cell r="O20">
            <v>5733586</v>
          </cell>
        </row>
        <row r="22">
          <cell r="O22">
            <v>35332521</v>
          </cell>
        </row>
      </sheetData>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TO POAI MARZO-2018 "/>
      <sheetName val="EJE SECRETARIAS"/>
    </sheetNames>
    <sheetDataSet>
      <sheetData sheetId="0">
        <row r="755">
          <cell r="CB755">
            <v>32024136383.790001</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G486"/>
  <sheetViews>
    <sheetView showGridLines="0" tabSelected="1" topLeftCell="C6" zoomScale="60" zoomScaleNormal="60" workbookViewId="0">
      <selection activeCell="I17" sqref="I17"/>
    </sheetView>
  </sheetViews>
  <sheetFormatPr baseColWidth="10" defaultColWidth="11.42578125" defaultRowHeight="24.75" customHeight="1" x14ac:dyDescent="0.2"/>
  <cols>
    <col min="1" max="1" width="16.140625" style="155" customWidth="1"/>
    <col min="2" max="2" width="20" style="155" customWidth="1"/>
    <col min="3" max="3" width="31.42578125" style="459" customWidth="1"/>
    <col min="4" max="4" width="38.7109375" style="155" customWidth="1"/>
    <col min="5" max="5" width="25.42578125" style="155" bestFit="1" customWidth="1"/>
    <col min="6" max="6" width="29" style="155" bestFit="1" customWidth="1"/>
    <col min="7" max="7" width="9" style="642" customWidth="1"/>
    <col min="8" max="8" width="44.140625" style="665" customWidth="1"/>
    <col min="9" max="9" width="27.85546875" style="665" customWidth="1"/>
    <col min="10" max="10" width="19.28515625" style="666" customWidth="1"/>
    <col min="11" max="11" width="11.85546875" style="667" customWidth="1"/>
    <col min="12" max="12" width="14.28515625" style="643" customWidth="1"/>
    <col min="13" max="13" width="14.28515625" style="644" customWidth="1"/>
    <col min="14" max="14" width="13.28515625" style="644" customWidth="1"/>
    <col min="15" max="15" width="12.140625" style="643" customWidth="1"/>
    <col min="16" max="16" width="14" style="1045" customWidth="1"/>
    <col min="17" max="17" width="10.42578125" style="644" customWidth="1"/>
    <col min="18" max="18" width="10.140625" style="645" customWidth="1"/>
    <col min="19" max="19" width="13.140625" style="643" customWidth="1"/>
    <col min="20" max="20" width="9.42578125" style="644" customWidth="1"/>
    <col min="21" max="21" width="8.85546875" style="644" customWidth="1"/>
    <col min="22" max="22" width="10.5703125" style="1045" customWidth="1"/>
    <col min="23" max="23" width="8.5703125" style="644" customWidth="1"/>
    <col min="24" max="24" width="8.85546875" style="644" customWidth="1"/>
    <col min="25" max="25" width="20.7109375" style="646" customWidth="1"/>
    <col min="26" max="26" width="12.140625" style="616" customWidth="1"/>
    <col min="27" max="27" width="17" style="616" customWidth="1"/>
    <col min="28" max="28" width="26.140625" style="647" customWidth="1"/>
    <col min="29" max="29" width="26.42578125" style="647" customWidth="1"/>
    <col min="30" max="31" width="24.28515625" style="648" customWidth="1"/>
    <col min="32" max="32" width="28.28515625" style="649" customWidth="1"/>
    <col min="33" max="33" width="24.42578125" style="649" customWidth="1"/>
    <col min="34" max="34" width="27" style="647" customWidth="1"/>
    <col min="35" max="35" width="24.42578125" style="647" customWidth="1"/>
    <col min="36" max="36" width="26.28515625" style="650" customWidth="1"/>
    <col min="37" max="37" width="24.7109375" style="650" customWidth="1"/>
    <col min="38" max="38" width="23.85546875" style="650" customWidth="1"/>
    <col min="39" max="39" width="28" style="650" customWidth="1"/>
    <col min="40" max="41" width="25.140625" style="647" customWidth="1"/>
    <col min="42" max="42" width="26.28515625" style="647" customWidth="1"/>
    <col min="43" max="43" width="23.28515625" style="647" customWidth="1"/>
    <col min="44" max="45" width="24.140625" style="647" customWidth="1"/>
    <col min="46" max="47" width="24.140625" style="648" customWidth="1"/>
    <col min="48" max="48" width="23.140625" style="647" customWidth="1"/>
    <col min="49" max="49" width="25.42578125" style="647" customWidth="1"/>
    <col min="50" max="50" width="25.85546875" style="647" customWidth="1"/>
    <col min="51" max="51" width="24.140625" style="647" customWidth="1"/>
    <col min="52" max="52" width="29" style="647" customWidth="1"/>
    <col min="53" max="53" width="25.7109375" style="647" customWidth="1"/>
    <col min="54" max="54" width="29.42578125" style="647" customWidth="1"/>
    <col min="55" max="55" width="29.7109375" style="647" customWidth="1"/>
    <col min="56" max="56" width="28" style="647" customWidth="1"/>
    <col min="57" max="57" width="29.28515625" style="647" customWidth="1"/>
    <col min="58" max="58" width="24.7109375" style="648" customWidth="1"/>
    <col min="59" max="59" width="28.140625" style="648" customWidth="1"/>
    <col min="60" max="60" width="28.140625" style="647" customWidth="1"/>
    <col min="61" max="61" width="22.28515625" style="651" customWidth="1"/>
    <col min="62" max="62" width="25.28515625" style="647" customWidth="1"/>
    <col min="63" max="63" width="23.85546875" style="647" customWidth="1"/>
    <col min="64" max="64" width="26.28515625" style="652" customWidth="1"/>
    <col min="65" max="65" width="29.7109375" style="652" customWidth="1"/>
    <col min="66" max="66" width="27.5703125" style="649" customWidth="1"/>
    <col min="67" max="67" width="26.28515625" style="649" customWidth="1"/>
    <col min="68" max="68" width="25.7109375" style="653" customWidth="1"/>
    <col min="69" max="74" width="27.5703125" style="653" customWidth="1"/>
    <col min="75" max="75" width="26.7109375" style="653" customWidth="1"/>
    <col min="76" max="76" width="39.7109375" style="653" customWidth="1"/>
    <col min="77" max="78" width="27.5703125" style="653" customWidth="1"/>
    <col min="79" max="79" width="27" style="653" customWidth="1"/>
    <col min="80" max="80" width="27.28515625" style="653" customWidth="1"/>
    <col min="81" max="81" width="38.28515625" style="653" customWidth="1"/>
    <col min="82" max="84" width="27.5703125" style="653" customWidth="1"/>
    <col min="85" max="85" width="23.28515625" style="653" customWidth="1"/>
    <col min="86" max="88" width="27.5703125" style="653" customWidth="1"/>
    <col min="89" max="89" width="25.140625" style="653" customWidth="1"/>
    <col min="90" max="92" width="27.5703125" style="653" customWidth="1"/>
    <col min="93" max="93" width="24.5703125" style="653" customWidth="1"/>
    <col min="94" max="94" width="31.140625" style="653" customWidth="1"/>
    <col min="95" max="95" width="31.5703125" style="653" customWidth="1"/>
    <col min="96" max="96" width="27.5703125" style="653" customWidth="1"/>
    <col min="97" max="97" width="26.85546875" style="653" customWidth="1"/>
    <col min="98" max="98" width="38.140625" style="653" customWidth="1"/>
    <col min="99" max="101" width="27.5703125" style="653" customWidth="1"/>
    <col min="102" max="102" width="26.85546875" style="653" customWidth="1"/>
    <col min="103" max="103" width="40.7109375" style="653" customWidth="1"/>
    <col min="104" max="108" width="27.5703125" style="653" customWidth="1"/>
    <col min="109" max="109" width="28.85546875" style="653" customWidth="1"/>
    <col min="110" max="110" width="29" style="653" customWidth="1"/>
    <col min="111" max="111" width="27.85546875" style="653" customWidth="1"/>
    <col min="112" max="112" width="42.140625" style="653" customWidth="1"/>
    <col min="113" max="151" width="27.5703125" style="653" customWidth="1"/>
    <col min="152" max="152" width="29.42578125" style="653" customWidth="1"/>
    <col min="153" max="162" width="27.5703125" style="655" customWidth="1"/>
    <col min="163" max="163" width="31.140625" style="155" customWidth="1"/>
    <col min="164" max="16384" width="11.42578125" style="155"/>
  </cols>
  <sheetData>
    <row r="1" spans="1:163" ht="18" customHeight="1" x14ac:dyDescent="0.2">
      <c r="A1" s="1189"/>
      <c r="B1" s="1189"/>
      <c r="C1" s="1189"/>
      <c r="D1" s="1189"/>
      <c r="E1" s="1189"/>
      <c r="F1" s="1189"/>
      <c r="G1" s="1189"/>
      <c r="H1" s="1189"/>
      <c r="I1" s="1189"/>
      <c r="J1" s="1189"/>
      <c r="K1" s="1189"/>
      <c r="L1" s="1189"/>
      <c r="M1" s="1189"/>
      <c r="N1" s="1189"/>
      <c r="O1" s="1189"/>
      <c r="P1" s="1189"/>
      <c r="Q1" s="1189"/>
      <c r="R1" s="1189"/>
      <c r="S1" s="1189"/>
      <c r="T1" s="1189"/>
      <c r="U1" s="1189"/>
      <c r="V1" s="1190"/>
      <c r="W1" s="1189"/>
      <c r="X1" s="1189"/>
      <c r="Y1" s="1189"/>
      <c r="Z1" s="1189"/>
      <c r="AA1" s="1189"/>
      <c r="AB1" s="1189"/>
      <c r="AC1" s="1189"/>
      <c r="AD1" s="1189"/>
      <c r="AE1" s="1189"/>
      <c r="AF1" s="1189"/>
      <c r="AG1" s="1189"/>
      <c r="AH1" s="1189"/>
      <c r="AI1" s="1189"/>
      <c r="AJ1" s="1189"/>
      <c r="AK1" s="1189"/>
      <c r="AL1" s="1189"/>
      <c r="AM1" s="1189"/>
      <c r="AN1" s="1189"/>
      <c r="AO1" s="1189"/>
      <c r="AP1" s="1189"/>
      <c r="AQ1" s="1189"/>
      <c r="AR1" s="1189"/>
      <c r="AS1" s="1189"/>
      <c r="AT1" s="1189"/>
      <c r="AU1" s="1189"/>
      <c r="AV1" s="1189"/>
      <c r="AW1" s="1189"/>
      <c r="AX1" s="1189"/>
      <c r="AY1" s="1189"/>
      <c r="AZ1" s="1189"/>
      <c r="BA1" s="1189"/>
      <c r="BB1" s="1189"/>
      <c r="BC1" s="1189"/>
      <c r="BD1" s="1189"/>
      <c r="BE1" s="1189"/>
      <c r="BF1" s="1189"/>
      <c r="BG1" s="1189"/>
      <c r="BH1" s="1189"/>
      <c r="BI1" s="1189"/>
      <c r="BJ1" s="1189"/>
      <c r="BK1" s="1189"/>
      <c r="BL1" s="1189"/>
      <c r="BM1" s="1189"/>
      <c r="BN1" s="1189"/>
      <c r="BO1" s="1189"/>
      <c r="BP1" s="1189"/>
      <c r="BQ1" s="1189"/>
      <c r="BR1" s="1189"/>
      <c r="BS1" s="1189"/>
      <c r="BT1" s="1189"/>
      <c r="BU1" s="1189"/>
      <c r="BV1" s="1189"/>
      <c r="BW1" s="1189"/>
      <c r="BX1" s="1189"/>
      <c r="BY1" s="1189"/>
      <c r="BZ1" s="1189"/>
      <c r="CA1" s="1189"/>
      <c r="CB1" s="1189"/>
      <c r="CC1" s="1189"/>
      <c r="CD1" s="1189"/>
      <c r="CE1" s="1189"/>
      <c r="CF1" s="1189"/>
      <c r="CG1" s="1189"/>
      <c r="CH1" s="1189"/>
      <c r="CI1" s="1189"/>
      <c r="CJ1" s="1189"/>
      <c r="CK1" s="1189"/>
      <c r="CL1" s="1189"/>
      <c r="CM1" s="1189"/>
      <c r="CN1" s="1189"/>
      <c r="CO1" s="1189"/>
      <c r="CP1" s="1189"/>
      <c r="CQ1" s="1189"/>
      <c r="CR1" s="1189"/>
      <c r="CS1" s="1189"/>
      <c r="CT1" s="1189"/>
      <c r="CU1" s="1189"/>
      <c r="CV1" s="1189"/>
      <c r="CW1" s="1189"/>
      <c r="CX1" s="1189"/>
      <c r="CY1" s="1189"/>
      <c r="CZ1" s="1189"/>
      <c r="DA1" s="1189"/>
      <c r="DB1" s="1189"/>
      <c r="DC1" s="1189"/>
      <c r="DD1" s="1189"/>
      <c r="DE1" s="1189"/>
      <c r="DF1" s="1189"/>
      <c r="DG1" s="1189"/>
      <c r="DH1" s="1189"/>
      <c r="DI1" s="1189"/>
      <c r="DJ1" s="1189"/>
      <c r="DK1" s="1189"/>
      <c r="DL1" s="1189"/>
      <c r="DM1" s="1189"/>
      <c r="DN1" s="1189"/>
      <c r="DO1" s="1189"/>
      <c r="DP1" s="1189"/>
      <c r="DQ1" s="1189"/>
      <c r="DR1" s="1189"/>
      <c r="DS1" s="1189"/>
      <c r="DT1" s="1189"/>
      <c r="DU1" s="1189"/>
      <c r="DV1" s="1189"/>
      <c r="DW1" s="1189"/>
      <c r="DX1" s="1189"/>
      <c r="DY1" s="1189"/>
      <c r="DZ1" s="1189"/>
      <c r="EA1" s="1189"/>
      <c r="EB1" s="1189"/>
      <c r="EC1" s="1189"/>
      <c r="ED1" s="1189"/>
      <c r="EE1" s="1189"/>
      <c r="EF1" s="1189"/>
      <c r="EG1" s="1189"/>
      <c r="EH1" s="1189"/>
      <c r="EI1" s="1189"/>
      <c r="EJ1" s="1189"/>
      <c r="EK1" s="1189"/>
      <c r="EL1" s="1189"/>
      <c r="EM1" s="1189"/>
      <c r="EN1" s="1189"/>
      <c r="EO1" s="1189"/>
      <c r="EP1" s="1189"/>
      <c r="EQ1" s="1189"/>
      <c r="ER1" s="1189"/>
      <c r="ES1" s="1189"/>
      <c r="ET1" s="1189"/>
      <c r="EU1" s="1189"/>
      <c r="EV1" s="1189"/>
      <c r="EW1" s="1189"/>
      <c r="EX1" s="1189"/>
      <c r="EY1" s="1189"/>
      <c r="EZ1" s="1189"/>
      <c r="FA1" s="1189"/>
      <c r="FB1" s="1189"/>
      <c r="FC1" s="1189"/>
      <c r="FD1" s="1189"/>
      <c r="FE1" s="1189"/>
      <c r="FF1" s="156" t="s">
        <v>0</v>
      </c>
      <c r="FG1" s="156" t="s">
        <v>1</v>
      </c>
    </row>
    <row r="2" spans="1:163" ht="18" customHeight="1" x14ac:dyDescent="0.2">
      <c r="A2" s="1189"/>
      <c r="B2" s="1189"/>
      <c r="C2" s="1189"/>
      <c r="D2" s="1189"/>
      <c r="E2" s="1189"/>
      <c r="F2" s="1189"/>
      <c r="G2" s="1189"/>
      <c r="H2" s="1189"/>
      <c r="I2" s="1189"/>
      <c r="J2" s="1189"/>
      <c r="K2" s="1189"/>
      <c r="L2" s="1189"/>
      <c r="M2" s="1189"/>
      <c r="N2" s="1189"/>
      <c r="O2" s="1189"/>
      <c r="P2" s="1189"/>
      <c r="Q2" s="1189"/>
      <c r="R2" s="1189"/>
      <c r="S2" s="1189"/>
      <c r="T2" s="1189"/>
      <c r="U2" s="1189"/>
      <c r="V2" s="1190"/>
      <c r="W2" s="1189"/>
      <c r="X2" s="1189"/>
      <c r="Y2" s="1189"/>
      <c r="Z2" s="1189"/>
      <c r="AA2" s="1189"/>
      <c r="AB2" s="1189"/>
      <c r="AC2" s="1189"/>
      <c r="AD2" s="1189"/>
      <c r="AE2" s="1189"/>
      <c r="AF2" s="1189"/>
      <c r="AG2" s="1189"/>
      <c r="AH2" s="1189"/>
      <c r="AI2" s="1189"/>
      <c r="AJ2" s="1189"/>
      <c r="AK2" s="1189"/>
      <c r="AL2" s="1189"/>
      <c r="AM2" s="1189"/>
      <c r="AN2" s="1189"/>
      <c r="AO2" s="1189"/>
      <c r="AP2" s="1189"/>
      <c r="AQ2" s="1189"/>
      <c r="AR2" s="1189"/>
      <c r="AS2" s="1189"/>
      <c r="AT2" s="1189"/>
      <c r="AU2" s="1189"/>
      <c r="AV2" s="1189"/>
      <c r="AW2" s="1189"/>
      <c r="AX2" s="1189"/>
      <c r="AY2" s="1189"/>
      <c r="AZ2" s="1189"/>
      <c r="BA2" s="1189"/>
      <c r="BB2" s="1189"/>
      <c r="BC2" s="1189"/>
      <c r="BD2" s="1189"/>
      <c r="BE2" s="1189"/>
      <c r="BF2" s="1189"/>
      <c r="BG2" s="1189"/>
      <c r="BH2" s="1189"/>
      <c r="BI2" s="1189"/>
      <c r="BJ2" s="1189"/>
      <c r="BK2" s="1189"/>
      <c r="BL2" s="1189"/>
      <c r="BM2" s="1189"/>
      <c r="BN2" s="1189"/>
      <c r="BO2" s="1189"/>
      <c r="BP2" s="1189"/>
      <c r="BQ2" s="1189"/>
      <c r="BR2" s="1189"/>
      <c r="BS2" s="1189"/>
      <c r="BT2" s="1189"/>
      <c r="BU2" s="1189"/>
      <c r="BV2" s="1189"/>
      <c r="BW2" s="1189"/>
      <c r="BX2" s="1189"/>
      <c r="BY2" s="1189"/>
      <c r="BZ2" s="1189"/>
      <c r="CA2" s="1189"/>
      <c r="CB2" s="1189"/>
      <c r="CC2" s="1189"/>
      <c r="CD2" s="1189"/>
      <c r="CE2" s="1189"/>
      <c r="CF2" s="1189"/>
      <c r="CG2" s="1189"/>
      <c r="CH2" s="1189"/>
      <c r="CI2" s="1189"/>
      <c r="CJ2" s="1189"/>
      <c r="CK2" s="1189"/>
      <c r="CL2" s="1189"/>
      <c r="CM2" s="1189"/>
      <c r="CN2" s="1189"/>
      <c r="CO2" s="1189"/>
      <c r="CP2" s="1189"/>
      <c r="CQ2" s="1189"/>
      <c r="CR2" s="1189"/>
      <c r="CS2" s="1189"/>
      <c r="CT2" s="1189"/>
      <c r="CU2" s="1189"/>
      <c r="CV2" s="1189"/>
      <c r="CW2" s="1189"/>
      <c r="CX2" s="1189"/>
      <c r="CY2" s="1189"/>
      <c r="CZ2" s="1189"/>
      <c r="DA2" s="1189"/>
      <c r="DB2" s="1189"/>
      <c r="DC2" s="1189"/>
      <c r="DD2" s="1189"/>
      <c r="DE2" s="1189"/>
      <c r="DF2" s="1189"/>
      <c r="DG2" s="1189"/>
      <c r="DH2" s="1189"/>
      <c r="DI2" s="1189"/>
      <c r="DJ2" s="1189"/>
      <c r="DK2" s="1189"/>
      <c r="DL2" s="1189"/>
      <c r="DM2" s="1189"/>
      <c r="DN2" s="1189"/>
      <c r="DO2" s="1189"/>
      <c r="DP2" s="1189"/>
      <c r="DQ2" s="1189"/>
      <c r="DR2" s="1189"/>
      <c r="DS2" s="1189"/>
      <c r="DT2" s="1189"/>
      <c r="DU2" s="1189"/>
      <c r="DV2" s="1189"/>
      <c r="DW2" s="1189"/>
      <c r="DX2" s="1189"/>
      <c r="DY2" s="1189"/>
      <c r="DZ2" s="1189"/>
      <c r="EA2" s="1189"/>
      <c r="EB2" s="1189"/>
      <c r="EC2" s="1189"/>
      <c r="ED2" s="1189"/>
      <c r="EE2" s="1189"/>
      <c r="EF2" s="1189"/>
      <c r="EG2" s="1189"/>
      <c r="EH2" s="1189"/>
      <c r="EI2" s="1189"/>
      <c r="EJ2" s="1189"/>
      <c r="EK2" s="1189"/>
      <c r="EL2" s="1189"/>
      <c r="EM2" s="1189"/>
      <c r="EN2" s="1189"/>
      <c r="EO2" s="1189"/>
      <c r="EP2" s="1189"/>
      <c r="EQ2" s="1189"/>
      <c r="ER2" s="1189"/>
      <c r="ES2" s="1189"/>
      <c r="ET2" s="1189"/>
      <c r="EU2" s="1189"/>
      <c r="EV2" s="1189"/>
      <c r="EW2" s="1189"/>
      <c r="EX2" s="1189"/>
      <c r="EY2" s="1189"/>
      <c r="EZ2" s="1189"/>
      <c r="FA2" s="1189"/>
      <c r="FB2" s="1189"/>
      <c r="FC2" s="1189"/>
      <c r="FD2" s="1189"/>
      <c r="FE2" s="1189"/>
      <c r="FF2" s="156" t="s">
        <v>2</v>
      </c>
      <c r="FG2" s="158">
        <v>5</v>
      </c>
    </row>
    <row r="3" spans="1:163" ht="18" customHeight="1" x14ac:dyDescent="0.2">
      <c r="A3" s="1191" t="s">
        <v>980</v>
      </c>
      <c r="B3" s="1191"/>
      <c r="C3" s="1191"/>
      <c r="D3" s="1191"/>
      <c r="E3" s="1191"/>
      <c r="F3" s="1191"/>
      <c r="G3" s="1191"/>
      <c r="H3" s="1191"/>
      <c r="I3" s="1191"/>
      <c r="J3" s="1191"/>
      <c r="K3" s="1191"/>
      <c r="L3" s="1191"/>
      <c r="M3" s="1191"/>
      <c r="N3" s="1191"/>
      <c r="O3" s="1191"/>
      <c r="P3" s="1191"/>
      <c r="Q3" s="1191"/>
      <c r="R3" s="1191"/>
      <c r="S3" s="1191"/>
      <c r="T3" s="1191"/>
      <c r="U3" s="1191"/>
      <c r="V3" s="1192"/>
      <c r="W3" s="1191"/>
      <c r="X3" s="1191"/>
      <c r="Y3" s="1191"/>
      <c r="Z3" s="1191"/>
      <c r="AA3" s="1191"/>
      <c r="AB3" s="1191"/>
      <c r="AC3" s="1191"/>
      <c r="AD3" s="1191"/>
      <c r="AE3" s="1191"/>
      <c r="AF3" s="1191"/>
      <c r="AG3" s="1191"/>
      <c r="AH3" s="1191"/>
      <c r="AI3" s="1191"/>
      <c r="AJ3" s="1191"/>
      <c r="AK3" s="1191"/>
      <c r="AL3" s="1191"/>
      <c r="AM3" s="1191"/>
      <c r="AN3" s="1191"/>
      <c r="AO3" s="1191"/>
      <c r="AP3" s="1191"/>
      <c r="AQ3" s="1191"/>
      <c r="AR3" s="1191"/>
      <c r="AS3" s="1191"/>
      <c r="AT3" s="1191"/>
      <c r="AU3" s="1191"/>
      <c r="AV3" s="1191"/>
      <c r="AW3" s="1191"/>
      <c r="AX3" s="1191"/>
      <c r="AY3" s="1191"/>
      <c r="AZ3" s="1191"/>
      <c r="BA3" s="1191"/>
      <c r="BB3" s="1191"/>
      <c r="BC3" s="1191"/>
      <c r="BD3" s="1191"/>
      <c r="BE3" s="1191"/>
      <c r="BF3" s="1191"/>
      <c r="BG3" s="1191"/>
      <c r="BH3" s="1191"/>
      <c r="BI3" s="1191"/>
      <c r="BJ3" s="1191"/>
      <c r="BK3" s="1191"/>
      <c r="BL3" s="1191"/>
      <c r="BM3" s="1191"/>
      <c r="BN3" s="1191"/>
      <c r="BO3" s="1191"/>
      <c r="BP3" s="1191"/>
      <c r="BQ3" s="1191"/>
      <c r="BR3" s="1191"/>
      <c r="BS3" s="1191"/>
      <c r="BT3" s="1191"/>
      <c r="BU3" s="1191"/>
      <c r="BV3" s="1191"/>
      <c r="BW3" s="1191"/>
      <c r="BX3" s="1191"/>
      <c r="BY3" s="1191"/>
      <c r="BZ3" s="1191"/>
      <c r="CA3" s="1191"/>
      <c r="CB3" s="1191"/>
      <c r="CC3" s="1191"/>
      <c r="CD3" s="1191"/>
      <c r="CE3" s="1191"/>
      <c r="CF3" s="1191"/>
      <c r="CG3" s="1191"/>
      <c r="CH3" s="1191"/>
      <c r="CI3" s="1191"/>
      <c r="CJ3" s="1191"/>
      <c r="CK3" s="1191"/>
      <c r="CL3" s="1191"/>
      <c r="CM3" s="1191"/>
      <c r="CN3" s="1191"/>
      <c r="CO3" s="1191"/>
      <c r="CP3" s="1191"/>
      <c r="CQ3" s="1191"/>
      <c r="CR3" s="1191"/>
      <c r="CS3" s="1191"/>
      <c r="CT3" s="1191"/>
      <c r="CU3" s="1191"/>
      <c r="CV3" s="1191"/>
      <c r="CW3" s="1191"/>
      <c r="CX3" s="1191"/>
      <c r="CY3" s="1191"/>
      <c r="CZ3" s="1191"/>
      <c r="DA3" s="1191"/>
      <c r="DB3" s="1191"/>
      <c r="DC3" s="1191"/>
      <c r="DD3" s="1191"/>
      <c r="DE3" s="1191"/>
      <c r="DF3" s="1191"/>
      <c r="DG3" s="1191"/>
      <c r="DH3" s="1191"/>
      <c r="DI3" s="1191"/>
      <c r="DJ3" s="1191"/>
      <c r="DK3" s="1191"/>
      <c r="DL3" s="1191"/>
      <c r="DM3" s="1191"/>
      <c r="DN3" s="1191"/>
      <c r="DO3" s="1191"/>
      <c r="DP3" s="1191"/>
      <c r="DQ3" s="1191"/>
      <c r="DR3" s="1191"/>
      <c r="DS3" s="1191"/>
      <c r="DT3" s="1191"/>
      <c r="DU3" s="1191"/>
      <c r="DV3" s="1191"/>
      <c r="DW3" s="1191"/>
      <c r="DX3" s="1191"/>
      <c r="DY3" s="1191"/>
      <c r="DZ3" s="1191"/>
      <c r="EA3" s="1191"/>
      <c r="EB3" s="1191"/>
      <c r="EC3" s="1191"/>
      <c r="ED3" s="1191"/>
      <c r="EE3" s="1191"/>
      <c r="EF3" s="1191"/>
      <c r="EG3" s="1191"/>
      <c r="EH3" s="1191"/>
      <c r="EI3" s="1191"/>
      <c r="EJ3" s="1191"/>
      <c r="EK3" s="1191"/>
      <c r="EL3" s="1191"/>
      <c r="EM3" s="1191"/>
      <c r="EN3" s="1191"/>
      <c r="EO3" s="1191"/>
      <c r="EP3" s="1191"/>
      <c r="EQ3" s="1191"/>
      <c r="ER3" s="1191"/>
      <c r="ES3" s="1191"/>
      <c r="ET3" s="1191"/>
      <c r="EU3" s="1191"/>
      <c r="EV3" s="1191"/>
      <c r="EW3" s="1191"/>
      <c r="EX3" s="1191"/>
      <c r="EY3" s="1191"/>
      <c r="EZ3" s="1191"/>
      <c r="FA3" s="1191"/>
      <c r="FB3" s="1191"/>
      <c r="FC3" s="1191"/>
      <c r="FD3" s="1191"/>
      <c r="FE3" s="1191"/>
      <c r="FF3" s="159" t="s">
        <v>3</v>
      </c>
      <c r="FG3" s="159" t="s">
        <v>4</v>
      </c>
    </row>
    <row r="4" spans="1:163" ht="18" customHeight="1" x14ac:dyDescent="0.2">
      <c r="A4" s="1191"/>
      <c r="B4" s="1191"/>
      <c r="C4" s="1191"/>
      <c r="D4" s="1191"/>
      <c r="E4" s="1191"/>
      <c r="F4" s="1191"/>
      <c r="G4" s="1191"/>
      <c r="H4" s="1191"/>
      <c r="I4" s="1191"/>
      <c r="J4" s="1191"/>
      <c r="K4" s="1191"/>
      <c r="L4" s="1191"/>
      <c r="M4" s="1191"/>
      <c r="N4" s="1191"/>
      <c r="O4" s="1191"/>
      <c r="P4" s="1191"/>
      <c r="Q4" s="1191"/>
      <c r="R4" s="1191"/>
      <c r="S4" s="1191"/>
      <c r="T4" s="1191"/>
      <c r="U4" s="1191"/>
      <c r="V4" s="1192"/>
      <c r="W4" s="1191"/>
      <c r="X4" s="1191"/>
      <c r="Y4" s="1191"/>
      <c r="Z4" s="1191"/>
      <c r="AA4" s="1191"/>
      <c r="AB4" s="1191"/>
      <c r="AC4" s="1191"/>
      <c r="AD4" s="1191"/>
      <c r="AE4" s="1191"/>
      <c r="AF4" s="1191"/>
      <c r="AG4" s="1191"/>
      <c r="AH4" s="1191"/>
      <c r="AI4" s="1191"/>
      <c r="AJ4" s="1191"/>
      <c r="AK4" s="1191"/>
      <c r="AL4" s="1191"/>
      <c r="AM4" s="1191"/>
      <c r="AN4" s="1191"/>
      <c r="AO4" s="1191"/>
      <c r="AP4" s="1191"/>
      <c r="AQ4" s="1191"/>
      <c r="AR4" s="1191"/>
      <c r="AS4" s="1191"/>
      <c r="AT4" s="1191"/>
      <c r="AU4" s="1191"/>
      <c r="AV4" s="1191"/>
      <c r="AW4" s="1191"/>
      <c r="AX4" s="1191"/>
      <c r="AY4" s="1191"/>
      <c r="AZ4" s="1191"/>
      <c r="BA4" s="1191"/>
      <c r="BB4" s="1191"/>
      <c r="BC4" s="1191"/>
      <c r="BD4" s="1191"/>
      <c r="BE4" s="1191"/>
      <c r="BF4" s="1191"/>
      <c r="BG4" s="1191"/>
      <c r="BH4" s="1191"/>
      <c r="BI4" s="1191"/>
      <c r="BJ4" s="1191"/>
      <c r="BK4" s="1191"/>
      <c r="BL4" s="1191"/>
      <c r="BM4" s="1191"/>
      <c r="BN4" s="1191"/>
      <c r="BO4" s="1191"/>
      <c r="BP4" s="1191"/>
      <c r="BQ4" s="1191"/>
      <c r="BR4" s="1191"/>
      <c r="BS4" s="1191"/>
      <c r="BT4" s="1191"/>
      <c r="BU4" s="1191"/>
      <c r="BV4" s="1191"/>
      <c r="BW4" s="1191"/>
      <c r="BX4" s="1191"/>
      <c r="BY4" s="1191"/>
      <c r="BZ4" s="1191"/>
      <c r="CA4" s="1191"/>
      <c r="CB4" s="1191"/>
      <c r="CC4" s="1191"/>
      <c r="CD4" s="1191"/>
      <c r="CE4" s="1191"/>
      <c r="CF4" s="1191"/>
      <c r="CG4" s="1191"/>
      <c r="CH4" s="1191"/>
      <c r="CI4" s="1191"/>
      <c r="CJ4" s="1191"/>
      <c r="CK4" s="1191"/>
      <c r="CL4" s="1191"/>
      <c r="CM4" s="1191"/>
      <c r="CN4" s="1191"/>
      <c r="CO4" s="1191"/>
      <c r="CP4" s="1191"/>
      <c r="CQ4" s="1191"/>
      <c r="CR4" s="1191"/>
      <c r="CS4" s="1191"/>
      <c r="CT4" s="1191"/>
      <c r="CU4" s="1191"/>
      <c r="CV4" s="1191"/>
      <c r="CW4" s="1191"/>
      <c r="CX4" s="1191"/>
      <c r="CY4" s="1191"/>
      <c r="CZ4" s="1191"/>
      <c r="DA4" s="1191"/>
      <c r="DB4" s="1191"/>
      <c r="DC4" s="1191"/>
      <c r="DD4" s="1191"/>
      <c r="DE4" s="1191"/>
      <c r="DF4" s="1191"/>
      <c r="DG4" s="1191"/>
      <c r="DH4" s="1191"/>
      <c r="DI4" s="1191"/>
      <c r="DJ4" s="1191"/>
      <c r="DK4" s="1191"/>
      <c r="DL4" s="1191"/>
      <c r="DM4" s="1191"/>
      <c r="DN4" s="1191"/>
      <c r="DO4" s="1191"/>
      <c r="DP4" s="1191"/>
      <c r="DQ4" s="1191"/>
      <c r="DR4" s="1191"/>
      <c r="DS4" s="1191"/>
      <c r="DT4" s="1191"/>
      <c r="DU4" s="1191"/>
      <c r="DV4" s="1191"/>
      <c r="DW4" s="1191"/>
      <c r="DX4" s="1191"/>
      <c r="DY4" s="1191"/>
      <c r="DZ4" s="1191"/>
      <c r="EA4" s="1191"/>
      <c r="EB4" s="1191"/>
      <c r="EC4" s="1191"/>
      <c r="ED4" s="1191"/>
      <c r="EE4" s="1191"/>
      <c r="EF4" s="1191"/>
      <c r="EG4" s="1191"/>
      <c r="EH4" s="1191"/>
      <c r="EI4" s="1191"/>
      <c r="EJ4" s="1191"/>
      <c r="EK4" s="1191"/>
      <c r="EL4" s="1191"/>
      <c r="EM4" s="1191"/>
      <c r="EN4" s="1191"/>
      <c r="EO4" s="1191"/>
      <c r="EP4" s="1191"/>
      <c r="EQ4" s="1191"/>
      <c r="ER4" s="1191"/>
      <c r="ES4" s="1191"/>
      <c r="ET4" s="1191"/>
      <c r="EU4" s="1191"/>
      <c r="EV4" s="1191"/>
      <c r="EW4" s="1191"/>
      <c r="EX4" s="1191"/>
      <c r="EY4" s="1191"/>
      <c r="EZ4" s="1191"/>
      <c r="FA4" s="1191"/>
      <c r="FB4" s="1191"/>
      <c r="FC4" s="1191"/>
      <c r="FD4" s="1191"/>
      <c r="FE4" s="1191"/>
      <c r="FF4" s="156" t="s">
        <v>5</v>
      </c>
      <c r="FG4" s="156" t="s">
        <v>6</v>
      </c>
    </row>
    <row r="5" spans="1:163" ht="18" customHeight="1" x14ac:dyDescent="0.2">
      <c r="A5" s="1191"/>
      <c r="B5" s="1191"/>
      <c r="C5" s="1191"/>
      <c r="D5" s="1191"/>
      <c r="E5" s="1191"/>
      <c r="F5" s="1191"/>
      <c r="G5" s="1191"/>
      <c r="H5" s="1191"/>
      <c r="I5" s="1191"/>
      <c r="J5" s="1191"/>
      <c r="K5" s="1191"/>
      <c r="L5" s="1191"/>
      <c r="M5" s="1191"/>
      <c r="N5" s="1191"/>
      <c r="O5" s="1191"/>
      <c r="P5" s="1191"/>
      <c r="Q5" s="1191"/>
      <c r="R5" s="1191"/>
      <c r="S5" s="1191"/>
      <c r="T5" s="1191"/>
      <c r="U5" s="1191"/>
      <c r="V5" s="1192"/>
      <c r="W5" s="1191"/>
      <c r="X5" s="1191"/>
      <c r="Y5" s="1191"/>
      <c r="Z5" s="1191"/>
      <c r="AA5" s="1191"/>
      <c r="AB5" s="1191"/>
      <c r="AC5" s="1191"/>
      <c r="AD5" s="1191"/>
      <c r="AE5" s="1191"/>
      <c r="AF5" s="1191"/>
      <c r="AG5" s="1191"/>
      <c r="AH5" s="1191"/>
      <c r="AI5" s="1191"/>
      <c r="AJ5" s="1191"/>
      <c r="AK5" s="1191"/>
      <c r="AL5" s="1191"/>
      <c r="AM5" s="1191"/>
      <c r="AN5" s="1191"/>
      <c r="AO5" s="1191"/>
      <c r="AP5" s="1191"/>
      <c r="AQ5" s="1191"/>
      <c r="AR5" s="1191"/>
      <c r="AS5" s="1191"/>
      <c r="AT5" s="1191"/>
      <c r="AU5" s="1191"/>
      <c r="AV5" s="1191"/>
      <c r="AW5" s="1191"/>
      <c r="AX5" s="1191"/>
      <c r="AY5" s="1191"/>
      <c r="AZ5" s="1191"/>
      <c r="BA5" s="1191"/>
      <c r="BB5" s="1191"/>
      <c r="BC5" s="1191"/>
      <c r="BD5" s="1191"/>
      <c r="BE5" s="1191"/>
      <c r="BF5" s="1191"/>
      <c r="BG5" s="1191"/>
      <c r="BH5" s="1191"/>
      <c r="BI5" s="1191"/>
      <c r="BJ5" s="1191"/>
      <c r="BK5" s="1191"/>
      <c r="BL5" s="1191"/>
      <c r="BM5" s="1191"/>
      <c r="BN5" s="1191"/>
      <c r="BO5" s="1191"/>
      <c r="BP5" s="1191"/>
      <c r="BQ5" s="1191"/>
      <c r="BR5" s="1191"/>
      <c r="BS5" s="1191"/>
      <c r="BT5" s="1191"/>
      <c r="BU5" s="1191"/>
      <c r="BV5" s="1191"/>
      <c r="BW5" s="1191"/>
      <c r="BX5" s="1191"/>
      <c r="BY5" s="1191"/>
      <c r="BZ5" s="1191"/>
      <c r="CA5" s="1191"/>
      <c r="CB5" s="1191"/>
      <c r="CC5" s="1191"/>
      <c r="CD5" s="1191"/>
      <c r="CE5" s="1191"/>
      <c r="CF5" s="1191"/>
      <c r="CG5" s="1191"/>
      <c r="CH5" s="1191"/>
      <c r="CI5" s="1191"/>
      <c r="CJ5" s="1191"/>
      <c r="CK5" s="1191"/>
      <c r="CL5" s="1191"/>
      <c r="CM5" s="1191"/>
      <c r="CN5" s="1191"/>
      <c r="CO5" s="1191"/>
      <c r="CP5" s="1191"/>
      <c r="CQ5" s="1191"/>
      <c r="CR5" s="1191"/>
      <c r="CS5" s="1191"/>
      <c r="CT5" s="1191"/>
      <c r="CU5" s="1191"/>
      <c r="CV5" s="1191"/>
      <c r="CW5" s="1191"/>
      <c r="CX5" s="1191"/>
      <c r="CY5" s="1191"/>
      <c r="CZ5" s="1191"/>
      <c r="DA5" s="1191"/>
      <c r="DB5" s="1191"/>
      <c r="DC5" s="1191"/>
      <c r="DD5" s="1191"/>
      <c r="DE5" s="1191"/>
      <c r="DF5" s="1191"/>
      <c r="DG5" s="1191"/>
      <c r="DH5" s="1191"/>
      <c r="DI5" s="1191"/>
      <c r="DJ5" s="1191"/>
      <c r="DK5" s="1191"/>
      <c r="DL5" s="1191"/>
      <c r="DM5" s="1191"/>
      <c r="DN5" s="1191"/>
      <c r="DO5" s="1191"/>
      <c r="DP5" s="1191"/>
      <c r="DQ5" s="1191"/>
      <c r="DR5" s="1191"/>
      <c r="DS5" s="1191"/>
      <c r="DT5" s="1191"/>
      <c r="DU5" s="1191"/>
      <c r="DV5" s="1191"/>
      <c r="DW5" s="1191"/>
      <c r="DX5" s="1191"/>
      <c r="DY5" s="1191"/>
      <c r="DZ5" s="1191"/>
      <c r="EA5" s="1191"/>
      <c r="EB5" s="1191"/>
      <c r="EC5" s="1191"/>
      <c r="ED5" s="1191"/>
      <c r="EE5" s="1191"/>
      <c r="EF5" s="1191"/>
      <c r="EG5" s="1191"/>
      <c r="EH5" s="1191"/>
      <c r="EI5" s="1191"/>
      <c r="EJ5" s="1191"/>
      <c r="EK5" s="1191"/>
      <c r="EL5" s="1191"/>
      <c r="EM5" s="1191"/>
      <c r="EN5" s="1191"/>
      <c r="EO5" s="1191"/>
      <c r="EP5" s="1191"/>
      <c r="EQ5" s="1191"/>
      <c r="ER5" s="1191"/>
      <c r="ES5" s="1191"/>
      <c r="ET5" s="1191"/>
      <c r="EU5" s="1191"/>
      <c r="EV5" s="1191"/>
      <c r="EW5" s="1191"/>
      <c r="EX5" s="1191"/>
      <c r="EY5" s="1191"/>
      <c r="EZ5" s="1191"/>
      <c r="FA5" s="1191"/>
      <c r="FB5" s="1191"/>
      <c r="FC5" s="1191"/>
      <c r="FD5" s="1191"/>
      <c r="FE5" s="1191"/>
      <c r="FF5" s="160"/>
      <c r="FG5" s="161"/>
    </row>
    <row r="6" spans="1:163" ht="24.75" customHeight="1" x14ac:dyDescent="0.25">
      <c r="A6" s="1127"/>
      <c r="B6" s="1128"/>
      <c r="C6" s="1129"/>
      <c r="D6" s="1193" t="s">
        <v>942</v>
      </c>
      <c r="E6" s="1194"/>
      <c r="F6" s="1194"/>
      <c r="G6" s="1194"/>
      <c r="H6" s="1194"/>
      <c r="I6" s="1194"/>
      <c r="J6" s="1194"/>
      <c r="K6" s="1194"/>
      <c r="L6" s="1194"/>
      <c r="M6" s="1194"/>
      <c r="N6" s="1194"/>
      <c r="O6" s="1194"/>
      <c r="P6" s="1194"/>
      <c r="Q6" s="1194"/>
      <c r="R6" s="1194"/>
      <c r="S6" s="1194"/>
      <c r="T6" s="1194"/>
      <c r="U6" s="1194"/>
      <c r="V6" s="1195"/>
      <c r="W6" s="1194"/>
      <c r="X6" s="1194"/>
      <c r="Y6" s="1194"/>
      <c r="Z6" s="1194"/>
      <c r="AA6" s="1196"/>
      <c r="AB6" s="1215" t="s">
        <v>7</v>
      </c>
      <c r="AC6" s="1216"/>
      <c r="AD6" s="1216"/>
      <c r="AE6" s="1216"/>
      <c r="AF6" s="1216"/>
      <c r="AG6" s="1216"/>
      <c r="AH6" s="1216"/>
      <c r="AI6" s="1216"/>
      <c r="AJ6" s="1216"/>
      <c r="AK6" s="1216"/>
      <c r="AL6" s="1216"/>
      <c r="AM6" s="1216"/>
      <c r="AN6" s="1216"/>
      <c r="AO6" s="1216"/>
      <c r="AP6" s="1216"/>
      <c r="AQ6" s="1216"/>
      <c r="AR6" s="1216"/>
      <c r="AS6" s="1216"/>
      <c r="AT6" s="1216"/>
      <c r="AU6" s="1216"/>
      <c r="AV6" s="1216"/>
      <c r="AW6" s="1216"/>
      <c r="AX6" s="1216"/>
      <c r="AY6" s="1216"/>
      <c r="AZ6" s="1216"/>
      <c r="BA6" s="1216"/>
      <c r="BB6" s="1216"/>
      <c r="BC6" s="1216"/>
      <c r="BD6" s="1216"/>
      <c r="BE6" s="1216"/>
      <c r="BF6" s="1216"/>
      <c r="BG6" s="1216"/>
      <c r="BH6" s="1216"/>
      <c r="BI6" s="1216"/>
      <c r="BJ6" s="1216"/>
      <c r="BK6" s="1216"/>
      <c r="BL6" s="1216"/>
      <c r="BM6" s="1216"/>
      <c r="BN6" s="1216"/>
      <c r="BO6" s="1217"/>
      <c r="BP6" s="1210" t="s">
        <v>8</v>
      </c>
      <c r="BQ6" s="1211"/>
      <c r="BR6" s="1211"/>
      <c r="BS6" s="1211"/>
      <c r="BT6" s="1211"/>
      <c r="BU6" s="1211"/>
      <c r="BV6" s="1211"/>
      <c r="BW6" s="1211"/>
      <c r="BX6" s="1211"/>
      <c r="BY6" s="1211"/>
      <c r="BZ6" s="1211"/>
      <c r="CA6" s="1211"/>
      <c r="CB6" s="1211"/>
      <c r="CC6" s="1211"/>
      <c r="CD6" s="1211"/>
      <c r="CE6" s="1211"/>
      <c r="CF6" s="1211"/>
      <c r="CG6" s="1211"/>
      <c r="CH6" s="1211"/>
      <c r="CI6" s="1211"/>
      <c r="CJ6" s="1211"/>
      <c r="CK6" s="1211"/>
      <c r="CL6" s="1211"/>
      <c r="CM6" s="1211"/>
      <c r="CN6" s="1211"/>
      <c r="CO6" s="1211"/>
      <c r="CP6" s="1211"/>
      <c r="CQ6" s="1211"/>
      <c r="CR6" s="1211"/>
      <c r="CS6" s="1211"/>
      <c r="CT6" s="1211"/>
      <c r="CU6" s="1211"/>
      <c r="CV6" s="1211"/>
      <c r="CW6" s="1211"/>
      <c r="CX6" s="1211"/>
      <c r="CY6" s="1211"/>
      <c r="CZ6" s="1211"/>
      <c r="DA6" s="1211"/>
      <c r="DB6" s="1211"/>
      <c r="DC6" s="1211"/>
      <c r="DD6" s="1211"/>
      <c r="DE6" s="1211"/>
      <c r="DF6" s="1211"/>
      <c r="DG6" s="1211"/>
      <c r="DH6" s="1212"/>
      <c r="DI6" s="1208" t="s">
        <v>9</v>
      </c>
      <c r="DJ6" s="1209"/>
      <c r="DK6" s="1209"/>
      <c r="DL6" s="1209"/>
      <c r="DM6" s="1209"/>
      <c r="DN6" s="1209"/>
      <c r="DO6" s="1209"/>
      <c r="DP6" s="1209"/>
      <c r="DQ6" s="1209"/>
      <c r="DR6" s="1209"/>
      <c r="DS6" s="1209"/>
      <c r="DT6" s="1209"/>
      <c r="DU6" s="1209"/>
      <c r="DV6" s="1209"/>
      <c r="DW6" s="1209"/>
      <c r="DX6" s="1209"/>
      <c r="DY6" s="1209"/>
      <c r="DZ6" s="1209"/>
      <c r="EA6" s="1209"/>
      <c r="EB6" s="1209"/>
      <c r="EC6" s="1209"/>
      <c r="ED6" s="1209"/>
      <c r="EE6" s="1209"/>
      <c r="EF6" s="1209"/>
      <c r="EG6" s="1209"/>
      <c r="EH6" s="1209"/>
      <c r="EI6" s="1209"/>
      <c r="EJ6" s="1209"/>
      <c r="EK6" s="1209"/>
      <c r="EL6" s="1209"/>
      <c r="EM6" s="1209"/>
      <c r="EN6" s="1209"/>
      <c r="EO6" s="1209"/>
      <c r="EP6" s="1209"/>
      <c r="EQ6" s="1209"/>
      <c r="ER6" s="1209"/>
      <c r="ES6" s="1209"/>
      <c r="ET6" s="1209"/>
      <c r="EU6" s="1209"/>
      <c r="EV6" s="1209"/>
      <c r="EW6" s="1165" t="s">
        <v>10</v>
      </c>
      <c r="EX6" s="1165"/>
      <c r="EY6" s="1165"/>
      <c r="EZ6" s="1165"/>
      <c r="FA6" s="1165"/>
      <c r="FB6" s="1165"/>
      <c r="FC6" s="1165"/>
      <c r="FD6" s="1165"/>
      <c r="FE6" s="1165"/>
      <c r="FF6" s="1166"/>
      <c r="FG6" s="1207" t="s">
        <v>940</v>
      </c>
    </row>
    <row r="7" spans="1:163" s="162" customFormat="1" ht="24.75" customHeight="1" x14ac:dyDescent="0.25">
      <c r="A7" s="1198" t="s">
        <v>12</v>
      </c>
      <c r="B7" s="1199"/>
      <c r="C7" s="1200"/>
      <c r="D7" s="1213" t="s">
        <v>13</v>
      </c>
      <c r="E7" s="1201" t="s">
        <v>14</v>
      </c>
      <c r="F7" s="1201" t="s">
        <v>15</v>
      </c>
      <c r="G7" s="1171" t="s">
        <v>16</v>
      </c>
      <c r="H7" s="1171"/>
      <c r="I7" s="1172" t="s">
        <v>17</v>
      </c>
      <c r="J7" s="1172" t="s">
        <v>18</v>
      </c>
      <c r="K7" s="1172" t="s">
        <v>19</v>
      </c>
      <c r="L7" s="1201" t="s">
        <v>20</v>
      </c>
      <c r="M7" s="1201" t="s">
        <v>21</v>
      </c>
      <c r="N7" s="1201" t="s">
        <v>22</v>
      </c>
      <c r="O7" s="1202">
        <v>2016</v>
      </c>
      <c r="P7" s="1205"/>
      <c r="Q7" s="1202">
        <v>2017</v>
      </c>
      <c r="R7" s="1205"/>
      <c r="S7" s="1205"/>
      <c r="T7" s="1202">
        <v>2018</v>
      </c>
      <c r="U7" s="1205"/>
      <c r="V7" s="1206"/>
      <c r="W7" s="1202">
        <v>2019</v>
      </c>
      <c r="X7" s="1203"/>
      <c r="Y7" s="1204" t="s">
        <v>23</v>
      </c>
      <c r="Z7" s="1201" t="s">
        <v>24</v>
      </c>
      <c r="AA7" s="1201" t="s">
        <v>25</v>
      </c>
      <c r="AB7" s="1174" t="s">
        <v>26</v>
      </c>
      <c r="AC7" s="1175"/>
      <c r="AD7" s="1175"/>
      <c r="AE7" s="1176"/>
      <c r="AF7" s="1174" t="s">
        <v>27</v>
      </c>
      <c r="AG7" s="1175"/>
      <c r="AH7" s="1175"/>
      <c r="AI7" s="1176"/>
      <c r="AJ7" s="1174" t="s">
        <v>28</v>
      </c>
      <c r="AK7" s="1175"/>
      <c r="AL7" s="1175"/>
      <c r="AM7" s="1176"/>
      <c r="AN7" s="1174" t="s">
        <v>29</v>
      </c>
      <c r="AO7" s="1175"/>
      <c r="AP7" s="1175"/>
      <c r="AQ7" s="1176"/>
      <c r="AR7" s="1174" t="s">
        <v>957</v>
      </c>
      <c r="AS7" s="1175"/>
      <c r="AT7" s="1175"/>
      <c r="AU7" s="1176"/>
      <c r="AV7" s="1218" t="s">
        <v>31</v>
      </c>
      <c r="AW7" s="1219"/>
      <c r="AX7" s="1219"/>
      <c r="AY7" s="1220"/>
      <c r="AZ7" s="1174" t="s">
        <v>32</v>
      </c>
      <c r="BA7" s="1175"/>
      <c r="BB7" s="1175"/>
      <c r="BC7" s="1176"/>
      <c r="BD7" s="1174" t="s">
        <v>33</v>
      </c>
      <c r="BE7" s="1175"/>
      <c r="BF7" s="1175"/>
      <c r="BG7" s="1176"/>
      <c r="BH7" s="1174" t="s">
        <v>34</v>
      </c>
      <c r="BI7" s="1175"/>
      <c r="BJ7" s="1175"/>
      <c r="BK7" s="1176"/>
      <c r="BL7" s="1174" t="s">
        <v>35</v>
      </c>
      <c r="BM7" s="1175"/>
      <c r="BN7" s="1175"/>
      <c r="BO7" s="1176"/>
      <c r="BP7" s="1167" t="s">
        <v>26</v>
      </c>
      <c r="BQ7" s="1168"/>
      <c r="BR7" s="1168"/>
      <c r="BS7" s="1169"/>
      <c r="BT7" s="1167" t="s">
        <v>27</v>
      </c>
      <c r="BU7" s="1168"/>
      <c r="BV7" s="1168"/>
      <c r="BW7" s="1168"/>
      <c r="BX7" s="1169"/>
      <c r="BY7" s="1167" t="s">
        <v>28</v>
      </c>
      <c r="BZ7" s="1168"/>
      <c r="CA7" s="1168"/>
      <c r="CB7" s="1168"/>
      <c r="CC7" s="1169"/>
      <c r="CD7" s="1167" t="s">
        <v>29</v>
      </c>
      <c r="CE7" s="1168"/>
      <c r="CF7" s="1168"/>
      <c r="CG7" s="1169"/>
      <c r="CH7" s="1185" t="s">
        <v>30</v>
      </c>
      <c r="CI7" s="1186"/>
      <c r="CJ7" s="1186"/>
      <c r="CK7" s="1187"/>
      <c r="CL7" s="1180" t="s">
        <v>31</v>
      </c>
      <c r="CM7" s="1181"/>
      <c r="CN7" s="1181"/>
      <c r="CO7" s="1182"/>
      <c r="CP7" s="1185" t="s">
        <v>32</v>
      </c>
      <c r="CQ7" s="1186"/>
      <c r="CR7" s="1186"/>
      <c r="CS7" s="1186"/>
      <c r="CT7" s="1187"/>
      <c r="CU7" s="1185" t="s">
        <v>33</v>
      </c>
      <c r="CV7" s="1186"/>
      <c r="CW7" s="1186"/>
      <c r="CX7" s="1186"/>
      <c r="CY7" s="1187"/>
      <c r="CZ7" s="1180" t="s">
        <v>34</v>
      </c>
      <c r="DA7" s="1181"/>
      <c r="DB7" s="1181"/>
      <c r="DC7" s="1182"/>
      <c r="DD7" s="1180" t="s">
        <v>36</v>
      </c>
      <c r="DE7" s="1181"/>
      <c r="DF7" s="1181"/>
      <c r="DG7" s="1182"/>
      <c r="DH7" s="1081"/>
      <c r="DI7" s="1177" t="s">
        <v>26</v>
      </c>
      <c r="DJ7" s="1178"/>
      <c r="DK7" s="1178"/>
      <c r="DL7" s="1179"/>
      <c r="DM7" s="1177" t="s">
        <v>27</v>
      </c>
      <c r="DN7" s="1178"/>
      <c r="DO7" s="1178"/>
      <c r="DP7" s="1178"/>
      <c r="DQ7" s="1177" t="s">
        <v>28</v>
      </c>
      <c r="DR7" s="1178"/>
      <c r="DS7" s="1178"/>
      <c r="DT7" s="1178"/>
      <c r="DU7" s="1177" t="s">
        <v>37</v>
      </c>
      <c r="DV7" s="1178"/>
      <c r="DW7" s="1178"/>
      <c r="DX7" s="1179"/>
      <c r="DY7" s="1177" t="s">
        <v>979</v>
      </c>
      <c r="DZ7" s="1178"/>
      <c r="EA7" s="1178"/>
      <c r="EB7" s="1179"/>
      <c r="EC7" s="1177" t="s">
        <v>31</v>
      </c>
      <c r="ED7" s="1178"/>
      <c r="EE7" s="1178"/>
      <c r="EF7" s="1179"/>
      <c r="EG7" s="1177" t="s">
        <v>32</v>
      </c>
      <c r="EH7" s="1178"/>
      <c r="EI7" s="1178"/>
      <c r="EJ7" s="1178"/>
      <c r="EK7" s="1177" t="s">
        <v>33</v>
      </c>
      <c r="EL7" s="1178"/>
      <c r="EM7" s="1178"/>
      <c r="EN7" s="1179"/>
      <c r="EO7" s="1177" t="s">
        <v>34</v>
      </c>
      <c r="EP7" s="1178"/>
      <c r="EQ7" s="1178"/>
      <c r="ER7" s="1179"/>
      <c r="ES7" s="1177" t="s">
        <v>11</v>
      </c>
      <c r="ET7" s="1178"/>
      <c r="EU7" s="1178"/>
      <c r="EV7" s="1178"/>
      <c r="EW7" s="1173" t="s">
        <v>26</v>
      </c>
      <c r="EX7" s="1197" t="s">
        <v>27</v>
      </c>
      <c r="EY7" s="1197" t="s">
        <v>28</v>
      </c>
      <c r="EZ7" s="1197" t="s">
        <v>37</v>
      </c>
      <c r="FA7" s="1184" t="s">
        <v>30</v>
      </c>
      <c r="FB7" s="1184" t="s">
        <v>31</v>
      </c>
      <c r="FC7" s="1184" t="s">
        <v>32</v>
      </c>
      <c r="FD7" s="1184" t="s">
        <v>33</v>
      </c>
      <c r="FE7" s="1184" t="s">
        <v>34</v>
      </c>
      <c r="FF7" s="1183" t="s">
        <v>38</v>
      </c>
      <c r="FG7" s="1207"/>
    </row>
    <row r="8" spans="1:163" s="162" customFormat="1" ht="24.75" customHeight="1" x14ac:dyDescent="0.25">
      <c r="A8" s="163" t="s">
        <v>39</v>
      </c>
      <c r="B8" s="164" t="s">
        <v>40</v>
      </c>
      <c r="C8" s="165" t="s">
        <v>41</v>
      </c>
      <c r="D8" s="1214"/>
      <c r="E8" s="1201"/>
      <c r="F8" s="1201"/>
      <c r="G8" s="1171"/>
      <c r="H8" s="1171"/>
      <c r="I8" s="1172"/>
      <c r="J8" s="1172"/>
      <c r="K8" s="1172"/>
      <c r="L8" s="1201"/>
      <c r="M8" s="1201"/>
      <c r="N8" s="1201"/>
      <c r="O8" s="166" t="s">
        <v>42</v>
      </c>
      <c r="P8" s="167" t="s">
        <v>43</v>
      </c>
      <c r="Q8" s="166" t="s">
        <v>42</v>
      </c>
      <c r="R8" s="168" t="s">
        <v>954</v>
      </c>
      <c r="S8" s="169" t="s">
        <v>43</v>
      </c>
      <c r="T8" s="166" t="s">
        <v>42</v>
      </c>
      <c r="U8" s="166" t="s">
        <v>954</v>
      </c>
      <c r="V8" s="167" t="s">
        <v>43</v>
      </c>
      <c r="W8" s="166" t="s">
        <v>42</v>
      </c>
      <c r="X8" s="166" t="s">
        <v>954</v>
      </c>
      <c r="Y8" s="1204"/>
      <c r="Z8" s="1201"/>
      <c r="AA8" s="1201"/>
      <c r="AB8" s="53" t="s">
        <v>45</v>
      </c>
      <c r="AC8" s="54" t="s">
        <v>46</v>
      </c>
      <c r="AD8" s="53" t="s">
        <v>47</v>
      </c>
      <c r="AE8" s="53" t="s">
        <v>48</v>
      </c>
      <c r="AF8" s="55" t="s">
        <v>45</v>
      </c>
      <c r="AG8" s="56" t="s">
        <v>46</v>
      </c>
      <c r="AH8" s="53" t="s">
        <v>47</v>
      </c>
      <c r="AI8" s="53" t="s">
        <v>48</v>
      </c>
      <c r="AJ8" s="57" t="s">
        <v>45</v>
      </c>
      <c r="AK8" s="58" t="s">
        <v>46</v>
      </c>
      <c r="AL8" s="57" t="s">
        <v>47</v>
      </c>
      <c r="AM8" s="57" t="s">
        <v>48</v>
      </c>
      <c r="AN8" s="53" t="s">
        <v>45</v>
      </c>
      <c r="AO8" s="54" t="s">
        <v>46</v>
      </c>
      <c r="AP8" s="53" t="s">
        <v>47</v>
      </c>
      <c r="AQ8" s="53" t="s">
        <v>48</v>
      </c>
      <c r="AR8" s="53" t="s">
        <v>45</v>
      </c>
      <c r="AS8" s="54" t="s">
        <v>46</v>
      </c>
      <c r="AT8" s="53" t="s">
        <v>47</v>
      </c>
      <c r="AU8" s="53" t="s">
        <v>48</v>
      </c>
      <c r="AV8" s="53" t="s">
        <v>45</v>
      </c>
      <c r="AW8" s="54" t="s">
        <v>46</v>
      </c>
      <c r="AX8" s="53" t="s">
        <v>47</v>
      </c>
      <c r="AY8" s="53" t="s">
        <v>48</v>
      </c>
      <c r="AZ8" s="53" t="s">
        <v>45</v>
      </c>
      <c r="BA8" s="53" t="s">
        <v>46</v>
      </c>
      <c r="BB8" s="53" t="s">
        <v>47</v>
      </c>
      <c r="BC8" s="53" t="s">
        <v>48</v>
      </c>
      <c r="BD8" s="53" t="s">
        <v>45</v>
      </c>
      <c r="BE8" s="54" t="s">
        <v>46</v>
      </c>
      <c r="BF8" s="53" t="s">
        <v>47</v>
      </c>
      <c r="BG8" s="53" t="s">
        <v>48</v>
      </c>
      <c r="BH8" s="53" t="s">
        <v>45</v>
      </c>
      <c r="BI8" s="54" t="s">
        <v>46</v>
      </c>
      <c r="BJ8" s="53" t="s">
        <v>47</v>
      </c>
      <c r="BK8" s="53" t="s">
        <v>48</v>
      </c>
      <c r="BL8" s="59" t="s">
        <v>45</v>
      </c>
      <c r="BM8" s="56" t="s">
        <v>46</v>
      </c>
      <c r="BN8" s="55" t="s">
        <v>47</v>
      </c>
      <c r="BO8" s="55" t="s">
        <v>48</v>
      </c>
      <c r="BP8" s="716" t="s">
        <v>45</v>
      </c>
      <c r="BQ8" s="170" t="s">
        <v>46</v>
      </c>
      <c r="BR8" s="170" t="s">
        <v>47</v>
      </c>
      <c r="BS8" s="170" t="s">
        <v>48</v>
      </c>
      <c r="BT8" s="716" t="s">
        <v>45</v>
      </c>
      <c r="BU8" s="170" t="s">
        <v>46</v>
      </c>
      <c r="BV8" s="170" t="s">
        <v>47</v>
      </c>
      <c r="BW8" s="170" t="s">
        <v>48</v>
      </c>
      <c r="BX8" s="170" t="s">
        <v>978</v>
      </c>
      <c r="BY8" s="716" t="s">
        <v>45</v>
      </c>
      <c r="BZ8" s="170" t="s">
        <v>46</v>
      </c>
      <c r="CA8" s="170" t="s">
        <v>47</v>
      </c>
      <c r="CB8" s="170" t="s">
        <v>48</v>
      </c>
      <c r="CC8" s="170" t="s">
        <v>978</v>
      </c>
      <c r="CD8" s="716" t="s">
        <v>45</v>
      </c>
      <c r="CE8" s="170" t="s">
        <v>46</v>
      </c>
      <c r="CF8" s="170" t="s">
        <v>47</v>
      </c>
      <c r="CG8" s="170" t="s">
        <v>48</v>
      </c>
      <c r="CH8" s="716" t="s">
        <v>45</v>
      </c>
      <c r="CI8" s="170" t="s">
        <v>46</v>
      </c>
      <c r="CJ8" s="170" t="s">
        <v>47</v>
      </c>
      <c r="CK8" s="170" t="s">
        <v>48</v>
      </c>
      <c r="CL8" s="716" t="s">
        <v>45</v>
      </c>
      <c r="CM8" s="170" t="s">
        <v>46</v>
      </c>
      <c r="CN8" s="170" t="s">
        <v>47</v>
      </c>
      <c r="CO8" s="170" t="s">
        <v>48</v>
      </c>
      <c r="CP8" s="716" t="s">
        <v>45</v>
      </c>
      <c r="CQ8" s="170" t="s">
        <v>46</v>
      </c>
      <c r="CR8" s="170" t="s">
        <v>47</v>
      </c>
      <c r="CS8" s="170" t="s">
        <v>48</v>
      </c>
      <c r="CT8" s="170" t="s">
        <v>978</v>
      </c>
      <c r="CU8" s="170" t="s">
        <v>45</v>
      </c>
      <c r="CV8" s="170" t="s">
        <v>46</v>
      </c>
      <c r="CW8" s="170" t="s">
        <v>47</v>
      </c>
      <c r="CX8" s="170" t="s">
        <v>48</v>
      </c>
      <c r="CY8" s="170" t="s">
        <v>978</v>
      </c>
      <c r="CZ8" s="170" t="s">
        <v>45</v>
      </c>
      <c r="DA8" s="170" t="s">
        <v>46</v>
      </c>
      <c r="DB8" s="170" t="s">
        <v>47</v>
      </c>
      <c r="DC8" s="170" t="s">
        <v>48</v>
      </c>
      <c r="DD8" s="170" t="s">
        <v>45</v>
      </c>
      <c r="DE8" s="170" t="s">
        <v>46</v>
      </c>
      <c r="DF8" s="170" t="s">
        <v>47</v>
      </c>
      <c r="DG8" s="170" t="s">
        <v>48</v>
      </c>
      <c r="DH8" s="170" t="s">
        <v>978</v>
      </c>
      <c r="DI8" s="769" t="s">
        <v>45</v>
      </c>
      <c r="DJ8" s="769" t="s">
        <v>46</v>
      </c>
      <c r="DK8" s="769" t="s">
        <v>47</v>
      </c>
      <c r="DL8" s="769" t="s">
        <v>48</v>
      </c>
      <c r="DM8" s="769" t="s">
        <v>45</v>
      </c>
      <c r="DN8" s="769" t="s">
        <v>46</v>
      </c>
      <c r="DO8" s="769" t="s">
        <v>47</v>
      </c>
      <c r="DP8" s="769" t="s">
        <v>48</v>
      </c>
      <c r="DQ8" s="769" t="s">
        <v>45</v>
      </c>
      <c r="DR8" s="769" t="s">
        <v>46</v>
      </c>
      <c r="DS8" s="769" t="s">
        <v>47</v>
      </c>
      <c r="DT8" s="769" t="s">
        <v>48</v>
      </c>
      <c r="DU8" s="769" t="s">
        <v>45</v>
      </c>
      <c r="DV8" s="769" t="s">
        <v>46</v>
      </c>
      <c r="DW8" s="769" t="s">
        <v>47</v>
      </c>
      <c r="DX8" s="769" t="s">
        <v>48</v>
      </c>
      <c r="DY8" s="769" t="s">
        <v>45</v>
      </c>
      <c r="DZ8" s="769" t="s">
        <v>46</v>
      </c>
      <c r="EA8" s="769" t="s">
        <v>47</v>
      </c>
      <c r="EB8" s="769" t="s">
        <v>48</v>
      </c>
      <c r="EC8" s="769" t="s">
        <v>45</v>
      </c>
      <c r="ED8" s="769" t="s">
        <v>46</v>
      </c>
      <c r="EE8" s="769" t="s">
        <v>47</v>
      </c>
      <c r="EF8" s="769" t="s">
        <v>48</v>
      </c>
      <c r="EG8" s="769" t="s">
        <v>45</v>
      </c>
      <c r="EH8" s="769" t="s">
        <v>46</v>
      </c>
      <c r="EI8" s="769" t="s">
        <v>47</v>
      </c>
      <c r="EJ8" s="769" t="s">
        <v>48</v>
      </c>
      <c r="EK8" s="769" t="s">
        <v>45</v>
      </c>
      <c r="EL8" s="769" t="s">
        <v>46</v>
      </c>
      <c r="EM8" s="769" t="s">
        <v>47</v>
      </c>
      <c r="EN8" s="769" t="s">
        <v>48</v>
      </c>
      <c r="EO8" s="769" t="s">
        <v>45</v>
      </c>
      <c r="EP8" s="769" t="s">
        <v>46</v>
      </c>
      <c r="EQ8" s="769" t="s">
        <v>47</v>
      </c>
      <c r="ER8" s="769" t="s">
        <v>48</v>
      </c>
      <c r="ES8" s="769" t="s">
        <v>45</v>
      </c>
      <c r="ET8" s="769" t="s">
        <v>46</v>
      </c>
      <c r="EU8" s="769" t="s">
        <v>47</v>
      </c>
      <c r="EV8" s="769" t="s">
        <v>48</v>
      </c>
      <c r="EW8" s="1173"/>
      <c r="EX8" s="1197"/>
      <c r="EY8" s="1197"/>
      <c r="EZ8" s="1197"/>
      <c r="FA8" s="1184"/>
      <c r="FB8" s="1184"/>
      <c r="FC8" s="1184"/>
      <c r="FD8" s="1184"/>
      <c r="FE8" s="1184"/>
      <c r="FF8" s="1183"/>
      <c r="FG8" s="1207"/>
    </row>
    <row r="9" spans="1:163" s="162" customFormat="1" ht="24.75" customHeight="1" x14ac:dyDescent="0.25">
      <c r="A9" s="172"/>
      <c r="B9" s="172"/>
      <c r="C9" s="172"/>
      <c r="D9" s="172"/>
      <c r="E9" s="173"/>
      <c r="F9" s="173"/>
      <c r="G9" s="174"/>
      <c r="H9" s="174"/>
      <c r="I9" s="172"/>
      <c r="J9" s="172"/>
      <c r="K9" s="172"/>
      <c r="L9" s="175"/>
      <c r="M9" s="173"/>
      <c r="N9" s="173"/>
      <c r="O9" s="175"/>
      <c r="P9" s="175"/>
      <c r="Q9" s="173"/>
      <c r="R9" s="176"/>
      <c r="S9" s="862"/>
      <c r="T9" s="173"/>
      <c r="U9" s="173"/>
      <c r="V9" s="175"/>
      <c r="W9" s="173"/>
      <c r="X9" s="173"/>
      <c r="Y9" s="177"/>
      <c r="Z9" s="166"/>
      <c r="AA9" s="173"/>
      <c r="AB9" s="53"/>
      <c r="AC9" s="54"/>
      <c r="AD9" s="53"/>
      <c r="AE9" s="53"/>
      <c r="AF9" s="55"/>
      <c r="AG9" s="56"/>
      <c r="AH9" s="53"/>
      <c r="AI9" s="53"/>
      <c r="AJ9" s="57"/>
      <c r="AK9" s="58"/>
      <c r="AL9" s="57"/>
      <c r="AM9" s="57"/>
      <c r="AN9" s="53"/>
      <c r="AO9" s="54"/>
      <c r="AP9" s="53"/>
      <c r="AQ9" s="53"/>
      <c r="AR9" s="53"/>
      <c r="AS9" s="54"/>
      <c r="AT9" s="53"/>
      <c r="AU9" s="53"/>
      <c r="AV9" s="53"/>
      <c r="AW9" s="54"/>
      <c r="AX9" s="53"/>
      <c r="AY9" s="53"/>
      <c r="AZ9" s="53"/>
      <c r="BA9" s="53"/>
      <c r="BB9" s="53"/>
      <c r="BC9" s="53"/>
      <c r="BD9" s="53"/>
      <c r="BE9" s="54"/>
      <c r="BF9" s="53"/>
      <c r="BG9" s="53"/>
      <c r="BH9" s="53"/>
      <c r="BI9" s="54"/>
      <c r="BJ9" s="53"/>
      <c r="BK9" s="53"/>
      <c r="BL9" s="60"/>
      <c r="BM9" s="56"/>
      <c r="BN9" s="55"/>
      <c r="BO9" s="55"/>
      <c r="BP9" s="718"/>
      <c r="BQ9" s="178"/>
      <c r="BR9" s="178"/>
      <c r="BS9" s="178"/>
      <c r="BT9" s="718"/>
      <c r="BU9" s="178"/>
      <c r="BV9" s="178"/>
      <c r="BW9" s="178"/>
      <c r="BX9" s="178"/>
      <c r="BY9" s="718"/>
      <c r="BZ9" s="178"/>
      <c r="CA9" s="178"/>
      <c r="CB9" s="178"/>
      <c r="CC9" s="178"/>
      <c r="CD9" s="718"/>
      <c r="CE9" s="178"/>
      <c r="CF9" s="178"/>
      <c r="CG9" s="178"/>
      <c r="CH9" s="717"/>
      <c r="CI9" s="179"/>
      <c r="CJ9" s="179"/>
      <c r="CK9" s="179"/>
      <c r="CL9" s="717"/>
      <c r="CM9" s="179"/>
      <c r="CN9" s="179"/>
      <c r="CO9" s="179"/>
      <c r="CP9" s="717"/>
      <c r="CQ9" s="179"/>
      <c r="CR9" s="179"/>
      <c r="CS9" s="179"/>
      <c r="CT9" s="179"/>
      <c r="CU9" s="179"/>
      <c r="CV9" s="179"/>
      <c r="CW9" s="179"/>
      <c r="CX9" s="179"/>
      <c r="CY9" s="179"/>
      <c r="CZ9" s="179"/>
      <c r="DA9" s="179"/>
      <c r="DB9" s="179"/>
      <c r="DC9" s="179"/>
      <c r="DD9" s="179"/>
      <c r="DE9" s="179"/>
      <c r="DF9" s="179"/>
      <c r="DG9" s="179"/>
      <c r="DH9" s="179"/>
      <c r="DI9" s="669"/>
      <c r="DJ9" s="669"/>
      <c r="DK9" s="669"/>
      <c r="DL9" s="669"/>
      <c r="DM9" s="669"/>
      <c r="DN9" s="669"/>
      <c r="DO9" s="669"/>
      <c r="DP9" s="669"/>
      <c r="DQ9" s="669"/>
      <c r="DR9" s="669"/>
      <c r="DS9" s="669"/>
      <c r="DT9" s="669"/>
      <c r="DU9" s="669"/>
      <c r="DV9" s="669"/>
      <c r="DW9" s="669"/>
      <c r="DX9" s="669"/>
      <c r="DY9" s="670"/>
      <c r="DZ9" s="670"/>
      <c r="EA9" s="670"/>
      <c r="EB9" s="670"/>
      <c r="EC9" s="670"/>
      <c r="ED9" s="670"/>
      <c r="EE9" s="670"/>
      <c r="EF9" s="670"/>
      <c r="EG9" s="670"/>
      <c r="EH9" s="670"/>
      <c r="EI9" s="670"/>
      <c r="EJ9" s="670"/>
      <c r="EK9" s="670"/>
      <c r="EL9" s="670"/>
      <c r="EM9" s="670"/>
      <c r="EN9" s="670"/>
      <c r="EO9" s="670"/>
      <c r="EP9" s="670"/>
      <c r="EQ9" s="670"/>
      <c r="ER9" s="670"/>
      <c r="ES9" s="670"/>
      <c r="ET9" s="670"/>
      <c r="EU9" s="670"/>
      <c r="EV9" s="848"/>
      <c r="EW9" s="671"/>
      <c r="EX9" s="671"/>
      <c r="EY9" s="671"/>
      <c r="EZ9" s="671"/>
      <c r="FA9" s="672"/>
      <c r="FB9" s="672"/>
      <c r="FC9" s="672"/>
      <c r="FD9" s="672"/>
      <c r="FE9" s="672"/>
      <c r="FF9" s="672"/>
      <c r="FG9" s="1134"/>
    </row>
    <row r="10" spans="1:163" s="162" customFormat="1" ht="24.75" customHeight="1" x14ac:dyDescent="0.25">
      <c r="A10" s="181">
        <v>1</v>
      </c>
      <c r="B10" s="182" t="s">
        <v>49</v>
      </c>
      <c r="C10" s="183"/>
      <c r="D10" s="184"/>
      <c r="E10" s="184"/>
      <c r="F10" s="184"/>
      <c r="G10" s="183"/>
      <c r="H10" s="184"/>
      <c r="I10" s="184"/>
      <c r="J10" s="185"/>
      <c r="K10" s="183"/>
      <c r="L10" s="186" t="s">
        <v>65</v>
      </c>
      <c r="M10" s="184"/>
      <c r="N10" s="184"/>
      <c r="O10" s="187"/>
      <c r="P10" s="187"/>
      <c r="Q10" s="184"/>
      <c r="R10" s="188"/>
      <c r="S10" s="863"/>
      <c r="T10" s="184"/>
      <c r="U10" s="184"/>
      <c r="V10" s="187"/>
      <c r="W10" s="183"/>
      <c r="X10" s="183"/>
      <c r="Y10" s="189"/>
      <c r="Z10" s="190"/>
      <c r="AA10" s="183"/>
      <c r="AB10" s="61">
        <f t="shared" ref="AB10:BK10" si="0">AB11</f>
        <v>0</v>
      </c>
      <c r="AC10" s="61">
        <f t="shared" si="0"/>
        <v>0</v>
      </c>
      <c r="AD10" s="61">
        <f t="shared" si="0"/>
        <v>0</v>
      </c>
      <c r="AE10" s="61">
        <f t="shared" si="0"/>
        <v>0</v>
      </c>
      <c r="AF10" s="61">
        <f t="shared" si="0"/>
        <v>0</v>
      </c>
      <c r="AG10" s="61">
        <f t="shared" si="0"/>
        <v>0</v>
      </c>
      <c r="AH10" s="61">
        <f t="shared" si="0"/>
        <v>0</v>
      </c>
      <c r="AI10" s="61">
        <f t="shared" si="0"/>
        <v>0</v>
      </c>
      <c r="AJ10" s="61">
        <f t="shared" si="0"/>
        <v>849366350</v>
      </c>
      <c r="AK10" s="61">
        <f t="shared" si="0"/>
        <v>1055013605</v>
      </c>
      <c r="AL10" s="61">
        <f t="shared" si="0"/>
        <v>389853330</v>
      </c>
      <c r="AM10" s="61">
        <f t="shared" si="0"/>
        <v>389853330</v>
      </c>
      <c r="AN10" s="61">
        <f t="shared" si="0"/>
        <v>0</v>
      </c>
      <c r="AO10" s="61">
        <f t="shared" si="0"/>
        <v>0</v>
      </c>
      <c r="AP10" s="61">
        <f t="shared" si="0"/>
        <v>0</v>
      </c>
      <c r="AQ10" s="61">
        <f t="shared" si="0"/>
        <v>0</v>
      </c>
      <c r="AR10" s="61">
        <f t="shared" si="0"/>
        <v>0</v>
      </c>
      <c r="AS10" s="61">
        <f t="shared" si="0"/>
        <v>0</v>
      </c>
      <c r="AT10" s="61">
        <f t="shared" si="0"/>
        <v>0</v>
      </c>
      <c r="AU10" s="61">
        <f t="shared" si="0"/>
        <v>0</v>
      </c>
      <c r="AV10" s="61">
        <f t="shared" si="0"/>
        <v>2248717121</v>
      </c>
      <c r="AW10" s="61">
        <f t="shared" si="0"/>
        <v>2252293686</v>
      </c>
      <c r="AX10" s="61">
        <f t="shared" si="0"/>
        <v>2141958657.5599999</v>
      </c>
      <c r="AY10" s="61">
        <f t="shared" si="0"/>
        <v>2141958657.5599999</v>
      </c>
      <c r="AZ10" s="61">
        <f t="shared" si="0"/>
        <v>0</v>
      </c>
      <c r="BA10" s="61">
        <f t="shared" si="0"/>
        <v>0</v>
      </c>
      <c r="BB10" s="61">
        <f t="shared" si="0"/>
        <v>0</v>
      </c>
      <c r="BC10" s="61">
        <f t="shared" si="0"/>
        <v>0</v>
      </c>
      <c r="BD10" s="61">
        <f t="shared" si="0"/>
        <v>0</v>
      </c>
      <c r="BE10" s="61">
        <f t="shared" si="0"/>
        <v>0</v>
      </c>
      <c r="BF10" s="61">
        <f t="shared" si="0"/>
        <v>0</v>
      </c>
      <c r="BG10" s="61">
        <f t="shared" si="0"/>
        <v>0</v>
      </c>
      <c r="BH10" s="61">
        <f t="shared" si="0"/>
        <v>1379572379</v>
      </c>
      <c r="BI10" s="61">
        <f t="shared" si="0"/>
        <v>0</v>
      </c>
      <c r="BJ10" s="61">
        <f t="shared" si="0"/>
        <v>0</v>
      </c>
      <c r="BK10" s="61">
        <f t="shared" si="0"/>
        <v>0</v>
      </c>
      <c r="BL10" s="62">
        <f>BL11</f>
        <v>4477655850</v>
      </c>
      <c r="BM10" s="61">
        <f>BM11</f>
        <v>3307307291</v>
      </c>
      <c r="BN10" s="61">
        <f t="shared" ref="BN10:ED10" si="1">BN11</f>
        <v>2531811987.5599999</v>
      </c>
      <c r="BO10" s="61">
        <f t="shared" si="1"/>
        <v>2531811987.5599999</v>
      </c>
      <c r="BP10" s="61">
        <f t="shared" si="1"/>
        <v>0</v>
      </c>
      <c r="BQ10" s="132">
        <f t="shared" si="1"/>
        <v>0</v>
      </c>
      <c r="BR10" s="132">
        <f t="shared" si="1"/>
        <v>0</v>
      </c>
      <c r="BS10" s="132">
        <f t="shared" si="1"/>
        <v>0</v>
      </c>
      <c r="BT10" s="61">
        <f t="shared" si="1"/>
        <v>0</v>
      </c>
      <c r="BU10" s="132">
        <f t="shared" si="1"/>
        <v>1028000000</v>
      </c>
      <c r="BV10" s="132">
        <f t="shared" si="1"/>
        <v>715425477.10000002</v>
      </c>
      <c r="BW10" s="132">
        <f t="shared" si="1"/>
        <v>436713684.10000002</v>
      </c>
      <c r="BX10" s="132">
        <f t="shared" si="1"/>
        <v>0</v>
      </c>
      <c r="BY10" s="61">
        <f t="shared" si="1"/>
        <v>698391884.66919994</v>
      </c>
      <c r="BZ10" s="132">
        <f t="shared" si="1"/>
        <v>1140844406</v>
      </c>
      <c r="CA10" s="132">
        <f t="shared" si="1"/>
        <v>615821723.07999992</v>
      </c>
      <c r="CB10" s="132">
        <f t="shared" si="1"/>
        <v>615267623.07999992</v>
      </c>
      <c r="CC10" s="132">
        <f t="shared" si="1"/>
        <v>0</v>
      </c>
      <c r="CD10" s="61">
        <f t="shared" si="1"/>
        <v>0</v>
      </c>
      <c r="CE10" s="132">
        <f t="shared" si="1"/>
        <v>0</v>
      </c>
      <c r="CF10" s="132">
        <f t="shared" si="1"/>
        <v>0</v>
      </c>
      <c r="CG10" s="132">
        <f t="shared" si="1"/>
        <v>0</v>
      </c>
      <c r="CH10" s="61">
        <f t="shared" si="1"/>
        <v>0</v>
      </c>
      <c r="CI10" s="132">
        <f t="shared" si="1"/>
        <v>0</v>
      </c>
      <c r="CJ10" s="132">
        <f t="shared" si="1"/>
        <v>0</v>
      </c>
      <c r="CK10" s="132">
        <f t="shared" si="1"/>
        <v>0</v>
      </c>
      <c r="CL10" s="61">
        <f t="shared" si="1"/>
        <v>2207217417.7399998</v>
      </c>
      <c r="CM10" s="132">
        <f t="shared" si="1"/>
        <v>2432800182</v>
      </c>
      <c r="CN10" s="132">
        <f t="shared" si="1"/>
        <v>2427064367</v>
      </c>
      <c r="CO10" s="132">
        <f t="shared" si="1"/>
        <v>2427064367</v>
      </c>
      <c r="CP10" s="61">
        <f t="shared" si="1"/>
        <v>0</v>
      </c>
      <c r="CQ10" s="132">
        <f t="shared" si="1"/>
        <v>0</v>
      </c>
      <c r="CR10" s="132">
        <f t="shared" si="1"/>
        <v>0</v>
      </c>
      <c r="CS10" s="132">
        <f t="shared" si="1"/>
        <v>0</v>
      </c>
      <c r="CT10" s="132">
        <f t="shared" si="1"/>
        <v>0</v>
      </c>
      <c r="CU10" s="61">
        <f t="shared" si="1"/>
        <v>0</v>
      </c>
      <c r="CV10" s="132">
        <f t="shared" si="1"/>
        <v>0</v>
      </c>
      <c r="CW10" s="132">
        <f t="shared" si="1"/>
        <v>0</v>
      </c>
      <c r="CX10" s="132">
        <f t="shared" si="1"/>
        <v>0</v>
      </c>
      <c r="CY10" s="132">
        <f t="shared" si="1"/>
        <v>0</v>
      </c>
      <c r="CZ10" s="61">
        <f t="shared" si="1"/>
        <v>1000000000</v>
      </c>
      <c r="DA10" s="132">
        <f t="shared" si="1"/>
        <v>0</v>
      </c>
      <c r="DB10" s="132">
        <f t="shared" si="1"/>
        <v>0</v>
      </c>
      <c r="DC10" s="132">
        <f t="shared" si="1"/>
        <v>0</v>
      </c>
      <c r="DD10" s="61">
        <f t="shared" si="1"/>
        <v>3905609302.4091997</v>
      </c>
      <c r="DE10" s="61">
        <f t="shared" si="1"/>
        <v>4601644588</v>
      </c>
      <c r="DF10" s="61">
        <f t="shared" si="1"/>
        <v>3758311567.1800003</v>
      </c>
      <c r="DG10" s="61">
        <f t="shared" si="1"/>
        <v>3479045674.1800003</v>
      </c>
      <c r="DH10" s="61">
        <f t="shared" si="1"/>
        <v>0</v>
      </c>
      <c r="DI10" s="61">
        <f t="shared" si="1"/>
        <v>0</v>
      </c>
      <c r="DJ10" s="61">
        <f t="shared" si="1"/>
        <v>0</v>
      </c>
      <c r="DK10" s="61">
        <f t="shared" si="1"/>
        <v>0</v>
      </c>
      <c r="DL10" s="61">
        <f t="shared" si="1"/>
        <v>0</v>
      </c>
      <c r="DM10" s="61">
        <f t="shared" si="1"/>
        <v>0</v>
      </c>
      <c r="DN10" s="61">
        <f t="shared" si="1"/>
        <v>336332504</v>
      </c>
      <c r="DO10" s="61">
        <f t="shared" si="1"/>
        <v>207051572.65000001</v>
      </c>
      <c r="DP10" s="61">
        <f t="shared" si="1"/>
        <v>0</v>
      </c>
      <c r="DQ10" s="61">
        <f t="shared" si="1"/>
        <v>632604641.20930004</v>
      </c>
      <c r="DR10" s="61">
        <f t="shared" si="1"/>
        <v>1998222658</v>
      </c>
      <c r="DS10" s="61">
        <f t="shared" si="1"/>
        <v>437871390</v>
      </c>
      <c r="DT10" s="61">
        <f t="shared" si="1"/>
        <v>87326255</v>
      </c>
      <c r="DU10" s="61">
        <f t="shared" si="1"/>
        <v>0</v>
      </c>
      <c r="DV10" s="61">
        <f t="shared" si="1"/>
        <v>0</v>
      </c>
      <c r="DW10" s="61">
        <f t="shared" si="1"/>
        <v>0</v>
      </c>
      <c r="DX10" s="61">
        <f t="shared" si="1"/>
        <v>0</v>
      </c>
      <c r="DY10" s="61">
        <f t="shared" si="1"/>
        <v>0</v>
      </c>
      <c r="DZ10" s="61">
        <f t="shared" si="1"/>
        <v>0</v>
      </c>
      <c r="EA10" s="61">
        <f t="shared" si="1"/>
        <v>0</v>
      </c>
      <c r="EB10" s="61">
        <f t="shared" si="1"/>
        <v>0</v>
      </c>
      <c r="EC10" s="61">
        <f t="shared" si="1"/>
        <v>2272403940.2722001</v>
      </c>
      <c r="ED10" s="61">
        <f t="shared" si="1"/>
        <v>2398473229</v>
      </c>
      <c r="EE10" s="61">
        <f t="shared" ref="EE10:ER10" si="2">EE11</f>
        <v>0</v>
      </c>
      <c r="EF10" s="61">
        <f t="shared" si="2"/>
        <v>0</v>
      </c>
      <c r="EG10" s="61">
        <f t="shared" si="2"/>
        <v>0</v>
      </c>
      <c r="EH10" s="61">
        <f t="shared" si="2"/>
        <v>0</v>
      </c>
      <c r="EI10" s="61">
        <f t="shared" si="2"/>
        <v>0</v>
      </c>
      <c r="EJ10" s="61">
        <f t="shared" si="2"/>
        <v>0</v>
      </c>
      <c r="EK10" s="61">
        <f t="shared" si="2"/>
        <v>0</v>
      </c>
      <c r="EL10" s="61">
        <f t="shared" si="2"/>
        <v>0</v>
      </c>
      <c r="EM10" s="61">
        <f t="shared" si="2"/>
        <v>0</v>
      </c>
      <c r="EN10" s="61">
        <f t="shared" si="2"/>
        <v>0</v>
      </c>
      <c r="EO10" s="61">
        <f t="shared" si="2"/>
        <v>7904449896</v>
      </c>
      <c r="EP10" s="61">
        <f t="shared" si="2"/>
        <v>0</v>
      </c>
      <c r="EQ10" s="61">
        <f t="shared" si="2"/>
        <v>0</v>
      </c>
      <c r="ER10" s="61">
        <f t="shared" si="2"/>
        <v>0</v>
      </c>
      <c r="ES10" s="61">
        <f>ES11</f>
        <v>10823833477.481499</v>
      </c>
      <c r="ET10" s="61">
        <f t="shared" ref="ET10:EV10" si="3">ET11</f>
        <v>4733028391</v>
      </c>
      <c r="EU10" s="61">
        <f t="shared" si="3"/>
        <v>644922962.64999998</v>
      </c>
      <c r="EV10" s="61">
        <f t="shared" si="3"/>
        <v>87326255</v>
      </c>
      <c r="EW10" s="673"/>
      <c r="EX10" s="673"/>
      <c r="EY10" s="673"/>
      <c r="EZ10" s="673"/>
      <c r="FA10" s="673"/>
      <c r="FB10" s="673"/>
      <c r="FC10" s="673"/>
      <c r="FD10" s="673"/>
      <c r="FE10" s="673"/>
      <c r="FF10" s="803">
        <f>FF11</f>
        <v>4990465088.4799995</v>
      </c>
      <c r="FG10" s="61">
        <f>FG11</f>
        <v>24197563718.370697</v>
      </c>
    </row>
    <row r="11" spans="1:163" s="162" customFormat="1" ht="24.75" customHeight="1" x14ac:dyDescent="0.25">
      <c r="A11" s="191"/>
      <c r="B11" s="192">
        <v>1</v>
      </c>
      <c r="C11" s="193" t="s">
        <v>50</v>
      </c>
      <c r="D11" s="194"/>
      <c r="E11" s="195"/>
      <c r="F11" s="195"/>
      <c r="G11" s="196"/>
      <c r="H11" s="197"/>
      <c r="I11" s="197"/>
      <c r="J11" s="198"/>
      <c r="K11" s="196"/>
      <c r="L11" s="199"/>
      <c r="M11" s="197"/>
      <c r="N11" s="197"/>
      <c r="O11" s="200"/>
      <c r="P11" s="200"/>
      <c r="Q11" s="197"/>
      <c r="R11" s="201"/>
      <c r="S11" s="864"/>
      <c r="T11" s="197"/>
      <c r="U11" s="197"/>
      <c r="V11" s="200"/>
      <c r="W11" s="196"/>
      <c r="X11" s="196"/>
      <c r="Y11" s="202"/>
      <c r="Z11" s="203"/>
      <c r="AA11" s="196"/>
      <c r="AB11" s="63">
        <f t="shared" ref="AB11:BG11" si="4">AB12+AB19+AB27</f>
        <v>0</v>
      </c>
      <c r="AC11" s="63">
        <f t="shared" si="4"/>
        <v>0</v>
      </c>
      <c r="AD11" s="63">
        <f t="shared" si="4"/>
        <v>0</v>
      </c>
      <c r="AE11" s="63">
        <f t="shared" si="4"/>
        <v>0</v>
      </c>
      <c r="AF11" s="63">
        <f t="shared" si="4"/>
        <v>0</v>
      </c>
      <c r="AG11" s="63">
        <f t="shared" si="4"/>
        <v>0</v>
      </c>
      <c r="AH11" s="63">
        <f t="shared" si="4"/>
        <v>0</v>
      </c>
      <c r="AI11" s="63">
        <f t="shared" si="4"/>
        <v>0</v>
      </c>
      <c r="AJ11" s="63">
        <f t="shared" si="4"/>
        <v>849366350</v>
      </c>
      <c r="AK11" s="63">
        <f t="shared" si="4"/>
        <v>1055013605</v>
      </c>
      <c r="AL11" s="63">
        <f t="shared" si="4"/>
        <v>389853330</v>
      </c>
      <c r="AM11" s="63">
        <f t="shared" si="4"/>
        <v>389853330</v>
      </c>
      <c r="AN11" s="63">
        <f t="shared" si="4"/>
        <v>0</v>
      </c>
      <c r="AO11" s="63">
        <f t="shared" si="4"/>
        <v>0</v>
      </c>
      <c r="AP11" s="63">
        <f t="shared" si="4"/>
        <v>0</v>
      </c>
      <c r="AQ11" s="63">
        <f t="shared" si="4"/>
        <v>0</v>
      </c>
      <c r="AR11" s="63">
        <f t="shared" si="4"/>
        <v>0</v>
      </c>
      <c r="AS11" s="63">
        <f t="shared" si="4"/>
        <v>0</v>
      </c>
      <c r="AT11" s="63">
        <f t="shared" si="4"/>
        <v>0</v>
      </c>
      <c r="AU11" s="63">
        <f t="shared" si="4"/>
        <v>0</v>
      </c>
      <c r="AV11" s="63">
        <f t="shared" si="4"/>
        <v>2248717121</v>
      </c>
      <c r="AW11" s="63">
        <f t="shared" si="4"/>
        <v>2252293686</v>
      </c>
      <c r="AX11" s="63">
        <f t="shared" si="4"/>
        <v>2141958657.5599999</v>
      </c>
      <c r="AY11" s="63">
        <f t="shared" si="4"/>
        <v>2141958657.5599999</v>
      </c>
      <c r="AZ11" s="63">
        <f t="shared" si="4"/>
        <v>0</v>
      </c>
      <c r="BA11" s="63">
        <f t="shared" si="4"/>
        <v>0</v>
      </c>
      <c r="BB11" s="63">
        <f t="shared" si="4"/>
        <v>0</v>
      </c>
      <c r="BC11" s="63">
        <f t="shared" si="4"/>
        <v>0</v>
      </c>
      <c r="BD11" s="63">
        <f t="shared" si="4"/>
        <v>0</v>
      </c>
      <c r="BE11" s="63">
        <f t="shared" si="4"/>
        <v>0</v>
      </c>
      <c r="BF11" s="63">
        <f t="shared" si="4"/>
        <v>0</v>
      </c>
      <c r="BG11" s="63">
        <f t="shared" si="4"/>
        <v>0</v>
      </c>
      <c r="BH11" s="63">
        <f t="shared" ref="BH11:BO11" si="5">BH12+BH19+BH27</f>
        <v>1379572379</v>
      </c>
      <c r="BI11" s="63">
        <f t="shared" si="5"/>
        <v>0</v>
      </c>
      <c r="BJ11" s="63">
        <f t="shared" si="5"/>
        <v>0</v>
      </c>
      <c r="BK11" s="63">
        <f t="shared" si="5"/>
        <v>0</v>
      </c>
      <c r="BL11" s="64">
        <f t="shared" si="5"/>
        <v>4477655850</v>
      </c>
      <c r="BM11" s="63">
        <f t="shared" si="5"/>
        <v>3307307291</v>
      </c>
      <c r="BN11" s="63">
        <f t="shared" si="5"/>
        <v>2531811987.5599999</v>
      </c>
      <c r="BO11" s="63">
        <f t="shared" si="5"/>
        <v>2531811987.5599999</v>
      </c>
      <c r="BP11" s="63">
        <f t="shared" ref="BP11:EF11" si="6">BP12+BP19+BP27</f>
        <v>0</v>
      </c>
      <c r="BQ11" s="133">
        <f t="shared" si="6"/>
        <v>0</v>
      </c>
      <c r="BR11" s="133">
        <f t="shared" si="6"/>
        <v>0</v>
      </c>
      <c r="BS11" s="133">
        <f t="shared" si="6"/>
        <v>0</v>
      </c>
      <c r="BT11" s="63">
        <f t="shared" si="6"/>
        <v>0</v>
      </c>
      <c r="BU11" s="133">
        <f t="shared" si="6"/>
        <v>1028000000</v>
      </c>
      <c r="BV11" s="133">
        <f t="shared" si="6"/>
        <v>715425477.10000002</v>
      </c>
      <c r="BW11" s="133">
        <f t="shared" si="6"/>
        <v>436713684.10000002</v>
      </c>
      <c r="BX11" s="133"/>
      <c r="BY11" s="63">
        <f t="shared" si="6"/>
        <v>698391884.66919994</v>
      </c>
      <c r="BZ11" s="133">
        <f t="shared" si="6"/>
        <v>1140844406</v>
      </c>
      <c r="CA11" s="133">
        <f t="shared" si="6"/>
        <v>615821723.07999992</v>
      </c>
      <c r="CB11" s="133">
        <f t="shared" si="6"/>
        <v>615267623.07999992</v>
      </c>
      <c r="CC11" s="133"/>
      <c r="CD11" s="63">
        <f t="shared" si="6"/>
        <v>0</v>
      </c>
      <c r="CE11" s="133">
        <f t="shared" si="6"/>
        <v>0</v>
      </c>
      <c r="CF11" s="133">
        <f t="shared" si="6"/>
        <v>0</v>
      </c>
      <c r="CG11" s="133">
        <f t="shared" si="6"/>
        <v>0</v>
      </c>
      <c r="CH11" s="63">
        <f t="shared" si="6"/>
        <v>0</v>
      </c>
      <c r="CI11" s="133">
        <f t="shared" si="6"/>
        <v>0</v>
      </c>
      <c r="CJ11" s="133">
        <f t="shared" si="6"/>
        <v>0</v>
      </c>
      <c r="CK11" s="133">
        <f t="shared" si="6"/>
        <v>0</v>
      </c>
      <c r="CL11" s="63">
        <f t="shared" si="6"/>
        <v>2207217417.7399998</v>
      </c>
      <c r="CM11" s="133">
        <f t="shared" si="6"/>
        <v>2432800182</v>
      </c>
      <c r="CN11" s="133">
        <f t="shared" si="6"/>
        <v>2427064367</v>
      </c>
      <c r="CO11" s="133">
        <f t="shared" si="6"/>
        <v>2427064367</v>
      </c>
      <c r="CP11" s="63">
        <f t="shared" si="6"/>
        <v>0</v>
      </c>
      <c r="CQ11" s="133">
        <f t="shared" si="6"/>
        <v>0</v>
      </c>
      <c r="CR11" s="133">
        <f t="shared" si="6"/>
        <v>0</v>
      </c>
      <c r="CS11" s="133">
        <f t="shared" si="6"/>
        <v>0</v>
      </c>
      <c r="CT11" s="133"/>
      <c r="CU11" s="63">
        <f t="shared" si="6"/>
        <v>0</v>
      </c>
      <c r="CV11" s="133">
        <f t="shared" si="6"/>
        <v>0</v>
      </c>
      <c r="CW11" s="133">
        <f t="shared" si="6"/>
        <v>0</v>
      </c>
      <c r="CX11" s="133">
        <f t="shared" si="6"/>
        <v>0</v>
      </c>
      <c r="CY11" s="133"/>
      <c r="CZ11" s="63">
        <f t="shared" si="6"/>
        <v>1000000000</v>
      </c>
      <c r="DA11" s="133">
        <f t="shared" si="6"/>
        <v>0</v>
      </c>
      <c r="DB11" s="133">
        <f t="shared" si="6"/>
        <v>0</v>
      </c>
      <c r="DC11" s="133">
        <f t="shared" si="6"/>
        <v>0</v>
      </c>
      <c r="DD11" s="63">
        <f t="shared" si="6"/>
        <v>3905609302.4091997</v>
      </c>
      <c r="DE11" s="63">
        <f t="shared" si="6"/>
        <v>4601644588</v>
      </c>
      <c r="DF11" s="63">
        <f t="shared" si="6"/>
        <v>3758311567.1800003</v>
      </c>
      <c r="DG11" s="63">
        <f t="shared" si="6"/>
        <v>3479045674.1800003</v>
      </c>
      <c r="DH11" s="63"/>
      <c r="DI11" s="63">
        <f t="shared" si="6"/>
        <v>0</v>
      </c>
      <c r="DJ11" s="63">
        <f t="shared" si="6"/>
        <v>0</v>
      </c>
      <c r="DK11" s="63">
        <f t="shared" si="6"/>
        <v>0</v>
      </c>
      <c r="DL11" s="63">
        <f t="shared" si="6"/>
        <v>0</v>
      </c>
      <c r="DM11" s="63">
        <f t="shared" si="6"/>
        <v>0</v>
      </c>
      <c r="DN11" s="63">
        <f t="shared" si="6"/>
        <v>336332504</v>
      </c>
      <c r="DO11" s="63">
        <f t="shared" si="6"/>
        <v>207051572.65000001</v>
      </c>
      <c r="DP11" s="63">
        <f t="shared" si="6"/>
        <v>0</v>
      </c>
      <c r="DQ11" s="63">
        <f t="shared" si="6"/>
        <v>632604641.20930004</v>
      </c>
      <c r="DR11" s="63">
        <f t="shared" si="6"/>
        <v>1998222658</v>
      </c>
      <c r="DS11" s="63">
        <f t="shared" si="6"/>
        <v>437871390</v>
      </c>
      <c r="DT11" s="63">
        <f t="shared" si="6"/>
        <v>87326255</v>
      </c>
      <c r="DU11" s="63">
        <f t="shared" si="6"/>
        <v>0</v>
      </c>
      <c r="DV11" s="63">
        <f t="shared" si="6"/>
        <v>0</v>
      </c>
      <c r="DW11" s="63">
        <f t="shared" si="6"/>
        <v>0</v>
      </c>
      <c r="DX11" s="63">
        <f t="shared" si="6"/>
        <v>0</v>
      </c>
      <c r="DY11" s="63">
        <f t="shared" si="6"/>
        <v>0</v>
      </c>
      <c r="DZ11" s="63">
        <f t="shared" si="6"/>
        <v>0</v>
      </c>
      <c r="EA11" s="63">
        <f t="shared" si="6"/>
        <v>0</v>
      </c>
      <c r="EB11" s="63">
        <f t="shared" si="6"/>
        <v>0</v>
      </c>
      <c r="EC11" s="63">
        <f t="shared" si="6"/>
        <v>2272403940.2722001</v>
      </c>
      <c r="ED11" s="63">
        <f t="shared" si="6"/>
        <v>2398473229</v>
      </c>
      <c r="EE11" s="63">
        <f t="shared" si="6"/>
        <v>0</v>
      </c>
      <c r="EF11" s="63">
        <f t="shared" si="6"/>
        <v>0</v>
      </c>
      <c r="EG11" s="63">
        <f t="shared" ref="EG11" si="7">EG12+EG19+EG27</f>
        <v>0</v>
      </c>
      <c r="EH11" s="63">
        <f t="shared" ref="EH11:ER11" si="8">EH12+EH19+EH27</f>
        <v>0</v>
      </c>
      <c r="EI11" s="63">
        <f t="shared" si="8"/>
        <v>0</v>
      </c>
      <c r="EJ11" s="63">
        <f t="shared" si="8"/>
        <v>0</v>
      </c>
      <c r="EK11" s="63">
        <f t="shared" si="8"/>
        <v>0</v>
      </c>
      <c r="EL11" s="63">
        <f t="shared" si="8"/>
        <v>0</v>
      </c>
      <c r="EM11" s="63">
        <f t="shared" si="8"/>
        <v>0</v>
      </c>
      <c r="EN11" s="63">
        <f t="shared" si="8"/>
        <v>0</v>
      </c>
      <c r="EO11" s="63">
        <f t="shared" si="8"/>
        <v>7904449896</v>
      </c>
      <c r="EP11" s="63">
        <f t="shared" si="8"/>
        <v>0</v>
      </c>
      <c r="EQ11" s="63">
        <f t="shared" si="8"/>
        <v>0</v>
      </c>
      <c r="ER11" s="63">
        <f t="shared" si="8"/>
        <v>0</v>
      </c>
      <c r="ES11" s="63">
        <f>ES12+ES19+ES27</f>
        <v>10823833477.481499</v>
      </c>
      <c r="ET11" s="63">
        <f t="shared" ref="ET11:EV11" si="9">ET12+ET19+ET27</f>
        <v>4733028391</v>
      </c>
      <c r="EU11" s="63">
        <f t="shared" si="9"/>
        <v>644922962.64999998</v>
      </c>
      <c r="EV11" s="63">
        <f t="shared" si="9"/>
        <v>87326255</v>
      </c>
      <c r="EW11" s="674"/>
      <c r="EX11" s="674"/>
      <c r="EY11" s="674"/>
      <c r="EZ11" s="674"/>
      <c r="FA11" s="674"/>
      <c r="FB11" s="674"/>
      <c r="FC11" s="674"/>
      <c r="FD11" s="674"/>
      <c r="FE11" s="674"/>
      <c r="FF11" s="804">
        <f>FF12+FF19+FF27</f>
        <v>4990465088.4799995</v>
      </c>
      <c r="FG11" s="63">
        <f>FG12+FG19+FG27</f>
        <v>24197563718.370697</v>
      </c>
    </row>
    <row r="12" spans="1:163" s="162" customFormat="1" ht="24.75" customHeight="1" x14ac:dyDescent="0.25">
      <c r="A12" s="204"/>
      <c r="B12" s="191"/>
      <c r="C12" s="205">
        <v>1</v>
      </c>
      <c r="D12" s="206" t="s">
        <v>51</v>
      </c>
      <c r="E12" s="207"/>
      <c r="F12" s="206"/>
      <c r="G12" s="208"/>
      <c r="H12" s="209"/>
      <c r="I12" s="209"/>
      <c r="J12" s="208"/>
      <c r="K12" s="210"/>
      <c r="L12" s="211"/>
      <c r="M12" s="209"/>
      <c r="N12" s="209"/>
      <c r="O12" s="212"/>
      <c r="P12" s="212"/>
      <c r="Q12" s="209"/>
      <c r="R12" s="213"/>
      <c r="S12" s="865"/>
      <c r="T12" s="209"/>
      <c r="U12" s="209"/>
      <c r="V12" s="212"/>
      <c r="W12" s="210"/>
      <c r="X12" s="210"/>
      <c r="Y12" s="215"/>
      <c r="Z12" s="216"/>
      <c r="AA12" s="210"/>
      <c r="AB12" s="65">
        <f t="shared" ref="AB12:BG12" si="10">SUM(AB13:AB18)</f>
        <v>0</v>
      </c>
      <c r="AC12" s="65">
        <f t="shared" si="10"/>
        <v>0</v>
      </c>
      <c r="AD12" s="65">
        <f t="shared" si="10"/>
        <v>0</v>
      </c>
      <c r="AE12" s="65">
        <f t="shared" si="10"/>
        <v>0</v>
      </c>
      <c r="AF12" s="65">
        <f t="shared" si="10"/>
        <v>0</v>
      </c>
      <c r="AG12" s="65">
        <f t="shared" si="10"/>
        <v>0</v>
      </c>
      <c r="AH12" s="65">
        <f t="shared" si="10"/>
        <v>0</v>
      </c>
      <c r="AI12" s="65">
        <f t="shared" si="10"/>
        <v>0</v>
      </c>
      <c r="AJ12" s="65">
        <f t="shared" si="10"/>
        <v>80000000</v>
      </c>
      <c r="AK12" s="65">
        <f t="shared" si="10"/>
        <v>80000000</v>
      </c>
      <c r="AL12" s="65">
        <f t="shared" si="10"/>
        <v>51730000</v>
      </c>
      <c r="AM12" s="65">
        <f t="shared" si="10"/>
        <v>51730000</v>
      </c>
      <c r="AN12" s="65">
        <f t="shared" si="10"/>
        <v>0</v>
      </c>
      <c r="AO12" s="65">
        <f t="shared" si="10"/>
        <v>0</v>
      </c>
      <c r="AP12" s="65">
        <f t="shared" si="10"/>
        <v>0</v>
      </c>
      <c r="AQ12" s="65">
        <f t="shared" si="10"/>
        <v>0</v>
      </c>
      <c r="AR12" s="65">
        <f t="shared" si="10"/>
        <v>0</v>
      </c>
      <c r="AS12" s="65">
        <f t="shared" si="10"/>
        <v>0</v>
      </c>
      <c r="AT12" s="65">
        <f t="shared" si="10"/>
        <v>0</v>
      </c>
      <c r="AU12" s="65">
        <f t="shared" si="10"/>
        <v>0</v>
      </c>
      <c r="AV12" s="65">
        <f t="shared" si="10"/>
        <v>0</v>
      </c>
      <c r="AW12" s="65">
        <f t="shared" si="10"/>
        <v>0</v>
      </c>
      <c r="AX12" s="65">
        <f t="shared" si="10"/>
        <v>0</v>
      </c>
      <c r="AY12" s="65">
        <f t="shared" si="10"/>
        <v>0</v>
      </c>
      <c r="AZ12" s="65">
        <f t="shared" si="10"/>
        <v>0</v>
      </c>
      <c r="BA12" s="65">
        <f t="shared" si="10"/>
        <v>0</v>
      </c>
      <c r="BB12" s="65">
        <f t="shared" si="10"/>
        <v>0</v>
      </c>
      <c r="BC12" s="65">
        <f t="shared" si="10"/>
        <v>0</v>
      </c>
      <c r="BD12" s="65">
        <f t="shared" si="10"/>
        <v>0</v>
      </c>
      <c r="BE12" s="65">
        <f t="shared" si="10"/>
        <v>0</v>
      </c>
      <c r="BF12" s="65">
        <f t="shared" si="10"/>
        <v>0</v>
      </c>
      <c r="BG12" s="65">
        <f t="shared" si="10"/>
        <v>0</v>
      </c>
      <c r="BH12" s="65">
        <f t="shared" ref="BH12:BO12" si="11">SUM(BH13:BH18)</f>
        <v>1379572379</v>
      </c>
      <c r="BI12" s="65">
        <f t="shared" si="11"/>
        <v>0</v>
      </c>
      <c r="BJ12" s="65">
        <f t="shared" si="11"/>
        <v>0</v>
      </c>
      <c r="BK12" s="65">
        <f t="shared" si="11"/>
        <v>0</v>
      </c>
      <c r="BL12" s="66">
        <f t="shared" si="11"/>
        <v>1459572379</v>
      </c>
      <c r="BM12" s="65">
        <f t="shared" si="11"/>
        <v>80000000</v>
      </c>
      <c r="BN12" s="65">
        <f t="shared" si="11"/>
        <v>51730000</v>
      </c>
      <c r="BO12" s="65">
        <f t="shared" si="11"/>
        <v>51730000</v>
      </c>
      <c r="BP12" s="65">
        <f t="shared" ref="BP12:EF12" si="12">SUM(BP13:BP18)</f>
        <v>0</v>
      </c>
      <c r="BQ12" s="135">
        <f t="shared" si="12"/>
        <v>0</v>
      </c>
      <c r="BR12" s="135">
        <f t="shared" si="12"/>
        <v>0</v>
      </c>
      <c r="BS12" s="135">
        <f t="shared" si="12"/>
        <v>0</v>
      </c>
      <c r="BT12" s="65">
        <f t="shared" si="12"/>
        <v>0</v>
      </c>
      <c r="BU12" s="135">
        <f t="shared" si="12"/>
        <v>50000000</v>
      </c>
      <c r="BV12" s="135">
        <f t="shared" si="12"/>
        <v>50000000</v>
      </c>
      <c r="BW12" s="135">
        <f t="shared" si="12"/>
        <v>50000000</v>
      </c>
      <c r="BX12" s="135"/>
      <c r="BY12" s="65">
        <f t="shared" si="12"/>
        <v>60000000</v>
      </c>
      <c r="BZ12" s="135">
        <f t="shared" si="12"/>
        <v>110000000</v>
      </c>
      <c r="CA12" s="135">
        <f t="shared" si="12"/>
        <v>97523510</v>
      </c>
      <c r="CB12" s="135">
        <f t="shared" si="12"/>
        <v>97519910</v>
      </c>
      <c r="CC12" s="135"/>
      <c r="CD12" s="65">
        <f t="shared" si="12"/>
        <v>0</v>
      </c>
      <c r="CE12" s="135">
        <f t="shared" si="12"/>
        <v>0</v>
      </c>
      <c r="CF12" s="135">
        <f t="shared" si="12"/>
        <v>0</v>
      </c>
      <c r="CG12" s="135">
        <f t="shared" si="12"/>
        <v>0</v>
      </c>
      <c r="CH12" s="65">
        <f t="shared" si="12"/>
        <v>0</v>
      </c>
      <c r="CI12" s="135">
        <f t="shared" si="12"/>
        <v>0</v>
      </c>
      <c r="CJ12" s="135">
        <f t="shared" si="12"/>
        <v>0</v>
      </c>
      <c r="CK12" s="135">
        <f t="shared" si="12"/>
        <v>0</v>
      </c>
      <c r="CL12" s="65">
        <f t="shared" si="12"/>
        <v>0</v>
      </c>
      <c r="CM12" s="135">
        <f t="shared" si="12"/>
        <v>0</v>
      </c>
      <c r="CN12" s="135">
        <f t="shared" si="12"/>
        <v>0</v>
      </c>
      <c r="CO12" s="135">
        <f t="shared" si="12"/>
        <v>0</v>
      </c>
      <c r="CP12" s="65">
        <f t="shared" si="12"/>
        <v>0</v>
      </c>
      <c r="CQ12" s="135">
        <f t="shared" si="12"/>
        <v>0</v>
      </c>
      <c r="CR12" s="135">
        <f t="shared" si="12"/>
        <v>0</v>
      </c>
      <c r="CS12" s="135">
        <f t="shared" si="12"/>
        <v>0</v>
      </c>
      <c r="CT12" s="135"/>
      <c r="CU12" s="65">
        <f t="shared" si="12"/>
        <v>0</v>
      </c>
      <c r="CV12" s="135">
        <f t="shared" si="12"/>
        <v>0</v>
      </c>
      <c r="CW12" s="135">
        <f t="shared" si="12"/>
        <v>0</v>
      </c>
      <c r="CX12" s="135">
        <f t="shared" si="12"/>
        <v>0</v>
      </c>
      <c r="CY12" s="135"/>
      <c r="CZ12" s="65">
        <f t="shared" si="12"/>
        <v>1000000000</v>
      </c>
      <c r="DA12" s="135">
        <f t="shared" si="12"/>
        <v>0</v>
      </c>
      <c r="DB12" s="135">
        <f t="shared" si="12"/>
        <v>0</v>
      </c>
      <c r="DC12" s="135">
        <f t="shared" si="12"/>
        <v>0</v>
      </c>
      <c r="DD12" s="65">
        <f t="shared" si="12"/>
        <v>1060000000</v>
      </c>
      <c r="DE12" s="65">
        <f t="shared" si="12"/>
        <v>160000000</v>
      </c>
      <c r="DF12" s="65">
        <f t="shared" si="12"/>
        <v>147523510</v>
      </c>
      <c r="DG12" s="65">
        <f t="shared" si="12"/>
        <v>147519910</v>
      </c>
      <c r="DH12" s="65"/>
      <c r="DI12" s="65">
        <f t="shared" si="12"/>
        <v>0</v>
      </c>
      <c r="DJ12" s="65">
        <f t="shared" si="12"/>
        <v>0</v>
      </c>
      <c r="DK12" s="65">
        <f t="shared" si="12"/>
        <v>0</v>
      </c>
      <c r="DL12" s="65">
        <f t="shared" si="12"/>
        <v>0</v>
      </c>
      <c r="DM12" s="65">
        <f t="shared" si="12"/>
        <v>0</v>
      </c>
      <c r="DN12" s="65">
        <f t="shared" si="12"/>
        <v>0</v>
      </c>
      <c r="DO12" s="65">
        <f t="shared" si="12"/>
        <v>0</v>
      </c>
      <c r="DP12" s="65">
        <f t="shared" si="12"/>
        <v>0</v>
      </c>
      <c r="DQ12" s="65">
        <f t="shared" si="12"/>
        <v>30000000</v>
      </c>
      <c r="DR12" s="65">
        <f t="shared" si="12"/>
        <v>85000000</v>
      </c>
      <c r="DS12" s="65">
        <f t="shared" si="12"/>
        <v>82979991</v>
      </c>
      <c r="DT12" s="65">
        <f t="shared" si="12"/>
        <v>28312922</v>
      </c>
      <c r="DU12" s="65">
        <f t="shared" si="12"/>
        <v>0</v>
      </c>
      <c r="DV12" s="65">
        <f t="shared" si="12"/>
        <v>0</v>
      </c>
      <c r="DW12" s="65">
        <f t="shared" si="12"/>
        <v>0</v>
      </c>
      <c r="DX12" s="65">
        <f t="shared" si="12"/>
        <v>0</v>
      </c>
      <c r="DY12" s="65">
        <f t="shared" si="12"/>
        <v>0</v>
      </c>
      <c r="DZ12" s="65">
        <f t="shared" si="12"/>
        <v>0</v>
      </c>
      <c r="EA12" s="65">
        <f t="shared" si="12"/>
        <v>0</v>
      </c>
      <c r="EB12" s="65">
        <f t="shared" si="12"/>
        <v>0</v>
      </c>
      <c r="EC12" s="65">
        <f t="shared" si="12"/>
        <v>0</v>
      </c>
      <c r="ED12" s="65">
        <f t="shared" si="12"/>
        <v>0</v>
      </c>
      <c r="EE12" s="65">
        <f t="shared" si="12"/>
        <v>0</v>
      </c>
      <c r="EF12" s="65">
        <f t="shared" si="12"/>
        <v>0</v>
      </c>
      <c r="EG12" s="65">
        <f t="shared" ref="EG12" si="13">SUM(EG13:EG18)</f>
        <v>0</v>
      </c>
      <c r="EH12" s="65">
        <f t="shared" ref="EH12:ER12" si="14">SUM(EH13:EH18)</f>
        <v>0</v>
      </c>
      <c r="EI12" s="65">
        <f t="shared" si="14"/>
        <v>0</v>
      </c>
      <c r="EJ12" s="65">
        <f t="shared" si="14"/>
        <v>0</v>
      </c>
      <c r="EK12" s="65">
        <f t="shared" si="14"/>
        <v>0</v>
      </c>
      <c r="EL12" s="65">
        <f t="shared" si="14"/>
        <v>0</v>
      </c>
      <c r="EM12" s="65">
        <f t="shared" si="14"/>
        <v>0</v>
      </c>
      <c r="EN12" s="65">
        <f t="shared" si="14"/>
        <v>0</v>
      </c>
      <c r="EO12" s="65">
        <f t="shared" si="14"/>
        <v>7904449896</v>
      </c>
      <c r="EP12" s="65">
        <f t="shared" si="14"/>
        <v>0</v>
      </c>
      <c r="EQ12" s="65">
        <f t="shared" si="14"/>
        <v>0</v>
      </c>
      <c r="ER12" s="65">
        <f t="shared" si="14"/>
        <v>0</v>
      </c>
      <c r="ES12" s="65">
        <f>SUM(ES13:ES18)</f>
        <v>7934449896</v>
      </c>
      <c r="ET12" s="65">
        <f t="shared" ref="ET12:EU12" si="15">SUM(ET13:ET18)</f>
        <v>85000000</v>
      </c>
      <c r="EU12" s="65">
        <f t="shared" si="15"/>
        <v>82979991</v>
      </c>
      <c r="EV12" s="65">
        <f>SUM(EV13:EV18)</f>
        <v>28312922</v>
      </c>
      <c r="EW12" s="675"/>
      <c r="EX12" s="675"/>
      <c r="EY12" s="675"/>
      <c r="EZ12" s="675"/>
      <c r="FA12" s="675"/>
      <c r="FB12" s="675"/>
      <c r="FC12" s="675"/>
      <c r="FD12" s="675"/>
      <c r="FE12" s="675"/>
      <c r="FF12" s="82">
        <f>SUM(FF13:FF18)</f>
        <v>2015000000</v>
      </c>
      <c r="FG12" s="65">
        <f>SUM(FG13:FG18)</f>
        <v>12469022275</v>
      </c>
    </row>
    <row r="13" spans="1:163" s="234" customFormat="1" ht="74.25" customHeight="1" x14ac:dyDescent="0.25">
      <c r="A13" s="204"/>
      <c r="B13" s="204"/>
      <c r="C13" s="217">
        <v>1</v>
      </c>
      <c r="D13" s="218" t="s">
        <v>52</v>
      </c>
      <c r="E13" s="219" t="s">
        <v>53</v>
      </c>
      <c r="F13" s="220" t="s">
        <v>54</v>
      </c>
      <c r="G13" s="221">
        <v>1</v>
      </c>
      <c r="H13" s="222" t="s">
        <v>55</v>
      </c>
      <c r="I13" s="218" t="s">
        <v>56</v>
      </c>
      <c r="J13" s="223" t="s">
        <v>57</v>
      </c>
      <c r="K13" s="223">
        <v>10</v>
      </c>
      <c r="L13" s="224" t="s">
        <v>58</v>
      </c>
      <c r="M13" s="225">
        <v>0</v>
      </c>
      <c r="N13" s="225">
        <v>1</v>
      </c>
      <c r="O13" s="226">
        <v>1</v>
      </c>
      <c r="P13" s="918">
        <v>0.7</v>
      </c>
      <c r="Q13" s="227">
        <v>1</v>
      </c>
      <c r="R13" s="228"/>
      <c r="S13" s="866">
        <v>1</v>
      </c>
      <c r="T13" s="227">
        <v>1</v>
      </c>
      <c r="U13" s="224"/>
      <c r="V13" s="1020">
        <v>0.5</v>
      </c>
      <c r="W13" s="224">
        <v>1</v>
      </c>
      <c r="X13" s="224"/>
      <c r="Y13" s="229">
        <f>BL13/$BL$12</f>
        <v>2.055396527889488E-2</v>
      </c>
      <c r="Z13" s="230">
        <v>15</v>
      </c>
      <c r="AA13" s="231" t="s">
        <v>59</v>
      </c>
      <c r="AB13" s="67"/>
      <c r="AC13" s="68"/>
      <c r="AD13" s="68"/>
      <c r="AE13" s="68"/>
      <c r="AF13" s="67"/>
      <c r="AG13" s="68"/>
      <c r="AH13" s="68"/>
      <c r="AI13" s="68"/>
      <c r="AJ13" s="67">
        <v>30000000</v>
      </c>
      <c r="AK13" s="69">
        <v>30000000</v>
      </c>
      <c r="AL13" s="68">
        <v>19550000</v>
      </c>
      <c r="AM13" s="68">
        <v>19550000</v>
      </c>
      <c r="AN13" s="67"/>
      <c r="AO13" s="68"/>
      <c r="AP13" s="68"/>
      <c r="AQ13" s="68"/>
      <c r="AR13" s="67"/>
      <c r="AS13" s="68"/>
      <c r="AT13" s="68"/>
      <c r="AU13" s="68"/>
      <c r="AV13" s="67"/>
      <c r="AW13" s="68"/>
      <c r="AX13" s="68"/>
      <c r="AY13" s="68"/>
      <c r="AZ13" s="67"/>
      <c r="BA13" s="68"/>
      <c r="BB13" s="68"/>
      <c r="BC13" s="68"/>
      <c r="BD13" s="67"/>
      <c r="BE13" s="68"/>
      <c r="BF13" s="68"/>
      <c r="BG13" s="68"/>
      <c r="BH13" s="67"/>
      <c r="BI13" s="68"/>
      <c r="BJ13" s="68"/>
      <c r="BK13" s="68"/>
      <c r="BL13" s="67">
        <f t="shared" ref="BL13:BL18" si="16">+AB13+AF13+AJ13+AN13+AR13+AV13+AZ13+BD13+BH13</f>
        <v>30000000</v>
      </c>
      <c r="BM13" s="68">
        <f t="shared" ref="BM13:BO18" si="17">AC13+AG13+AK13+AO13+AS13+AW13+BA13+BE13+BI13</f>
        <v>30000000</v>
      </c>
      <c r="BN13" s="68">
        <f t="shared" si="17"/>
        <v>19550000</v>
      </c>
      <c r="BO13" s="68">
        <f t="shared" si="17"/>
        <v>19550000</v>
      </c>
      <c r="BP13" s="676"/>
      <c r="BQ13" s="232"/>
      <c r="BR13" s="232"/>
      <c r="BS13" s="232"/>
      <c r="BT13" s="676"/>
      <c r="BU13" s="232"/>
      <c r="BV13" s="232"/>
      <c r="BW13" s="232"/>
      <c r="BX13" s="232"/>
      <c r="BY13" s="676">
        <v>22500000</v>
      </c>
      <c r="BZ13" s="232">
        <v>32500000</v>
      </c>
      <c r="CA13" s="232">
        <v>25140004</v>
      </c>
      <c r="CB13" s="232">
        <v>25140004</v>
      </c>
      <c r="CC13" s="232"/>
      <c r="CD13" s="676"/>
      <c r="CE13" s="232"/>
      <c r="CF13" s="232"/>
      <c r="CG13" s="232"/>
      <c r="CH13" s="676"/>
      <c r="CI13" s="232"/>
      <c r="CJ13" s="232"/>
      <c r="CK13" s="232"/>
      <c r="CL13" s="676"/>
      <c r="CM13" s="232"/>
      <c r="CN13" s="232"/>
      <c r="CO13" s="232"/>
      <c r="CP13" s="676"/>
      <c r="CQ13" s="232"/>
      <c r="CR13" s="232"/>
      <c r="CS13" s="232"/>
      <c r="CT13" s="232"/>
      <c r="CU13" s="676"/>
      <c r="CV13" s="232"/>
      <c r="CW13" s="232"/>
      <c r="CX13" s="232"/>
      <c r="CY13" s="232"/>
      <c r="CZ13" s="676"/>
      <c r="DA13" s="232"/>
      <c r="DB13" s="232"/>
      <c r="DC13" s="232"/>
      <c r="DD13" s="676">
        <f t="shared" ref="DD13:DD18" si="18">BP13+BT13+BY13+CD13+CH13+CL13+CP13+CU13+CZ13</f>
        <v>22500000</v>
      </c>
      <c r="DE13" s="711">
        <f>+BZ13</f>
        <v>32500000</v>
      </c>
      <c r="DF13" s="711">
        <f t="shared" ref="DF13:DG18" si="19">BR13+BV13+CA13+CF13+CJ13+CN13+CR13+CW13+DB13</f>
        <v>25140004</v>
      </c>
      <c r="DG13" s="711">
        <f t="shared" si="19"/>
        <v>25140004</v>
      </c>
      <c r="DH13" s="711"/>
      <c r="DI13" s="676"/>
      <c r="DJ13" s="711"/>
      <c r="DK13" s="676"/>
      <c r="DL13" s="676"/>
      <c r="DM13" s="676"/>
      <c r="DN13" s="676"/>
      <c r="DO13" s="676"/>
      <c r="DP13" s="676"/>
      <c r="DQ13" s="676">
        <v>11250000</v>
      </c>
      <c r="DR13" s="676">
        <v>20000000</v>
      </c>
      <c r="DS13" s="676">
        <v>20000000</v>
      </c>
      <c r="DT13" s="676">
        <v>8944000</v>
      </c>
      <c r="DU13" s="676"/>
      <c r="DV13" s="676"/>
      <c r="DW13" s="676"/>
      <c r="DX13" s="676"/>
      <c r="DY13" s="676"/>
      <c r="DZ13" s="676"/>
      <c r="EA13" s="676"/>
      <c r="EB13" s="676"/>
      <c r="EC13" s="676"/>
      <c r="ED13" s="676"/>
      <c r="EE13" s="676"/>
      <c r="EF13" s="676"/>
      <c r="EG13" s="676"/>
      <c r="EH13" s="676"/>
      <c r="EI13" s="676"/>
      <c r="EJ13" s="676"/>
      <c r="EK13" s="676"/>
      <c r="EL13" s="676"/>
      <c r="EM13" s="676"/>
      <c r="EN13" s="676"/>
      <c r="EO13" s="676"/>
      <c r="EP13" s="676"/>
      <c r="EQ13" s="676"/>
      <c r="ER13" s="676"/>
      <c r="ES13" s="676">
        <f t="shared" ref="ES13:ES18" si="20">DI13+DM13+DQ13+DU13+DY13+EC13+EG13+EK13+EO13</f>
        <v>11250000</v>
      </c>
      <c r="ET13" s="690">
        <f t="shared" ref="ET13:EV18" si="21">DJ13+DN13+DR13+DV13+DZ13+ED13+EH13+EL13+EP13</f>
        <v>20000000</v>
      </c>
      <c r="EU13" s="690">
        <f t="shared" si="21"/>
        <v>20000000</v>
      </c>
      <c r="EV13" s="690">
        <f t="shared" si="21"/>
        <v>8944000</v>
      </c>
      <c r="EW13" s="832"/>
      <c r="EX13" s="676"/>
      <c r="EY13" s="676">
        <v>7525000</v>
      </c>
      <c r="EZ13" s="676"/>
      <c r="FA13" s="676"/>
      <c r="FB13" s="676"/>
      <c r="FC13" s="676"/>
      <c r="FD13" s="676"/>
      <c r="FE13" s="676"/>
      <c r="FF13" s="676">
        <f>EW13+EX13+EY13+EZ13+FA13+FB13+FC13+FD13+FE13</f>
        <v>7525000</v>
      </c>
      <c r="FG13" s="107">
        <f>BL13+DD13+ES13+FF13</f>
        <v>71275000</v>
      </c>
    </row>
    <row r="14" spans="1:163" ht="132" customHeight="1" x14ac:dyDescent="0.2">
      <c r="A14" s="204"/>
      <c r="B14" s="204"/>
      <c r="C14" s="217"/>
      <c r="D14" s="1170" t="s">
        <v>60</v>
      </c>
      <c r="E14" s="235" t="s">
        <v>61</v>
      </c>
      <c r="F14" s="235" t="s">
        <v>62</v>
      </c>
      <c r="G14" s="221">
        <v>2</v>
      </c>
      <c r="H14" s="222" t="s">
        <v>63</v>
      </c>
      <c r="I14" s="218" t="s">
        <v>64</v>
      </c>
      <c r="J14" s="223" t="s">
        <v>57</v>
      </c>
      <c r="K14" s="223">
        <v>10</v>
      </c>
      <c r="L14" s="236" t="s">
        <v>58</v>
      </c>
      <c r="M14" s="225">
        <v>3</v>
      </c>
      <c r="N14" s="225">
        <v>4</v>
      </c>
      <c r="O14" s="237">
        <v>4</v>
      </c>
      <c r="P14" s="910">
        <v>2</v>
      </c>
      <c r="Q14" s="225">
        <v>4</v>
      </c>
      <c r="R14" s="228"/>
      <c r="S14" s="866">
        <v>4</v>
      </c>
      <c r="T14" s="225">
        <v>4</v>
      </c>
      <c r="U14" s="236"/>
      <c r="V14" s="1021">
        <v>2</v>
      </c>
      <c r="W14" s="236">
        <v>4</v>
      </c>
      <c r="X14" s="236"/>
      <c r="Y14" s="229">
        <f>BL14/$BL$12</f>
        <v>6.8513217596316272E-3</v>
      </c>
      <c r="Z14" s="230">
        <v>15</v>
      </c>
      <c r="AA14" s="231" t="s">
        <v>59</v>
      </c>
      <c r="AB14" s="67"/>
      <c r="AC14" s="68"/>
      <c r="AD14" s="68"/>
      <c r="AE14" s="68"/>
      <c r="AF14" s="67"/>
      <c r="AG14" s="68"/>
      <c r="AH14" s="68"/>
      <c r="AI14" s="68"/>
      <c r="AJ14" s="67">
        <v>10000000</v>
      </c>
      <c r="AK14" s="69">
        <v>10000000</v>
      </c>
      <c r="AL14" s="68">
        <v>2415000</v>
      </c>
      <c r="AM14" s="68">
        <v>2415000</v>
      </c>
      <c r="AN14" s="67"/>
      <c r="AO14" s="68"/>
      <c r="AP14" s="68"/>
      <c r="AQ14" s="68"/>
      <c r="AR14" s="67"/>
      <c r="AS14" s="68"/>
      <c r="AT14" s="68"/>
      <c r="AU14" s="68"/>
      <c r="AV14" s="67"/>
      <c r="AW14" s="68"/>
      <c r="AX14" s="68"/>
      <c r="AY14" s="68"/>
      <c r="AZ14" s="67"/>
      <c r="BA14" s="68"/>
      <c r="BB14" s="68"/>
      <c r="BC14" s="68"/>
      <c r="BD14" s="67"/>
      <c r="BE14" s="68"/>
      <c r="BF14" s="68"/>
      <c r="BG14" s="68"/>
      <c r="BH14" s="67"/>
      <c r="BI14" s="68"/>
      <c r="BJ14" s="68"/>
      <c r="BK14" s="68"/>
      <c r="BL14" s="67">
        <f t="shared" si="16"/>
        <v>10000000</v>
      </c>
      <c r="BM14" s="68">
        <f t="shared" si="17"/>
        <v>10000000</v>
      </c>
      <c r="BN14" s="68">
        <f t="shared" si="17"/>
        <v>2415000</v>
      </c>
      <c r="BO14" s="68">
        <f t="shared" si="17"/>
        <v>2415000</v>
      </c>
      <c r="BP14" s="682"/>
      <c r="BQ14" s="238"/>
      <c r="BR14" s="238"/>
      <c r="BS14" s="238"/>
      <c r="BT14" s="682"/>
      <c r="BU14" s="238"/>
      <c r="BV14" s="238"/>
      <c r="BW14" s="238"/>
      <c r="BX14" s="238"/>
      <c r="BY14" s="676">
        <v>7500000</v>
      </c>
      <c r="BZ14" s="232">
        <v>17500000</v>
      </c>
      <c r="CA14" s="232">
        <v>17500000</v>
      </c>
      <c r="CB14" s="232">
        <v>17500000</v>
      </c>
      <c r="CC14" s="232"/>
      <c r="CD14" s="676"/>
      <c r="CE14" s="232"/>
      <c r="CF14" s="232"/>
      <c r="CG14" s="232"/>
      <c r="CH14" s="682"/>
      <c r="CI14" s="238"/>
      <c r="CJ14" s="238"/>
      <c r="CK14" s="238"/>
      <c r="CL14" s="682"/>
      <c r="CM14" s="238"/>
      <c r="CN14" s="238"/>
      <c r="CO14" s="238"/>
      <c r="CP14" s="682"/>
      <c r="CQ14" s="238"/>
      <c r="CR14" s="238"/>
      <c r="CS14" s="238"/>
      <c r="CT14" s="238"/>
      <c r="CU14" s="682"/>
      <c r="CV14" s="238"/>
      <c r="CW14" s="238"/>
      <c r="CX14" s="238"/>
      <c r="CY14" s="238"/>
      <c r="CZ14" s="682"/>
      <c r="DA14" s="238"/>
      <c r="DB14" s="238"/>
      <c r="DC14" s="238"/>
      <c r="DD14" s="676">
        <f t="shared" si="18"/>
        <v>7500000</v>
      </c>
      <c r="DE14" s="711">
        <f>BQ14+BU14+BZ14+CE14+CI14+CM14+CQ14+CV14+DA14</f>
        <v>17500000</v>
      </c>
      <c r="DF14" s="711">
        <f t="shared" si="19"/>
        <v>17500000</v>
      </c>
      <c r="DG14" s="711">
        <f t="shared" si="19"/>
        <v>17500000</v>
      </c>
      <c r="DH14" s="711"/>
      <c r="DI14" s="676"/>
      <c r="DJ14" s="711"/>
      <c r="DK14" s="676"/>
      <c r="DL14" s="676"/>
      <c r="DM14" s="676"/>
      <c r="DN14" s="676"/>
      <c r="DO14" s="676"/>
      <c r="DP14" s="676"/>
      <c r="DQ14" s="676">
        <v>3750000</v>
      </c>
      <c r="DR14" s="676">
        <v>10000000</v>
      </c>
      <c r="DS14" s="676">
        <v>10000000</v>
      </c>
      <c r="DT14" s="676">
        <v>2750000</v>
      </c>
      <c r="DU14" s="676"/>
      <c r="DV14" s="676"/>
      <c r="DW14" s="676"/>
      <c r="DX14" s="676"/>
      <c r="DY14" s="676"/>
      <c r="DZ14" s="676"/>
      <c r="EA14" s="676"/>
      <c r="EB14" s="676"/>
      <c r="EC14" s="676"/>
      <c r="ED14" s="676"/>
      <c r="EE14" s="676"/>
      <c r="EF14" s="676"/>
      <c r="EG14" s="676"/>
      <c r="EH14" s="676"/>
      <c r="EI14" s="676"/>
      <c r="EJ14" s="676"/>
      <c r="EK14" s="676"/>
      <c r="EL14" s="676"/>
      <c r="EM14" s="676"/>
      <c r="EN14" s="676"/>
      <c r="EO14" s="676"/>
      <c r="EP14" s="676"/>
      <c r="EQ14" s="676"/>
      <c r="ER14" s="676"/>
      <c r="ES14" s="676">
        <f t="shared" si="20"/>
        <v>3750000</v>
      </c>
      <c r="ET14" s="690">
        <f t="shared" si="21"/>
        <v>10000000</v>
      </c>
      <c r="EU14" s="690">
        <f t="shared" si="21"/>
        <v>10000000</v>
      </c>
      <c r="EV14" s="690">
        <f t="shared" si="21"/>
        <v>2750000</v>
      </c>
      <c r="EW14" s="832"/>
      <c r="EX14" s="676"/>
      <c r="EY14" s="676">
        <v>1875000</v>
      </c>
      <c r="EZ14" s="676"/>
      <c r="FA14" s="676"/>
      <c r="FB14" s="676"/>
      <c r="FC14" s="676"/>
      <c r="FD14" s="676"/>
      <c r="FE14" s="676"/>
      <c r="FF14" s="676">
        <f t="shared" ref="FF14:FF34" si="22">EW14+EX14+EY14+EZ14+FA14+FB14+FC14+FD14+FE14</f>
        <v>1875000</v>
      </c>
      <c r="FG14" s="107">
        <f>BL14+DD14+ES14+FF14</f>
        <v>23125000</v>
      </c>
    </row>
    <row r="15" spans="1:163" ht="154.5" customHeight="1" x14ac:dyDescent="0.2">
      <c r="A15" s="204"/>
      <c r="B15" s="204"/>
      <c r="C15" s="239">
        <v>4</v>
      </c>
      <c r="D15" s="1153"/>
      <c r="E15" s="220"/>
      <c r="F15" s="220"/>
      <c r="G15" s="221">
        <v>3</v>
      </c>
      <c r="H15" s="222" t="s">
        <v>66</v>
      </c>
      <c r="I15" s="218" t="s">
        <v>67</v>
      </c>
      <c r="J15" s="223" t="s">
        <v>57</v>
      </c>
      <c r="K15" s="223">
        <v>10</v>
      </c>
      <c r="L15" s="224" t="s">
        <v>58</v>
      </c>
      <c r="M15" s="225">
        <v>1</v>
      </c>
      <c r="N15" s="225">
        <v>1</v>
      </c>
      <c r="O15" s="226">
        <v>1</v>
      </c>
      <c r="P15" s="918">
        <v>0.9</v>
      </c>
      <c r="Q15" s="227">
        <v>1</v>
      </c>
      <c r="R15" s="228"/>
      <c r="S15" s="867">
        <v>1</v>
      </c>
      <c r="T15" s="227">
        <v>1</v>
      </c>
      <c r="U15" s="224"/>
      <c r="V15" s="1020">
        <v>0.5</v>
      </c>
      <c r="W15" s="224">
        <v>1</v>
      </c>
      <c r="X15" s="224"/>
      <c r="Y15" s="229">
        <f>BL15/$BL$12</f>
        <v>0.9554664085623944</v>
      </c>
      <c r="Z15" s="230">
        <v>15</v>
      </c>
      <c r="AA15" s="231" t="s">
        <v>59</v>
      </c>
      <c r="AB15" s="67"/>
      <c r="AC15" s="68"/>
      <c r="AD15" s="68"/>
      <c r="AE15" s="68"/>
      <c r="AF15" s="67"/>
      <c r="AG15" s="68"/>
      <c r="AH15" s="68"/>
      <c r="AI15" s="68"/>
      <c r="AJ15" s="67">
        <v>15000000</v>
      </c>
      <c r="AK15" s="69">
        <v>15000000</v>
      </c>
      <c r="AL15" s="68">
        <v>13850000</v>
      </c>
      <c r="AM15" s="68">
        <v>13850000</v>
      </c>
      <c r="AN15" s="67"/>
      <c r="AO15" s="68"/>
      <c r="AP15" s="68"/>
      <c r="AQ15" s="68"/>
      <c r="AR15" s="67"/>
      <c r="AS15" s="68"/>
      <c r="AT15" s="68"/>
      <c r="AU15" s="68"/>
      <c r="AV15" s="67"/>
      <c r="AW15" s="68"/>
      <c r="AX15" s="68"/>
      <c r="AY15" s="68"/>
      <c r="AZ15" s="67"/>
      <c r="BA15" s="68"/>
      <c r="BB15" s="68"/>
      <c r="BC15" s="68"/>
      <c r="BD15" s="67"/>
      <c r="BE15" s="68"/>
      <c r="BF15" s="68"/>
      <c r="BG15" s="68"/>
      <c r="BH15" s="67">
        <f>1394572379-15000000</f>
        <v>1379572379</v>
      </c>
      <c r="BI15" s="68"/>
      <c r="BJ15" s="68"/>
      <c r="BK15" s="68"/>
      <c r="BL15" s="67">
        <f t="shared" si="16"/>
        <v>1394572379</v>
      </c>
      <c r="BM15" s="68">
        <f t="shared" si="17"/>
        <v>15000000</v>
      </c>
      <c r="BN15" s="68">
        <f t="shared" si="17"/>
        <v>13850000</v>
      </c>
      <c r="BO15" s="68">
        <f t="shared" si="17"/>
        <v>13850000</v>
      </c>
      <c r="BP15" s="682"/>
      <c r="BQ15" s="238"/>
      <c r="BR15" s="238"/>
      <c r="BS15" s="238"/>
      <c r="BT15" s="682"/>
      <c r="BU15" s="238"/>
      <c r="BV15" s="238"/>
      <c r="BW15" s="238"/>
      <c r="BX15" s="238"/>
      <c r="BY15" s="676">
        <v>11250000</v>
      </c>
      <c r="BZ15" s="232">
        <v>11000000</v>
      </c>
      <c r="CA15" s="232">
        <v>11000000</v>
      </c>
      <c r="CB15" s="232">
        <v>11000000</v>
      </c>
      <c r="CC15" s="232"/>
      <c r="CD15" s="676"/>
      <c r="CE15" s="232"/>
      <c r="CF15" s="232"/>
      <c r="CG15" s="232"/>
      <c r="CH15" s="682"/>
      <c r="CI15" s="238"/>
      <c r="CJ15" s="238"/>
      <c r="CK15" s="238"/>
      <c r="CL15" s="682"/>
      <c r="CM15" s="238"/>
      <c r="CN15" s="238"/>
      <c r="CO15" s="238"/>
      <c r="CP15" s="682"/>
      <c r="CQ15" s="238"/>
      <c r="CR15" s="238"/>
      <c r="CS15" s="238"/>
      <c r="CT15" s="238"/>
      <c r="CU15" s="682"/>
      <c r="CV15" s="238"/>
      <c r="CW15" s="238"/>
      <c r="CX15" s="238"/>
      <c r="CY15" s="238"/>
      <c r="CZ15" s="682"/>
      <c r="DA15" s="238"/>
      <c r="DB15" s="238"/>
      <c r="DC15" s="238"/>
      <c r="DD15" s="676">
        <f t="shared" si="18"/>
        <v>11250000</v>
      </c>
      <c r="DE15" s="711">
        <f>BQ15+BU15+BZ15+CE15+CI15+CM15+CQ15+CV15+DA15</f>
        <v>11000000</v>
      </c>
      <c r="DF15" s="711">
        <f t="shared" si="19"/>
        <v>11000000</v>
      </c>
      <c r="DG15" s="711">
        <f t="shared" si="19"/>
        <v>11000000</v>
      </c>
      <c r="DH15" s="711"/>
      <c r="DI15" s="676"/>
      <c r="DJ15" s="711"/>
      <c r="DK15" s="676"/>
      <c r="DL15" s="676"/>
      <c r="DM15" s="676"/>
      <c r="DN15" s="676"/>
      <c r="DO15" s="676"/>
      <c r="DP15" s="676"/>
      <c r="DQ15" s="676">
        <v>5625000</v>
      </c>
      <c r="DR15" s="676">
        <v>6000000</v>
      </c>
      <c r="DS15" s="676">
        <v>6000000</v>
      </c>
      <c r="DT15" s="676">
        <v>0</v>
      </c>
      <c r="DU15" s="676"/>
      <c r="DV15" s="676"/>
      <c r="DW15" s="676"/>
      <c r="DX15" s="676"/>
      <c r="DY15" s="676"/>
      <c r="DZ15" s="676"/>
      <c r="EA15" s="676"/>
      <c r="EB15" s="676"/>
      <c r="EC15" s="676"/>
      <c r="ED15" s="676"/>
      <c r="EE15" s="676"/>
      <c r="EF15" s="676"/>
      <c r="EG15" s="676"/>
      <c r="EH15" s="676"/>
      <c r="EI15" s="676"/>
      <c r="EJ15" s="676"/>
      <c r="EK15" s="676"/>
      <c r="EL15" s="676"/>
      <c r="EM15" s="676"/>
      <c r="EN15" s="676"/>
      <c r="EO15" s="676"/>
      <c r="EP15" s="676"/>
      <c r="EQ15" s="676"/>
      <c r="ER15" s="676"/>
      <c r="ES15" s="676">
        <f t="shared" si="20"/>
        <v>5625000</v>
      </c>
      <c r="ET15" s="690">
        <f t="shared" si="21"/>
        <v>6000000</v>
      </c>
      <c r="EU15" s="690">
        <f t="shared" si="21"/>
        <v>6000000</v>
      </c>
      <c r="EV15" s="690">
        <f t="shared" si="21"/>
        <v>0</v>
      </c>
      <c r="EW15" s="832"/>
      <c r="EX15" s="676"/>
      <c r="EY15" s="676">
        <v>2800000</v>
      </c>
      <c r="EZ15" s="676"/>
      <c r="FA15" s="676"/>
      <c r="FB15" s="676"/>
      <c r="FC15" s="676"/>
      <c r="FD15" s="676"/>
      <c r="FE15" s="676"/>
      <c r="FF15" s="676">
        <f t="shared" si="22"/>
        <v>2800000</v>
      </c>
      <c r="FG15" s="107">
        <f>BL15+DD15+ES15+FF15</f>
        <v>1414247379</v>
      </c>
    </row>
    <row r="16" spans="1:163" ht="74.25" customHeight="1" x14ac:dyDescent="0.2">
      <c r="A16" s="204"/>
      <c r="B16" s="204"/>
      <c r="C16" s="240">
        <v>1</v>
      </c>
      <c r="D16" s="241" t="s">
        <v>52</v>
      </c>
      <c r="E16" s="219" t="s">
        <v>53</v>
      </c>
      <c r="F16" s="242" t="s">
        <v>54</v>
      </c>
      <c r="G16" s="221">
        <v>4</v>
      </c>
      <c r="H16" s="222" t="s">
        <v>68</v>
      </c>
      <c r="I16" s="218" t="s">
        <v>69</v>
      </c>
      <c r="J16" s="223" t="s">
        <v>57</v>
      </c>
      <c r="K16" s="223">
        <v>10</v>
      </c>
      <c r="L16" s="223" t="s">
        <v>58</v>
      </c>
      <c r="M16" s="237">
        <v>0</v>
      </c>
      <c r="N16" s="237">
        <v>1</v>
      </c>
      <c r="O16" s="226">
        <v>0</v>
      </c>
      <c r="P16" s="918"/>
      <c r="Q16" s="226">
        <v>1</v>
      </c>
      <c r="R16" s="739"/>
      <c r="S16" s="866">
        <v>1</v>
      </c>
      <c r="T16" s="226">
        <v>1</v>
      </c>
      <c r="U16" s="223"/>
      <c r="V16" s="1022">
        <v>0.4</v>
      </c>
      <c r="W16" s="223">
        <v>1</v>
      </c>
      <c r="X16" s="223"/>
      <c r="Y16" s="229">
        <f>BL16/$BL$12</f>
        <v>0</v>
      </c>
      <c r="Z16" s="230">
        <v>7</v>
      </c>
      <c r="AA16" s="231" t="s">
        <v>70</v>
      </c>
      <c r="AB16" s="67"/>
      <c r="AC16" s="68"/>
      <c r="AD16" s="68"/>
      <c r="AE16" s="68"/>
      <c r="AF16" s="67"/>
      <c r="AG16" s="68"/>
      <c r="AH16" s="68"/>
      <c r="AI16" s="68"/>
      <c r="AJ16" s="67"/>
      <c r="AK16" s="68"/>
      <c r="AL16" s="68"/>
      <c r="AM16" s="68"/>
      <c r="AN16" s="67"/>
      <c r="AO16" s="68"/>
      <c r="AP16" s="68"/>
      <c r="AQ16" s="68"/>
      <c r="AR16" s="67"/>
      <c r="AS16" s="68"/>
      <c r="AT16" s="68"/>
      <c r="AU16" s="68"/>
      <c r="AV16" s="67"/>
      <c r="AW16" s="68"/>
      <c r="AX16" s="68"/>
      <c r="AY16" s="68"/>
      <c r="AZ16" s="67"/>
      <c r="BA16" s="68"/>
      <c r="BB16" s="68"/>
      <c r="BC16" s="68"/>
      <c r="BD16" s="67"/>
      <c r="BE16" s="68"/>
      <c r="BF16" s="68"/>
      <c r="BG16" s="68"/>
      <c r="BH16" s="67"/>
      <c r="BI16" s="68"/>
      <c r="BJ16" s="68"/>
      <c r="BK16" s="68"/>
      <c r="BL16" s="67">
        <f t="shared" si="16"/>
        <v>0</v>
      </c>
      <c r="BM16" s="68">
        <f t="shared" si="17"/>
        <v>0</v>
      </c>
      <c r="BN16" s="68">
        <f t="shared" si="17"/>
        <v>0</v>
      </c>
      <c r="BO16" s="68">
        <f t="shared" si="17"/>
        <v>0</v>
      </c>
      <c r="BP16" s="682"/>
      <c r="BQ16" s="238"/>
      <c r="BR16" s="238"/>
      <c r="BS16" s="238"/>
      <c r="BT16" s="682"/>
      <c r="BU16" s="238">
        <v>8910000</v>
      </c>
      <c r="BV16" s="238">
        <v>8910000</v>
      </c>
      <c r="BW16" s="238">
        <v>8910000</v>
      </c>
      <c r="BX16" s="238"/>
      <c r="BY16" s="676">
        <v>0</v>
      </c>
      <c r="BZ16" s="232">
        <v>11090000</v>
      </c>
      <c r="CA16" s="232">
        <v>11000000</v>
      </c>
      <c r="CB16" s="232">
        <v>11000000</v>
      </c>
      <c r="CC16" s="232"/>
      <c r="CD16" s="676"/>
      <c r="CE16" s="232"/>
      <c r="CF16" s="232"/>
      <c r="CG16" s="232"/>
      <c r="CH16" s="682"/>
      <c r="CI16" s="238"/>
      <c r="CJ16" s="238"/>
      <c r="CK16" s="238"/>
      <c r="CL16" s="682"/>
      <c r="CM16" s="238"/>
      <c r="CN16" s="238"/>
      <c r="CO16" s="238"/>
      <c r="CP16" s="682"/>
      <c r="CQ16" s="238"/>
      <c r="CR16" s="238"/>
      <c r="CS16" s="238"/>
      <c r="CT16" s="238"/>
      <c r="CU16" s="682"/>
      <c r="CV16" s="238"/>
      <c r="CW16" s="238"/>
      <c r="CX16" s="238"/>
      <c r="CY16" s="238"/>
      <c r="CZ16" s="682">
        <v>1000000000</v>
      </c>
      <c r="DA16" s="238"/>
      <c r="DB16" s="238"/>
      <c r="DC16" s="238"/>
      <c r="DD16" s="676">
        <f t="shared" si="18"/>
        <v>1000000000</v>
      </c>
      <c r="DE16" s="711">
        <f>BQ16+BU16+BZ16+CE16+CI16+CM16+CQ16+CV16+DA16</f>
        <v>20000000</v>
      </c>
      <c r="DF16" s="711">
        <f t="shared" si="19"/>
        <v>19910000</v>
      </c>
      <c r="DG16" s="711">
        <f t="shared" si="19"/>
        <v>19910000</v>
      </c>
      <c r="DH16" s="711"/>
      <c r="DI16" s="676"/>
      <c r="DJ16" s="711"/>
      <c r="DK16" s="676"/>
      <c r="DL16" s="676"/>
      <c r="DM16" s="676"/>
      <c r="DN16" s="676"/>
      <c r="DO16" s="676"/>
      <c r="DP16" s="676"/>
      <c r="DQ16" s="676">
        <v>0</v>
      </c>
      <c r="DR16" s="676">
        <v>21000000</v>
      </c>
      <c r="DS16" s="676">
        <v>20999991</v>
      </c>
      <c r="DT16" s="676">
        <v>5862922</v>
      </c>
      <c r="DU16" s="676"/>
      <c r="DV16" s="676"/>
      <c r="DW16" s="676"/>
      <c r="DX16" s="676"/>
      <c r="DY16" s="676"/>
      <c r="DZ16" s="676"/>
      <c r="EA16" s="676"/>
      <c r="EB16" s="676"/>
      <c r="EC16" s="676"/>
      <c r="ED16" s="676"/>
      <c r="EE16" s="676"/>
      <c r="EF16" s="676"/>
      <c r="EG16" s="676"/>
      <c r="EH16" s="676"/>
      <c r="EI16" s="676"/>
      <c r="EJ16" s="676"/>
      <c r="EK16" s="676"/>
      <c r="EL16" s="676"/>
      <c r="EM16" s="676"/>
      <c r="EN16" s="676"/>
      <c r="EO16" s="676">
        <v>7904449896</v>
      </c>
      <c r="EP16" s="676"/>
      <c r="EQ16" s="676"/>
      <c r="ER16" s="676"/>
      <c r="ES16" s="676">
        <f t="shared" si="20"/>
        <v>7904449896</v>
      </c>
      <c r="ET16" s="690">
        <f t="shared" si="21"/>
        <v>21000000</v>
      </c>
      <c r="EU16" s="690">
        <f t="shared" si="21"/>
        <v>20999991</v>
      </c>
      <c r="EV16" s="690">
        <f t="shared" si="21"/>
        <v>5862922</v>
      </c>
      <c r="EW16" s="832">
        <v>0</v>
      </c>
      <c r="EX16" s="676">
        <v>0</v>
      </c>
      <c r="EY16" s="676">
        <v>0</v>
      </c>
      <c r="EZ16" s="676">
        <v>0</v>
      </c>
      <c r="FA16" s="676">
        <v>0</v>
      </c>
      <c r="FB16" s="676">
        <v>0</v>
      </c>
      <c r="FC16" s="676">
        <v>0</v>
      </c>
      <c r="FD16" s="676">
        <v>0</v>
      </c>
      <c r="FE16" s="676">
        <v>2000000000</v>
      </c>
      <c r="FF16" s="676">
        <f t="shared" si="22"/>
        <v>2000000000</v>
      </c>
      <c r="FG16" s="107">
        <f>BL16+DD16+ES16+FF16</f>
        <v>10904449896</v>
      </c>
    </row>
    <row r="17" spans="1:163" ht="126" customHeight="1" x14ac:dyDescent="0.2">
      <c r="A17" s="204"/>
      <c r="B17" s="204"/>
      <c r="C17" s="239"/>
      <c r="D17" s="244"/>
      <c r="E17" s="245"/>
      <c r="F17" s="246"/>
      <c r="G17" s="221">
        <v>5</v>
      </c>
      <c r="H17" s="222" t="s">
        <v>71</v>
      </c>
      <c r="I17" s="218" t="s">
        <v>72</v>
      </c>
      <c r="J17" s="223" t="s">
        <v>57</v>
      </c>
      <c r="K17" s="223">
        <v>10</v>
      </c>
      <c r="L17" s="224" t="s">
        <v>73</v>
      </c>
      <c r="M17" s="225">
        <v>3</v>
      </c>
      <c r="N17" s="225">
        <v>5</v>
      </c>
      <c r="O17" s="226">
        <v>1</v>
      </c>
      <c r="P17" s="918">
        <v>1</v>
      </c>
      <c r="Q17" s="227">
        <v>2</v>
      </c>
      <c r="R17" s="51"/>
      <c r="S17" s="908">
        <v>2</v>
      </c>
      <c r="T17" s="227">
        <v>2</v>
      </c>
      <c r="U17" s="224"/>
      <c r="V17" s="1020">
        <v>1</v>
      </c>
      <c r="W17" s="224">
        <v>0</v>
      </c>
      <c r="X17" s="224"/>
      <c r="Y17" s="229">
        <f>BL17/$BL$12</f>
        <v>6.8513217596316272E-3</v>
      </c>
      <c r="Z17" s="230">
        <v>12</v>
      </c>
      <c r="AA17" s="231" t="s">
        <v>74</v>
      </c>
      <c r="AB17" s="67"/>
      <c r="AC17" s="68"/>
      <c r="AD17" s="68"/>
      <c r="AE17" s="68"/>
      <c r="AF17" s="67"/>
      <c r="AG17" s="68"/>
      <c r="AH17" s="68"/>
      <c r="AI17" s="68"/>
      <c r="AJ17" s="67">
        <v>10000000</v>
      </c>
      <c r="AK17" s="68">
        <v>10000000</v>
      </c>
      <c r="AL17" s="68">
        <v>10000000</v>
      </c>
      <c r="AM17" s="68">
        <v>10000000</v>
      </c>
      <c r="AN17" s="67"/>
      <c r="AO17" s="68"/>
      <c r="AP17" s="68"/>
      <c r="AQ17" s="68"/>
      <c r="AR17" s="67"/>
      <c r="AS17" s="68"/>
      <c r="AT17" s="68"/>
      <c r="AU17" s="68"/>
      <c r="AV17" s="67"/>
      <c r="AW17" s="68"/>
      <c r="AX17" s="68"/>
      <c r="AY17" s="68"/>
      <c r="AZ17" s="67"/>
      <c r="BA17" s="68"/>
      <c r="BB17" s="68"/>
      <c r="BC17" s="68"/>
      <c r="BD17" s="67"/>
      <c r="BE17" s="68"/>
      <c r="BF17" s="68"/>
      <c r="BG17" s="68"/>
      <c r="BH17" s="67"/>
      <c r="BI17" s="68"/>
      <c r="BJ17" s="68"/>
      <c r="BK17" s="68"/>
      <c r="BL17" s="67">
        <f t="shared" si="16"/>
        <v>10000000</v>
      </c>
      <c r="BM17" s="68">
        <f t="shared" si="17"/>
        <v>10000000</v>
      </c>
      <c r="BN17" s="68">
        <f t="shared" si="17"/>
        <v>10000000</v>
      </c>
      <c r="BO17" s="68">
        <f t="shared" si="17"/>
        <v>10000000</v>
      </c>
      <c r="BP17" s="682"/>
      <c r="BQ17" s="238"/>
      <c r="BR17" s="238"/>
      <c r="BS17" s="238"/>
      <c r="BT17" s="682"/>
      <c r="BU17" s="238">
        <v>41090000</v>
      </c>
      <c r="BV17" s="238">
        <v>41090000</v>
      </c>
      <c r="BW17" s="238">
        <v>41090000</v>
      </c>
      <c r="BX17" s="238"/>
      <c r="BY17" s="676">
        <v>7500000</v>
      </c>
      <c r="BZ17" s="232">
        <v>26910000</v>
      </c>
      <c r="CA17" s="232">
        <v>26910216</v>
      </c>
      <c r="CB17" s="232">
        <v>26906616</v>
      </c>
      <c r="CC17" s="232"/>
      <c r="CD17" s="676"/>
      <c r="CE17" s="232"/>
      <c r="CF17" s="232"/>
      <c r="CG17" s="232"/>
      <c r="CH17" s="682"/>
      <c r="CI17" s="238"/>
      <c r="CJ17" s="238"/>
      <c r="CK17" s="238"/>
      <c r="CL17" s="682"/>
      <c r="CM17" s="238"/>
      <c r="CN17" s="238"/>
      <c r="CO17" s="238"/>
      <c r="CP17" s="682"/>
      <c r="CQ17" s="238"/>
      <c r="CR17" s="238"/>
      <c r="CS17" s="238"/>
      <c r="CT17" s="238"/>
      <c r="CU17" s="682"/>
      <c r="CV17" s="238"/>
      <c r="CW17" s="238"/>
      <c r="CX17" s="238"/>
      <c r="CY17" s="238"/>
      <c r="CZ17" s="682"/>
      <c r="DA17" s="238"/>
      <c r="DB17" s="238"/>
      <c r="DC17" s="238"/>
      <c r="DD17" s="676">
        <f t="shared" si="18"/>
        <v>7500000</v>
      </c>
      <c r="DE17" s="711">
        <f>BQ17+BU17+BZ17+CE17+CI17+CM17+CQ17+CV17+DA17</f>
        <v>68000000</v>
      </c>
      <c r="DF17" s="711">
        <f t="shared" si="19"/>
        <v>68000216</v>
      </c>
      <c r="DG17" s="711">
        <f t="shared" si="19"/>
        <v>67996616</v>
      </c>
      <c r="DH17" s="711"/>
      <c r="DI17" s="676"/>
      <c r="DJ17" s="711"/>
      <c r="DK17" s="676"/>
      <c r="DL17" s="676"/>
      <c r="DM17" s="676"/>
      <c r="DN17" s="676"/>
      <c r="DO17" s="676"/>
      <c r="DP17" s="676"/>
      <c r="DQ17" s="676">
        <v>3750000</v>
      </c>
      <c r="DR17" s="676">
        <v>21000000</v>
      </c>
      <c r="DS17" s="676">
        <v>18980000</v>
      </c>
      <c r="DT17" s="676">
        <v>7500000</v>
      </c>
      <c r="DU17" s="676"/>
      <c r="DV17" s="676"/>
      <c r="DW17" s="676"/>
      <c r="DX17" s="676"/>
      <c r="DY17" s="676"/>
      <c r="DZ17" s="676"/>
      <c r="EA17" s="676"/>
      <c r="EB17" s="676"/>
      <c r="EC17" s="676"/>
      <c r="ED17" s="676"/>
      <c r="EE17" s="676"/>
      <c r="EF17" s="676"/>
      <c r="EG17" s="676"/>
      <c r="EH17" s="676"/>
      <c r="EI17" s="676"/>
      <c r="EJ17" s="676"/>
      <c r="EK17" s="676"/>
      <c r="EL17" s="676"/>
      <c r="EM17" s="676"/>
      <c r="EN17" s="676"/>
      <c r="EO17" s="676"/>
      <c r="EP17" s="676"/>
      <c r="EQ17" s="676"/>
      <c r="ER17" s="676"/>
      <c r="ES17" s="676">
        <f t="shared" si="20"/>
        <v>3750000</v>
      </c>
      <c r="ET17" s="690">
        <f t="shared" si="21"/>
        <v>21000000</v>
      </c>
      <c r="EU17" s="690">
        <f t="shared" si="21"/>
        <v>18980000</v>
      </c>
      <c r="EV17" s="690">
        <f t="shared" si="21"/>
        <v>7500000</v>
      </c>
      <c r="EW17" s="832"/>
      <c r="EX17" s="676"/>
      <c r="EY17" s="676">
        <v>0</v>
      </c>
      <c r="EZ17" s="676"/>
      <c r="FA17" s="676"/>
      <c r="FB17" s="676"/>
      <c r="FC17" s="676"/>
      <c r="FD17" s="676"/>
      <c r="FE17" s="676"/>
      <c r="FF17" s="676">
        <f t="shared" si="22"/>
        <v>0</v>
      </c>
      <c r="FG17" s="107">
        <f>BL17+DD17+ES17+FF17</f>
        <v>21250000</v>
      </c>
    </row>
    <row r="18" spans="1:163" ht="166.5" customHeight="1" x14ac:dyDescent="0.2">
      <c r="A18" s="204"/>
      <c r="B18" s="204"/>
      <c r="C18" s="240">
        <v>2</v>
      </c>
      <c r="D18" s="218" t="s">
        <v>75</v>
      </c>
      <c r="E18" s="247" t="s">
        <v>76</v>
      </c>
      <c r="F18" s="247" t="s">
        <v>76</v>
      </c>
      <c r="G18" s="248">
        <v>6</v>
      </c>
      <c r="H18" s="370" t="s">
        <v>77</v>
      </c>
      <c r="I18" s="218" t="s">
        <v>78</v>
      </c>
      <c r="J18" s="248" t="s">
        <v>57</v>
      </c>
      <c r="K18" s="248">
        <v>10</v>
      </c>
      <c r="L18" s="249" t="s">
        <v>58</v>
      </c>
      <c r="M18" s="249">
        <v>3</v>
      </c>
      <c r="N18" s="249">
        <v>12</v>
      </c>
      <c r="O18" s="250">
        <v>12</v>
      </c>
      <c r="P18" s="942">
        <v>2</v>
      </c>
      <c r="Q18" s="249">
        <v>12</v>
      </c>
      <c r="R18" s="52"/>
      <c r="S18" s="866">
        <v>12</v>
      </c>
      <c r="T18" s="249">
        <v>12</v>
      </c>
      <c r="U18" s="251"/>
      <c r="V18" s="1023">
        <v>6</v>
      </c>
      <c r="W18" s="252">
        <v>12</v>
      </c>
      <c r="X18" s="251"/>
      <c r="Y18" s="229">
        <f>BL18/BL12</f>
        <v>1.027698263944744E-2</v>
      </c>
      <c r="Z18" s="253">
        <v>15</v>
      </c>
      <c r="AA18" s="219" t="s">
        <v>59</v>
      </c>
      <c r="AB18" s="70"/>
      <c r="AC18" s="68"/>
      <c r="AD18" s="68"/>
      <c r="AE18" s="68"/>
      <c r="AF18" s="70"/>
      <c r="AG18" s="68"/>
      <c r="AH18" s="68"/>
      <c r="AI18" s="68"/>
      <c r="AJ18" s="70">
        <v>15000000</v>
      </c>
      <c r="AK18" s="68">
        <v>15000000</v>
      </c>
      <c r="AL18" s="68">
        <v>5915000</v>
      </c>
      <c r="AM18" s="68">
        <v>5915000</v>
      </c>
      <c r="AN18" s="70"/>
      <c r="AO18" s="68"/>
      <c r="AP18" s="68"/>
      <c r="AQ18" s="68"/>
      <c r="AR18" s="70"/>
      <c r="AS18" s="68"/>
      <c r="AT18" s="68"/>
      <c r="AU18" s="68"/>
      <c r="AV18" s="70"/>
      <c r="AW18" s="68"/>
      <c r="AX18" s="68"/>
      <c r="AY18" s="68"/>
      <c r="AZ18" s="70"/>
      <c r="BA18" s="68"/>
      <c r="BB18" s="68"/>
      <c r="BC18" s="68"/>
      <c r="BD18" s="70"/>
      <c r="BE18" s="68"/>
      <c r="BF18" s="68"/>
      <c r="BG18" s="68"/>
      <c r="BH18" s="70"/>
      <c r="BI18" s="68"/>
      <c r="BJ18" s="68"/>
      <c r="BK18" s="68"/>
      <c r="BL18" s="71">
        <f t="shared" si="16"/>
        <v>15000000</v>
      </c>
      <c r="BM18" s="71">
        <f t="shared" si="17"/>
        <v>15000000</v>
      </c>
      <c r="BN18" s="71">
        <f t="shared" si="17"/>
        <v>5915000</v>
      </c>
      <c r="BO18" s="71">
        <f t="shared" si="17"/>
        <v>5915000</v>
      </c>
      <c r="BP18" s="697"/>
      <c r="BQ18" s="255"/>
      <c r="BR18" s="255"/>
      <c r="BS18" s="255"/>
      <c r="BT18" s="697"/>
      <c r="BU18" s="255"/>
      <c r="BV18" s="255"/>
      <c r="BW18" s="255"/>
      <c r="BX18" s="807"/>
      <c r="BY18" s="697">
        <v>11250000</v>
      </c>
      <c r="BZ18" s="255">
        <v>11000000</v>
      </c>
      <c r="CA18" s="255">
        <v>5973290</v>
      </c>
      <c r="CB18" s="255">
        <v>5973290</v>
      </c>
      <c r="CC18" s="807"/>
      <c r="CD18" s="677"/>
      <c r="CE18" s="255"/>
      <c r="CF18" s="255"/>
      <c r="CG18" s="255"/>
      <c r="CH18" s="697"/>
      <c r="CI18" s="255"/>
      <c r="CJ18" s="255"/>
      <c r="CK18" s="255"/>
      <c r="CL18" s="697"/>
      <c r="CM18" s="255"/>
      <c r="CN18" s="255"/>
      <c r="CO18" s="255"/>
      <c r="CP18" s="697"/>
      <c r="CQ18" s="255"/>
      <c r="CR18" s="255"/>
      <c r="CS18" s="255"/>
      <c r="CT18" s="807"/>
      <c r="CU18" s="697"/>
      <c r="CV18" s="255"/>
      <c r="CW18" s="255"/>
      <c r="CX18" s="255"/>
      <c r="CY18" s="807"/>
      <c r="CZ18" s="697"/>
      <c r="DA18" s="255"/>
      <c r="DB18" s="255"/>
      <c r="DC18" s="255"/>
      <c r="DD18" s="679">
        <f t="shared" si="18"/>
        <v>11250000</v>
      </c>
      <c r="DE18" s="71">
        <f>BQ18+BU18+BZ18+CE18+CI18+CM18+CQ18+CV18+DA18</f>
        <v>11000000</v>
      </c>
      <c r="DF18" s="71">
        <f t="shared" si="19"/>
        <v>5973290</v>
      </c>
      <c r="DG18" s="71">
        <f t="shared" si="19"/>
        <v>5973290</v>
      </c>
      <c r="DH18" s="1082"/>
      <c r="DI18" s="677"/>
      <c r="DJ18" s="1095"/>
      <c r="DK18" s="754"/>
      <c r="DL18" s="754"/>
      <c r="DM18" s="754"/>
      <c r="DN18" s="754"/>
      <c r="DO18" s="754"/>
      <c r="DP18" s="754"/>
      <c r="DQ18" s="754">
        <v>5625000</v>
      </c>
      <c r="DR18" s="754">
        <v>7000000</v>
      </c>
      <c r="DS18" s="754">
        <v>7000000</v>
      </c>
      <c r="DT18" s="754">
        <v>3256000</v>
      </c>
      <c r="DU18" s="677"/>
      <c r="DV18" s="754"/>
      <c r="DW18" s="754"/>
      <c r="DX18" s="754"/>
      <c r="DY18" s="754"/>
      <c r="DZ18" s="754"/>
      <c r="EA18" s="754"/>
      <c r="EB18" s="754"/>
      <c r="EC18" s="754"/>
      <c r="ED18" s="754"/>
      <c r="EE18" s="754"/>
      <c r="EF18" s="754"/>
      <c r="EG18" s="754"/>
      <c r="EH18" s="754"/>
      <c r="EI18" s="754"/>
      <c r="EJ18" s="754"/>
      <c r="EK18" s="754"/>
      <c r="EL18" s="754"/>
      <c r="EM18" s="754"/>
      <c r="EN18" s="754"/>
      <c r="EO18" s="754"/>
      <c r="EP18" s="763"/>
      <c r="EQ18" s="763"/>
      <c r="ER18" s="763"/>
      <c r="ES18" s="676">
        <f t="shared" si="20"/>
        <v>5625000</v>
      </c>
      <c r="ET18" s="690">
        <f t="shared" si="21"/>
        <v>7000000</v>
      </c>
      <c r="EU18" s="690">
        <f t="shared" si="21"/>
        <v>7000000</v>
      </c>
      <c r="EV18" s="690">
        <f t="shared" si="21"/>
        <v>3256000</v>
      </c>
      <c r="EW18" s="833"/>
      <c r="EX18" s="679"/>
      <c r="EY18" s="679">
        <v>2800000</v>
      </c>
      <c r="EZ18" s="679"/>
      <c r="FA18" s="679"/>
      <c r="FB18" s="679"/>
      <c r="FC18" s="679"/>
      <c r="FD18" s="679"/>
      <c r="FE18" s="679"/>
      <c r="FF18" s="676">
        <f t="shared" si="22"/>
        <v>2800000</v>
      </c>
      <c r="FG18" s="754">
        <f>FF18+ES18+DD18+BL18</f>
        <v>34675000</v>
      </c>
    </row>
    <row r="19" spans="1:163" ht="24.75" customHeight="1" x14ac:dyDescent="0.2">
      <c r="A19" s="204"/>
      <c r="B19" s="204"/>
      <c r="C19" s="205">
        <v>2</v>
      </c>
      <c r="D19" s="257" t="s">
        <v>79</v>
      </c>
      <c r="E19" s="258"/>
      <c r="F19" s="259"/>
      <c r="G19" s="208"/>
      <c r="H19" s="259"/>
      <c r="I19" s="259"/>
      <c r="J19" s="208"/>
      <c r="K19" s="208"/>
      <c r="L19" s="260"/>
      <c r="M19" s="259"/>
      <c r="N19" s="259"/>
      <c r="O19" s="150"/>
      <c r="P19" s="150"/>
      <c r="Q19" s="259"/>
      <c r="R19" s="262"/>
      <c r="S19" s="261"/>
      <c r="T19" s="259"/>
      <c r="U19" s="259"/>
      <c r="V19" s="150"/>
      <c r="W19" s="208"/>
      <c r="X19" s="208"/>
      <c r="Y19" s="263"/>
      <c r="Z19" s="208"/>
      <c r="AA19" s="208"/>
      <c r="AB19" s="72">
        <f t="shared" ref="AB19:BK19" si="23">SUM(AB20:AB26)</f>
        <v>0</v>
      </c>
      <c r="AC19" s="72">
        <f t="shared" si="23"/>
        <v>0</v>
      </c>
      <c r="AD19" s="72">
        <f t="shared" si="23"/>
        <v>0</v>
      </c>
      <c r="AE19" s="72">
        <f t="shared" si="23"/>
        <v>0</v>
      </c>
      <c r="AF19" s="72">
        <f t="shared" si="23"/>
        <v>0</v>
      </c>
      <c r="AG19" s="72">
        <f t="shared" si="23"/>
        <v>0</v>
      </c>
      <c r="AH19" s="72">
        <f t="shared" si="23"/>
        <v>0</v>
      </c>
      <c r="AI19" s="72">
        <f t="shared" si="23"/>
        <v>0</v>
      </c>
      <c r="AJ19" s="72">
        <f t="shared" si="23"/>
        <v>60000000</v>
      </c>
      <c r="AK19" s="72">
        <f t="shared" si="23"/>
        <v>265647255</v>
      </c>
      <c r="AL19" s="72">
        <f t="shared" si="23"/>
        <v>30853333</v>
      </c>
      <c r="AM19" s="72">
        <f t="shared" si="23"/>
        <v>30853333</v>
      </c>
      <c r="AN19" s="72">
        <f t="shared" si="23"/>
        <v>0</v>
      </c>
      <c r="AO19" s="72">
        <f t="shared" si="23"/>
        <v>0</v>
      </c>
      <c r="AP19" s="72">
        <f t="shared" si="23"/>
        <v>0</v>
      </c>
      <c r="AQ19" s="72">
        <f t="shared" si="23"/>
        <v>0</v>
      </c>
      <c r="AR19" s="72">
        <f t="shared" si="23"/>
        <v>0</v>
      </c>
      <c r="AS19" s="72">
        <f t="shared" si="23"/>
        <v>0</v>
      </c>
      <c r="AT19" s="72">
        <f t="shared" si="23"/>
        <v>0</v>
      </c>
      <c r="AU19" s="72">
        <f t="shared" si="23"/>
        <v>0</v>
      </c>
      <c r="AV19" s="72">
        <f t="shared" si="23"/>
        <v>2248717121</v>
      </c>
      <c r="AW19" s="72">
        <f t="shared" si="23"/>
        <v>2252293686</v>
      </c>
      <c r="AX19" s="72">
        <f t="shared" si="23"/>
        <v>2141958657.5599999</v>
      </c>
      <c r="AY19" s="72">
        <f t="shared" si="23"/>
        <v>2141958657.5599999</v>
      </c>
      <c r="AZ19" s="72">
        <f t="shared" si="23"/>
        <v>0</v>
      </c>
      <c r="BA19" s="72">
        <f t="shared" si="23"/>
        <v>0</v>
      </c>
      <c r="BB19" s="72">
        <f t="shared" si="23"/>
        <v>0</v>
      </c>
      <c r="BC19" s="72">
        <f t="shared" si="23"/>
        <v>0</v>
      </c>
      <c r="BD19" s="72">
        <f t="shared" si="23"/>
        <v>0</v>
      </c>
      <c r="BE19" s="72">
        <f t="shared" si="23"/>
        <v>0</v>
      </c>
      <c r="BF19" s="72">
        <f t="shared" si="23"/>
        <v>0</v>
      </c>
      <c r="BG19" s="72">
        <f t="shared" si="23"/>
        <v>0</v>
      </c>
      <c r="BH19" s="72">
        <f t="shared" si="23"/>
        <v>0</v>
      </c>
      <c r="BI19" s="72">
        <f t="shared" si="23"/>
        <v>0</v>
      </c>
      <c r="BJ19" s="72">
        <f t="shared" si="23"/>
        <v>0</v>
      </c>
      <c r="BK19" s="72">
        <f t="shared" si="23"/>
        <v>0</v>
      </c>
      <c r="BL19" s="73">
        <f>SUM(BL20:BL26)</f>
        <v>2308717121</v>
      </c>
      <c r="BM19" s="72">
        <f>SUM(BM20:BM26)</f>
        <v>2517940941</v>
      </c>
      <c r="BN19" s="72">
        <f t="shared" ref="BN19:ET19" si="24">SUM(BN20:BN26)</f>
        <v>2172811990.5599999</v>
      </c>
      <c r="BO19" s="72">
        <f t="shared" si="24"/>
        <v>2172811990.5599999</v>
      </c>
      <c r="BP19" s="72">
        <f t="shared" si="24"/>
        <v>0</v>
      </c>
      <c r="BQ19" s="138">
        <f t="shared" si="24"/>
        <v>0</v>
      </c>
      <c r="BR19" s="138">
        <f t="shared" si="24"/>
        <v>0</v>
      </c>
      <c r="BS19" s="138">
        <f t="shared" si="24"/>
        <v>0</v>
      </c>
      <c r="BT19" s="72">
        <f t="shared" si="24"/>
        <v>0</v>
      </c>
      <c r="BU19" s="138">
        <f t="shared" si="24"/>
        <v>610000000</v>
      </c>
      <c r="BV19" s="138">
        <f t="shared" si="24"/>
        <v>543127167.10000002</v>
      </c>
      <c r="BW19" s="138">
        <f t="shared" si="24"/>
        <v>264415374.09999999</v>
      </c>
      <c r="BX19" s="138"/>
      <c r="BY19" s="72">
        <f t="shared" si="24"/>
        <v>58800000</v>
      </c>
      <c r="BZ19" s="138">
        <f t="shared" si="24"/>
        <v>358800000</v>
      </c>
      <c r="CA19" s="138">
        <f t="shared" si="24"/>
        <v>153622545.07999998</v>
      </c>
      <c r="CB19" s="138">
        <f t="shared" si="24"/>
        <v>153072045.07999998</v>
      </c>
      <c r="CC19" s="138"/>
      <c r="CD19" s="72">
        <f t="shared" si="24"/>
        <v>0</v>
      </c>
      <c r="CE19" s="138">
        <f t="shared" si="24"/>
        <v>0</v>
      </c>
      <c r="CF19" s="138">
        <f t="shared" si="24"/>
        <v>0</v>
      </c>
      <c r="CG19" s="138">
        <f t="shared" si="24"/>
        <v>0</v>
      </c>
      <c r="CH19" s="72">
        <f t="shared" si="24"/>
        <v>0</v>
      </c>
      <c r="CI19" s="138">
        <f t="shared" si="24"/>
        <v>0</v>
      </c>
      <c r="CJ19" s="138">
        <f t="shared" si="24"/>
        <v>0</v>
      </c>
      <c r="CK19" s="138">
        <f t="shared" si="24"/>
        <v>0</v>
      </c>
      <c r="CL19" s="72">
        <f t="shared" si="24"/>
        <v>2207217417.7399998</v>
      </c>
      <c r="CM19" s="138">
        <f t="shared" si="24"/>
        <v>2432800182</v>
      </c>
      <c r="CN19" s="138">
        <f t="shared" si="24"/>
        <v>2427064367</v>
      </c>
      <c r="CO19" s="138">
        <f t="shared" si="24"/>
        <v>2427064367</v>
      </c>
      <c r="CP19" s="72">
        <f t="shared" si="24"/>
        <v>0</v>
      </c>
      <c r="CQ19" s="138">
        <f t="shared" si="24"/>
        <v>0</v>
      </c>
      <c r="CR19" s="138">
        <f t="shared" si="24"/>
        <v>0</v>
      </c>
      <c r="CS19" s="138">
        <f t="shared" si="24"/>
        <v>0</v>
      </c>
      <c r="CT19" s="138"/>
      <c r="CU19" s="72">
        <f t="shared" si="24"/>
        <v>0</v>
      </c>
      <c r="CV19" s="138">
        <f t="shared" si="24"/>
        <v>0</v>
      </c>
      <c r="CW19" s="138">
        <f t="shared" si="24"/>
        <v>0</v>
      </c>
      <c r="CX19" s="138">
        <f t="shared" si="24"/>
        <v>0</v>
      </c>
      <c r="CY19" s="138"/>
      <c r="CZ19" s="72">
        <f t="shared" si="24"/>
        <v>0</v>
      </c>
      <c r="DA19" s="138">
        <f t="shared" si="24"/>
        <v>0</v>
      </c>
      <c r="DB19" s="138">
        <f t="shared" si="24"/>
        <v>0</v>
      </c>
      <c r="DC19" s="138">
        <f t="shared" si="24"/>
        <v>0</v>
      </c>
      <c r="DD19" s="72">
        <f t="shared" si="24"/>
        <v>2266017417.7399998</v>
      </c>
      <c r="DE19" s="72">
        <f t="shared" si="24"/>
        <v>3401600182</v>
      </c>
      <c r="DF19" s="72">
        <f t="shared" si="24"/>
        <v>3123814079.1800003</v>
      </c>
      <c r="DG19" s="72">
        <f t="shared" si="24"/>
        <v>2844551786.1800003</v>
      </c>
      <c r="DH19" s="72"/>
      <c r="DI19" s="72">
        <f t="shared" si="24"/>
        <v>0</v>
      </c>
      <c r="DJ19" s="72">
        <f t="shared" si="24"/>
        <v>0</v>
      </c>
      <c r="DK19" s="72">
        <f t="shared" si="24"/>
        <v>0</v>
      </c>
      <c r="DL19" s="72">
        <f t="shared" si="24"/>
        <v>0</v>
      </c>
      <c r="DM19" s="72">
        <f t="shared" si="24"/>
        <v>0</v>
      </c>
      <c r="DN19" s="72">
        <f t="shared" si="24"/>
        <v>336332504</v>
      </c>
      <c r="DO19" s="72">
        <f t="shared" si="24"/>
        <v>207051572.65000001</v>
      </c>
      <c r="DP19" s="72">
        <f t="shared" si="24"/>
        <v>0</v>
      </c>
      <c r="DQ19" s="72">
        <v>5625000</v>
      </c>
      <c r="DR19" s="72">
        <f t="shared" si="24"/>
        <v>1174750000</v>
      </c>
      <c r="DS19" s="72">
        <f t="shared" si="24"/>
        <v>108951399</v>
      </c>
      <c r="DT19" s="72">
        <f t="shared" si="24"/>
        <v>12870000</v>
      </c>
      <c r="DU19" s="72">
        <f t="shared" si="24"/>
        <v>0</v>
      </c>
      <c r="DV19" s="72">
        <f t="shared" si="24"/>
        <v>0</v>
      </c>
      <c r="DW19" s="72">
        <f t="shared" si="24"/>
        <v>0</v>
      </c>
      <c r="DX19" s="72">
        <f t="shared" si="24"/>
        <v>0</v>
      </c>
      <c r="DY19" s="72">
        <f t="shared" si="24"/>
        <v>0</v>
      </c>
      <c r="DZ19" s="72">
        <f t="shared" si="24"/>
        <v>0</v>
      </c>
      <c r="EA19" s="72">
        <f t="shared" si="24"/>
        <v>0</v>
      </c>
      <c r="EB19" s="72">
        <f t="shared" si="24"/>
        <v>0</v>
      </c>
      <c r="EC19" s="72">
        <f t="shared" si="24"/>
        <v>2272403940.2722001</v>
      </c>
      <c r="ED19" s="72">
        <f t="shared" si="24"/>
        <v>2398473229</v>
      </c>
      <c r="EE19" s="72">
        <f t="shared" si="24"/>
        <v>0</v>
      </c>
      <c r="EF19" s="72">
        <f t="shared" si="24"/>
        <v>0</v>
      </c>
      <c r="EG19" s="72">
        <f t="shared" si="24"/>
        <v>0</v>
      </c>
      <c r="EH19" s="72">
        <f t="shared" si="24"/>
        <v>0</v>
      </c>
      <c r="EI19" s="72">
        <f t="shared" si="24"/>
        <v>0</v>
      </c>
      <c r="EJ19" s="72">
        <f t="shared" si="24"/>
        <v>0</v>
      </c>
      <c r="EK19" s="72">
        <f t="shared" si="24"/>
        <v>0</v>
      </c>
      <c r="EL19" s="72">
        <f t="shared" si="24"/>
        <v>0</v>
      </c>
      <c r="EM19" s="72">
        <f t="shared" si="24"/>
        <v>0</v>
      </c>
      <c r="EN19" s="72">
        <f t="shared" si="24"/>
        <v>0</v>
      </c>
      <c r="EO19" s="72">
        <f t="shared" si="24"/>
        <v>0</v>
      </c>
      <c r="EP19" s="72">
        <f t="shared" si="24"/>
        <v>0</v>
      </c>
      <c r="EQ19" s="72">
        <f t="shared" si="24"/>
        <v>0</v>
      </c>
      <c r="ER19" s="72">
        <f t="shared" si="24"/>
        <v>0</v>
      </c>
      <c r="ES19" s="72">
        <f t="shared" si="24"/>
        <v>2292403940.2722001</v>
      </c>
      <c r="ET19" s="72">
        <f t="shared" si="24"/>
        <v>3909555733</v>
      </c>
      <c r="EU19" s="72">
        <f t="shared" ref="EU19" si="25">SUM(EU20:EU26)</f>
        <v>316002971.64999998</v>
      </c>
      <c r="EV19" s="72">
        <f>SUM(EV20:EV26)</f>
        <v>12870000</v>
      </c>
      <c r="EW19" s="680"/>
      <c r="EX19" s="680"/>
      <c r="EY19" s="680"/>
      <c r="EZ19" s="680"/>
      <c r="FA19" s="680"/>
      <c r="FB19" s="680"/>
      <c r="FC19" s="680"/>
      <c r="FD19" s="680"/>
      <c r="FE19" s="680"/>
      <c r="FF19" s="805">
        <f>SUM(FF20:FF26)</f>
        <v>2360576058.48</v>
      </c>
      <c r="FG19" s="72">
        <f>SUM(FG20:FG26)</f>
        <v>9227714537.4921989</v>
      </c>
    </row>
    <row r="20" spans="1:163" ht="62.25" customHeight="1" x14ac:dyDescent="0.2">
      <c r="A20" s="204"/>
      <c r="B20" s="204"/>
      <c r="C20" s="217"/>
      <c r="D20" s="265"/>
      <c r="E20" s="266"/>
      <c r="F20" s="266"/>
      <c r="G20" s="221">
        <v>7</v>
      </c>
      <c r="H20" s="222" t="s">
        <v>80</v>
      </c>
      <c r="I20" s="218" t="s">
        <v>81</v>
      </c>
      <c r="J20" s="223" t="s">
        <v>57</v>
      </c>
      <c r="K20" s="223">
        <v>10</v>
      </c>
      <c r="L20" s="236" t="s">
        <v>58</v>
      </c>
      <c r="M20" s="225">
        <v>0</v>
      </c>
      <c r="N20" s="225">
        <v>1</v>
      </c>
      <c r="O20" s="237">
        <v>1</v>
      </c>
      <c r="P20" s="910">
        <v>0.5</v>
      </c>
      <c r="Q20" s="225">
        <v>1</v>
      </c>
      <c r="R20" s="228"/>
      <c r="S20" s="868">
        <v>1</v>
      </c>
      <c r="T20" s="225">
        <v>1</v>
      </c>
      <c r="U20" s="225"/>
      <c r="V20" s="948">
        <v>0.2</v>
      </c>
      <c r="W20" s="225">
        <v>1</v>
      </c>
      <c r="X20" s="225"/>
      <c r="Y20" s="229">
        <f t="shared" ref="Y20:Y26" si="26">BL20/$BL$19</f>
        <v>5.4142622698556235E-3</v>
      </c>
      <c r="Z20" s="230">
        <v>6</v>
      </c>
      <c r="AA20" s="231" t="s">
        <v>82</v>
      </c>
      <c r="AB20" s="67"/>
      <c r="AC20" s="68"/>
      <c r="AD20" s="68"/>
      <c r="AE20" s="68"/>
      <c r="AF20" s="67"/>
      <c r="AG20" s="68"/>
      <c r="AH20" s="68"/>
      <c r="AI20" s="68"/>
      <c r="AJ20" s="74">
        <v>12500000</v>
      </c>
      <c r="AK20" s="69">
        <v>12500000</v>
      </c>
      <c r="AL20" s="75">
        <v>12500000</v>
      </c>
      <c r="AM20" s="69">
        <v>12500000</v>
      </c>
      <c r="AN20" s="74"/>
      <c r="AO20" s="69"/>
      <c r="AP20" s="69"/>
      <c r="AQ20" s="69"/>
      <c r="AR20" s="74"/>
      <c r="AS20" s="69"/>
      <c r="AT20" s="76"/>
      <c r="AU20" s="68"/>
      <c r="AV20" s="67"/>
      <c r="AW20" s="68"/>
      <c r="AX20" s="68"/>
      <c r="AY20" s="68"/>
      <c r="AZ20" s="67"/>
      <c r="BA20" s="68"/>
      <c r="BB20" s="68"/>
      <c r="BC20" s="68"/>
      <c r="BD20" s="67"/>
      <c r="BE20" s="68"/>
      <c r="BF20" s="68"/>
      <c r="BG20" s="68"/>
      <c r="BH20" s="67"/>
      <c r="BI20" s="68"/>
      <c r="BJ20" s="68"/>
      <c r="BK20" s="68"/>
      <c r="BL20" s="67">
        <f t="shared" ref="BL20:BL26" si="27">+AB20+AF20+AJ20+AN20+AR20+AV20+AZ20+BD20+BH20</f>
        <v>12500000</v>
      </c>
      <c r="BM20" s="68">
        <f t="shared" ref="BM20:BO26" si="28">AC20+AG20+AK20+AO20+AS20+AW20+BA20+BE20+BI20</f>
        <v>12500000</v>
      </c>
      <c r="BN20" s="68">
        <f t="shared" si="28"/>
        <v>12500000</v>
      </c>
      <c r="BO20" s="68">
        <f t="shared" si="28"/>
        <v>12500000</v>
      </c>
      <c r="BP20" s="681"/>
      <c r="BQ20" s="267"/>
      <c r="BR20" s="267"/>
      <c r="BS20" s="267"/>
      <c r="BT20" s="681"/>
      <c r="BU20" s="267"/>
      <c r="BV20" s="267"/>
      <c r="BW20" s="267"/>
      <c r="BX20" s="267"/>
      <c r="BY20" s="681">
        <v>12200000</v>
      </c>
      <c r="BZ20" s="267">
        <v>92200000</v>
      </c>
      <c r="CA20" s="267">
        <v>56482216</v>
      </c>
      <c r="CB20" s="267">
        <v>55931716</v>
      </c>
      <c r="CC20" s="267"/>
      <c r="CD20" s="681"/>
      <c r="CE20" s="267"/>
      <c r="CF20" s="267"/>
      <c r="CG20" s="267"/>
      <c r="CH20" s="681"/>
      <c r="CI20" s="267"/>
      <c r="CJ20" s="267"/>
      <c r="CK20" s="267"/>
      <c r="CL20" s="681"/>
      <c r="CM20" s="267"/>
      <c r="CN20" s="267"/>
      <c r="CO20" s="267"/>
      <c r="CP20" s="681"/>
      <c r="CQ20" s="267"/>
      <c r="CR20" s="267"/>
      <c r="CS20" s="267"/>
      <c r="CT20" s="267"/>
      <c r="CU20" s="681"/>
      <c r="CV20" s="267"/>
      <c r="CW20" s="267"/>
      <c r="CX20" s="267"/>
      <c r="CY20" s="267"/>
      <c r="CZ20" s="681"/>
      <c r="DA20" s="267"/>
      <c r="DB20" s="267"/>
      <c r="DC20" s="267"/>
      <c r="DD20" s="676">
        <f t="shared" ref="DD20:DD34" si="29">BP20+BT20+BY20+CD20+CH20+CL20+CP20+CU20+CZ20</f>
        <v>12200000</v>
      </c>
      <c r="DE20" s="711">
        <f t="shared" ref="DE20:DE26" si="30">BQ20+BU20+BZ20+CE20+CI20+CM20+CQ20+CV20+DA20</f>
        <v>92200000</v>
      </c>
      <c r="DF20" s="711">
        <f t="shared" ref="DF20:DF26" si="31">BR20+BV20+CA20+CF20+CJ20+CN20+CR20+CW20+DB20</f>
        <v>56482216</v>
      </c>
      <c r="DG20" s="711">
        <f t="shared" ref="DG20:DG26" si="32">BS20+BW20+CB20+CG20+CK20+CO20+CS20+CX20+DC20</f>
        <v>55931716</v>
      </c>
      <c r="DH20" s="711"/>
      <c r="DI20" s="681"/>
      <c r="DJ20" s="686"/>
      <c r="DK20" s="681"/>
      <c r="DL20" s="681"/>
      <c r="DM20" s="681"/>
      <c r="DN20" s="681">
        <v>100000000</v>
      </c>
      <c r="DO20" s="681"/>
      <c r="DP20" s="681"/>
      <c r="DQ20" s="681">
        <v>12400000</v>
      </c>
      <c r="DR20" s="681">
        <v>62000000</v>
      </c>
      <c r="DS20" s="681">
        <v>58453000</v>
      </c>
      <c r="DT20" s="681">
        <v>9700000</v>
      </c>
      <c r="DU20" s="681"/>
      <c r="DV20" s="681"/>
      <c r="DW20" s="681"/>
      <c r="DX20" s="681"/>
      <c r="DY20" s="681"/>
      <c r="DZ20" s="681"/>
      <c r="EA20" s="681"/>
      <c r="EB20" s="681"/>
      <c r="EC20" s="681"/>
      <c r="ED20" s="681"/>
      <c r="EE20" s="681"/>
      <c r="EF20" s="681"/>
      <c r="EG20" s="681"/>
      <c r="EH20" s="681"/>
      <c r="EI20" s="681"/>
      <c r="EJ20" s="681"/>
      <c r="EK20" s="681"/>
      <c r="EL20" s="681"/>
      <c r="EM20" s="681"/>
      <c r="EN20" s="681"/>
      <c r="EO20" s="681"/>
      <c r="EP20" s="681"/>
      <c r="EQ20" s="681"/>
      <c r="ER20" s="681"/>
      <c r="ES20" s="676">
        <f t="shared" ref="ES20:ES26" si="33">DI20+DM20+DQ20+DU20+DY20+EC20+EG20+EK20+EO20</f>
        <v>12400000</v>
      </c>
      <c r="ET20" s="690">
        <f t="shared" ref="ET20:EV26" si="34">DJ20+DN20+DR20+DV20+DZ20+ED20+EH20+EL20+EP20</f>
        <v>162000000</v>
      </c>
      <c r="EU20" s="690">
        <f t="shared" si="34"/>
        <v>58453000</v>
      </c>
      <c r="EV20" s="690">
        <f t="shared" si="34"/>
        <v>9700000</v>
      </c>
      <c r="EW20" s="834"/>
      <c r="EX20" s="682"/>
      <c r="EY20" s="682">
        <v>12700000</v>
      </c>
      <c r="EZ20" s="682"/>
      <c r="FA20" s="682"/>
      <c r="FB20" s="682"/>
      <c r="FC20" s="682"/>
      <c r="FD20" s="682"/>
      <c r="FE20" s="682"/>
      <c r="FF20" s="676">
        <f t="shared" si="22"/>
        <v>12700000</v>
      </c>
      <c r="FG20" s="107">
        <f t="shared" ref="FG20:FG26" si="35">BL20+DD20+ES20+FF20</f>
        <v>49800000</v>
      </c>
    </row>
    <row r="21" spans="1:163" ht="90.75" customHeight="1" x14ac:dyDescent="0.2">
      <c r="A21" s="204"/>
      <c r="B21" s="204"/>
      <c r="C21" s="240"/>
      <c r="D21" s="268"/>
      <c r="E21" s="269"/>
      <c r="F21" s="269"/>
      <c r="G21" s="221">
        <v>8</v>
      </c>
      <c r="H21" s="222" t="s">
        <v>83</v>
      </c>
      <c r="I21" s="218" t="s">
        <v>84</v>
      </c>
      <c r="J21" s="223" t="s">
        <v>57</v>
      </c>
      <c r="K21" s="223">
        <v>10</v>
      </c>
      <c r="L21" s="236" t="s">
        <v>73</v>
      </c>
      <c r="M21" s="225">
        <v>1</v>
      </c>
      <c r="N21" s="225">
        <v>6</v>
      </c>
      <c r="O21" s="237">
        <v>2</v>
      </c>
      <c r="P21" s="910">
        <v>2</v>
      </c>
      <c r="Q21" s="225">
        <v>2</v>
      </c>
      <c r="R21" s="228"/>
      <c r="S21" s="909">
        <v>2</v>
      </c>
      <c r="T21" s="225">
        <v>1</v>
      </c>
      <c r="U21" s="225"/>
      <c r="V21" s="948">
        <v>1</v>
      </c>
      <c r="W21" s="225">
        <v>1</v>
      </c>
      <c r="X21" s="225"/>
      <c r="Y21" s="229">
        <f t="shared" si="26"/>
        <v>2.0574196625451371E-2</v>
      </c>
      <c r="Z21" s="230">
        <v>15</v>
      </c>
      <c r="AA21" s="231" t="s">
        <v>59</v>
      </c>
      <c r="AB21" s="67"/>
      <c r="AC21" s="68"/>
      <c r="AD21" s="68"/>
      <c r="AE21" s="68"/>
      <c r="AF21" s="67"/>
      <c r="AG21" s="68"/>
      <c r="AH21" s="68"/>
      <c r="AI21" s="68"/>
      <c r="AJ21" s="77">
        <v>47500000</v>
      </c>
      <c r="AK21" s="69">
        <f>60000000-12500000</f>
        <v>47500000</v>
      </c>
      <c r="AL21" s="75">
        <v>18353333</v>
      </c>
      <c r="AM21" s="78">
        <v>18353333</v>
      </c>
      <c r="AN21" s="77"/>
      <c r="AO21" s="78"/>
      <c r="AP21" s="78"/>
      <c r="AQ21" s="78"/>
      <c r="AR21" s="77"/>
      <c r="AS21" s="78"/>
      <c r="AT21" s="79"/>
      <c r="AU21" s="68"/>
      <c r="AV21" s="67"/>
      <c r="AW21" s="68"/>
      <c r="AX21" s="68"/>
      <c r="AY21" s="68"/>
      <c r="AZ21" s="67"/>
      <c r="BA21" s="68"/>
      <c r="BB21" s="68"/>
      <c r="BC21" s="68"/>
      <c r="BD21" s="67"/>
      <c r="BE21" s="68"/>
      <c r="BF21" s="68"/>
      <c r="BG21" s="68"/>
      <c r="BH21" s="67"/>
      <c r="BI21" s="68"/>
      <c r="BJ21" s="68"/>
      <c r="BK21" s="68"/>
      <c r="BL21" s="67">
        <f t="shared" si="27"/>
        <v>47500000</v>
      </c>
      <c r="BM21" s="68">
        <f t="shared" si="28"/>
        <v>47500000</v>
      </c>
      <c r="BN21" s="68">
        <f t="shared" si="28"/>
        <v>18353333</v>
      </c>
      <c r="BO21" s="68">
        <f t="shared" si="28"/>
        <v>18353333</v>
      </c>
      <c r="BP21" s="682"/>
      <c r="BQ21" s="238"/>
      <c r="BR21" s="238"/>
      <c r="BS21" s="238"/>
      <c r="BT21" s="682"/>
      <c r="BU21" s="238"/>
      <c r="BV21" s="238"/>
      <c r="BW21" s="238"/>
      <c r="BX21" s="238"/>
      <c r="BY21" s="681">
        <v>46600000</v>
      </c>
      <c r="BZ21" s="267">
        <v>66600000</v>
      </c>
      <c r="CA21" s="267">
        <v>66600000</v>
      </c>
      <c r="CB21" s="267">
        <v>66600000</v>
      </c>
      <c r="CC21" s="267"/>
      <c r="CD21" s="681"/>
      <c r="CE21" s="267"/>
      <c r="CF21" s="267"/>
      <c r="CG21" s="267"/>
      <c r="CH21" s="682"/>
      <c r="CI21" s="238"/>
      <c r="CJ21" s="238"/>
      <c r="CK21" s="238"/>
      <c r="CL21" s="682"/>
      <c r="CM21" s="238"/>
      <c r="CN21" s="238"/>
      <c r="CO21" s="238"/>
      <c r="CP21" s="682"/>
      <c r="CQ21" s="238"/>
      <c r="CR21" s="238"/>
      <c r="CS21" s="238"/>
      <c r="CT21" s="238"/>
      <c r="CU21" s="682"/>
      <c r="CV21" s="238"/>
      <c r="CW21" s="238"/>
      <c r="CX21" s="238"/>
      <c r="CY21" s="238"/>
      <c r="CZ21" s="682"/>
      <c r="DA21" s="238"/>
      <c r="DB21" s="238"/>
      <c r="DC21" s="238"/>
      <c r="DD21" s="676">
        <f t="shared" si="29"/>
        <v>46600000</v>
      </c>
      <c r="DE21" s="711">
        <f t="shared" si="30"/>
        <v>66600000</v>
      </c>
      <c r="DF21" s="711">
        <f t="shared" si="31"/>
        <v>66600000</v>
      </c>
      <c r="DG21" s="711">
        <f t="shared" si="32"/>
        <v>66600000</v>
      </c>
      <c r="DH21" s="711"/>
      <c r="DI21" s="681"/>
      <c r="DJ21" s="686"/>
      <c r="DK21" s="681"/>
      <c r="DL21" s="681"/>
      <c r="DM21" s="681"/>
      <c r="DN21" s="681"/>
      <c r="DO21" s="681"/>
      <c r="DP21" s="681"/>
      <c r="DQ21" s="681">
        <v>7600000</v>
      </c>
      <c r="DR21" s="681">
        <v>38000000</v>
      </c>
      <c r="DS21" s="681">
        <v>38000000</v>
      </c>
      <c r="DT21" s="681">
        <v>3170000</v>
      </c>
      <c r="DU21" s="681"/>
      <c r="DV21" s="681"/>
      <c r="DW21" s="681"/>
      <c r="DX21" s="681"/>
      <c r="DY21" s="681"/>
      <c r="DZ21" s="681"/>
      <c r="EA21" s="681"/>
      <c r="EB21" s="681"/>
      <c r="EC21" s="681">
        <v>39500000</v>
      </c>
      <c r="ED21" s="681"/>
      <c r="EE21" s="681"/>
      <c r="EF21" s="681"/>
      <c r="EG21" s="681"/>
      <c r="EH21" s="681"/>
      <c r="EI21" s="681"/>
      <c r="EJ21" s="681"/>
      <c r="EK21" s="681"/>
      <c r="EL21" s="681"/>
      <c r="EM21" s="681"/>
      <c r="EN21" s="681"/>
      <c r="EO21" s="681"/>
      <c r="EP21" s="681"/>
      <c r="EQ21" s="681"/>
      <c r="ER21" s="681"/>
      <c r="ES21" s="676">
        <f t="shared" si="33"/>
        <v>47100000</v>
      </c>
      <c r="ET21" s="690">
        <f t="shared" si="34"/>
        <v>38000000</v>
      </c>
      <c r="EU21" s="690">
        <f t="shared" si="34"/>
        <v>38000000</v>
      </c>
      <c r="EV21" s="690">
        <f t="shared" si="34"/>
        <v>3170000</v>
      </c>
      <c r="EW21" s="834"/>
      <c r="EX21" s="682"/>
      <c r="EY21" s="682">
        <v>6300000</v>
      </c>
      <c r="EZ21" s="682"/>
      <c r="FA21" s="682"/>
      <c r="FB21" s="682">
        <f>48500000-6300000</f>
        <v>42200000</v>
      </c>
      <c r="FC21" s="682"/>
      <c r="FD21" s="682"/>
      <c r="FE21" s="682"/>
      <c r="FF21" s="676">
        <f t="shared" si="22"/>
        <v>48500000</v>
      </c>
      <c r="FG21" s="107">
        <f t="shared" si="35"/>
        <v>189700000</v>
      </c>
    </row>
    <row r="22" spans="1:163" ht="375" customHeight="1" x14ac:dyDescent="0.2">
      <c r="A22" s="204"/>
      <c r="B22" s="204"/>
      <c r="C22" s="240"/>
      <c r="D22" s="270"/>
      <c r="E22" s="269"/>
      <c r="F22" s="269"/>
      <c r="G22" s="221">
        <v>9</v>
      </c>
      <c r="H22" s="222" t="s">
        <v>85</v>
      </c>
      <c r="I22" s="218" t="s">
        <v>86</v>
      </c>
      <c r="J22" s="223" t="s">
        <v>87</v>
      </c>
      <c r="K22" s="223">
        <v>3</v>
      </c>
      <c r="L22" s="271" t="s">
        <v>73</v>
      </c>
      <c r="M22" s="237">
        <v>35</v>
      </c>
      <c r="N22" s="237">
        <v>20</v>
      </c>
      <c r="O22" s="237">
        <v>5</v>
      </c>
      <c r="P22" s="910">
        <v>4</v>
      </c>
      <c r="Q22" s="237">
        <v>5</v>
      </c>
      <c r="R22" s="272">
        <v>6</v>
      </c>
      <c r="S22" s="910">
        <v>6</v>
      </c>
      <c r="T22" s="237">
        <v>5</v>
      </c>
      <c r="U22" s="237"/>
      <c r="V22" s="910">
        <v>1</v>
      </c>
      <c r="W22" s="237">
        <v>5</v>
      </c>
      <c r="X22" s="237"/>
      <c r="Y22" s="229">
        <f t="shared" si="26"/>
        <v>0.23636167528555355</v>
      </c>
      <c r="Z22" s="230">
        <v>6</v>
      </c>
      <c r="AA22" s="231" t="s">
        <v>82</v>
      </c>
      <c r="AB22" s="67"/>
      <c r="AC22" s="68"/>
      <c r="AD22" s="68"/>
      <c r="AE22" s="68"/>
      <c r="AF22" s="67"/>
      <c r="AG22" s="68"/>
      <c r="AH22" s="68"/>
      <c r="AI22" s="68"/>
      <c r="AJ22" s="67"/>
      <c r="AK22" s="68">
        <v>205647255</v>
      </c>
      <c r="AL22" s="68"/>
      <c r="AM22" s="68"/>
      <c r="AN22" s="67"/>
      <c r="AO22" s="68"/>
      <c r="AP22" s="68"/>
      <c r="AQ22" s="68"/>
      <c r="AR22" s="67"/>
      <c r="AS22" s="68"/>
      <c r="AT22" s="68"/>
      <c r="AU22" s="68"/>
      <c r="AV22" s="78">
        <v>545692246.48000002</v>
      </c>
      <c r="AW22" s="78">
        <v>549268811.48000002</v>
      </c>
      <c r="AX22" s="78">
        <v>438933783</v>
      </c>
      <c r="AY22" s="78">
        <v>438933783</v>
      </c>
      <c r="AZ22" s="67"/>
      <c r="BA22" s="68"/>
      <c r="BB22" s="68"/>
      <c r="BC22" s="68"/>
      <c r="BD22" s="67"/>
      <c r="BE22" s="68"/>
      <c r="BF22" s="68"/>
      <c r="BG22" s="68"/>
      <c r="BH22" s="67"/>
      <c r="BI22" s="68"/>
      <c r="BJ22" s="68"/>
      <c r="BK22" s="68"/>
      <c r="BL22" s="67">
        <f t="shared" si="27"/>
        <v>545692246.48000002</v>
      </c>
      <c r="BM22" s="68">
        <f t="shared" si="28"/>
        <v>754916066.48000002</v>
      </c>
      <c r="BN22" s="68">
        <f t="shared" si="28"/>
        <v>438933783</v>
      </c>
      <c r="BO22" s="68">
        <f t="shared" si="28"/>
        <v>438933783</v>
      </c>
      <c r="BP22" s="682"/>
      <c r="BQ22" s="238"/>
      <c r="BR22" s="238"/>
      <c r="BS22" s="238"/>
      <c r="BT22" s="682"/>
      <c r="BU22" s="238">
        <v>610000000</v>
      </c>
      <c r="BV22" s="238">
        <v>543127167.10000002</v>
      </c>
      <c r="BW22" s="238">
        <v>264415374.09999999</v>
      </c>
      <c r="BX22" s="238"/>
      <c r="BY22" s="682"/>
      <c r="BZ22" s="238">
        <v>200000000</v>
      </c>
      <c r="CA22" s="238">
        <v>30540329.079999998</v>
      </c>
      <c r="CB22" s="238">
        <v>30540329.079999998</v>
      </c>
      <c r="CC22" s="238"/>
      <c r="CD22" s="682"/>
      <c r="CE22" s="238"/>
      <c r="CF22" s="238"/>
      <c r="CG22" s="238"/>
      <c r="CH22" s="682"/>
      <c r="CI22" s="238"/>
      <c r="CJ22" s="238"/>
      <c r="CK22" s="238"/>
      <c r="CL22" s="681">
        <f>535600000-200000</f>
        <v>535400000</v>
      </c>
      <c r="CM22" s="267">
        <v>760982764</v>
      </c>
      <c r="CN22" s="267">
        <v>755246949</v>
      </c>
      <c r="CO22" s="267">
        <v>755246949</v>
      </c>
      <c r="CP22" s="682"/>
      <c r="CQ22" s="238"/>
      <c r="CR22" s="238"/>
      <c r="CS22" s="238"/>
      <c r="CT22" s="238"/>
      <c r="CU22" s="682"/>
      <c r="CV22" s="238"/>
      <c r="CW22" s="238"/>
      <c r="CX22" s="238"/>
      <c r="CY22" s="238"/>
      <c r="CZ22" s="682"/>
      <c r="DA22" s="238"/>
      <c r="DB22" s="238"/>
      <c r="DC22" s="238"/>
      <c r="DD22" s="676">
        <f t="shared" si="29"/>
        <v>535400000</v>
      </c>
      <c r="DE22" s="711">
        <f t="shared" si="30"/>
        <v>1570982764</v>
      </c>
      <c r="DF22" s="711">
        <f t="shared" si="31"/>
        <v>1328914445.1800001</v>
      </c>
      <c r="DG22" s="711">
        <f t="shared" si="32"/>
        <v>1050202652.1800001</v>
      </c>
      <c r="DH22" s="711"/>
      <c r="DI22" s="681"/>
      <c r="DJ22" s="686"/>
      <c r="DK22" s="681"/>
      <c r="DL22" s="681"/>
      <c r="DM22" s="681"/>
      <c r="DN22" s="681">
        <v>236332504</v>
      </c>
      <c r="DO22" s="681">
        <v>207051572.65000001</v>
      </c>
      <c r="DP22" s="681"/>
      <c r="DQ22" s="681"/>
      <c r="DR22" s="681">
        <v>1074750000</v>
      </c>
      <c r="DS22" s="681">
        <v>12498399</v>
      </c>
      <c r="DT22" s="681"/>
      <c r="DU22" s="681"/>
      <c r="DV22" s="681"/>
      <c r="DW22" s="681"/>
      <c r="DX22" s="681"/>
      <c r="DY22" s="681"/>
      <c r="DZ22" s="681"/>
      <c r="EA22" s="681"/>
      <c r="EB22" s="681"/>
      <c r="EC22" s="683">
        <v>540000000</v>
      </c>
      <c r="ED22" s="681">
        <v>656473229</v>
      </c>
      <c r="EE22" s="681"/>
      <c r="EF22" s="681"/>
      <c r="EG22" s="681"/>
      <c r="EH22" s="681"/>
      <c r="EI22" s="681"/>
      <c r="EJ22" s="681"/>
      <c r="EK22" s="681"/>
      <c r="EL22" s="681"/>
      <c r="EM22" s="681"/>
      <c r="EN22" s="681"/>
      <c r="EO22" s="681"/>
      <c r="EP22" s="681"/>
      <c r="EQ22" s="681"/>
      <c r="ER22" s="681"/>
      <c r="ES22" s="676">
        <f t="shared" si="33"/>
        <v>540000000</v>
      </c>
      <c r="ET22" s="690">
        <f t="shared" si="34"/>
        <v>1967555733</v>
      </c>
      <c r="EU22" s="690">
        <f t="shared" si="34"/>
        <v>219549971.65000001</v>
      </c>
      <c r="EV22" s="690">
        <f t="shared" si="34"/>
        <v>0</v>
      </c>
      <c r="EW22" s="834"/>
      <c r="EX22" s="682"/>
      <c r="EY22" s="682"/>
      <c r="EZ22" s="682"/>
      <c r="FA22" s="682"/>
      <c r="FB22" s="681">
        <v>649900000</v>
      </c>
      <c r="FC22" s="682"/>
      <c r="FD22" s="682"/>
      <c r="FE22" s="682"/>
      <c r="FF22" s="676">
        <f t="shared" si="22"/>
        <v>649900000</v>
      </c>
      <c r="FG22" s="107">
        <f t="shared" si="35"/>
        <v>2270992246.48</v>
      </c>
    </row>
    <row r="23" spans="1:163" ht="124.5" customHeight="1" x14ac:dyDescent="0.2">
      <c r="A23" s="204"/>
      <c r="B23" s="204"/>
      <c r="C23" s="273">
        <v>2</v>
      </c>
      <c r="D23" s="244" t="s">
        <v>88</v>
      </c>
      <c r="E23" s="274" t="s">
        <v>76</v>
      </c>
      <c r="F23" s="275" t="s">
        <v>76</v>
      </c>
      <c r="G23" s="226">
        <v>10</v>
      </c>
      <c r="H23" s="222" t="s">
        <v>89</v>
      </c>
      <c r="I23" s="276" t="s">
        <v>90</v>
      </c>
      <c r="J23" s="223" t="s">
        <v>87</v>
      </c>
      <c r="K23" s="223">
        <v>3</v>
      </c>
      <c r="L23" s="277" t="s">
        <v>73</v>
      </c>
      <c r="M23" s="278">
        <v>1</v>
      </c>
      <c r="N23" s="279">
        <v>20</v>
      </c>
      <c r="O23" s="278">
        <v>5</v>
      </c>
      <c r="P23" s="911">
        <v>5</v>
      </c>
      <c r="Q23" s="278">
        <v>5</v>
      </c>
      <c r="R23" s="228"/>
      <c r="S23" s="911">
        <v>5</v>
      </c>
      <c r="T23" s="278">
        <v>5</v>
      </c>
      <c r="U23" s="278"/>
      <c r="V23" s="911">
        <v>0</v>
      </c>
      <c r="W23" s="278">
        <v>5</v>
      </c>
      <c r="X23" s="278"/>
      <c r="Y23" s="229">
        <f t="shared" si="26"/>
        <v>2.1781149151013725E-2</v>
      </c>
      <c r="Z23" s="230">
        <v>6</v>
      </c>
      <c r="AA23" s="231" t="s">
        <v>82</v>
      </c>
      <c r="AB23" s="67"/>
      <c r="AC23" s="68"/>
      <c r="AD23" s="68"/>
      <c r="AE23" s="68"/>
      <c r="AF23" s="67"/>
      <c r="AG23" s="68"/>
      <c r="AH23" s="68"/>
      <c r="AI23" s="68"/>
      <c r="AJ23" s="67"/>
      <c r="AK23" s="68"/>
      <c r="AL23" s="68"/>
      <c r="AM23" s="68"/>
      <c r="AN23" s="67"/>
      <c r="AO23" s="68"/>
      <c r="AP23" s="68"/>
      <c r="AQ23" s="68"/>
      <c r="AR23" s="67"/>
      <c r="AS23" s="68"/>
      <c r="AT23" s="68"/>
      <c r="AU23" s="68"/>
      <c r="AV23" s="80">
        <v>50286511.960000001</v>
      </c>
      <c r="AW23" s="76">
        <v>50286511.960000001</v>
      </c>
      <c r="AX23" s="76">
        <v>50286512</v>
      </c>
      <c r="AY23" s="79">
        <v>50286512</v>
      </c>
      <c r="AZ23" s="67"/>
      <c r="BA23" s="68"/>
      <c r="BB23" s="68"/>
      <c r="BC23" s="68"/>
      <c r="BD23" s="67"/>
      <c r="BE23" s="68"/>
      <c r="BF23" s="68"/>
      <c r="BG23" s="68"/>
      <c r="BH23" s="67"/>
      <c r="BI23" s="68"/>
      <c r="BJ23" s="68"/>
      <c r="BK23" s="68"/>
      <c r="BL23" s="67">
        <f t="shared" si="27"/>
        <v>50286511.960000001</v>
      </c>
      <c r="BM23" s="68">
        <f t="shared" si="28"/>
        <v>50286511.960000001</v>
      </c>
      <c r="BN23" s="68">
        <f t="shared" si="28"/>
        <v>50286512</v>
      </c>
      <c r="BO23" s="68">
        <f t="shared" si="28"/>
        <v>50286512</v>
      </c>
      <c r="BP23" s="676"/>
      <c r="BQ23" s="232"/>
      <c r="BR23" s="232"/>
      <c r="BS23" s="232"/>
      <c r="BT23" s="676"/>
      <c r="BU23" s="232"/>
      <c r="BV23" s="232"/>
      <c r="BW23" s="232"/>
      <c r="BX23" s="232"/>
      <c r="BY23" s="676"/>
      <c r="BZ23" s="232"/>
      <c r="CA23" s="232"/>
      <c r="CB23" s="232"/>
      <c r="CC23" s="232"/>
      <c r="CD23" s="676"/>
      <c r="CE23" s="232"/>
      <c r="CF23" s="232"/>
      <c r="CG23" s="232"/>
      <c r="CH23" s="676"/>
      <c r="CI23" s="232"/>
      <c r="CJ23" s="232"/>
      <c r="CK23" s="232"/>
      <c r="CL23" s="681">
        <f>49300000+417417.74</f>
        <v>49717417.740000002</v>
      </c>
      <c r="CM23" s="267">
        <v>49717418</v>
      </c>
      <c r="CN23" s="267">
        <v>49717418</v>
      </c>
      <c r="CO23" s="267">
        <v>49717418</v>
      </c>
      <c r="CP23" s="676"/>
      <c r="CQ23" s="232"/>
      <c r="CR23" s="232"/>
      <c r="CS23" s="232"/>
      <c r="CT23" s="232"/>
      <c r="CU23" s="676"/>
      <c r="CV23" s="232"/>
      <c r="CW23" s="232"/>
      <c r="CX23" s="232"/>
      <c r="CY23" s="232"/>
      <c r="CZ23" s="676"/>
      <c r="DA23" s="232"/>
      <c r="DB23" s="232"/>
      <c r="DC23" s="232"/>
      <c r="DD23" s="676">
        <f t="shared" si="29"/>
        <v>49717417.740000002</v>
      </c>
      <c r="DE23" s="711">
        <f t="shared" si="30"/>
        <v>49717418</v>
      </c>
      <c r="DF23" s="711">
        <f t="shared" si="31"/>
        <v>49717418</v>
      </c>
      <c r="DG23" s="711">
        <f t="shared" si="32"/>
        <v>49717418</v>
      </c>
      <c r="DH23" s="711"/>
      <c r="DI23" s="681"/>
      <c r="DJ23" s="686"/>
      <c r="DK23" s="681"/>
      <c r="DL23" s="681"/>
      <c r="DM23" s="681"/>
      <c r="DN23" s="681"/>
      <c r="DO23" s="681"/>
      <c r="DP23" s="681"/>
      <c r="DQ23" s="681"/>
      <c r="DR23" s="681"/>
      <c r="DS23" s="681"/>
      <c r="DT23" s="681"/>
      <c r="DU23" s="681"/>
      <c r="DV23" s="681"/>
      <c r="DW23" s="681"/>
      <c r="DX23" s="681"/>
      <c r="DY23" s="681"/>
      <c r="DZ23" s="681"/>
      <c r="EA23" s="681"/>
      <c r="EB23" s="681"/>
      <c r="EC23" s="683">
        <v>50000000</v>
      </c>
      <c r="ED23" s="681">
        <v>80000000</v>
      </c>
      <c r="EE23" s="681"/>
      <c r="EF23" s="681"/>
      <c r="EG23" s="681"/>
      <c r="EH23" s="681"/>
      <c r="EI23" s="681"/>
      <c r="EJ23" s="681"/>
      <c r="EK23" s="681"/>
      <c r="EL23" s="681"/>
      <c r="EM23" s="681"/>
      <c r="EN23" s="681"/>
      <c r="EO23" s="681"/>
      <c r="EP23" s="681"/>
      <c r="EQ23" s="681"/>
      <c r="ER23" s="681"/>
      <c r="ES23" s="676">
        <f t="shared" si="33"/>
        <v>50000000</v>
      </c>
      <c r="ET23" s="690">
        <f t="shared" si="34"/>
        <v>80000000</v>
      </c>
      <c r="EU23" s="690">
        <f t="shared" si="34"/>
        <v>0</v>
      </c>
      <c r="EV23" s="690">
        <f t="shared" si="34"/>
        <v>0</v>
      </c>
      <c r="EW23" s="834"/>
      <c r="EX23" s="682"/>
      <c r="EY23" s="682"/>
      <c r="EZ23" s="682"/>
      <c r="FA23" s="682"/>
      <c r="FB23" s="681">
        <v>51400000</v>
      </c>
      <c r="FC23" s="682"/>
      <c r="FD23" s="682"/>
      <c r="FE23" s="682"/>
      <c r="FF23" s="676">
        <f t="shared" si="22"/>
        <v>51400000</v>
      </c>
      <c r="FG23" s="107">
        <f t="shared" si="35"/>
        <v>201403929.69999999</v>
      </c>
    </row>
    <row r="24" spans="1:163" ht="87" customHeight="1" x14ac:dyDescent="0.2">
      <c r="A24" s="204"/>
      <c r="B24" s="204"/>
      <c r="C24" s="247">
        <v>3</v>
      </c>
      <c r="D24" s="218" t="s">
        <v>91</v>
      </c>
      <c r="E24" s="275" t="s">
        <v>92</v>
      </c>
      <c r="F24" s="275" t="s">
        <v>93</v>
      </c>
      <c r="G24" s="221">
        <v>11</v>
      </c>
      <c r="H24" s="222" t="s">
        <v>94</v>
      </c>
      <c r="I24" s="218" t="s">
        <v>95</v>
      </c>
      <c r="J24" s="223" t="s">
        <v>87</v>
      </c>
      <c r="K24" s="223">
        <v>3</v>
      </c>
      <c r="L24" s="236" t="s">
        <v>58</v>
      </c>
      <c r="M24" s="225">
        <v>1</v>
      </c>
      <c r="N24" s="225">
        <v>1</v>
      </c>
      <c r="O24" s="237">
        <v>1</v>
      </c>
      <c r="P24" s="943">
        <v>0</v>
      </c>
      <c r="Q24" s="225">
        <v>1</v>
      </c>
      <c r="R24" s="228"/>
      <c r="S24" s="869">
        <v>0.5</v>
      </c>
      <c r="T24" s="225">
        <v>1</v>
      </c>
      <c r="U24" s="225"/>
      <c r="V24" s="948">
        <v>0</v>
      </c>
      <c r="W24" s="225">
        <v>1</v>
      </c>
      <c r="X24" s="225"/>
      <c r="Y24" s="229">
        <f t="shared" si="26"/>
        <v>0.14334499721934535</v>
      </c>
      <c r="Z24" s="230">
        <v>6</v>
      </c>
      <c r="AA24" s="231" t="s">
        <v>82</v>
      </c>
      <c r="AB24" s="67"/>
      <c r="AC24" s="68"/>
      <c r="AD24" s="68"/>
      <c r="AE24" s="68"/>
      <c r="AF24" s="67"/>
      <c r="AG24" s="68"/>
      <c r="AH24" s="68"/>
      <c r="AI24" s="68"/>
      <c r="AJ24" s="67"/>
      <c r="AK24" s="68"/>
      <c r="AL24" s="68"/>
      <c r="AM24" s="68"/>
      <c r="AN24" s="67"/>
      <c r="AO24" s="68"/>
      <c r="AP24" s="68"/>
      <c r="AQ24" s="68"/>
      <c r="AR24" s="67"/>
      <c r="AS24" s="68"/>
      <c r="AT24" s="68"/>
      <c r="AU24" s="68"/>
      <c r="AV24" s="80">
        <v>330943049.29000002</v>
      </c>
      <c r="AW24" s="76">
        <v>330943049.29000002</v>
      </c>
      <c r="AX24" s="76">
        <v>330943049.29000002</v>
      </c>
      <c r="AY24" s="79">
        <v>330943049.29000002</v>
      </c>
      <c r="AZ24" s="67"/>
      <c r="BA24" s="68"/>
      <c r="BB24" s="68"/>
      <c r="BC24" s="68"/>
      <c r="BD24" s="67"/>
      <c r="BE24" s="68"/>
      <c r="BF24" s="68"/>
      <c r="BG24" s="68"/>
      <c r="BH24" s="67"/>
      <c r="BI24" s="68"/>
      <c r="BJ24" s="68"/>
      <c r="BK24" s="68"/>
      <c r="BL24" s="67">
        <f t="shared" si="27"/>
        <v>330943049.29000002</v>
      </c>
      <c r="BM24" s="68">
        <f t="shared" si="28"/>
        <v>330943049.29000002</v>
      </c>
      <c r="BN24" s="68">
        <f t="shared" si="28"/>
        <v>330943049.29000002</v>
      </c>
      <c r="BO24" s="68">
        <f t="shared" si="28"/>
        <v>330943049.29000002</v>
      </c>
      <c r="BP24" s="676"/>
      <c r="BQ24" s="232"/>
      <c r="BR24" s="232"/>
      <c r="BS24" s="232"/>
      <c r="BT24" s="676"/>
      <c r="BU24" s="232"/>
      <c r="BV24" s="232"/>
      <c r="BW24" s="232"/>
      <c r="BX24" s="232"/>
      <c r="BY24" s="676"/>
      <c r="BZ24" s="232"/>
      <c r="CA24" s="232"/>
      <c r="CB24" s="232"/>
      <c r="CC24" s="232"/>
      <c r="CD24" s="676"/>
      <c r="CE24" s="232"/>
      <c r="CF24" s="232"/>
      <c r="CG24" s="232"/>
      <c r="CH24" s="676"/>
      <c r="CI24" s="232"/>
      <c r="CJ24" s="232"/>
      <c r="CK24" s="232"/>
      <c r="CL24" s="681">
        <v>324800000</v>
      </c>
      <c r="CM24" s="267">
        <v>324800000</v>
      </c>
      <c r="CN24" s="267">
        <v>324800000</v>
      </c>
      <c r="CO24" s="267">
        <v>324800000</v>
      </c>
      <c r="CP24" s="676"/>
      <c r="CQ24" s="232"/>
      <c r="CR24" s="232"/>
      <c r="CS24" s="232"/>
      <c r="CT24" s="232"/>
      <c r="CU24" s="676"/>
      <c r="CV24" s="232"/>
      <c r="CW24" s="232"/>
      <c r="CX24" s="232"/>
      <c r="CY24" s="232"/>
      <c r="CZ24" s="676"/>
      <c r="DA24" s="232"/>
      <c r="DB24" s="232"/>
      <c r="DC24" s="232"/>
      <c r="DD24" s="676">
        <f t="shared" si="29"/>
        <v>324800000</v>
      </c>
      <c r="DE24" s="711">
        <f t="shared" si="30"/>
        <v>324800000</v>
      </c>
      <c r="DF24" s="711">
        <f t="shared" si="31"/>
        <v>324800000</v>
      </c>
      <c r="DG24" s="711">
        <f t="shared" si="32"/>
        <v>324800000</v>
      </c>
      <c r="DH24" s="711"/>
      <c r="DI24" s="681"/>
      <c r="DJ24" s="686"/>
      <c r="DK24" s="681"/>
      <c r="DL24" s="681"/>
      <c r="DM24" s="681"/>
      <c r="DN24" s="681"/>
      <c r="DO24" s="681"/>
      <c r="DP24" s="681"/>
      <c r="DQ24" s="681"/>
      <c r="DR24" s="681"/>
      <c r="DS24" s="681"/>
      <c r="DT24" s="681"/>
      <c r="DU24" s="681"/>
      <c r="DV24" s="681"/>
      <c r="DW24" s="681"/>
      <c r="DX24" s="681"/>
      <c r="DY24" s="681"/>
      <c r="DZ24" s="681"/>
      <c r="EA24" s="681"/>
      <c r="EB24" s="681"/>
      <c r="EC24" s="683">
        <v>328000000</v>
      </c>
      <c r="ED24" s="681">
        <v>312000000</v>
      </c>
      <c r="EE24" s="681"/>
      <c r="EF24" s="681"/>
      <c r="EG24" s="681"/>
      <c r="EH24" s="681"/>
      <c r="EI24" s="681"/>
      <c r="EJ24" s="681"/>
      <c r="EK24" s="681"/>
      <c r="EL24" s="681"/>
      <c r="EM24" s="681"/>
      <c r="EN24" s="681"/>
      <c r="EO24" s="681"/>
      <c r="EP24" s="681"/>
      <c r="EQ24" s="681"/>
      <c r="ER24" s="681"/>
      <c r="ES24" s="676">
        <f t="shared" si="33"/>
        <v>328000000</v>
      </c>
      <c r="ET24" s="690">
        <f t="shared" si="34"/>
        <v>312000000</v>
      </c>
      <c r="EU24" s="690">
        <f t="shared" si="34"/>
        <v>0</v>
      </c>
      <c r="EV24" s="690">
        <f t="shared" si="34"/>
        <v>0</v>
      </c>
      <c r="EW24" s="834"/>
      <c r="EX24" s="682"/>
      <c r="EY24" s="682"/>
      <c r="EZ24" s="682"/>
      <c r="FA24" s="682"/>
      <c r="FB24" s="681">
        <v>430300000</v>
      </c>
      <c r="FC24" s="682"/>
      <c r="FD24" s="682"/>
      <c r="FE24" s="682"/>
      <c r="FF24" s="676">
        <f t="shared" si="22"/>
        <v>430300000</v>
      </c>
      <c r="FG24" s="107">
        <f t="shared" si="35"/>
        <v>1414043049.29</v>
      </c>
    </row>
    <row r="25" spans="1:163" ht="151.5" customHeight="1" x14ac:dyDescent="0.2">
      <c r="A25" s="204"/>
      <c r="B25" s="204"/>
      <c r="C25" s="240"/>
      <c r="D25" s="280"/>
      <c r="E25" s="275"/>
      <c r="F25" s="275"/>
      <c r="G25" s="221">
        <v>12</v>
      </c>
      <c r="H25" s="222" t="s">
        <v>96</v>
      </c>
      <c r="I25" s="218" t="s">
        <v>97</v>
      </c>
      <c r="J25" s="223" t="s">
        <v>87</v>
      </c>
      <c r="K25" s="223">
        <v>3</v>
      </c>
      <c r="L25" s="236" t="s">
        <v>58</v>
      </c>
      <c r="M25" s="225">
        <v>1</v>
      </c>
      <c r="N25" s="225">
        <v>3</v>
      </c>
      <c r="O25" s="237">
        <v>3</v>
      </c>
      <c r="P25" s="910">
        <v>1</v>
      </c>
      <c r="Q25" s="225">
        <v>3</v>
      </c>
      <c r="R25" s="228"/>
      <c r="S25" s="869">
        <v>2</v>
      </c>
      <c r="T25" s="225">
        <v>3</v>
      </c>
      <c r="U25" s="225"/>
      <c r="V25" s="948">
        <v>0</v>
      </c>
      <c r="W25" s="225">
        <v>3</v>
      </c>
      <c r="X25" s="225"/>
      <c r="Y25" s="229">
        <f t="shared" si="26"/>
        <v>0.45551836546977292</v>
      </c>
      <c r="Z25" s="230">
        <v>6</v>
      </c>
      <c r="AA25" s="231" t="s">
        <v>82</v>
      </c>
      <c r="AB25" s="67"/>
      <c r="AC25" s="68"/>
      <c r="AD25" s="68"/>
      <c r="AE25" s="68"/>
      <c r="AF25" s="67"/>
      <c r="AG25" s="68"/>
      <c r="AH25" s="68"/>
      <c r="AI25" s="68"/>
      <c r="AJ25" s="67"/>
      <c r="AK25" s="68"/>
      <c r="AL25" s="68"/>
      <c r="AM25" s="68"/>
      <c r="AN25" s="67"/>
      <c r="AO25" s="68"/>
      <c r="AP25" s="68"/>
      <c r="AQ25" s="68"/>
      <c r="AR25" s="67"/>
      <c r="AS25" s="68"/>
      <c r="AT25" s="68"/>
      <c r="AU25" s="68"/>
      <c r="AV25" s="77">
        <v>1051663049.29</v>
      </c>
      <c r="AW25" s="76">
        <v>1051663049.29</v>
      </c>
      <c r="AX25" s="76">
        <v>1051663049.29</v>
      </c>
      <c r="AY25" s="78">
        <v>1051663049.29</v>
      </c>
      <c r="AZ25" s="67"/>
      <c r="BA25" s="68"/>
      <c r="BB25" s="68"/>
      <c r="BC25" s="68"/>
      <c r="BD25" s="67"/>
      <c r="BE25" s="68"/>
      <c r="BF25" s="68"/>
      <c r="BG25" s="68"/>
      <c r="BH25" s="67"/>
      <c r="BI25" s="68"/>
      <c r="BJ25" s="68"/>
      <c r="BK25" s="68"/>
      <c r="BL25" s="67">
        <f t="shared" si="27"/>
        <v>1051663049.29</v>
      </c>
      <c r="BM25" s="68">
        <f t="shared" si="28"/>
        <v>1051663049.29</v>
      </c>
      <c r="BN25" s="68">
        <f t="shared" si="28"/>
        <v>1051663049.29</v>
      </c>
      <c r="BO25" s="68">
        <f t="shared" si="28"/>
        <v>1051663049.29</v>
      </c>
      <c r="BP25" s="682"/>
      <c r="BQ25" s="238"/>
      <c r="BR25" s="238"/>
      <c r="BS25" s="238"/>
      <c r="BT25" s="682"/>
      <c r="BU25" s="238"/>
      <c r="BV25" s="238"/>
      <c r="BW25" s="238"/>
      <c r="BX25" s="238"/>
      <c r="BY25" s="682"/>
      <c r="BZ25" s="238"/>
      <c r="CA25" s="238"/>
      <c r="CB25" s="238"/>
      <c r="CC25" s="238"/>
      <c r="CD25" s="682"/>
      <c r="CE25" s="238"/>
      <c r="CF25" s="238"/>
      <c r="CG25" s="238"/>
      <c r="CH25" s="682"/>
      <c r="CI25" s="238"/>
      <c r="CJ25" s="238"/>
      <c r="CK25" s="238"/>
      <c r="CL25" s="681">
        <v>1032300000</v>
      </c>
      <c r="CM25" s="267">
        <v>1032300000</v>
      </c>
      <c r="CN25" s="267">
        <v>1032300000</v>
      </c>
      <c r="CO25" s="267">
        <v>1032300000</v>
      </c>
      <c r="CP25" s="682"/>
      <c r="CQ25" s="238"/>
      <c r="CR25" s="238"/>
      <c r="CS25" s="238"/>
      <c r="CT25" s="238"/>
      <c r="CU25" s="682"/>
      <c r="CV25" s="238"/>
      <c r="CW25" s="238"/>
      <c r="CX25" s="238"/>
      <c r="CY25" s="238"/>
      <c r="CZ25" s="682"/>
      <c r="DA25" s="238"/>
      <c r="DB25" s="238"/>
      <c r="DC25" s="238"/>
      <c r="DD25" s="676">
        <f t="shared" si="29"/>
        <v>1032300000</v>
      </c>
      <c r="DE25" s="711">
        <f t="shared" si="30"/>
        <v>1032300000</v>
      </c>
      <c r="DF25" s="711">
        <f t="shared" si="31"/>
        <v>1032300000</v>
      </c>
      <c r="DG25" s="711">
        <f t="shared" si="32"/>
        <v>1032300000</v>
      </c>
      <c r="DH25" s="711"/>
      <c r="DI25" s="681"/>
      <c r="DJ25" s="686"/>
      <c r="DK25" s="681"/>
      <c r="DL25" s="681"/>
      <c r="DM25" s="681"/>
      <c r="DN25" s="681"/>
      <c r="DO25" s="681"/>
      <c r="DP25" s="681"/>
      <c r="DQ25" s="681"/>
      <c r="DR25" s="681"/>
      <c r="DS25" s="681"/>
      <c r="DT25" s="681"/>
      <c r="DU25" s="681"/>
      <c r="DV25" s="681"/>
      <c r="DW25" s="681"/>
      <c r="DX25" s="681"/>
      <c r="DY25" s="681"/>
      <c r="DZ25" s="681"/>
      <c r="EA25" s="681"/>
      <c r="EB25" s="681"/>
      <c r="EC25" s="683">
        <v>1044000000</v>
      </c>
      <c r="ED25" s="681">
        <v>1050000000</v>
      </c>
      <c r="EE25" s="681"/>
      <c r="EF25" s="681"/>
      <c r="EG25" s="681"/>
      <c r="EH25" s="681"/>
      <c r="EI25" s="681"/>
      <c r="EJ25" s="681"/>
      <c r="EK25" s="681"/>
      <c r="EL25" s="681"/>
      <c r="EM25" s="681"/>
      <c r="EN25" s="681"/>
      <c r="EO25" s="681"/>
      <c r="EP25" s="681"/>
      <c r="EQ25" s="681"/>
      <c r="ER25" s="681"/>
      <c r="ES25" s="676">
        <f t="shared" si="33"/>
        <v>1044000000</v>
      </c>
      <c r="ET25" s="690">
        <f t="shared" si="34"/>
        <v>1050000000</v>
      </c>
      <c r="EU25" s="690">
        <f t="shared" si="34"/>
        <v>0</v>
      </c>
      <c r="EV25" s="690">
        <f t="shared" si="34"/>
        <v>0</v>
      </c>
      <c r="EW25" s="834"/>
      <c r="EX25" s="682"/>
      <c r="EY25" s="682"/>
      <c r="EZ25" s="682"/>
      <c r="FA25" s="682"/>
      <c r="FB25" s="681">
        <v>1167776058.48</v>
      </c>
      <c r="FC25" s="682"/>
      <c r="FD25" s="682"/>
      <c r="FE25" s="682"/>
      <c r="FF25" s="676">
        <f t="shared" si="22"/>
        <v>1167776058.48</v>
      </c>
      <c r="FG25" s="107">
        <f t="shared" si="35"/>
        <v>4295739107.7700005</v>
      </c>
    </row>
    <row r="26" spans="1:163" ht="79.5" customHeight="1" x14ac:dyDescent="0.2">
      <c r="A26" s="204"/>
      <c r="B26" s="204"/>
      <c r="C26" s="239"/>
      <c r="D26" s="270"/>
      <c r="E26" s="245"/>
      <c r="F26" s="245"/>
      <c r="G26" s="221">
        <v>13</v>
      </c>
      <c r="H26" s="222" t="s">
        <v>98</v>
      </c>
      <c r="I26" s="218" t="s">
        <v>99</v>
      </c>
      <c r="J26" s="223" t="s">
        <v>87</v>
      </c>
      <c r="K26" s="223">
        <v>3</v>
      </c>
      <c r="L26" s="223" t="s">
        <v>58</v>
      </c>
      <c r="M26" s="237">
        <v>0</v>
      </c>
      <c r="N26" s="237">
        <v>2</v>
      </c>
      <c r="O26" s="226">
        <v>2</v>
      </c>
      <c r="P26" s="939">
        <v>0</v>
      </c>
      <c r="Q26" s="226">
        <v>2</v>
      </c>
      <c r="R26" s="228"/>
      <c r="S26" s="870">
        <v>0</v>
      </c>
      <c r="T26" s="226">
        <v>2</v>
      </c>
      <c r="U26" s="226"/>
      <c r="V26" s="918">
        <v>0</v>
      </c>
      <c r="W26" s="226">
        <v>0</v>
      </c>
      <c r="X26" s="226"/>
      <c r="Y26" s="229">
        <f t="shared" si="26"/>
        <v>0.11700535397900746</v>
      </c>
      <c r="Z26" s="230">
        <v>6</v>
      </c>
      <c r="AA26" s="231" t="s">
        <v>82</v>
      </c>
      <c r="AB26" s="67"/>
      <c r="AC26" s="68"/>
      <c r="AD26" s="68"/>
      <c r="AE26" s="68"/>
      <c r="AF26" s="67"/>
      <c r="AG26" s="68"/>
      <c r="AH26" s="68"/>
      <c r="AI26" s="68"/>
      <c r="AJ26" s="67"/>
      <c r="AK26" s="68"/>
      <c r="AL26" s="68"/>
      <c r="AM26" s="68"/>
      <c r="AN26" s="67"/>
      <c r="AO26" s="68"/>
      <c r="AP26" s="68"/>
      <c r="AQ26" s="68"/>
      <c r="AR26" s="67"/>
      <c r="AS26" s="68"/>
      <c r="AT26" s="68"/>
      <c r="AU26" s="68"/>
      <c r="AV26" s="77">
        <v>270132263.98000002</v>
      </c>
      <c r="AW26" s="76">
        <v>270132263.98000002</v>
      </c>
      <c r="AX26" s="76">
        <v>270132263.98000002</v>
      </c>
      <c r="AY26" s="78">
        <v>270132263.98000002</v>
      </c>
      <c r="AZ26" s="67"/>
      <c r="BA26" s="68"/>
      <c r="BB26" s="68"/>
      <c r="BC26" s="68"/>
      <c r="BD26" s="67"/>
      <c r="BE26" s="68"/>
      <c r="BF26" s="68"/>
      <c r="BG26" s="68"/>
      <c r="BH26" s="67"/>
      <c r="BI26" s="68"/>
      <c r="BJ26" s="68"/>
      <c r="BK26" s="68"/>
      <c r="BL26" s="67">
        <f t="shared" si="27"/>
        <v>270132263.98000002</v>
      </c>
      <c r="BM26" s="68">
        <f t="shared" si="28"/>
        <v>270132263.98000002</v>
      </c>
      <c r="BN26" s="68">
        <f t="shared" si="28"/>
        <v>270132263.98000002</v>
      </c>
      <c r="BO26" s="68">
        <f t="shared" si="28"/>
        <v>270132263.98000002</v>
      </c>
      <c r="BP26" s="682"/>
      <c r="BQ26" s="238"/>
      <c r="BR26" s="238"/>
      <c r="BS26" s="238"/>
      <c r="BT26" s="682"/>
      <c r="BU26" s="238"/>
      <c r="BV26" s="238"/>
      <c r="BW26" s="238"/>
      <c r="BX26" s="238"/>
      <c r="BY26" s="682"/>
      <c r="BZ26" s="238"/>
      <c r="CA26" s="238"/>
      <c r="CB26" s="238"/>
      <c r="CC26" s="238"/>
      <c r="CD26" s="682"/>
      <c r="CE26" s="238"/>
      <c r="CF26" s="238"/>
      <c r="CG26" s="238"/>
      <c r="CH26" s="682"/>
      <c r="CI26" s="238"/>
      <c r="CJ26" s="238"/>
      <c r="CK26" s="238"/>
      <c r="CL26" s="681">
        <v>265000000</v>
      </c>
      <c r="CM26" s="267">
        <v>265000000</v>
      </c>
      <c r="CN26" s="267">
        <v>265000000</v>
      </c>
      <c r="CO26" s="267">
        <v>265000000</v>
      </c>
      <c r="CP26" s="682"/>
      <c r="CQ26" s="238"/>
      <c r="CR26" s="238"/>
      <c r="CS26" s="238"/>
      <c r="CT26" s="238"/>
      <c r="CU26" s="682"/>
      <c r="CV26" s="238"/>
      <c r="CW26" s="238"/>
      <c r="CX26" s="238"/>
      <c r="CY26" s="238"/>
      <c r="CZ26" s="682"/>
      <c r="DA26" s="238"/>
      <c r="DB26" s="238"/>
      <c r="DC26" s="238"/>
      <c r="DD26" s="676">
        <f t="shared" si="29"/>
        <v>265000000</v>
      </c>
      <c r="DE26" s="711">
        <f t="shared" si="30"/>
        <v>265000000</v>
      </c>
      <c r="DF26" s="711">
        <f t="shared" si="31"/>
        <v>265000000</v>
      </c>
      <c r="DG26" s="711">
        <f t="shared" si="32"/>
        <v>265000000</v>
      </c>
      <c r="DH26" s="711"/>
      <c r="DI26" s="681"/>
      <c r="DJ26" s="686"/>
      <c r="DK26" s="681"/>
      <c r="DL26" s="681"/>
      <c r="DM26" s="681"/>
      <c r="DN26" s="681"/>
      <c r="DO26" s="681"/>
      <c r="DP26" s="681"/>
      <c r="DQ26" s="681"/>
      <c r="DR26" s="681"/>
      <c r="DS26" s="681"/>
      <c r="DT26" s="681"/>
      <c r="DU26" s="681"/>
      <c r="DV26" s="681"/>
      <c r="DW26" s="681"/>
      <c r="DX26" s="681"/>
      <c r="DY26" s="681"/>
      <c r="DZ26" s="681"/>
      <c r="EA26" s="681"/>
      <c r="EB26" s="681"/>
      <c r="EC26" s="683">
        <v>270903940.27219999</v>
      </c>
      <c r="ED26" s="681">
        <v>300000000</v>
      </c>
      <c r="EE26" s="681"/>
      <c r="EF26" s="681"/>
      <c r="EG26" s="681"/>
      <c r="EH26" s="681"/>
      <c r="EI26" s="681"/>
      <c r="EJ26" s="681"/>
      <c r="EK26" s="681"/>
      <c r="EL26" s="681"/>
      <c r="EM26" s="681"/>
      <c r="EN26" s="681"/>
      <c r="EO26" s="681"/>
      <c r="EP26" s="681"/>
      <c r="EQ26" s="681"/>
      <c r="ER26" s="681"/>
      <c r="ES26" s="676">
        <f t="shared" si="33"/>
        <v>270903940.27219999</v>
      </c>
      <c r="ET26" s="690">
        <f t="shared" si="34"/>
        <v>300000000</v>
      </c>
      <c r="EU26" s="690">
        <f t="shared" si="34"/>
        <v>0</v>
      </c>
      <c r="EV26" s="690">
        <f t="shared" si="34"/>
        <v>0</v>
      </c>
      <c r="EW26" s="834"/>
      <c r="EX26" s="682"/>
      <c r="EY26" s="682"/>
      <c r="EZ26" s="682"/>
      <c r="FA26" s="682"/>
      <c r="FB26" s="681">
        <v>0</v>
      </c>
      <c r="FC26" s="682"/>
      <c r="FD26" s="682"/>
      <c r="FE26" s="682"/>
      <c r="FF26" s="676">
        <f t="shared" si="22"/>
        <v>0</v>
      </c>
      <c r="FG26" s="107">
        <f t="shared" si="35"/>
        <v>806036204.25220001</v>
      </c>
    </row>
    <row r="27" spans="1:163" ht="24.75" customHeight="1" x14ac:dyDescent="0.2">
      <c r="A27" s="204"/>
      <c r="B27" s="204"/>
      <c r="C27" s="205">
        <v>3</v>
      </c>
      <c r="D27" s="206" t="s">
        <v>100</v>
      </c>
      <c r="E27" s="281"/>
      <c r="F27" s="259"/>
      <c r="G27" s="208"/>
      <c r="H27" s="259"/>
      <c r="I27" s="259"/>
      <c r="J27" s="208"/>
      <c r="K27" s="208"/>
      <c r="L27" s="260"/>
      <c r="M27" s="259"/>
      <c r="N27" s="259"/>
      <c r="O27" s="150"/>
      <c r="P27" s="150"/>
      <c r="Q27" s="259"/>
      <c r="R27" s="262"/>
      <c r="S27" s="871"/>
      <c r="T27" s="259"/>
      <c r="U27" s="259"/>
      <c r="V27" s="150"/>
      <c r="W27" s="208"/>
      <c r="X27" s="208"/>
      <c r="Y27" s="263"/>
      <c r="Z27" s="208"/>
      <c r="AA27" s="208"/>
      <c r="AB27" s="72">
        <f t="shared" ref="AB27:BK27" si="36">SUM(AB28:AB34)</f>
        <v>0</v>
      </c>
      <c r="AC27" s="72">
        <f t="shared" si="36"/>
        <v>0</v>
      </c>
      <c r="AD27" s="72">
        <f t="shared" si="36"/>
        <v>0</v>
      </c>
      <c r="AE27" s="72">
        <f t="shared" si="36"/>
        <v>0</v>
      </c>
      <c r="AF27" s="72">
        <f t="shared" si="36"/>
        <v>0</v>
      </c>
      <c r="AG27" s="72">
        <f t="shared" si="36"/>
        <v>0</v>
      </c>
      <c r="AH27" s="72">
        <f t="shared" si="36"/>
        <v>0</v>
      </c>
      <c r="AI27" s="72">
        <f t="shared" si="36"/>
        <v>0</v>
      </c>
      <c r="AJ27" s="72">
        <f t="shared" si="36"/>
        <v>709366350</v>
      </c>
      <c r="AK27" s="72">
        <f t="shared" si="36"/>
        <v>709366350</v>
      </c>
      <c r="AL27" s="72">
        <f t="shared" si="36"/>
        <v>307269997</v>
      </c>
      <c r="AM27" s="72">
        <f t="shared" si="36"/>
        <v>307269997</v>
      </c>
      <c r="AN27" s="72">
        <f t="shared" si="36"/>
        <v>0</v>
      </c>
      <c r="AO27" s="72">
        <f t="shared" si="36"/>
        <v>0</v>
      </c>
      <c r="AP27" s="72">
        <f t="shared" si="36"/>
        <v>0</v>
      </c>
      <c r="AQ27" s="72">
        <f t="shared" si="36"/>
        <v>0</v>
      </c>
      <c r="AR27" s="72">
        <f t="shared" si="36"/>
        <v>0</v>
      </c>
      <c r="AS27" s="72">
        <f t="shared" si="36"/>
        <v>0</v>
      </c>
      <c r="AT27" s="72">
        <f t="shared" si="36"/>
        <v>0</v>
      </c>
      <c r="AU27" s="72">
        <f t="shared" si="36"/>
        <v>0</v>
      </c>
      <c r="AV27" s="72">
        <f t="shared" si="36"/>
        <v>0</v>
      </c>
      <c r="AW27" s="72">
        <f t="shared" si="36"/>
        <v>0</v>
      </c>
      <c r="AX27" s="72">
        <f t="shared" si="36"/>
        <v>0</v>
      </c>
      <c r="AY27" s="72">
        <f t="shared" si="36"/>
        <v>0</v>
      </c>
      <c r="AZ27" s="72">
        <f t="shared" si="36"/>
        <v>0</v>
      </c>
      <c r="BA27" s="72">
        <f t="shared" si="36"/>
        <v>0</v>
      </c>
      <c r="BB27" s="72">
        <f t="shared" si="36"/>
        <v>0</v>
      </c>
      <c r="BC27" s="72">
        <f t="shared" si="36"/>
        <v>0</v>
      </c>
      <c r="BD27" s="72">
        <f t="shared" si="36"/>
        <v>0</v>
      </c>
      <c r="BE27" s="72">
        <f t="shared" si="36"/>
        <v>0</v>
      </c>
      <c r="BF27" s="72">
        <f t="shared" si="36"/>
        <v>0</v>
      </c>
      <c r="BG27" s="72">
        <f t="shared" si="36"/>
        <v>0</v>
      </c>
      <c r="BH27" s="72">
        <f t="shared" si="36"/>
        <v>0</v>
      </c>
      <c r="BI27" s="72">
        <f t="shared" si="36"/>
        <v>0</v>
      </c>
      <c r="BJ27" s="72">
        <f t="shared" si="36"/>
        <v>0</v>
      </c>
      <c r="BK27" s="72">
        <f t="shared" si="36"/>
        <v>0</v>
      </c>
      <c r="BL27" s="73">
        <f>SUM(BL28:BL34)</f>
        <v>709366350</v>
      </c>
      <c r="BM27" s="72">
        <f>SUM(BM28:BM34)</f>
        <v>709366350</v>
      </c>
      <c r="BN27" s="72">
        <f t="shared" ref="BN27:ED27" si="37">SUM(BN28:BN34)</f>
        <v>307269997</v>
      </c>
      <c r="BO27" s="72">
        <f t="shared" si="37"/>
        <v>307269997</v>
      </c>
      <c r="BP27" s="72">
        <f t="shared" si="37"/>
        <v>0</v>
      </c>
      <c r="BQ27" s="138">
        <f t="shared" si="37"/>
        <v>0</v>
      </c>
      <c r="BR27" s="138">
        <f t="shared" si="37"/>
        <v>0</v>
      </c>
      <c r="BS27" s="138">
        <f t="shared" si="37"/>
        <v>0</v>
      </c>
      <c r="BT27" s="72">
        <f t="shared" si="37"/>
        <v>0</v>
      </c>
      <c r="BU27" s="138">
        <f t="shared" si="37"/>
        <v>368000000</v>
      </c>
      <c r="BV27" s="138">
        <f t="shared" si="37"/>
        <v>122298310</v>
      </c>
      <c r="BW27" s="138">
        <f t="shared" si="37"/>
        <v>122298310</v>
      </c>
      <c r="BX27" s="138"/>
      <c r="BY27" s="72">
        <f t="shared" si="37"/>
        <v>579591884.66919994</v>
      </c>
      <c r="BZ27" s="138">
        <f t="shared" si="37"/>
        <v>672044406</v>
      </c>
      <c r="CA27" s="138">
        <f t="shared" si="37"/>
        <v>364675668</v>
      </c>
      <c r="CB27" s="138">
        <f t="shared" si="37"/>
        <v>364675668</v>
      </c>
      <c r="CC27" s="138"/>
      <c r="CD27" s="72">
        <f t="shared" si="37"/>
        <v>0</v>
      </c>
      <c r="CE27" s="138">
        <f t="shared" si="37"/>
        <v>0</v>
      </c>
      <c r="CF27" s="138">
        <f t="shared" si="37"/>
        <v>0</v>
      </c>
      <c r="CG27" s="138">
        <f t="shared" si="37"/>
        <v>0</v>
      </c>
      <c r="CH27" s="72">
        <f t="shared" si="37"/>
        <v>0</v>
      </c>
      <c r="CI27" s="138">
        <f t="shared" si="37"/>
        <v>0</v>
      </c>
      <c r="CJ27" s="138">
        <f t="shared" si="37"/>
        <v>0</v>
      </c>
      <c r="CK27" s="138">
        <f t="shared" si="37"/>
        <v>0</v>
      </c>
      <c r="CL27" s="72">
        <f t="shared" si="37"/>
        <v>0</v>
      </c>
      <c r="CM27" s="138">
        <f t="shared" si="37"/>
        <v>0</v>
      </c>
      <c r="CN27" s="138">
        <f t="shared" si="37"/>
        <v>0</v>
      </c>
      <c r="CO27" s="138">
        <f t="shared" si="37"/>
        <v>0</v>
      </c>
      <c r="CP27" s="72">
        <f t="shared" si="37"/>
        <v>0</v>
      </c>
      <c r="CQ27" s="138">
        <f t="shared" si="37"/>
        <v>0</v>
      </c>
      <c r="CR27" s="138">
        <f t="shared" si="37"/>
        <v>0</v>
      </c>
      <c r="CS27" s="138">
        <f t="shared" si="37"/>
        <v>0</v>
      </c>
      <c r="CT27" s="138"/>
      <c r="CU27" s="72">
        <f t="shared" si="37"/>
        <v>0</v>
      </c>
      <c r="CV27" s="138">
        <f t="shared" si="37"/>
        <v>0</v>
      </c>
      <c r="CW27" s="138">
        <f t="shared" si="37"/>
        <v>0</v>
      </c>
      <c r="CX27" s="138">
        <f t="shared" si="37"/>
        <v>0</v>
      </c>
      <c r="CY27" s="138"/>
      <c r="CZ27" s="72">
        <f t="shared" si="37"/>
        <v>0</v>
      </c>
      <c r="DA27" s="138">
        <f t="shared" si="37"/>
        <v>0</v>
      </c>
      <c r="DB27" s="138">
        <f t="shared" si="37"/>
        <v>0</v>
      </c>
      <c r="DC27" s="138">
        <f t="shared" si="37"/>
        <v>0</v>
      </c>
      <c r="DD27" s="72">
        <f t="shared" si="37"/>
        <v>579591884.66919994</v>
      </c>
      <c r="DE27" s="72">
        <f t="shared" si="37"/>
        <v>1040044406</v>
      </c>
      <c r="DF27" s="72">
        <f t="shared" si="37"/>
        <v>486973978</v>
      </c>
      <c r="DG27" s="72">
        <f t="shared" si="37"/>
        <v>486973978</v>
      </c>
      <c r="DH27" s="72"/>
      <c r="DI27" s="72">
        <f t="shared" si="37"/>
        <v>0</v>
      </c>
      <c r="DJ27" s="72">
        <f t="shared" ref="DJ27" si="38">SUM(DJ28:DJ34)</f>
        <v>0</v>
      </c>
      <c r="DK27" s="72">
        <f t="shared" si="37"/>
        <v>0</v>
      </c>
      <c r="DL27" s="72">
        <f t="shared" si="37"/>
        <v>0</v>
      </c>
      <c r="DM27" s="72">
        <f t="shared" ref="DM27" si="39">SUM(DM28:DM34)</f>
        <v>0</v>
      </c>
      <c r="DN27" s="72">
        <f t="shared" si="37"/>
        <v>0</v>
      </c>
      <c r="DO27" s="72">
        <f t="shared" si="37"/>
        <v>0</v>
      </c>
      <c r="DP27" s="72">
        <f t="shared" si="37"/>
        <v>0</v>
      </c>
      <c r="DQ27" s="72">
        <f t="shared" ref="DQ27" si="40">SUM(DQ28:DQ34)</f>
        <v>596979641.20930004</v>
      </c>
      <c r="DR27" s="72">
        <f t="shared" si="37"/>
        <v>738472658</v>
      </c>
      <c r="DS27" s="72">
        <f t="shared" si="37"/>
        <v>245940000</v>
      </c>
      <c r="DT27" s="72">
        <f t="shared" si="37"/>
        <v>46143333</v>
      </c>
      <c r="DU27" s="72">
        <f t="shared" si="37"/>
        <v>0</v>
      </c>
      <c r="DV27" s="72">
        <f t="shared" si="37"/>
        <v>0</v>
      </c>
      <c r="DW27" s="72">
        <f t="shared" si="37"/>
        <v>0</v>
      </c>
      <c r="DX27" s="72">
        <f t="shared" si="37"/>
        <v>0</v>
      </c>
      <c r="DY27" s="72">
        <f t="shared" ref="DY27" si="41">SUM(DY28:DY34)</f>
        <v>0</v>
      </c>
      <c r="DZ27" s="72">
        <f t="shared" si="37"/>
        <v>0</v>
      </c>
      <c r="EA27" s="72">
        <f t="shared" si="37"/>
        <v>0</v>
      </c>
      <c r="EB27" s="72">
        <f t="shared" si="37"/>
        <v>0</v>
      </c>
      <c r="EC27" s="72">
        <f t="shared" ref="EC27" si="42">SUM(EC28:EC34)</f>
        <v>0</v>
      </c>
      <c r="ED27" s="72">
        <f t="shared" si="37"/>
        <v>0</v>
      </c>
      <c r="EE27" s="72">
        <f t="shared" ref="EE27:ER27" si="43">SUM(EE28:EE34)</f>
        <v>0</v>
      </c>
      <c r="EF27" s="72">
        <f t="shared" si="43"/>
        <v>0</v>
      </c>
      <c r="EG27" s="72">
        <f t="shared" ref="EG27" si="44">SUM(EG28:EG34)</f>
        <v>0</v>
      </c>
      <c r="EH27" s="72">
        <f t="shared" si="43"/>
        <v>0</v>
      </c>
      <c r="EI27" s="72">
        <f t="shared" si="43"/>
        <v>0</v>
      </c>
      <c r="EJ27" s="72">
        <f t="shared" si="43"/>
        <v>0</v>
      </c>
      <c r="EK27" s="72">
        <f t="shared" ref="EK27" si="45">SUM(EK28:EK34)</f>
        <v>0</v>
      </c>
      <c r="EL27" s="72">
        <f t="shared" si="43"/>
        <v>0</v>
      </c>
      <c r="EM27" s="72">
        <f t="shared" si="43"/>
        <v>0</v>
      </c>
      <c r="EN27" s="72">
        <f t="shared" si="43"/>
        <v>0</v>
      </c>
      <c r="EO27" s="72">
        <f t="shared" ref="EO27" si="46">SUM(EO28:EO34)</f>
        <v>0</v>
      </c>
      <c r="EP27" s="72">
        <f t="shared" si="43"/>
        <v>0</v>
      </c>
      <c r="EQ27" s="72">
        <f t="shared" si="43"/>
        <v>0</v>
      </c>
      <c r="ER27" s="72">
        <f t="shared" si="43"/>
        <v>0</v>
      </c>
      <c r="ES27" s="72">
        <f>SUM(ES28:ES34)</f>
        <v>596979641.20930004</v>
      </c>
      <c r="ET27" s="72">
        <f t="shared" ref="ET27:EU27" si="47">SUM(ET28:ET34)</f>
        <v>738472658</v>
      </c>
      <c r="EU27" s="72">
        <f t="shared" si="47"/>
        <v>245940000</v>
      </c>
      <c r="EV27" s="72">
        <f>SUM(EV28:EV34)</f>
        <v>46143333</v>
      </c>
      <c r="EW27" s="680"/>
      <c r="EX27" s="680"/>
      <c r="EY27" s="680"/>
      <c r="EZ27" s="680"/>
      <c r="FA27" s="680"/>
      <c r="FB27" s="680"/>
      <c r="FC27" s="680"/>
      <c r="FD27" s="680"/>
      <c r="FE27" s="680"/>
      <c r="FF27" s="805">
        <f>SUM(FF28:FF34)</f>
        <v>614889030</v>
      </c>
      <c r="FG27" s="72">
        <f>SUM(FG28:FG34)</f>
        <v>2500826905.8785</v>
      </c>
    </row>
    <row r="28" spans="1:163" s="234" customFormat="1" ht="409.5" customHeight="1" x14ac:dyDescent="0.25">
      <c r="A28" s="204"/>
      <c r="B28" s="204"/>
      <c r="C28" s="217">
        <v>4</v>
      </c>
      <c r="D28" s="241" t="s">
        <v>101</v>
      </c>
      <c r="E28" s="242" t="s">
        <v>61</v>
      </c>
      <c r="F28" s="242" t="s">
        <v>62</v>
      </c>
      <c r="G28" s="221">
        <v>14</v>
      </c>
      <c r="H28" s="222" t="s">
        <v>102</v>
      </c>
      <c r="I28" s="218" t="s">
        <v>103</v>
      </c>
      <c r="J28" s="223" t="s">
        <v>57</v>
      </c>
      <c r="K28" s="223">
        <v>10</v>
      </c>
      <c r="L28" s="223" t="s">
        <v>58</v>
      </c>
      <c r="M28" s="237">
        <v>2</v>
      </c>
      <c r="N28" s="237">
        <v>6</v>
      </c>
      <c r="O28" s="226">
        <v>6</v>
      </c>
      <c r="P28" s="918">
        <v>6</v>
      </c>
      <c r="Q28" s="226">
        <v>6</v>
      </c>
      <c r="R28" s="228"/>
      <c r="S28" s="872">
        <v>6</v>
      </c>
      <c r="T28" s="226">
        <v>6</v>
      </c>
      <c r="U28" s="226"/>
      <c r="V28" s="918">
        <v>3</v>
      </c>
      <c r="W28" s="226">
        <v>6</v>
      </c>
      <c r="X28" s="223"/>
      <c r="Y28" s="282">
        <f t="shared" ref="Y28:Y34" si="48">BL28/$BL$27</f>
        <v>0.68157948287228454</v>
      </c>
      <c r="Z28" s="227">
        <v>15</v>
      </c>
      <c r="AA28" s="231" t="s">
        <v>59</v>
      </c>
      <c r="AB28" s="67"/>
      <c r="AC28" s="68"/>
      <c r="AD28" s="68"/>
      <c r="AE28" s="68"/>
      <c r="AF28" s="67"/>
      <c r="AG28" s="68"/>
      <c r="AH28" s="68"/>
      <c r="AI28" s="68"/>
      <c r="AJ28" s="77">
        <v>483489550</v>
      </c>
      <c r="AK28" s="79">
        <v>483489550</v>
      </c>
      <c r="AL28" s="75">
        <v>263896665</v>
      </c>
      <c r="AM28" s="75">
        <v>263896665</v>
      </c>
      <c r="AN28" s="77"/>
      <c r="AO28" s="78"/>
      <c r="AP28" s="78"/>
      <c r="AQ28" s="78"/>
      <c r="AR28" s="77"/>
      <c r="AS28" s="78"/>
      <c r="AT28" s="79"/>
      <c r="AU28" s="68"/>
      <c r="AV28" s="67"/>
      <c r="AW28" s="68"/>
      <c r="AX28" s="68"/>
      <c r="AY28" s="68"/>
      <c r="AZ28" s="67"/>
      <c r="BA28" s="68"/>
      <c r="BB28" s="68"/>
      <c r="BC28" s="68"/>
      <c r="BD28" s="67"/>
      <c r="BE28" s="68"/>
      <c r="BF28" s="68"/>
      <c r="BG28" s="68"/>
      <c r="BH28" s="67"/>
      <c r="BI28" s="68"/>
      <c r="BJ28" s="68"/>
      <c r="BK28" s="68"/>
      <c r="BL28" s="67">
        <f t="shared" ref="BL28:BL34" si="49">+AB28+AF28+AJ28+AN28+AR28+AV28+AZ28+BD28+BH28</f>
        <v>483489550</v>
      </c>
      <c r="BM28" s="68">
        <f t="shared" ref="BM28:BO34" si="50">AC28+AG28+AK28+AO28+AS28+AW28+BA28+BE28+BI28</f>
        <v>483489550</v>
      </c>
      <c r="BN28" s="68">
        <f t="shared" si="50"/>
        <v>263896665</v>
      </c>
      <c r="BO28" s="68">
        <f t="shared" si="50"/>
        <v>263896665</v>
      </c>
      <c r="BP28" s="682"/>
      <c r="BQ28" s="238"/>
      <c r="BR28" s="238"/>
      <c r="BS28" s="238"/>
      <c r="BT28" s="682"/>
      <c r="BU28" s="238">
        <v>219592885</v>
      </c>
      <c r="BV28" s="238">
        <v>0</v>
      </c>
      <c r="BW28" s="238">
        <v>0</v>
      </c>
      <c r="BX28" s="238"/>
      <c r="BY28" s="682">
        <v>380191884.6692</v>
      </c>
      <c r="BZ28" s="238">
        <v>471707173</v>
      </c>
      <c r="CA28" s="238">
        <v>358924668</v>
      </c>
      <c r="CB28" s="238">
        <v>358924668</v>
      </c>
      <c r="CC28" s="238"/>
      <c r="CD28" s="682"/>
      <c r="CE28" s="238"/>
      <c r="CF28" s="238"/>
      <c r="CG28" s="238"/>
      <c r="CH28" s="682"/>
      <c r="CI28" s="238"/>
      <c r="CJ28" s="238"/>
      <c r="CK28" s="238"/>
      <c r="CL28" s="682"/>
      <c r="CM28" s="238"/>
      <c r="CN28" s="238"/>
      <c r="CO28" s="238"/>
      <c r="CP28" s="682"/>
      <c r="CQ28" s="238"/>
      <c r="CR28" s="238"/>
      <c r="CS28" s="238"/>
      <c r="CT28" s="238"/>
      <c r="CU28" s="682"/>
      <c r="CV28" s="238"/>
      <c r="CW28" s="238"/>
      <c r="CX28" s="238"/>
      <c r="CY28" s="238"/>
      <c r="CZ28" s="682"/>
      <c r="DA28" s="238"/>
      <c r="DB28" s="238"/>
      <c r="DC28" s="238"/>
      <c r="DD28" s="676">
        <f t="shared" si="29"/>
        <v>380191884.6692</v>
      </c>
      <c r="DE28" s="711">
        <f t="shared" ref="DE28:DE34" si="51">BQ28+BU28+BZ28+CE28+CI28+CM28+CQ28+CV28+DA28</f>
        <v>691300058</v>
      </c>
      <c r="DF28" s="711">
        <f t="shared" ref="DF28:DF34" si="52">BR28+BV28+CA28+CF28+CJ28+CN28+CR28+CW28+DB28</f>
        <v>358924668</v>
      </c>
      <c r="DG28" s="711">
        <f t="shared" ref="DG28:DG34" si="53">BS28+BW28+CB28+CG28+CK28+CO28+CS28+CX28+DC28</f>
        <v>358924668</v>
      </c>
      <c r="DH28" s="711"/>
      <c r="DI28" s="682"/>
      <c r="DJ28" s="686"/>
      <c r="DK28" s="682"/>
      <c r="DL28" s="682"/>
      <c r="DM28" s="682"/>
      <c r="DN28" s="682"/>
      <c r="DO28" s="682"/>
      <c r="DP28" s="682"/>
      <c r="DQ28" s="682">
        <v>398979641.20929998</v>
      </c>
      <c r="DR28" s="682">
        <v>529872658</v>
      </c>
      <c r="DS28" s="682">
        <v>219990000</v>
      </c>
      <c r="DT28" s="682">
        <v>40310000</v>
      </c>
      <c r="DU28" s="682"/>
      <c r="DV28" s="682"/>
      <c r="DW28" s="682"/>
      <c r="DX28" s="682"/>
      <c r="DY28" s="682"/>
      <c r="DZ28" s="682"/>
      <c r="EA28" s="682"/>
      <c r="EB28" s="682"/>
      <c r="EC28" s="682"/>
      <c r="ED28" s="682"/>
      <c r="EE28" s="682"/>
      <c r="EF28" s="682"/>
      <c r="EG28" s="682"/>
      <c r="EH28" s="682"/>
      <c r="EI28" s="682"/>
      <c r="EJ28" s="682"/>
      <c r="EK28" s="682"/>
      <c r="EL28" s="682"/>
      <c r="EM28" s="682"/>
      <c r="EN28" s="682"/>
      <c r="EO28" s="682"/>
      <c r="EP28" s="682"/>
      <c r="EQ28" s="682"/>
      <c r="ER28" s="682"/>
      <c r="ES28" s="676">
        <f t="shared" ref="ES28:ES34" si="54">DI28+DM28+DQ28+DU28+DY28+EC28+EG28+EK28+EO28</f>
        <v>398979641.20929998</v>
      </c>
      <c r="ET28" s="690">
        <f t="shared" ref="ET28:EV34" si="55">DJ28+DN28+DR28+DV28+DZ28+ED28+EH28+EL28+EP28</f>
        <v>529872658</v>
      </c>
      <c r="EU28" s="690">
        <f t="shared" si="55"/>
        <v>219990000</v>
      </c>
      <c r="EV28" s="690">
        <f t="shared" si="55"/>
        <v>40310000</v>
      </c>
      <c r="EW28" s="834"/>
      <c r="EX28" s="682"/>
      <c r="EY28" s="682">
        <v>0</v>
      </c>
      <c r="EZ28" s="682">
        <v>0</v>
      </c>
      <c r="FA28" s="682">
        <v>0</v>
      </c>
      <c r="FB28" s="682">
        <v>0</v>
      </c>
      <c r="FC28" s="682">
        <v>0</v>
      </c>
      <c r="FD28" s="682">
        <v>0</v>
      </c>
      <c r="FE28" s="682">
        <v>0</v>
      </c>
      <c r="FF28" s="676">
        <f t="shared" si="22"/>
        <v>0</v>
      </c>
      <c r="FG28" s="107">
        <f t="shared" ref="FG28:FG34" si="56">BL28+DD28+ES28+FF28</f>
        <v>1262661075.8785</v>
      </c>
    </row>
    <row r="29" spans="1:163" ht="168.75" customHeight="1" x14ac:dyDescent="0.2">
      <c r="A29" s="204"/>
      <c r="B29" s="204"/>
      <c r="C29" s="240"/>
      <c r="D29" s="280"/>
      <c r="E29" s="275"/>
      <c r="F29" s="275"/>
      <c r="G29" s="226">
        <v>15</v>
      </c>
      <c r="H29" s="222" t="s">
        <v>104</v>
      </c>
      <c r="I29" s="218" t="s">
        <v>105</v>
      </c>
      <c r="J29" s="223" t="s">
        <v>57</v>
      </c>
      <c r="K29" s="223">
        <v>10</v>
      </c>
      <c r="L29" s="224" t="s">
        <v>58</v>
      </c>
      <c r="M29" s="225">
        <v>0</v>
      </c>
      <c r="N29" s="225">
        <v>2</v>
      </c>
      <c r="O29" s="226">
        <v>2</v>
      </c>
      <c r="P29" s="918">
        <v>2</v>
      </c>
      <c r="Q29" s="227">
        <v>2</v>
      </c>
      <c r="R29" s="228"/>
      <c r="S29" s="873">
        <v>2</v>
      </c>
      <c r="T29" s="227">
        <v>2</v>
      </c>
      <c r="U29" s="227"/>
      <c r="V29" s="934">
        <v>0</v>
      </c>
      <c r="W29" s="227">
        <v>2</v>
      </c>
      <c r="X29" s="224"/>
      <c r="Y29" s="282">
        <f t="shared" si="48"/>
        <v>0.29237360920771049</v>
      </c>
      <c r="Z29" s="227">
        <v>15</v>
      </c>
      <c r="AA29" s="231" t="s">
        <v>59</v>
      </c>
      <c r="AB29" s="67"/>
      <c r="AC29" s="68"/>
      <c r="AD29" s="68"/>
      <c r="AE29" s="68"/>
      <c r="AF29" s="67"/>
      <c r="AG29" s="68"/>
      <c r="AH29" s="68"/>
      <c r="AI29" s="68"/>
      <c r="AJ29" s="77">
        <f>197400000+5000000+5000000</f>
        <v>207400000</v>
      </c>
      <c r="AK29" s="78">
        <v>207400000</v>
      </c>
      <c r="AL29" s="75">
        <v>29929999</v>
      </c>
      <c r="AM29" s="75">
        <v>29929999</v>
      </c>
      <c r="AN29" s="77"/>
      <c r="AO29" s="78"/>
      <c r="AP29" s="78"/>
      <c r="AQ29" s="78"/>
      <c r="AR29" s="77"/>
      <c r="AS29" s="78"/>
      <c r="AT29" s="79"/>
      <c r="AU29" s="68"/>
      <c r="AV29" s="67"/>
      <c r="AW29" s="68"/>
      <c r="AX29" s="68"/>
      <c r="AY29" s="68"/>
      <c r="AZ29" s="67"/>
      <c r="BA29" s="68"/>
      <c r="BB29" s="68"/>
      <c r="BC29" s="68"/>
      <c r="BD29" s="67"/>
      <c r="BE29" s="68"/>
      <c r="BF29" s="68"/>
      <c r="BG29" s="68"/>
      <c r="BH29" s="67"/>
      <c r="BI29" s="68"/>
      <c r="BJ29" s="68"/>
      <c r="BK29" s="68"/>
      <c r="BL29" s="67">
        <f t="shared" si="49"/>
        <v>207400000</v>
      </c>
      <c r="BM29" s="68">
        <f t="shared" si="50"/>
        <v>207400000</v>
      </c>
      <c r="BN29" s="68">
        <f t="shared" si="50"/>
        <v>29929999</v>
      </c>
      <c r="BO29" s="68">
        <f t="shared" si="50"/>
        <v>29929999</v>
      </c>
      <c r="BP29" s="682"/>
      <c r="BQ29" s="238"/>
      <c r="BR29" s="238"/>
      <c r="BS29" s="238"/>
      <c r="BT29" s="682"/>
      <c r="BU29" s="238">
        <v>131469882</v>
      </c>
      <c r="BV29" s="238">
        <v>115000000</v>
      </c>
      <c r="BW29" s="238">
        <v>115000000</v>
      </c>
      <c r="BX29" s="238"/>
      <c r="BY29" s="682">
        <v>169400000</v>
      </c>
      <c r="BZ29" s="238">
        <v>186337233</v>
      </c>
      <c r="CA29" s="238">
        <v>0</v>
      </c>
      <c r="CB29" s="238">
        <v>0</v>
      </c>
      <c r="CC29" s="238"/>
      <c r="CD29" s="682"/>
      <c r="CE29" s="238"/>
      <c r="CF29" s="238"/>
      <c r="CG29" s="238"/>
      <c r="CH29" s="682"/>
      <c r="CI29" s="238"/>
      <c r="CJ29" s="238"/>
      <c r="CK29" s="238"/>
      <c r="CL29" s="682"/>
      <c r="CM29" s="238"/>
      <c r="CN29" s="238"/>
      <c r="CO29" s="238"/>
      <c r="CP29" s="682"/>
      <c r="CQ29" s="238"/>
      <c r="CR29" s="238"/>
      <c r="CS29" s="238"/>
      <c r="CT29" s="238"/>
      <c r="CU29" s="682"/>
      <c r="CV29" s="238"/>
      <c r="CW29" s="238"/>
      <c r="CX29" s="238"/>
      <c r="CY29" s="238"/>
      <c r="CZ29" s="682"/>
      <c r="DA29" s="238"/>
      <c r="DB29" s="238"/>
      <c r="DC29" s="238"/>
      <c r="DD29" s="676">
        <f t="shared" si="29"/>
        <v>169400000</v>
      </c>
      <c r="DE29" s="711">
        <f t="shared" si="51"/>
        <v>317807115</v>
      </c>
      <c r="DF29" s="711">
        <f t="shared" si="52"/>
        <v>115000000</v>
      </c>
      <c r="DG29" s="711">
        <f t="shared" si="53"/>
        <v>115000000</v>
      </c>
      <c r="DH29" s="711"/>
      <c r="DI29" s="682"/>
      <c r="DJ29" s="686"/>
      <c r="DK29" s="682"/>
      <c r="DL29" s="682"/>
      <c r="DM29" s="682"/>
      <c r="DN29" s="682"/>
      <c r="DO29" s="682"/>
      <c r="DP29" s="682"/>
      <c r="DQ29" s="682">
        <v>170000000</v>
      </c>
      <c r="DR29" s="682">
        <v>180000000</v>
      </c>
      <c r="DS29" s="682"/>
      <c r="DT29" s="682"/>
      <c r="DU29" s="682"/>
      <c r="DV29" s="682"/>
      <c r="DW29" s="682"/>
      <c r="DX29" s="682"/>
      <c r="DY29" s="682"/>
      <c r="DZ29" s="682"/>
      <c r="EA29" s="682"/>
      <c r="EB29" s="682"/>
      <c r="EC29" s="682"/>
      <c r="ED29" s="682"/>
      <c r="EE29" s="682"/>
      <c r="EF29" s="682"/>
      <c r="EG29" s="682"/>
      <c r="EH29" s="682"/>
      <c r="EI29" s="682"/>
      <c r="EJ29" s="682"/>
      <c r="EK29" s="682"/>
      <c r="EL29" s="682"/>
      <c r="EM29" s="682"/>
      <c r="EN29" s="682"/>
      <c r="EO29" s="682"/>
      <c r="EP29" s="682"/>
      <c r="EQ29" s="682"/>
      <c r="ER29" s="682"/>
      <c r="ES29" s="676">
        <f t="shared" si="54"/>
        <v>170000000</v>
      </c>
      <c r="ET29" s="690">
        <f t="shared" si="55"/>
        <v>180000000</v>
      </c>
      <c r="EU29" s="690">
        <f t="shared" si="55"/>
        <v>0</v>
      </c>
      <c r="EV29" s="690">
        <f t="shared" si="55"/>
        <v>0</v>
      </c>
      <c r="EW29" s="834"/>
      <c r="EX29" s="682"/>
      <c r="EY29" s="682">
        <v>175100000</v>
      </c>
      <c r="EZ29" s="682"/>
      <c r="FA29" s="682"/>
      <c r="FB29" s="682"/>
      <c r="FC29" s="682"/>
      <c r="FD29" s="682"/>
      <c r="FE29" s="682"/>
      <c r="FF29" s="676">
        <f t="shared" si="22"/>
        <v>175100000</v>
      </c>
      <c r="FG29" s="107">
        <f t="shared" si="56"/>
        <v>721900000</v>
      </c>
    </row>
    <row r="30" spans="1:163" ht="75" customHeight="1" x14ac:dyDescent="0.2">
      <c r="A30" s="204"/>
      <c r="B30" s="204"/>
      <c r="C30" s="240"/>
      <c r="D30" s="280"/>
      <c r="E30" s="275"/>
      <c r="F30" s="275"/>
      <c r="G30" s="226">
        <v>16</v>
      </c>
      <c r="H30" s="218" t="s">
        <v>106</v>
      </c>
      <c r="I30" s="218" t="s">
        <v>107</v>
      </c>
      <c r="J30" s="223" t="s">
        <v>57</v>
      </c>
      <c r="K30" s="223">
        <v>10</v>
      </c>
      <c r="L30" s="224" t="s">
        <v>73</v>
      </c>
      <c r="M30" s="225">
        <v>7</v>
      </c>
      <c r="N30" s="225">
        <v>12</v>
      </c>
      <c r="O30" s="226">
        <v>0</v>
      </c>
      <c r="P30" s="918"/>
      <c r="Q30" s="227">
        <v>3</v>
      </c>
      <c r="R30" s="228"/>
      <c r="S30" s="912">
        <v>3</v>
      </c>
      <c r="T30" s="227">
        <v>4</v>
      </c>
      <c r="U30" s="227"/>
      <c r="V30" s="934">
        <v>1</v>
      </c>
      <c r="W30" s="227">
        <v>5</v>
      </c>
      <c r="X30" s="224"/>
      <c r="Y30" s="282">
        <f t="shared" si="48"/>
        <v>0</v>
      </c>
      <c r="Z30" s="226">
        <v>15</v>
      </c>
      <c r="AA30" s="231" t="s">
        <v>59</v>
      </c>
      <c r="AB30" s="67"/>
      <c r="AC30" s="68"/>
      <c r="AD30" s="68"/>
      <c r="AE30" s="68"/>
      <c r="AF30" s="67"/>
      <c r="AG30" s="68"/>
      <c r="AH30" s="68"/>
      <c r="AI30" s="68"/>
      <c r="AJ30" s="77"/>
      <c r="AK30" s="78"/>
      <c r="AL30" s="78"/>
      <c r="AM30" s="78"/>
      <c r="AN30" s="77"/>
      <c r="AO30" s="78"/>
      <c r="AP30" s="78"/>
      <c r="AQ30" s="78"/>
      <c r="AR30" s="77"/>
      <c r="AS30" s="78"/>
      <c r="AT30" s="79"/>
      <c r="AU30" s="68"/>
      <c r="AV30" s="67"/>
      <c r="AW30" s="68"/>
      <c r="AX30" s="68"/>
      <c r="AY30" s="68"/>
      <c r="AZ30" s="67"/>
      <c r="BA30" s="68"/>
      <c r="BB30" s="68"/>
      <c r="BC30" s="68"/>
      <c r="BD30" s="67"/>
      <c r="BE30" s="68"/>
      <c r="BF30" s="68"/>
      <c r="BG30" s="68"/>
      <c r="BH30" s="67"/>
      <c r="BI30" s="68"/>
      <c r="BJ30" s="68"/>
      <c r="BK30" s="68"/>
      <c r="BL30" s="67">
        <f t="shared" si="49"/>
        <v>0</v>
      </c>
      <c r="BM30" s="68">
        <f t="shared" si="50"/>
        <v>0</v>
      </c>
      <c r="BN30" s="68">
        <f t="shared" si="50"/>
        <v>0</v>
      </c>
      <c r="BO30" s="68">
        <f t="shared" si="50"/>
        <v>0</v>
      </c>
      <c r="BP30" s="682"/>
      <c r="BQ30" s="238"/>
      <c r="BR30" s="238"/>
      <c r="BS30" s="238"/>
      <c r="BT30" s="682"/>
      <c r="BU30" s="238">
        <v>6000000</v>
      </c>
      <c r="BV30" s="238">
        <v>3698310</v>
      </c>
      <c r="BW30" s="238">
        <v>3698310</v>
      </c>
      <c r="BX30" s="238"/>
      <c r="BY30" s="682">
        <v>6000000</v>
      </c>
      <c r="BZ30" s="238"/>
      <c r="CA30" s="238"/>
      <c r="CB30" s="238"/>
      <c r="CC30" s="238"/>
      <c r="CD30" s="682"/>
      <c r="CE30" s="238"/>
      <c r="CF30" s="238"/>
      <c r="CG30" s="238"/>
      <c r="CH30" s="682"/>
      <c r="CI30" s="238"/>
      <c r="CJ30" s="238"/>
      <c r="CK30" s="238"/>
      <c r="CL30" s="682"/>
      <c r="CM30" s="238"/>
      <c r="CN30" s="238"/>
      <c r="CO30" s="238"/>
      <c r="CP30" s="682"/>
      <c r="CQ30" s="238"/>
      <c r="CR30" s="238"/>
      <c r="CS30" s="238"/>
      <c r="CT30" s="238"/>
      <c r="CU30" s="682"/>
      <c r="CV30" s="238"/>
      <c r="CW30" s="238"/>
      <c r="CX30" s="238"/>
      <c r="CY30" s="238"/>
      <c r="CZ30" s="682"/>
      <c r="DA30" s="238"/>
      <c r="DB30" s="238"/>
      <c r="DC30" s="238"/>
      <c r="DD30" s="676">
        <f t="shared" si="29"/>
        <v>6000000</v>
      </c>
      <c r="DE30" s="711">
        <f t="shared" si="51"/>
        <v>6000000</v>
      </c>
      <c r="DF30" s="711">
        <f t="shared" si="52"/>
        <v>3698310</v>
      </c>
      <c r="DG30" s="711">
        <f t="shared" si="53"/>
        <v>3698310</v>
      </c>
      <c r="DH30" s="711"/>
      <c r="DI30" s="682"/>
      <c r="DJ30" s="686"/>
      <c r="DK30" s="682"/>
      <c r="DL30" s="682"/>
      <c r="DM30" s="682"/>
      <c r="DN30" s="682"/>
      <c r="DO30" s="682"/>
      <c r="DP30" s="682"/>
      <c r="DQ30" s="682">
        <v>7000000</v>
      </c>
      <c r="DR30" s="682">
        <v>6000000</v>
      </c>
      <c r="DS30" s="682">
        <v>6000000</v>
      </c>
      <c r="DT30" s="682">
        <v>0</v>
      </c>
      <c r="DU30" s="682"/>
      <c r="DV30" s="682"/>
      <c r="DW30" s="682"/>
      <c r="DX30" s="682"/>
      <c r="DY30" s="682"/>
      <c r="DZ30" s="682"/>
      <c r="EA30" s="682"/>
      <c r="EB30" s="682"/>
      <c r="EC30" s="682"/>
      <c r="ED30" s="682"/>
      <c r="EE30" s="682"/>
      <c r="EF30" s="682"/>
      <c r="EG30" s="682"/>
      <c r="EH30" s="682"/>
      <c r="EI30" s="682"/>
      <c r="EJ30" s="682"/>
      <c r="EK30" s="682"/>
      <c r="EL30" s="682"/>
      <c r="EM30" s="682"/>
      <c r="EN30" s="682"/>
      <c r="EO30" s="682"/>
      <c r="EP30" s="682"/>
      <c r="EQ30" s="682"/>
      <c r="ER30" s="682"/>
      <c r="ES30" s="676">
        <f t="shared" si="54"/>
        <v>7000000</v>
      </c>
      <c r="ET30" s="690">
        <f t="shared" si="55"/>
        <v>6000000</v>
      </c>
      <c r="EU30" s="690">
        <f t="shared" si="55"/>
        <v>6000000</v>
      </c>
      <c r="EV30" s="690">
        <f t="shared" si="55"/>
        <v>0</v>
      </c>
      <c r="EW30" s="834"/>
      <c r="EX30" s="682"/>
      <c r="EY30" s="682">
        <v>7210000</v>
      </c>
      <c r="EZ30" s="682"/>
      <c r="FA30" s="682"/>
      <c r="FB30" s="682"/>
      <c r="FC30" s="682"/>
      <c r="FD30" s="682"/>
      <c r="FE30" s="682"/>
      <c r="FF30" s="676">
        <f t="shared" si="22"/>
        <v>7210000</v>
      </c>
      <c r="FG30" s="107">
        <f t="shared" si="56"/>
        <v>20210000</v>
      </c>
    </row>
    <row r="31" spans="1:163" ht="127.5" customHeight="1" x14ac:dyDescent="0.2">
      <c r="A31" s="204"/>
      <c r="B31" s="204"/>
      <c r="C31" s="240"/>
      <c r="D31" s="280"/>
      <c r="E31" s="275"/>
      <c r="F31" s="275"/>
      <c r="G31" s="226">
        <v>17</v>
      </c>
      <c r="H31" s="222" t="s">
        <v>108</v>
      </c>
      <c r="I31" s="218" t="s">
        <v>109</v>
      </c>
      <c r="J31" s="223" t="s">
        <v>57</v>
      </c>
      <c r="K31" s="223">
        <v>10</v>
      </c>
      <c r="L31" s="224" t="s">
        <v>73</v>
      </c>
      <c r="M31" s="225">
        <v>0</v>
      </c>
      <c r="N31" s="237">
        <v>270</v>
      </c>
      <c r="O31" s="226">
        <v>0</v>
      </c>
      <c r="P31" s="918"/>
      <c r="Q31" s="283">
        <v>0</v>
      </c>
      <c r="R31" s="284"/>
      <c r="S31" s="913" t="s">
        <v>65</v>
      </c>
      <c r="T31" s="227">
        <v>0</v>
      </c>
      <c r="U31" s="227"/>
      <c r="V31" s="934"/>
      <c r="W31" s="226">
        <v>270</v>
      </c>
      <c r="X31" s="223"/>
      <c r="Y31" s="282">
        <f t="shared" si="48"/>
        <v>0</v>
      </c>
      <c r="Z31" s="226">
        <v>15</v>
      </c>
      <c r="AA31" s="231" t="s">
        <v>59</v>
      </c>
      <c r="AB31" s="67"/>
      <c r="AC31" s="68"/>
      <c r="AD31" s="68"/>
      <c r="AE31" s="68"/>
      <c r="AF31" s="67"/>
      <c r="AG31" s="68"/>
      <c r="AH31" s="68"/>
      <c r="AI31" s="68"/>
      <c r="AJ31" s="77"/>
      <c r="AK31" s="78"/>
      <c r="AL31" s="78"/>
      <c r="AM31" s="78"/>
      <c r="AN31" s="77"/>
      <c r="AO31" s="78"/>
      <c r="AP31" s="78"/>
      <c r="AQ31" s="78"/>
      <c r="AR31" s="77"/>
      <c r="AS31" s="78"/>
      <c r="AT31" s="79"/>
      <c r="AU31" s="68"/>
      <c r="AV31" s="67"/>
      <c r="AW31" s="68"/>
      <c r="AX31" s="68"/>
      <c r="AY31" s="68"/>
      <c r="AZ31" s="67"/>
      <c r="BA31" s="68"/>
      <c r="BB31" s="68"/>
      <c r="BC31" s="68"/>
      <c r="BD31" s="67"/>
      <c r="BE31" s="68"/>
      <c r="BF31" s="68"/>
      <c r="BG31" s="68"/>
      <c r="BH31" s="67"/>
      <c r="BI31" s="68"/>
      <c r="BJ31" s="68"/>
      <c r="BK31" s="68"/>
      <c r="BL31" s="67">
        <f t="shared" si="49"/>
        <v>0</v>
      </c>
      <c r="BM31" s="68">
        <f t="shared" si="50"/>
        <v>0</v>
      </c>
      <c r="BN31" s="68">
        <f t="shared" si="50"/>
        <v>0</v>
      </c>
      <c r="BO31" s="68">
        <f t="shared" si="50"/>
        <v>0</v>
      </c>
      <c r="BP31" s="682"/>
      <c r="BQ31" s="238"/>
      <c r="BR31" s="238"/>
      <c r="BS31" s="238"/>
      <c r="BT31" s="682"/>
      <c r="BU31" s="238"/>
      <c r="BV31" s="238"/>
      <c r="BW31" s="238"/>
      <c r="BX31" s="238"/>
      <c r="BY31" s="682">
        <v>0</v>
      </c>
      <c r="BZ31" s="238"/>
      <c r="CA31" s="238"/>
      <c r="CB31" s="238"/>
      <c r="CC31" s="238"/>
      <c r="CD31" s="682"/>
      <c r="CE31" s="238"/>
      <c r="CF31" s="238"/>
      <c r="CG31" s="238"/>
      <c r="CH31" s="682"/>
      <c r="CI31" s="238"/>
      <c r="CJ31" s="238"/>
      <c r="CK31" s="238"/>
      <c r="CL31" s="682"/>
      <c r="CM31" s="238"/>
      <c r="CN31" s="238"/>
      <c r="CO31" s="238"/>
      <c r="CP31" s="682"/>
      <c r="CQ31" s="238"/>
      <c r="CR31" s="238"/>
      <c r="CS31" s="238"/>
      <c r="CT31" s="238"/>
      <c r="CU31" s="682"/>
      <c r="CV31" s="238"/>
      <c r="CW31" s="238"/>
      <c r="CX31" s="238"/>
      <c r="CY31" s="238"/>
      <c r="CZ31" s="682"/>
      <c r="DA31" s="238"/>
      <c r="DB31" s="238"/>
      <c r="DC31" s="238"/>
      <c r="DD31" s="676">
        <f t="shared" si="29"/>
        <v>0</v>
      </c>
      <c r="DE31" s="711">
        <f t="shared" si="51"/>
        <v>0</v>
      </c>
      <c r="DF31" s="711">
        <f t="shared" si="52"/>
        <v>0</v>
      </c>
      <c r="DG31" s="711">
        <f t="shared" si="53"/>
        <v>0</v>
      </c>
      <c r="DH31" s="711"/>
      <c r="DI31" s="682"/>
      <c r="DJ31" s="682"/>
      <c r="DK31" s="682"/>
      <c r="DL31" s="682"/>
      <c r="DM31" s="682"/>
      <c r="DN31" s="682"/>
      <c r="DO31" s="682"/>
      <c r="DP31" s="682"/>
      <c r="DQ31" s="682">
        <v>0</v>
      </c>
      <c r="DR31" s="682"/>
      <c r="DS31" s="682"/>
      <c r="DT31" s="682"/>
      <c r="DU31" s="682"/>
      <c r="DV31" s="682"/>
      <c r="DW31" s="682"/>
      <c r="DX31" s="682"/>
      <c r="DY31" s="682"/>
      <c r="DZ31" s="682"/>
      <c r="EA31" s="682"/>
      <c r="EB31" s="682"/>
      <c r="EC31" s="682"/>
      <c r="ED31" s="682"/>
      <c r="EE31" s="682"/>
      <c r="EF31" s="682"/>
      <c r="EG31" s="682"/>
      <c r="EH31" s="682"/>
      <c r="EI31" s="682"/>
      <c r="EJ31" s="682"/>
      <c r="EK31" s="682"/>
      <c r="EL31" s="682"/>
      <c r="EM31" s="682"/>
      <c r="EN31" s="682"/>
      <c r="EO31" s="682"/>
      <c r="EP31" s="682"/>
      <c r="EQ31" s="682"/>
      <c r="ER31" s="682"/>
      <c r="ES31" s="676">
        <f t="shared" si="54"/>
        <v>0</v>
      </c>
      <c r="ET31" s="690">
        <f t="shared" si="55"/>
        <v>0</v>
      </c>
      <c r="EU31" s="690">
        <f t="shared" si="55"/>
        <v>0</v>
      </c>
      <c r="EV31" s="690">
        <f t="shared" si="55"/>
        <v>0</v>
      </c>
      <c r="EW31" s="834"/>
      <c r="EX31" s="682"/>
      <c r="EY31" s="682">
        <v>410949030</v>
      </c>
      <c r="EZ31" s="682"/>
      <c r="FA31" s="682"/>
      <c r="FB31" s="682"/>
      <c r="FC31" s="682"/>
      <c r="FD31" s="682"/>
      <c r="FE31" s="682"/>
      <c r="FF31" s="676">
        <f t="shared" si="22"/>
        <v>410949030</v>
      </c>
      <c r="FG31" s="107">
        <f t="shared" si="56"/>
        <v>410949030</v>
      </c>
    </row>
    <row r="32" spans="1:163" ht="75" customHeight="1" x14ac:dyDescent="0.2">
      <c r="A32" s="204"/>
      <c r="B32" s="204"/>
      <c r="C32" s="240"/>
      <c r="D32" s="280"/>
      <c r="E32" s="275"/>
      <c r="F32" s="275"/>
      <c r="G32" s="226">
        <v>18</v>
      </c>
      <c r="H32" s="222" t="s">
        <v>110</v>
      </c>
      <c r="I32" s="218" t="s">
        <v>111</v>
      </c>
      <c r="J32" s="223" t="s">
        <v>57</v>
      </c>
      <c r="K32" s="223">
        <v>10</v>
      </c>
      <c r="L32" s="224" t="s">
        <v>73</v>
      </c>
      <c r="M32" s="225">
        <v>0</v>
      </c>
      <c r="N32" s="225">
        <v>20</v>
      </c>
      <c r="O32" s="226">
        <v>0</v>
      </c>
      <c r="P32" s="918"/>
      <c r="Q32" s="227">
        <v>7</v>
      </c>
      <c r="R32" s="228"/>
      <c r="S32" s="912">
        <v>3</v>
      </c>
      <c r="T32" s="227">
        <v>7</v>
      </c>
      <c r="U32" s="227"/>
      <c r="V32" s="934">
        <v>0</v>
      </c>
      <c r="W32" s="227">
        <v>6</v>
      </c>
      <c r="X32" s="223">
        <v>10</v>
      </c>
      <c r="Y32" s="282">
        <f t="shared" si="48"/>
        <v>0</v>
      </c>
      <c r="Z32" s="226">
        <v>15</v>
      </c>
      <c r="AA32" s="231" t="s">
        <v>59</v>
      </c>
      <c r="AB32" s="67"/>
      <c r="AC32" s="68"/>
      <c r="AD32" s="68"/>
      <c r="AE32" s="68"/>
      <c r="AF32" s="67"/>
      <c r="AG32" s="68"/>
      <c r="AH32" s="68"/>
      <c r="AI32" s="68"/>
      <c r="AJ32" s="77"/>
      <c r="AK32" s="78"/>
      <c r="AL32" s="78"/>
      <c r="AM32" s="78"/>
      <c r="AN32" s="77"/>
      <c r="AO32" s="78"/>
      <c r="AP32" s="78"/>
      <c r="AQ32" s="78"/>
      <c r="AR32" s="77"/>
      <c r="AS32" s="78"/>
      <c r="AT32" s="79"/>
      <c r="AU32" s="68"/>
      <c r="AV32" s="67"/>
      <c r="AW32" s="68"/>
      <c r="AX32" s="68"/>
      <c r="AY32" s="68"/>
      <c r="AZ32" s="67"/>
      <c r="BA32" s="68"/>
      <c r="BB32" s="68"/>
      <c r="BC32" s="68"/>
      <c r="BD32" s="67"/>
      <c r="BE32" s="68"/>
      <c r="BF32" s="68"/>
      <c r="BG32" s="68"/>
      <c r="BH32" s="67"/>
      <c r="BI32" s="68"/>
      <c r="BJ32" s="68"/>
      <c r="BK32" s="68"/>
      <c r="BL32" s="67">
        <f t="shared" si="49"/>
        <v>0</v>
      </c>
      <c r="BM32" s="68">
        <f t="shared" si="50"/>
        <v>0</v>
      </c>
      <c r="BN32" s="68">
        <f t="shared" si="50"/>
        <v>0</v>
      </c>
      <c r="BO32" s="68">
        <f t="shared" si="50"/>
        <v>0</v>
      </c>
      <c r="BP32" s="682"/>
      <c r="BQ32" s="238"/>
      <c r="BR32" s="238"/>
      <c r="BS32" s="238"/>
      <c r="BT32" s="682"/>
      <c r="BU32" s="238">
        <v>10937233</v>
      </c>
      <c r="BV32" s="238">
        <v>3600000</v>
      </c>
      <c r="BW32" s="238">
        <v>3600000</v>
      </c>
      <c r="BX32" s="238"/>
      <c r="BY32" s="682">
        <v>10000000</v>
      </c>
      <c r="BZ32" s="238"/>
      <c r="CA32" s="238">
        <v>0</v>
      </c>
      <c r="CB32" s="238">
        <v>0</v>
      </c>
      <c r="CC32" s="238"/>
      <c r="CD32" s="682"/>
      <c r="CE32" s="238"/>
      <c r="CF32" s="238"/>
      <c r="CG32" s="238"/>
      <c r="CH32" s="682"/>
      <c r="CI32" s="238"/>
      <c r="CJ32" s="238"/>
      <c r="CK32" s="238"/>
      <c r="CL32" s="682"/>
      <c r="CM32" s="238"/>
      <c r="CN32" s="238"/>
      <c r="CO32" s="238"/>
      <c r="CP32" s="682"/>
      <c r="CQ32" s="238"/>
      <c r="CR32" s="238"/>
      <c r="CS32" s="238"/>
      <c r="CT32" s="238"/>
      <c r="CU32" s="682"/>
      <c r="CV32" s="238"/>
      <c r="CW32" s="238"/>
      <c r="CX32" s="238"/>
      <c r="CY32" s="238"/>
      <c r="CZ32" s="682"/>
      <c r="DA32" s="238"/>
      <c r="DB32" s="238"/>
      <c r="DC32" s="238"/>
      <c r="DD32" s="676">
        <f t="shared" si="29"/>
        <v>10000000</v>
      </c>
      <c r="DE32" s="711">
        <f t="shared" si="51"/>
        <v>10937233</v>
      </c>
      <c r="DF32" s="711">
        <f t="shared" si="52"/>
        <v>3600000</v>
      </c>
      <c r="DG32" s="711">
        <f t="shared" si="53"/>
        <v>3600000</v>
      </c>
      <c r="DH32" s="711"/>
      <c r="DI32" s="682"/>
      <c r="DJ32" s="686"/>
      <c r="DK32" s="682"/>
      <c r="DL32" s="682"/>
      <c r="DM32" s="682"/>
      <c r="DN32" s="682"/>
      <c r="DO32" s="682"/>
      <c r="DP32" s="682"/>
      <c r="DQ32" s="682">
        <v>7000000</v>
      </c>
      <c r="DR32" s="682">
        <v>8600000</v>
      </c>
      <c r="DS32" s="682">
        <v>7000000</v>
      </c>
      <c r="DT32" s="682">
        <v>3500000</v>
      </c>
      <c r="DU32" s="682"/>
      <c r="DV32" s="682"/>
      <c r="DW32" s="682"/>
      <c r="DX32" s="682"/>
      <c r="DY32" s="682"/>
      <c r="DZ32" s="682"/>
      <c r="EA32" s="682"/>
      <c r="EB32" s="682"/>
      <c r="EC32" s="682"/>
      <c r="ED32" s="682"/>
      <c r="EE32" s="682"/>
      <c r="EF32" s="682"/>
      <c r="EG32" s="682"/>
      <c r="EH32" s="682"/>
      <c r="EI32" s="682"/>
      <c r="EJ32" s="682"/>
      <c r="EK32" s="682"/>
      <c r="EL32" s="682"/>
      <c r="EM32" s="682"/>
      <c r="EN32" s="682"/>
      <c r="EO32" s="682"/>
      <c r="EP32" s="682"/>
      <c r="EQ32" s="682"/>
      <c r="ER32" s="682"/>
      <c r="ES32" s="676">
        <f t="shared" si="54"/>
        <v>7000000</v>
      </c>
      <c r="ET32" s="690">
        <f t="shared" si="55"/>
        <v>8600000</v>
      </c>
      <c r="EU32" s="690">
        <f t="shared" si="55"/>
        <v>7000000</v>
      </c>
      <c r="EV32" s="690">
        <f t="shared" si="55"/>
        <v>3500000</v>
      </c>
      <c r="EW32" s="834"/>
      <c r="EX32" s="682"/>
      <c r="EY32" s="682">
        <v>7210000</v>
      </c>
      <c r="EZ32" s="682"/>
      <c r="FA32" s="682"/>
      <c r="FB32" s="682"/>
      <c r="FC32" s="682"/>
      <c r="FD32" s="682"/>
      <c r="FE32" s="682"/>
      <c r="FF32" s="676">
        <f t="shared" si="22"/>
        <v>7210000</v>
      </c>
      <c r="FG32" s="107">
        <f t="shared" si="56"/>
        <v>24210000</v>
      </c>
    </row>
    <row r="33" spans="1:163" ht="213" customHeight="1" x14ac:dyDescent="0.2">
      <c r="A33" s="204"/>
      <c r="B33" s="204"/>
      <c r="C33" s="240"/>
      <c r="D33" s="280"/>
      <c r="E33" s="275"/>
      <c r="F33" s="275"/>
      <c r="G33" s="226">
        <v>19</v>
      </c>
      <c r="H33" s="222" t="s">
        <v>112</v>
      </c>
      <c r="I33" s="218" t="s">
        <v>113</v>
      </c>
      <c r="J33" s="223" t="s">
        <v>57</v>
      </c>
      <c r="K33" s="223">
        <v>10</v>
      </c>
      <c r="L33" s="224" t="s">
        <v>73</v>
      </c>
      <c r="M33" s="225">
        <v>20</v>
      </c>
      <c r="N33" s="225">
        <v>31</v>
      </c>
      <c r="O33" s="226">
        <v>5</v>
      </c>
      <c r="P33" s="918">
        <v>5</v>
      </c>
      <c r="Q33" s="227">
        <v>9</v>
      </c>
      <c r="R33" s="228"/>
      <c r="S33" s="909">
        <v>9</v>
      </c>
      <c r="T33" s="227">
        <v>9</v>
      </c>
      <c r="U33" s="227"/>
      <c r="V33" s="934">
        <v>7</v>
      </c>
      <c r="W33" s="227">
        <v>8</v>
      </c>
      <c r="X33" s="224"/>
      <c r="Y33" s="282">
        <f t="shared" si="48"/>
        <v>1.2969321141325636E-2</v>
      </c>
      <c r="Z33" s="226">
        <v>4</v>
      </c>
      <c r="AA33" s="223" t="s">
        <v>114</v>
      </c>
      <c r="AB33" s="67"/>
      <c r="AC33" s="68"/>
      <c r="AD33" s="68"/>
      <c r="AE33" s="68"/>
      <c r="AF33" s="67"/>
      <c r="AG33" s="68"/>
      <c r="AH33" s="68"/>
      <c r="AI33" s="68"/>
      <c r="AJ33" s="77">
        <f>9200000</f>
        <v>9200000</v>
      </c>
      <c r="AK33" s="69">
        <v>9200000</v>
      </c>
      <c r="AL33" s="78">
        <v>8549166</v>
      </c>
      <c r="AM33" s="78">
        <v>8549166</v>
      </c>
      <c r="AN33" s="77"/>
      <c r="AO33" s="78"/>
      <c r="AP33" s="78"/>
      <c r="AQ33" s="78"/>
      <c r="AR33" s="77"/>
      <c r="AS33" s="78"/>
      <c r="AT33" s="79"/>
      <c r="AU33" s="68"/>
      <c r="AV33" s="67"/>
      <c r="AW33" s="68"/>
      <c r="AX33" s="68"/>
      <c r="AY33" s="68"/>
      <c r="AZ33" s="67"/>
      <c r="BA33" s="68"/>
      <c r="BB33" s="68"/>
      <c r="BC33" s="68"/>
      <c r="BD33" s="67"/>
      <c r="BE33" s="68"/>
      <c r="BF33" s="68"/>
      <c r="BG33" s="68"/>
      <c r="BH33" s="67"/>
      <c r="BI33" s="68"/>
      <c r="BJ33" s="68"/>
      <c r="BK33" s="68"/>
      <c r="BL33" s="67">
        <f t="shared" si="49"/>
        <v>9200000</v>
      </c>
      <c r="BM33" s="68">
        <f t="shared" si="50"/>
        <v>9200000</v>
      </c>
      <c r="BN33" s="68">
        <f t="shared" si="50"/>
        <v>8549166</v>
      </c>
      <c r="BO33" s="68">
        <f t="shared" si="50"/>
        <v>8549166</v>
      </c>
      <c r="BP33" s="682"/>
      <c r="BQ33" s="238"/>
      <c r="BR33" s="238"/>
      <c r="BS33" s="238"/>
      <c r="BT33" s="682"/>
      <c r="BU33" s="238"/>
      <c r="BV33" s="238"/>
      <c r="BW33" s="238"/>
      <c r="BX33" s="238"/>
      <c r="BY33" s="682">
        <v>7000000</v>
      </c>
      <c r="BZ33" s="238">
        <v>7000000</v>
      </c>
      <c r="CA33" s="238">
        <v>5751000</v>
      </c>
      <c r="CB33" s="238">
        <v>5751000</v>
      </c>
      <c r="CC33" s="238"/>
      <c r="CD33" s="682"/>
      <c r="CE33" s="238"/>
      <c r="CF33" s="238"/>
      <c r="CG33" s="238"/>
      <c r="CH33" s="682"/>
      <c r="CI33" s="238"/>
      <c r="CJ33" s="238"/>
      <c r="CK33" s="238"/>
      <c r="CL33" s="682"/>
      <c r="CM33" s="238"/>
      <c r="CN33" s="238"/>
      <c r="CO33" s="238"/>
      <c r="CP33" s="682"/>
      <c r="CQ33" s="238"/>
      <c r="CR33" s="238"/>
      <c r="CS33" s="238"/>
      <c r="CT33" s="238"/>
      <c r="CU33" s="682"/>
      <c r="CV33" s="238"/>
      <c r="CW33" s="238"/>
      <c r="CX33" s="238"/>
      <c r="CY33" s="238"/>
      <c r="CZ33" s="682"/>
      <c r="DA33" s="238"/>
      <c r="DB33" s="238"/>
      <c r="DC33" s="238"/>
      <c r="DD33" s="676">
        <f t="shared" si="29"/>
        <v>7000000</v>
      </c>
      <c r="DE33" s="711">
        <f t="shared" si="51"/>
        <v>7000000</v>
      </c>
      <c r="DF33" s="711">
        <f t="shared" si="52"/>
        <v>5751000</v>
      </c>
      <c r="DG33" s="711">
        <f t="shared" si="53"/>
        <v>5751000</v>
      </c>
      <c r="DH33" s="711"/>
      <c r="DI33" s="682"/>
      <c r="DJ33" s="686"/>
      <c r="DK33" s="682"/>
      <c r="DL33" s="682"/>
      <c r="DM33" s="682"/>
      <c r="DN33" s="682"/>
      <c r="DO33" s="682"/>
      <c r="DP33" s="682"/>
      <c r="DQ33" s="682">
        <v>7000000</v>
      </c>
      <c r="DR33" s="682">
        <v>7000000</v>
      </c>
      <c r="DS33" s="682">
        <v>7000000</v>
      </c>
      <c r="DT33" s="682">
        <v>2333333</v>
      </c>
      <c r="DU33" s="682"/>
      <c r="DV33" s="682"/>
      <c r="DW33" s="682"/>
      <c r="DX33" s="682"/>
      <c r="DY33" s="682"/>
      <c r="DZ33" s="682"/>
      <c r="EA33" s="682"/>
      <c r="EB33" s="682"/>
      <c r="EC33" s="682"/>
      <c r="ED33" s="682"/>
      <c r="EE33" s="682"/>
      <c r="EF33" s="682"/>
      <c r="EG33" s="682"/>
      <c r="EH33" s="682"/>
      <c r="EI33" s="682"/>
      <c r="EJ33" s="682"/>
      <c r="EK33" s="682"/>
      <c r="EL33" s="682"/>
      <c r="EM33" s="682"/>
      <c r="EN33" s="682"/>
      <c r="EO33" s="682"/>
      <c r="EP33" s="682"/>
      <c r="EQ33" s="682"/>
      <c r="ER33" s="682"/>
      <c r="ES33" s="676">
        <f t="shared" si="54"/>
        <v>7000000</v>
      </c>
      <c r="ET33" s="690">
        <f t="shared" si="55"/>
        <v>7000000</v>
      </c>
      <c r="EU33" s="690">
        <f t="shared" si="55"/>
        <v>7000000</v>
      </c>
      <c r="EV33" s="690">
        <f t="shared" si="55"/>
        <v>2333333</v>
      </c>
      <c r="EW33" s="834"/>
      <c r="EX33" s="682"/>
      <c r="EY33" s="682">
        <v>7210000</v>
      </c>
      <c r="EZ33" s="682"/>
      <c r="FA33" s="682"/>
      <c r="FB33" s="682"/>
      <c r="FC33" s="682"/>
      <c r="FD33" s="682"/>
      <c r="FE33" s="682"/>
      <c r="FF33" s="676">
        <f t="shared" si="22"/>
        <v>7210000</v>
      </c>
      <c r="FG33" s="107">
        <f t="shared" si="56"/>
        <v>30410000</v>
      </c>
    </row>
    <row r="34" spans="1:163" ht="75" customHeight="1" x14ac:dyDescent="0.2">
      <c r="A34" s="285"/>
      <c r="B34" s="285"/>
      <c r="C34" s="239"/>
      <c r="D34" s="244"/>
      <c r="E34" s="246"/>
      <c r="F34" s="246"/>
      <c r="G34" s="226">
        <v>20</v>
      </c>
      <c r="H34" s="222" t="s">
        <v>115</v>
      </c>
      <c r="I34" s="218" t="s">
        <v>116</v>
      </c>
      <c r="J34" s="223" t="s">
        <v>57</v>
      </c>
      <c r="K34" s="223">
        <v>10</v>
      </c>
      <c r="L34" s="224" t="s">
        <v>73</v>
      </c>
      <c r="M34" s="225" t="s">
        <v>53</v>
      </c>
      <c r="N34" s="225">
        <v>250</v>
      </c>
      <c r="O34" s="226">
        <v>50</v>
      </c>
      <c r="P34" s="918">
        <v>100</v>
      </c>
      <c r="Q34" s="286">
        <v>70</v>
      </c>
      <c r="R34" s="228"/>
      <c r="S34" s="914">
        <v>150</v>
      </c>
      <c r="T34" s="226">
        <v>70</v>
      </c>
      <c r="U34" s="226"/>
      <c r="V34" s="918">
        <v>70</v>
      </c>
      <c r="W34" s="226">
        <v>60</v>
      </c>
      <c r="X34" s="223"/>
      <c r="Y34" s="282">
        <f t="shared" si="48"/>
        <v>1.3077586778679311E-2</v>
      </c>
      <c r="Z34" s="226">
        <v>4</v>
      </c>
      <c r="AA34" s="223" t="s">
        <v>114</v>
      </c>
      <c r="AB34" s="67"/>
      <c r="AC34" s="68"/>
      <c r="AD34" s="68"/>
      <c r="AE34" s="68"/>
      <c r="AF34" s="67"/>
      <c r="AG34" s="68"/>
      <c r="AH34" s="68"/>
      <c r="AI34" s="68"/>
      <c r="AJ34" s="77">
        <v>9276800</v>
      </c>
      <c r="AK34" s="79">
        <v>9276800</v>
      </c>
      <c r="AL34" s="78">
        <v>4894167</v>
      </c>
      <c r="AM34" s="78">
        <v>4894167</v>
      </c>
      <c r="AN34" s="77"/>
      <c r="AO34" s="78"/>
      <c r="AP34" s="78"/>
      <c r="AQ34" s="78"/>
      <c r="AR34" s="77"/>
      <c r="AS34" s="78"/>
      <c r="AT34" s="79"/>
      <c r="AU34" s="68"/>
      <c r="AV34" s="67"/>
      <c r="AW34" s="68"/>
      <c r="AX34" s="68"/>
      <c r="AY34" s="68"/>
      <c r="AZ34" s="67"/>
      <c r="BA34" s="68"/>
      <c r="BB34" s="68"/>
      <c r="BC34" s="68"/>
      <c r="BD34" s="67"/>
      <c r="BE34" s="68"/>
      <c r="BF34" s="68"/>
      <c r="BG34" s="68"/>
      <c r="BH34" s="67"/>
      <c r="BI34" s="68"/>
      <c r="BJ34" s="68"/>
      <c r="BK34" s="68"/>
      <c r="BL34" s="67">
        <f t="shared" si="49"/>
        <v>9276800</v>
      </c>
      <c r="BM34" s="68">
        <f t="shared" si="50"/>
        <v>9276800</v>
      </c>
      <c r="BN34" s="68">
        <f t="shared" si="50"/>
        <v>4894167</v>
      </c>
      <c r="BO34" s="68">
        <f t="shared" si="50"/>
        <v>4894167</v>
      </c>
      <c r="BP34" s="682"/>
      <c r="BQ34" s="238"/>
      <c r="BR34" s="238"/>
      <c r="BS34" s="238"/>
      <c r="BT34" s="682"/>
      <c r="BU34" s="238"/>
      <c r="BV34" s="238"/>
      <c r="BW34" s="238"/>
      <c r="BX34" s="238"/>
      <c r="BY34" s="682">
        <v>7000000</v>
      </c>
      <c r="BZ34" s="238">
        <v>7000000</v>
      </c>
      <c r="CA34" s="238"/>
      <c r="CB34" s="238"/>
      <c r="CC34" s="238"/>
      <c r="CD34" s="682"/>
      <c r="CE34" s="238"/>
      <c r="CF34" s="238"/>
      <c r="CG34" s="238"/>
      <c r="CH34" s="682"/>
      <c r="CI34" s="238"/>
      <c r="CJ34" s="238"/>
      <c r="CK34" s="238"/>
      <c r="CL34" s="682"/>
      <c r="CM34" s="238"/>
      <c r="CN34" s="238"/>
      <c r="CO34" s="238"/>
      <c r="CP34" s="682"/>
      <c r="CQ34" s="238"/>
      <c r="CR34" s="238"/>
      <c r="CS34" s="238"/>
      <c r="CT34" s="238"/>
      <c r="CU34" s="682"/>
      <c r="CV34" s="238"/>
      <c r="CW34" s="238"/>
      <c r="CX34" s="238"/>
      <c r="CY34" s="238"/>
      <c r="CZ34" s="682"/>
      <c r="DA34" s="238"/>
      <c r="DB34" s="238"/>
      <c r="DC34" s="238"/>
      <c r="DD34" s="676">
        <f t="shared" si="29"/>
        <v>7000000</v>
      </c>
      <c r="DE34" s="711">
        <f t="shared" si="51"/>
        <v>7000000</v>
      </c>
      <c r="DF34" s="711">
        <f t="shared" si="52"/>
        <v>0</v>
      </c>
      <c r="DG34" s="711">
        <f t="shared" si="53"/>
        <v>0</v>
      </c>
      <c r="DH34" s="711"/>
      <c r="DI34" s="682"/>
      <c r="DJ34" s="686"/>
      <c r="DK34" s="682"/>
      <c r="DL34" s="682"/>
      <c r="DM34" s="682"/>
      <c r="DN34" s="682"/>
      <c r="DO34" s="682"/>
      <c r="DP34" s="682"/>
      <c r="DQ34" s="682">
        <v>7000000</v>
      </c>
      <c r="DR34" s="682">
        <v>7000000</v>
      </c>
      <c r="DS34" s="682">
        <v>5950000</v>
      </c>
      <c r="DT34" s="682"/>
      <c r="DU34" s="682"/>
      <c r="DV34" s="682"/>
      <c r="DW34" s="682"/>
      <c r="DX34" s="682"/>
      <c r="DY34" s="682"/>
      <c r="DZ34" s="682"/>
      <c r="EA34" s="682"/>
      <c r="EB34" s="682"/>
      <c r="EC34" s="682"/>
      <c r="ED34" s="682"/>
      <c r="EE34" s="682"/>
      <c r="EF34" s="682"/>
      <c r="EG34" s="682"/>
      <c r="EH34" s="682"/>
      <c r="EI34" s="682"/>
      <c r="EJ34" s="682"/>
      <c r="EK34" s="682"/>
      <c r="EL34" s="682"/>
      <c r="EM34" s="682"/>
      <c r="EN34" s="682"/>
      <c r="EO34" s="682"/>
      <c r="EP34" s="682"/>
      <c r="EQ34" s="682"/>
      <c r="ER34" s="682"/>
      <c r="ES34" s="676">
        <f t="shared" si="54"/>
        <v>7000000</v>
      </c>
      <c r="ET34" s="690">
        <f t="shared" si="55"/>
        <v>7000000</v>
      </c>
      <c r="EU34" s="690">
        <f t="shared" si="55"/>
        <v>5950000</v>
      </c>
      <c r="EV34" s="690">
        <f t="shared" si="55"/>
        <v>0</v>
      </c>
      <c r="EW34" s="834"/>
      <c r="EX34" s="682"/>
      <c r="EY34" s="682">
        <v>7210000</v>
      </c>
      <c r="EZ34" s="682"/>
      <c r="FA34" s="682"/>
      <c r="FB34" s="682"/>
      <c r="FC34" s="682"/>
      <c r="FD34" s="682"/>
      <c r="FE34" s="682"/>
      <c r="FF34" s="676">
        <f t="shared" si="22"/>
        <v>7210000</v>
      </c>
      <c r="FG34" s="107">
        <f t="shared" si="56"/>
        <v>30486800</v>
      </c>
    </row>
    <row r="35" spans="1:163" ht="24.75" customHeight="1" x14ac:dyDescent="0.2">
      <c r="A35" s="287">
        <v>2</v>
      </c>
      <c r="B35" s="288" t="s">
        <v>117</v>
      </c>
      <c r="C35" s="289"/>
      <c r="D35" s="290"/>
      <c r="E35" s="290"/>
      <c r="F35" s="290"/>
      <c r="G35" s="289"/>
      <c r="H35" s="290"/>
      <c r="I35" s="290"/>
      <c r="J35" s="291"/>
      <c r="K35" s="289"/>
      <c r="L35" s="292"/>
      <c r="M35" s="290"/>
      <c r="N35" s="290"/>
      <c r="O35" s="293"/>
      <c r="P35" s="293"/>
      <c r="Q35" s="290"/>
      <c r="R35" s="294"/>
      <c r="S35" s="875"/>
      <c r="T35" s="290"/>
      <c r="U35" s="290"/>
      <c r="V35" s="293"/>
      <c r="W35" s="289"/>
      <c r="X35" s="289"/>
      <c r="Y35" s="295"/>
      <c r="Z35" s="289"/>
      <c r="AA35" s="289"/>
      <c r="AB35" s="61">
        <f t="shared" ref="AB35:BK35" si="57">AB36+AB73+AB81</f>
        <v>0</v>
      </c>
      <c r="AC35" s="61">
        <f t="shared" si="57"/>
        <v>0</v>
      </c>
      <c r="AD35" s="61">
        <f t="shared" si="57"/>
        <v>0</v>
      </c>
      <c r="AE35" s="61">
        <f t="shared" si="57"/>
        <v>0</v>
      </c>
      <c r="AF35" s="61">
        <f t="shared" si="57"/>
        <v>7917656341</v>
      </c>
      <c r="AG35" s="61">
        <f t="shared" si="57"/>
        <v>8428946747.4200001</v>
      </c>
      <c r="AH35" s="61">
        <f t="shared" si="57"/>
        <v>6631340752.6400003</v>
      </c>
      <c r="AI35" s="61">
        <f t="shared" si="57"/>
        <v>4773564756</v>
      </c>
      <c r="AJ35" s="61">
        <f t="shared" si="57"/>
        <v>1496293889</v>
      </c>
      <c r="AK35" s="61">
        <f t="shared" si="57"/>
        <v>2127032055</v>
      </c>
      <c r="AL35" s="61">
        <f t="shared" si="57"/>
        <v>1444326605</v>
      </c>
      <c r="AM35" s="61">
        <f t="shared" si="57"/>
        <v>1348546672</v>
      </c>
      <c r="AN35" s="61">
        <f t="shared" si="57"/>
        <v>20519904</v>
      </c>
      <c r="AO35" s="61">
        <f t="shared" si="57"/>
        <v>148519904</v>
      </c>
      <c r="AP35" s="61">
        <f t="shared" si="57"/>
        <v>20519904</v>
      </c>
      <c r="AQ35" s="61">
        <f t="shared" si="57"/>
        <v>0</v>
      </c>
      <c r="AR35" s="61">
        <f t="shared" si="57"/>
        <v>0</v>
      </c>
      <c r="AS35" s="61">
        <f t="shared" si="57"/>
        <v>0</v>
      </c>
      <c r="AT35" s="61">
        <f t="shared" si="57"/>
        <v>0</v>
      </c>
      <c r="AU35" s="61">
        <f t="shared" si="57"/>
        <v>0</v>
      </c>
      <c r="AV35" s="61">
        <f t="shared" si="57"/>
        <v>0</v>
      </c>
      <c r="AW35" s="61">
        <f t="shared" si="57"/>
        <v>0</v>
      </c>
      <c r="AX35" s="61">
        <f t="shared" si="57"/>
        <v>0</v>
      </c>
      <c r="AY35" s="61">
        <f t="shared" si="57"/>
        <v>0</v>
      </c>
      <c r="AZ35" s="61">
        <f t="shared" si="57"/>
        <v>0</v>
      </c>
      <c r="BA35" s="61">
        <f t="shared" si="57"/>
        <v>0</v>
      </c>
      <c r="BB35" s="61">
        <f t="shared" si="57"/>
        <v>0</v>
      </c>
      <c r="BC35" s="61">
        <f t="shared" si="57"/>
        <v>0</v>
      </c>
      <c r="BD35" s="61">
        <f t="shared" si="57"/>
        <v>0</v>
      </c>
      <c r="BE35" s="61">
        <f t="shared" si="57"/>
        <v>0</v>
      </c>
      <c r="BF35" s="61">
        <f t="shared" si="57"/>
        <v>0</v>
      </c>
      <c r="BG35" s="61">
        <f t="shared" si="57"/>
        <v>0</v>
      </c>
      <c r="BH35" s="61">
        <f t="shared" si="57"/>
        <v>15650000000</v>
      </c>
      <c r="BI35" s="61">
        <f t="shared" si="57"/>
        <v>0</v>
      </c>
      <c r="BJ35" s="61">
        <f t="shared" si="57"/>
        <v>0</v>
      </c>
      <c r="BK35" s="61">
        <f t="shared" si="57"/>
        <v>0</v>
      </c>
      <c r="BL35" s="81">
        <f>BL36+BL73+BL81</f>
        <v>25084470134</v>
      </c>
      <c r="BM35" s="61">
        <f>BM36+BM73+BM81</f>
        <v>10704498706.42</v>
      </c>
      <c r="BN35" s="61">
        <f>BN36+BN73+BN81</f>
        <v>8096187261.6400003</v>
      </c>
      <c r="BO35" s="61">
        <f>BO36+BO73+BO81</f>
        <v>6122111428</v>
      </c>
      <c r="BP35" s="61">
        <f t="shared" ref="BP35:EF35" si="58">BP36+BP73+BP81</f>
        <v>6000000000</v>
      </c>
      <c r="BQ35" s="132">
        <f t="shared" si="58"/>
        <v>0</v>
      </c>
      <c r="BR35" s="132">
        <f t="shared" si="58"/>
        <v>0</v>
      </c>
      <c r="BS35" s="132">
        <f t="shared" si="58"/>
        <v>0</v>
      </c>
      <c r="BT35" s="61">
        <f t="shared" si="58"/>
        <v>8345340727</v>
      </c>
      <c r="BU35" s="132">
        <f t="shared" si="58"/>
        <v>7387643861</v>
      </c>
      <c r="BV35" s="132">
        <f t="shared" si="58"/>
        <v>5718417606.6599998</v>
      </c>
      <c r="BW35" s="132">
        <f t="shared" si="58"/>
        <v>5048823144.8600006</v>
      </c>
      <c r="BX35" s="132">
        <f t="shared" si="58"/>
        <v>0</v>
      </c>
      <c r="BY35" s="61">
        <f t="shared" si="58"/>
        <v>750000000</v>
      </c>
      <c r="BZ35" s="132">
        <f t="shared" si="58"/>
        <v>11028318478.279999</v>
      </c>
      <c r="CA35" s="132">
        <f t="shared" si="58"/>
        <v>8060640633.9800005</v>
      </c>
      <c r="CB35" s="132">
        <f t="shared" si="58"/>
        <v>7789381249.9800005</v>
      </c>
      <c r="CC35" s="132">
        <f t="shared" si="58"/>
        <v>16474147</v>
      </c>
      <c r="CD35" s="61">
        <f t="shared" si="58"/>
        <v>0</v>
      </c>
      <c r="CE35" s="132">
        <f t="shared" si="58"/>
        <v>611890318</v>
      </c>
      <c r="CF35" s="132">
        <f t="shared" si="58"/>
        <v>0</v>
      </c>
      <c r="CG35" s="132">
        <f t="shared" si="58"/>
        <v>0</v>
      </c>
      <c r="CH35" s="61">
        <f t="shared" si="58"/>
        <v>0</v>
      </c>
      <c r="CI35" s="132">
        <f t="shared" si="58"/>
        <v>0</v>
      </c>
      <c r="CJ35" s="132">
        <f t="shared" si="58"/>
        <v>0</v>
      </c>
      <c r="CK35" s="132">
        <f t="shared" si="58"/>
        <v>0</v>
      </c>
      <c r="CL35" s="61">
        <f t="shared" si="58"/>
        <v>0</v>
      </c>
      <c r="CM35" s="132">
        <f t="shared" si="58"/>
        <v>0</v>
      </c>
      <c r="CN35" s="132">
        <f t="shared" si="58"/>
        <v>0</v>
      </c>
      <c r="CO35" s="132">
        <f t="shared" si="58"/>
        <v>0</v>
      </c>
      <c r="CP35" s="61">
        <f t="shared" si="58"/>
        <v>0</v>
      </c>
      <c r="CQ35" s="132">
        <f t="shared" si="58"/>
        <v>0</v>
      </c>
      <c r="CR35" s="132">
        <f t="shared" si="58"/>
        <v>0</v>
      </c>
      <c r="CS35" s="132">
        <f t="shared" si="58"/>
        <v>0</v>
      </c>
      <c r="CT35" s="132">
        <f t="shared" si="58"/>
        <v>0</v>
      </c>
      <c r="CU35" s="61">
        <f t="shared" si="58"/>
        <v>0</v>
      </c>
      <c r="CV35" s="132">
        <f t="shared" si="58"/>
        <v>0</v>
      </c>
      <c r="CW35" s="132">
        <f t="shared" si="58"/>
        <v>0</v>
      </c>
      <c r="CX35" s="132">
        <f t="shared" si="58"/>
        <v>0</v>
      </c>
      <c r="CY35" s="132">
        <f t="shared" si="58"/>
        <v>0</v>
      </c>
      <c r="CZ35" s="61">
        <f t="shared" si="58"/>
        <v>16000000000</v>
      </c>
      <c r="DA35" s="132">
        <f t="shared" si="58"/>
        <v>0</v>
      </c>
      <c r="DB35" s="132">
        <f t="shared" si="58"/>
        <v>0</v>
      </c>
      <c r="DC35" s="132">
        <f t="shared" si="58"/>
        <v>0</v>
      </c>
      <c r="DD35" s="61">
        <f t="shared" si="58"/>
        <v>31095340727</v>
      </c>
      <c r="DE35" s="61">
        <f t="shared" si="58"/>
        <v>19027852657.279999</v>
      </c>
      <c r="DF35" s="61">
        <f t="shared" si="58"/>
        <v>13779058240.639999</v>
      </c>
      <c r="DG35" s="61">
        <f t="shared" si="58"/>
        <v>12838204394.84</v>
      </c>
      <c r="DH35" s="61">
        <f t="shared" si="58"/>
        <v>16474147</v>
      </c>
      <c r="DI35" s="61">
        <f t="shared" si="58"/>
        <v>13000000000</v>
      </c>
      <c r="DJ35" s="61">
        <f t="shared" si="58"/>
        <v>20000000000</v>
      </c>
      <c r="DK35" s="61">
        <f t="shared" si="58"/>
        <v>0</v>
      </c>
      <c r="DL35" s="61">
        <f t="shared" si="58"/>
        <v>0</v>
      </c>
      <c r="DM35" s="61">
        <f t="shared" si="58"/>
        <v>8364317496</v>
      </c>
      <c r="DN35" s="61">
        <f t="shared" si="58"/>
        <v>8585679052</v>
      </c>
      <c r="DO35" s="61">
        <f t="shared" si="58"/>
        <v>2598589795.5799999</v>
      </c>
      <c r="DP35" s="61">
        <f t="shared" si="58"/>
        <v>308727076.78999996</v>
      </c>
      <c r="DQ35" s="61">
        <f t="shared" si="58"/>
        <v>638219424</v>
      </c>
      <c r="DR35" s="61">
        <f t="shared" si="58"/>
        <v>9779486462</v>
      </c>
      <c r="DS35" s="61">
        <f t="shared" si="58"/>
        <v>2612117698</v>
      </c>
      <c r="DT35" s="61">
        <f t="shared" si="58"/>
        <v>682839538</v>
      </c>
      <c r="DU35" s="61">
        <f t="shared" si="58"/>
        <v>0</v>
      </c>
      <c r="DV35" s="61">
        <f t="shared" si="58"/>
        <v>0</v>
      </c>
      <c r="DW35" s="61">
        <f t="shared" si="58"/>
        <v>0</v>
      </c>
      <c r="DX35" s="61">
        <f t="shared" si="58"/>
        <v>0</v>
      </c>
      <c r="DY35" s="61">
        <f t="shared" si="58"/>
        <v>0</v>
      </c>
      <c r="DZ35" s="61">
        <f t="shared" si="58"/>
        <v>0</v>
      </c>
      <c r="EA35" s="61">
        <f t="shared" si="58"/>
        <v>0</v>
      </c>
      <c r="EB35" s="61">
        <f t="shared" si="58"/>
        <v>0</v>
      </c>
      <c r="EC35" s="61">
        <f t="shared" si="58"/>
        <v>0</v>
      </c>
      <c r="ED35" s="61">
        <f t="shared" si="58"/>
        <v>0</v>
      </c>
      <c r="EE35" s="61">
        <f t="shared" si="58"/>
        <v>0</v>
      </c>
      <c r="EF35" s="61">
        <f t="shared" si="58"/>
        <v>0</v>
      </c>
      <c r="EG35" s="61">
        <f t="shared" ref="EG35" si="59">EG36+EG73+EG81</f>
        <v>0</v>
      </c>
      <c r="EH35" s="61">
        <f t="shared" ref="EH35:ER35" si="60">EH36+EH73+EH81</f>
        <v>0</v>
      </c>
      <c r="EI35" s="61">
        <f t="shared" si="60"/>
        <v>0</v>
      </c>
      <c r="EJ35" s="61">
        <f t="shared" si="60"/>
        <v>0</v>
      </c>
      <c r="EK35" s="61">
        <f t="shared" si="60"/>
        <v>0</v>
      </c>
      <c r="EL35" s="61">
        <f t="shared" si="60"/>
        <v>0</v>
      </c>
      <c r="EM35" s="61">
        <f t="shared" si="60"/>
        <v>0</v>
      </c>
      <c r="EN35" s="61">
        <f t="shared" si="60"/>
        <v>0</v>
      </c>
      <c r="EO35" s="61">
        <f t="shared" si="60"/>
        <v>10000000000</v>
      </c>
      <c r="EP35" s="61">
        <f t="shared" si="60"/>
        <v>0</v>
      </c>
      <c r="EQ35" s="61">
        <f t="shared" si="60"/>
        <v>0</v>
      </c>
      <c r="ER35" s="61">
        <f t="shared" si="60"/>
        <v>0</v>
      </c>
      <c r="ES35" s="61">
        <f>ES36+ES73+ES81</f>
        <v>32002536920</v>
      </c>
      <c r="ET35" s="61">
        <f t="shared" ref="ET35:EV35" si="61">ET36+ET73+ET81</f>
        <v>38365165514</v>
      </c>
      <c r="EU35" s="61">
        <f t="shared" si="61"/>
        <v>5210707493.5799999</v>
      </c>
      <c r="EV35" s="61">
        <f t="shared" si="61"/>
        <v>991566614.78999996</v>
      </c>
      <c r="EW35" s="673"/>
      <c r="EX35" s="673"/>
      <c r="EY35" s="673"/>
      <c r="EZ35" s="673"/>
      <c r="FA35" s="673"/>
      <c r="FB35" s="673"/>
      <c r="FC35" s="673"/>
      <c r="FD35" s="673"/>
      <c r="FE35" s="673"/>
      <c r="FF35" s="803">
        <f>FF36+FF73+FF81</f>
        <v>33368847027</v>
      </c>
      <c r="FG35" s="61">
        <f>FG36+FG73+FG81</f>
        <v>121551194808</v>
      </c>
    </row>
    <row r="36" spans="1:163" ht="24.75" customHeight="1" x14ac:dyDescent="0.2">
      <c r="A36" s="296"/>
      <c r="B36" s="192">
        <v>2</v>
      </c>
      <c r="C36" s="297" t="s">
        <v>118</v>
      </c>
      <c r="D36" s="194"/>
      <c r="E36" s="195"/>
      <c r="F36" s="195"/>
      <c r="G36" s="196"/>
      <c r="H36" s="197"/>
      <c r="I36" s="197"/>
      <c r="J36" s="198"/>
      <c r="K36" s="196"/>
      <c r="L36" s="199"/>
      <c r="M36" s="197"/>
      <c r="N36" s="197"/>
      <c r="O36" s="200"/>
      <c r="P36" s="200"/>
      <c r="Q36" s="197"/>
      <c r="R36" s="201"/>
      <c r="S36" s="864"/>
      <c r="T36" s="197"/>
      <c r="U36" s="197"/>
      <c r="V36" s="200"/>
      <c r="W36" s="196"/>
      <c r="X36" s="196"/>
      <c r="Y36" s="298"/>
      <c r="Z36" s="196"/>
      <c r="AA36" s="196"/>
      <c r="AB36" s="63">
        <f t="shared" ref="AB36:BK36" si="62">AB37+AB42+AB49+AB54+AB58+AB64+AB69</f>
        <v>0</v>
      </c>
      <c r="AC36" s="63">
        <f t="shared" si="62"/>
        <v>0</v>
      </c>
      <c r="AD36" s="63">
        <f t="shared" si="62"/>
        <v>0</v>
      </c>
      <c r="AE36" s="63">
        <f t="shared" si="62"/>
        <v>0</v>
      </c>
      <c r="AF36" s="63">
        <f t="shared" si="62"/>
        <v>0</v>
      </c>
      <c r="AG36" s="63">
        <f t="shared" si="62"/>
        <v>0</v>
      </c>
      <c r="AH36" s="63">
        <f t="shared" si="62"/>
        <v>0</v>
      </c>
      <c r="AI36" s="63">
        <f t="shared" si="62"/>
        <v>0</v>
      </c>
      <c r="AJ36" s="63">
        <f t="shared" si="62"/>
        <v>730000000</v>
      </c>
      <c r="AK36" s="63">
        <f t="shared" si="62"/>
        <v>1037000000</v>
      </c>
      <c r="AL36" s="63">
        <f t="shared" si="62"/>
        <v>877125160</v>
      </c>
      <c r="AM36" s="63">
        <f t="shared" si="62"/>
        <v>803625160</v>
      </c>
      <c r="AN36" s="63">
        <f t="shared" si="62"/>
        <v>0</v>
      </c>
      <c r="AO36" s="63">
        <f t="shared" si="62"/>
        <v>0</v>
      </c>
      <c r="AP36" s="63">
        <f t="shared" si="62"/>
        <v>0</v>
      </c>
      <c r="AQ36" s="63">
        <f t="shared" si="62"/>
        <v>0</v>
      </c>
      <c r="AR36" s="63">
        <f t="shared" si="62"/>
        <v>0</v>
      </c>
      <c r="AS36" s="63">
        <f t="shared" si="62"/>
        <v>0</v>
      </c>
      <c r="AT36" s="63">
        <f t="shared" si="62"/>
        <v>0</v>
      </c>
      <c r="AU36" s="63">
        <f t="shared" si="62"/>
        <v>0</v>
      </c>
      <c r="AV36" s="63">
        <f t="shared" si="62"/>
        <v>0</v>
      </c>
      <c r="AW36" s="63">
        <f t="shared" si="62"/>
        <v>0</v>
      </c>
      <c r="AX36" s="63">
        <f t="shared" si="62"/>
        <v>0</v>
      </c>
      <c r="AY36" s="63">
        <f t="shared" si="62"/>
        <v>0</v>
      </c>
      <c r="AZ36" s="63">
        <f t="shared" si="62"/>
        <v>0</v>
      </c>
      <c r="BA36" s="63">
        <f t="shared" si="62"/>
        <v>0</v>
      </c>
      <c r="BB36" s="63">
        <f t="shared" si="62"/>
        <v>0</v>
      </c>
      <c r="BC36" s="63">
        <f t="shared" si="62"/>
        <v>0</v>
      </c>
      <c r="BD36" s="63">
        <f t="shared" si="62"/>
        <v>0</v>
      </c>
      <c r="BE36" s="63">
        <f t="shared" si="62"/>
        <v>0</v>
      </c>
      <c r="BF36" s="63">
        <f t="shared" si="62"/>
        <v>0</v>
      </c>
      <c r="BG36" s="63">
        <f t="shared" si="62"/>
        <v>0</v>
      </c>
      <c r="BH36" s="63">
        <f t="shared" si="62"/>
        <v>10250000000</v>
      </c>
      <c r="BI36" s="63">
        <f t="shared" si="62"/>
        <v>0</v>
      </c>
      <c r="BJ36" s="63">
        <f t="shared" si="62"/>
        <v>0</v>
      </c>
      <c r="BK36" s="63">
        <f t="shared" si="62"/>
        <v>0</v>
      </c>
      <c r="BL36" s="64">
        <f>BL37+BL42+BL49+BL54+BL58+BL64+BL69</f>
        <v>10980000000</v>
      </c>
      <c r="BM36" s="63">
        <f>BM37+BM42+BM49+BM54+BM58+BM64+BM69</f>
        <v>1037000000</v>
      </c>
      <c r="BN36" s="63">
        <f>BN37+BN42+BN49+BN54+BN58+BN64+BN69</f>
        <v>877125160</v>
      </c>
      <c r="BO36" s="63">
        <f>BO37+BO42+BO49+BO54+BO58+BO64+BO69</f>
        <v>803625160</v>
      </c>
      <c r="BP36" s="63">
        <f t="shared" ref="BP36:EF36" si="63">BP37+BP42+BP49+BP54+BP58+BP64+BP69</f>
        <v>3000000000</v>
      </c>
      <c r="BQ36" s="133">
        <f t="shared" si="63"/>
        <v>0</v>
      </c>
      <c r="BR36" s="133">
        <f t="shared" si="63"/>
        <v>0</v>
      </c>
      <c r="BS36" s="133">
        <f t="shared" si="63"/>
        <v>0</v>
      </c>
      <c r="BT36" s="63">
        <f t="shared" si="63"/>
        <v>0</v>
      </c>
      <c r="BU36" s="133">
        <f t="shared" si="63"/>
        <v>546580000</v>
      </c>
      <c r="BV36" s="133">
        <f t="shared" si="63"/>
        <v>453043613</v>
      </c>
      <c r="BW36" s="133">
        <f t="shared" si="63"/>
        <v>453043613</v>
      </c>
      <c r="BX36" s="133"/>
      <c r="BY36" s="63">
        <f t="shared" si="63"/>
        <v>510000000</v>
      </c>
      <c r="BZ36" s="133">
        <f t="shared" si="63"/>
        <v>2003000000</v>
      </c>
      <c r="CA36" s="133">
        <f t="shared" si="63"/>
        <v>1671449949</v>
      </c>
      <c r="CB36" s="133">
        <f t="shared" si="63"/>
        <v>1646398115</v>
      </c>
      <c r="CC36" s="133"/>
      <c r="CD36" s="63">
        <f t="shared" si="63"/>
        <v>0</v>
      </c>
      <c r="CE36" s="133">
        <f t="shared" si="63"/>
        <v>0</v>
      </c>
      <c r="CF36" s="133">
        <f t="shared" si="63"/>
        <v>0</v>
      </c>
      <c r="CG36" s="133">
        <f t="shared" si="63"/>
        <v>0</v>
      </c>
      <c r="CH36" s="63">
        <f t="shared" si="63"/>
        <v>0</v>
      </c>
      <c r="CI36" s="133">
        <f t="shared" si="63"/>
        <v>0</v>
      </c>
      <c r="CJ36" s="133">
        <f t="shared" si="63"/>
        <v>0</v>
      </c>
      <c r="CK36" s="133">
        <f t="shared" si="63"/>
        <v>0</v>
      </c>
      <c r="CL36" s="63">
        <f t="shared" si="63"/>
        <v>0</v>
      </c>
      <c r="CM36" s="133">
        <f t="shared" si="63"/>
        <v>0</v>
      </c>
      <c r="CN36" s="133">
        <f t="shared" si="63"/>
        <v>0</v>
      </c>
      <c r="CO36" s="133">
        <f t="shared" si="63"/>
        <v>0</v>
      </c>
      <c r="CP36" s="63">
        <f t="shared" si="63"/>
        <v>0</v>
      </c>
      <c r="CQ36" s="133">
        <f t="shared" si="63"/>
        <v>0</v>
      </c>
      <c r="CR36" s="133">
        <f t="shared" si="63"/>
        <v>0</v>
      </c>
      <c r="CS36" s="133">
        <f t="shared" si="63"/>
        <v>0</v>
      </c>
      <c r="CT36" s="133"/>
      <c r="CU36" s="63">
        <f t="shared" si="63"/>
        <v>0</v>
      </c>
      <c r="CV36" s="133">
        <f t="shared" si="63"/>
        <v>0</v>
      </c>
      <c r="CW36" s="133">
        <f t="shared" si="63"/>
        <v>0</v>
      </c>
      <c r="CX36" s="133">
        <f t="shared" si="63"/>
        <v>0</v>
      </c>
      <c r="CY36" s="133"/>
      <c r="CZ36" s="63">
        <f t="shared" si="63"/>
        <v>4000000000</v>
      </c>
      <c r="DA36" s="133">
        <f t="shared" si="63"/>
        <v>0</v>
      </c>
      <c r="DB36" s="133">
        <f t="shared" si="63"/>
        <v>0</v>
      </c>
      <c r="DC36" s="133">
        <f t="shared" si="63"/>
        <v>0</v>
      </c>
      <c r="DD36" s="63">
        <f t="shared" si="63"/>
        <v>7510000000</v>
      </c>
      <c r="DE36" s="63">
        <f t="shared" si="63"/>
        <v>2549580000</v>
      </c>
      <c r="DF36" s="63">
        <f t="shared" si="63"/>
        <v>2124493562</v>
      </c>
      <c r="DG36" s="63">
        <f t="shared" si="63"/>
        <v>2099441728</v>
      </c>
      <c r="DH36" s="63"/>
      <c r="DI36" s="63">
        <f t="shared" si="63"/>
        <v>3000000000</v>
      </c>
      <c r="DJ36" s="63">
        <f t="shared" si="63"/>
        <v>1000000000</v>
      </c>
      <c r="DK36" s="63">
        <f t="shared" si="63"/>
        <v>0</v>
      </c>
      <c r="DL36" s="63">
        <f t="shared" si="63"/>
        <v>0</v>
      </c>
      <c r="DM36" s="63">
        <f t="shared" si="63"/>
        <v>0</v>
      </c>
      <c r="DN36" s="63">
        <f t="shared" si="63"/>
        <v>426360000</v>
      </c>
      <c r="DO36" s="63">
        <f t="shared" si="63"/>
        <v>92880000</v>
      </c>
      <c r="DP36" s="63">
        <f t="shared" si="63"/>
        <v>2000000</v>
      </c>
      <c r="DQ36" s="63">
        <f t="shared" si="63"/>
        <v>150000000</v>
      </c>
      <c r="DR36" s="63">
        <f t="shared" si="63"/>
        <v>1542000000</v>
      </c>
      <c r="DS36" s="63">
        <f t="shared" si="63"/>
        <v>1010530000</v>
      </c>
      <c r="DT36" s="63">
        <f t="shared" si="63"/>
        <v>220160000</v>
      </c>
      <c r="DU36" s="63">
        <f t="shared" si="63"/>
        <v>0</v>
      </c>
      <c r="DV36" s="63">
        <f t="shared" si="63"/>
        <v>0</v>
      </c>
      <c r="DW36" s="63">
        <f t="shared" si="63"/>
        <v>0</v>
      </c>
      <c r="DX36" s="63">
        <f t="shared" si="63"/>
        <v>0</v>
      </c>
      <c r="DY36" s="63">
        <f t="shared" si="63"/>
        <v>0</v>
      </c>
      <c r="DZ36" s="63">
        <f t="shared" si="63"/>
        <v>0</v>
      </c>
      <c r="EA36" s="63">
        <f t="shared" si="63"/>
        <v>0</v>
      </c>
      <c r="EB36" s="63">
        <f t="shared" si="63"/>
        <v>0</v>
      </c>
      <c r="EC36" s="63">
        <f t="shared" si="63"/>
        <v>0</v>
      </c>
      <c r="ED36" s="63">
        <f t="shared" si="63"/>
        <v>0</v>
      </c>
      <c r="EE36" s="63">
        <f t="shared" si="63"/>
        <v>0</v>
      </c>
      <c r="EF36" s="63">
        <f t="shared" si="63"/>
        <v>0</v>
      </c>
      <c r="EG36" s="63">
        <f t="shared" ref="EG36" si="64">EG37+EG42+EG49+EG54+EG58+EG64+EG69</f>
        <v>0</v>
      </c>
      <c r="EH36" s="63">
        <f t="shared" ref="EH36:ER36" si="65">EH37+EH42+EH49+EH54+EH58+EH64+EH69</f>
        <v>0</v>
      </c>
      <c r="EI36" s="63">
        <f t="shared" si="65"/>
        <v>0</v>
      </c>
      <c r="EJ36" s="63">
        <f t="shared" si="65"/>
        <v>0</v>
      </c>
      <c r="EK36" s="63">
        <f t="shared" si="65"/>
        <v>0</v>
      </c>
      <c r="EL36" s="63">
        <f t="shared" si="65"/>
        <v>0</v>
      </c>
      <c r="EM36" s="63">
        <f t="shared" si="65"/>
        <v>0</v>
      </c>
      <c r="EN36" s="63">
        <f t="shared" si="65"/>
        <v>0</v>
      </c>
      <c r="EO36" s="63">
        <f t="shared" si="65"/>
        <v>7000000000</v>
      </c>
      <c r="EP36" s="63">
        <f t="shared" si="65"/>
        <v>0</v>
      </c>
      <c r="EQ36" s="63">
        <f t="shared" si="65"/>
        <v>0</v>
      </c>
      <c r="ER36" s="63">
        <f t="shared" si="65"/>
        <v>0</v>
      </c>
      <c r="ES36" s="63">
        <f>ES37+ES42+ES49+ES54+ES58+ES64+ES69</f>
        <v>10150000000</v>
      </c>
      <c r="ET36" s="63">
        <f t="shared" ref="ET36:EV36" si="66">ET37+ET42+ET49+ET54+ET58+ET64+ET69</f>
        <v>2968360000</v>
      </c>
      <c r="EU36" s="63">
        <f t="shared" si="66"/>
        <v>1103410000</v>
      </c>
      <c r="EV36" s="63">
        <f t="shared" si="66"/>
        <v>222160000</v>
      </c>
      <c r="EW36" s="674"/>
      <c r="EX36" s="674"/>
      <c r="EY36" s="674"/>
      <c r="EZ36" s="674"/>
      <c r="FA36" s="674"/>
      <c r="FB36" s="674"/>
      <c r="FC36" s="674"/>
      <c r="FD36" s="674"/>
      <c r="FE36" s="674"/>
      <c r="FF36" s="804">
        <f>FF37+FF42+FF49+FF54+FF58+FF64+FF69</f>
        <v>8075000000</v>
      </c>
      <c r="FG36" s="63">
        <f>FG37+FG42+FG49+FG54+FG58+FG64+FG69</f>
        <v>36715000000</v>
      </c>
    </row>
    <row r="37" spans="1:163" ht="24.75" customHeight="1" x14ac:dyDescent="0.2">
      <c r="A37" s="299"/>
      <c r="B37" s="296"/>
      <c r="C37" s="205">
        <v>4</v>
      </c>
      <c r="D37" s="206" t="s">
        <v>119</v>
      </c>
      <c r="E37" s="206"/>
      <c r="F37" s="209"/>
      <c r="G37" s="208"/>
      <c r="H37" s="206"/>
      <c r="I37" s="209"/>
      <c r="J37" s="208"/>
      <c r="K37" s="210"/>
      <c r="L37" s="211"/>
      <c r="M37" s="209"/>
      <c r="N37" s="209"/>
      <c r="O37" s="212"/>
      <c r="P37" s="212"/>
      <c r="Q37" s="209"/>
      <c r="R37" s="213"/>
      <c r="S37" s="865"/>
      <c r="T37" s="209"/>
      <c r="U37" s="209"/>
      <c r="V37" s="212"/>
      <c r="W37" s="210"/>
      <c r="X37" s="210"/>
      <c r="Y37" s="300"/>
      <c r="Z37" s="210"/>
      <c r="AA37" s="210"/>
      <c r="AB37" s="65">
        <f t="shared" ref="AB37:BK37" si="67">SUM(AB38:AB41)</f>
        <v>0</v>
      </c>
      <c r="AC37" s="65">
        <f t="shared" si="67"/>
        <v>0</v>
      </c>
      <c r="AD37" s="65">
        <f t="shared" si="67"/>
        <v>0</v>
      </c>
      <c r="AE37" s="65">
        <f t="shared" si="67"/>
        <v>0</v>
      </c>
      <c r="AF37" s="65">
        <f t="shared" si="67"/>
        <v>0</v>
      </c>
      <c r="AG37" s="65">
        <f t="shared" si="67"/>
        <v>0</v>
      </c>
      <c r="AH37" s="65">
        <f t="shared" si="67"/>
        <v>0</v>
      </c>
      <c r="AI37" s="65">
        <f t="shared" si="67"/>
        <v>0</v>
      </c>
      <c r="AJ37" s="65">
        <f t="shared" si="67"/>
        <v>200000000</v>
      </c>
      <c r="AK37" s="65">
        <f t="shared" si="67"/>
        <v>200000000</v>
      </c>
      <c r="AL37" s="65">
        <f t="shared" si="67"/>
        <v>167536440</v>
      </c>
      <c r="AM37" s="65">
        <f t="shared" si="67"/>
        <v>101536440</v>
      </c>
      <c r="AN37" s="65">
        <f t="shared" si="67"/>
        <v>0</v>
      </c>
      <c r="AO37" s="65">
        <f t="shared" si="67"/>
        <v>0</v>
      </c>
      <c r="AP37" s="65">
        <f t="shared" si="67"/>
        <v>0</v>
      </c>
      <c r="AQ37" s="65">
        <f t="shared" si="67"/>
        <v>0</v>
      </c>
      <c r="AR37" s="65">
        <f t="shared" si="67"/>
        <v>0</v>
      </c>
      <c r="AS37" s="65">
        <f t="shared" si="67"/>
        <v>0</v>
      </c>
      <c r="AT37" s="65">
        <f t="shared" si="67"/>
        <v>0</v>
      </c>
      <c r="AU37" s="65">
        <f t="shared" si="67"/>
        <v>0</v>
      </c>
      <c r="AV37" s="65">
        <f t="shared" si="67"/>
        <v>0</v>
      </c>
      <c r="AW37" s="65">
        <f t="shared" si="67"/>
        <v>0</v>
      </c>
      <c r="AX37" s="65">
        <f t="shared" si="67"/>
        <v>0</v>
      </c>
      <c r="AY37" s="65">
        <f t="shared" si="67"/>
        <v>0</v>
      </c>
      <c r="AZ37" s="65">
        <f t="shared" si="67"/>
        <v>0</v>
      </c>
      <c r="BA37" s="65">
        <f t="shared" si="67"/>
        <v>0</v>
      </c>
      <c r="BB37" s="65">
        <f t="shared" si="67"/>
        <v>0</v>
      </c>
      <c r="BC37" s="65">
        <f t="shared" si="67"/>
        <v>0</v>
      </c>
      <c r="BD37" s="65">
        <f t="shared" si="67"/>
        <v>0</v>
      </c>
      <c r="BE37" s="65">
        <f t="shared" si="67"/>
        <v>0</v>
      </c>
      <c r="BF37" s="65">
        <f t="shared" si="67"/>
        <v>0</v>
      </c>
      <c r="BG37" s="65">
        <f t="shared" si="67"/>
        <v>0</v>
      </c>
      <c r="BH37" s="65">
        <f t="shared" si="67"/>
        <v>1000000000</v>
      </c>
      <c r="BI37" s="65">
        <f t="shared" si="67"/>
        <v>0</v>
      </c>
      <c r="BJ37" s="65">
        <f t="shared" si="67"/>
        <v>0</v>
      </c>
      <c r="BK37" s="65">
        <f t="shared" si="67"/>
        <v>0</v>
      </c>
      <c r="BL37" s="66">
        <f>SUM(BL38:BL41)</f>
        <v>1200000000</v>
      </c>
      <c r="BM37" s="65">
        <f>SUM(BM38:BM41)</f>
        <v>200000000</v>
      </c>
      <c r="BN37" s="65">
        <f>SUM(BN38:BN41)</f>
        <v>167536440</v>
      </c>
      <c r="BO37" s="65">
        <f>SUM(BO38:BO41)</f>
        <v>101536440</v>
      </c>
      <c r="BP37" s="65">
        <f t="shared" ref="BP37:EF37" si="68">SUM(BP38:BP41)</f>
        <v>0</v>
      </c>
      <c r="BQ37" s="135">
        <f t="shared" si="68"/>
        <v>0</v>
      </c>
      <c r="BR37" s="135">
        <f t="shared" si="68"/>
        <v>0</v>
      </c>
      <c r="BS37" s="135">
        <f t="shared" si="68"/>
        <v>0</v>
      </c>
      <c r="BT37" s="65">
        <f t="shared" si="68"/>
        <v>0</v>
      </c>
      <c r="BU37" s="135">
        <f t="shared" si="68"/>
        <v>0</v>
      </c>
      <c r="BV37" s="135">
        <f t="shared" si="68"/>
        <v>0</v>
      </c>
      <c r="BW37" s="135">
        <f t="shared" si="68"/>
        <v>0</v>
      </c>
      <c r="BX37" s="135"/>
      <c r="BY37" s="65">
        <f t="shared" si="68"/>
        <v>0</v>
      </c>
      <c r="BZ37" s="135">
        <f t="shared" si="68"/>
        <v>350000000</v>
      </c>
      <c r="CA37" s="135">
        <f t="shared" si="68"/>
        <v>224593900</v>
      </c>
      <c r="CB37" s="135">
        <f t="shared" si="68"/>
        <v>224439500</v>
      </c>
      <c r="CC37" s="135"/>
      <c r="CD37" s="65">
        <f t="shared" si="68"/>
        <v>0</v>
      </c>
      <c r="CE37" s="135">
        <f t="shared" si="68"/>
        <v>0</v>
      </c>
      <c r="CF37" s="135">
        <f t="shared" si="68"/>
        <v>0</v>
      </c>
      <c r="CG37" s="135">
        <f t="shared" si="68"/>
        <v>0</v>
      </c>
      <c r="CH37" s="65">
        <f t="shared" si="68"/>
        <v>0</v>
      </c>
      <c r="CI37" s="135">
        <f t="shared" si="68"/>
        <v>0</v>
      </c>
      <c r="CJ37" s="135">
        <f t="shared" si="68"/>
        <v>0</v>
      </c>
      <c r="CK37" s="135">
        <f t="shared" si="68"/>
        <v>0</v>
      </c>
      <c r="CL37" s="65">
        <f t="shared" si="68"/>
        <v>0</v>
      </c>
      <c r="CM37" s="135">
        <f t="shared" si="68"/>
        <v>0</v>
      </c>
      <c r="CN37" s="135">
        <f t="shared" si="68"/>
        <v>0</v>
      </c>
      <c r="CO37" s="135">
        <f t="shared" si="68"/>
        <v>0</v>
      </c>
      <c r="CP37" s="65">
        <f t="shared" si="68"/>
        <v>0</v>
      </c>
      <c r="CQ37" s="135">
        <f t="shared" si="68"/>
        <v>0</v>
      </c>
      <c r="CR37" s="135">
        <f t="shared" si="68"/>
        <v>0</v>
      </c>
      <c r="CS37" s="135">
        <f t="shared" si="68"/>
        <v>0</v>
      </c>
      <c r="CT37" s="135"/>
      <c r="CU37" s="65">
        <f t="shared" si="68"/>
        <v>0</v>
      </c>
      <c r="CV37" s="135">
        <f t="shared" si="68"/>
        <v>0</v>
      </c>
      <c r="CW37" s="135">
        <f t="shared" si="68"/>
        <v>0</v>
      </c>
      <c r="CX37" s="135">
        <f t="shared" si="68"/>
        <v>0</v>
      </c>
      <c r="CY37" s="135"/>
      <c r="CZ37" s="65">
        <f t="shared" si="68"/>
        <v>1000000000</v>
      </c>
      <c r="DA37" s="135">
        <f t="shared" si="68"/>
        <v>0</v>
      </c>
      <c r="DB37" s="135">
        <f t="shared" si="68"/>
        <v>0</v>
      </c>
      <c r="DC37" s="135">
        <f t="shared" si="68"/>
        <v>0</v>
      </c>
      <c r="DD37" s="65">
        <f t="shared" si="68"/>
        <v>1000000000</v>
      </c>
      <c r="DE37" s="65">
        <f t="shared" si="68"/>
        <v>350000000</v>
      </c>
      <c r="DF37" s="65">
        <f t="shared" si="68"/>
        <v>224593900</v>
      </c>
      <c r="DG37" s="65">
        <f t="shared" si="68"/>
        <v>224439500</v>
      </c>
      <c r="DH37" s="65"/>
      <c r="DI37" s="65">
        <f t="shared" si="68"/>
        <v>0</v>
      </c>
      <c r="DJ37" s="65">
        <f t="shared" si="68"/>
        <v>0</v>
      </c>
      <c r="DK37" s="65">
        <f t="shared" si="68"/>
        <v>0</v>
      </c>
      <c r="DL37" s="65">
        <f t="shared" si="68"/>
        <v>0</v>
      </c>
      <c r="DM37" s="65">
        <f t="shared" si="68"/>
        <v>0</v>
      </c>
      <c r="DN37" s="65">
        <f t="shared" si="68"/>
        <v>100000000</v>
      </c>
      <c r="DO37" s="65">
        <f t="shared" si="68"/>
        <v>0</v>
      </c>
      <c r="DP37" s="65">
        <f t="shared" si="68"/>
        <v>0</v>
      </c>
      <c r="DQ37" s="65">
        <f t="shared" si="68"/>
        <v>0</v>
      </c>
      <c r="DR37" s="65">
        <f t="shared" si="68"/>
        <v>230000000</v>
      </c>
      <c r="DS37" s="65">
        <f t="shared" si="68"/>
        <v>211980000</v>
      </c>
      <c r="DT37" s="65">
        <f t="shared" si="68"/>
        <v>76620000</v>
      </c>
      <c r="DU37" s="65">
        <f t="shared" si="68"/>
        <v>0</v>
      </c>
      <c r="DV37" s="65">
        <f t="shared" si="68"/>
        <v>0</v>
      </c>
      <c r="DW37" s="65">
        <f t="shared" si="68"/>
        <v>0</v>
      </c>
      <c r="DX37" s="65">
        <f t="shared" si="68"/>
        <v>0</v>
      </c>
      <c r="DY37" s="65">
        <f t="shared" si="68"/>
        <v>0</v>
      </c>
      <c r="DZ37" s="65">
        <f t="shared" si="68"/>
        <v>0</v>
      </c>
      <c r="EA37" s="65">
        <f t="shared" si="68"/>
        <v>0</v>
      </c>
      <c r="EB37" s="65">
        <f t="shared" si="68"/>
        <v>0</v>
      </c>
      <c r="EC37" s="65">
        <f t="shared" si="68"/>
        <v>0</v>
      </c>
      <c r="ED37" s="65">
        <f t="shared" si="68"/>
        <v>0</v>
      </c>
      <c r="EE37" s="65">
        <f t="shared" si="68"/>
        <v>0</v>
      </c>
      <c r="EF37" s="65">
        <f t="shared" si="68"/>
        <v>0</v>
      </c>
      <c r="EG37" s="65">
        <f t="shared" ref="EG37" si="69">SUM(EG38:EG41)</f>
        <v>0</v>
      </c>
      <c r="EH37" s="65">
        <f t="shared" ref="EH37:ER37" si="70">SUM(EH38:EH41)</f>
        <v>0</v>
      </c>
      <c r="EI37" s="65">
        <f t="shared" si="70"/>
        <v>0</v>
      </c>
      <c r="EJ37" s="65">
        <f t="shared" si="70"/>
        <v>0</v>
      </c>
      <c r="EK37" s="65">
        <f t="shared" si="70"/>
        <v>0</v>
      </c>
      <c r="EL37" s="65">
        <f t="shared" si="70"/>
        <v>0</v>
      </c>
      <c r="EM37" s="65">
        <f t="shared" si="70"/>
        <v>0</v>
      </c>
      <c r="EN37" s="65">
        <f t="shared" si="70"/>
        <v>0</v>
      </c>
      <c r="EO37" s="65">
        <f t="shared" si="70"/>
        <v>1000000000</v>
      </c>
      <c r="EP37" s="65">
        <f t="shared" si="70"/>
        <v>0</v>
      </c>
      <c r="EQ37" s="65">
        <f t="shared" si="70"/>
        <v>0</v>
      </c>
      <c r="ER37" s="65">
        <f t="shared" si="70"/>
        <v>0</v>
      </c>
      <c r="ES37" s="65">
        <f>SUM(ES38:ES41)</f>
        <v>1000000000</v>
      </c>
      <c r="ET37" s="65">
        <f t="shared" ref="ET37:EV37" si="71">SUM(ET38:ET41)</f>
        <v>330000000</v>
      </c>
      <c r="EU37" s="65">
        <f t="shared" si="71"/>
        <v>211980000</v>
      </c>
      <c r="EV37" s="65">
        <f t="shared" si="71"/>
        <v>76620000</v>
      </c>
      <c r="EW37" s="675"/>
      <c r="EX37" s="675"/>
      <c r="EY37" s="675"/>
      <c r="EZ37" s="675"/>
      <c r="FA37" s="675"/>
      <c r="FB37" s="675"/>
      <c r="FC37" s="675"/>
      <c r="FD37" s="675"/>
      <c r="FE37" s="675"/>
      <c r="FF37" s="82">
        <f>SUM(FF38:FF41)</f>
        <v>1000000000</v>
      </c>
      <c r="FG37" s="65">
        <f>SUM(FG38:FG41)</f>
        <v>4200000000</v>
      </c>
    </row>
    <row r="38" spans="1:163" ht="72" customHeight="1" x14ac:dyDescent="0.2">
      <c r="A38" s="299"/>
      <c r="B38" s="299"/>
      <c r="C38" s="247">
        <v>5</v>
      </c>
      <c r="D38" s="218" t="s">
        <v>120</v>
      </c>
      <c r="E38" s="235" t="s">
        <v>121</v>
      </c>
      <c r="F38" s="235" t="s">
        <v>122</v>
      </c>
      <c r="G38" s="221">
        <v>21</v>
      </c>
      <c r="H38" s="222" t="s">
        <v>123</v>
      </c>
      <c r="I38" s="218" t="s">
        <v>124</v>
      </c>
      <c r="J38" s="223" t="s">
        <v>125</v>
      </c>
      <c r="K38" s="223">
        <v>13</v>
      </c>
      <c r="L38" s="224" t="s">
        <v>73</v>
      </c>
      <c r="M38" s="225">
        <v>20</v>
      </c>
      <c r="N38" s="225">
        <v>400</v>
      </c>
      <c r="O38" s="226">
        <v>100</v>
      </c>
      <c r="P38" s="918">
        <v>100</v>
      </c>
      <c r="Q38" s="227">
        <v>100</v>
      </c>
      <c r="R38" s="228"/>
      <c r="S38" s="912">
        <v>194</v>
      </c>
      <c r="T38" s="227">
        <v>100</v>
      </c>
      <c r="U38" s="227"/>
      <c r="V38" s="934">
        <v>12</v>
      </c>
      <c r="W38" s="227">
        <v>100</v>
      </c>
      <c r="X38" s="227"/>
      <c r="Y38" s="229">
        <f>BL38/BL37</f>
        <v>1</v>
      </c>
      <c r="Z38" s="221">
        <v>12</v>
      </c>
      <c r="AA38" s="301" t="s">
        <v>74</v>
      </c>
      <c r="AB38" s="67"/>
      <c r="AC38" s="68"/>
      <c r="AD38" s="68"/>
      <c r="AE38" s="68"/>
      <c r="AF38" s="67"/>
      <c r="AG38" s="68"/>
      <c r="AH38" s="68"/>
      <c r="AI38" s="68"/>
      <c r="AJ38" s="67">
        <v>200000000</v>
      </c>
      <c r="AK38" s="68">
        <v>200000000</v>
      </c>
      <c r="AL38" s="68">
        <v>167536440</v>
      </c>
      <c r="AM38" s="68">
        <v>101536440</v>
      </c>
      <c r="AN38" s="67"/>
      <c r="AO38" s="68"/>
      <c r="AP38" s="68"/>
      <c r="AQ38" s="68"/>
      <c r="AR38" s="67"/>
      <c r="AS38" s="68"/>
      <c r="AT38" s="68"/>
      <c r="AU38" s="68"/>
      <c r="AV38" s="67"/>
      <c r="AW38" s="68"/>
      <c r="AX38" s="68"/>
      <c r="AY38" s="68"/>
      <c r="AZ38" s="67"/>
      <c r="BA38" s="68"/>
      <c r="BB38" s="68"/>
      <c r="BC38" s="68"/>
      <c r="BD38" s="67"/>
      <c r="BE38" s="68"/>
      <c r="BF38" s="68"/>
      <c r="BG38" s="68"/>
      <c r="BH38" s="67">
        <v>1000000000</v>
      </c>
      <c r="BI38" s="68"/>
      <c r="BJ38" s="68"/>
      <c r="BK38" s="68"/>
      <c r="BL38" s="67">
        <f>+AB38+AF38+AJ38+AN38+AR38+AV38+AZ38+BD38+BH38</f>
        <v>1200000000</v>
      </c>
      <c r="BM38" s="68">
        <f t="shared" ref="BM38:BO41" si="72">AC38+AG38+AK38+AO38+AS38+AW38+BA38+BE38+BI38</f>
        <v>200000000</v>
      </c>
      <c r="BN38" s="68">
        <f t="shared" si="72"/>
        <v>167536440</v>
      </c>
      <c r="BO38" s="68">
        <f t="shared" si="72"/>
        <v>101536440</v>
      </c>
      <c r="BP38" s="682"/>
      <c r="BQ38" s="238"/>
      <c r="BR38" s="238"/>
      <c r="BS38" s="238"/>
      <c r="BT38" s="682"/>
      <c r="BU38" s="238"/>
      <c r="BV38" s="238"/>
      <c r="BW38" s="238"/>
      <c r="BX38" s="238"/>
      <c r="BY38" s="682"/>
      <c r="BZ38" s="238">
        <v>100000000</v>
      </c>
      <c r="CA38" s="238">
        <v>71426997</v>
      </c>
      <c r="CB38" s="238">
        <v>71272597</v>
      </c>
      <c r="CC38" s="238"/>
      <c r="CD38" s="682"/>
      <c r="CE38" s="238"/>
      <c r="CF38" s="238"/>
      <c r="CG38" s="238"/>
      <c r="CH38" s="682"/>
      <c r="CI38" s="238"/>
      <c r="CJ38" s="238"/>
      <c r="CK38" s="238"/>
      <c r="CL38" s="682"/>
      <c r="CM38" s="238"/>
      <c r="CN38" s="238"/>
      <c r="CO38" s="238"/>
      <c r="CP38" s="682"/>
      <c r="CQ38" s="238"/>
      <c r="CR38" s="238"/>
      <c r="CS38" s="238"/>
      <c r="CT38" s="238"/>
      <c r="CU38" s="682"/>
      <c r="CV38" s="238"/>
      <c r="CW38" s="238"/>
      <c r="CX38" s="238"/>
      <c r="CY38" s="238"/>
      <c r="CZ38" s="682">
        <v>100000000</v>
      </c>
      <c r="DA38" s="238"/>
      <c r="DB38" s="238"/>
      <c r="DC38" s="238"/>
      <c r="DD38" s="676">
        <f t="shared" ref="DD38:DD72" si="73">BP38+BT38+BY38+CD38+CH38+CL38+CP38+CU38+CZ38</f>
        <v>100000000</v>
      </c>
      <c r="DE38" s="711">
        <f t="shared" ref="DE38:DG41" si="74">BQ38+BU38+BZ38+CE38+CI38+CM38+CQ38+CV38+DA38</f>
        <v>100000000</v>
      </c>
      <c r="DF38" s="711">
        <f t="shared" si="74"/>
        <v>71426997</v>
      </c>
      <c r="DG38" s="711">
        <f t="shared" si="74"/>
        <v>71272597</v>
      </c>
      <c r="DH38" s="711"/>
      <c r="DI38" s="682"/>
      <c r="DJ38" s="686"/>
      <c r="DK38" s="682"/>
      <c r="DL38" s="682"/>
      <c r="DM38" s="682"/>
      <c r="DN38" s="682">
        <v>20000000</v>
      </c>
      <c r="DO38" s="682"/>
      <c r="DP38" s="682"/>
      <c r="DQ38" s="682"/>
      <c r="DR38" s="682">
        <v>44000000</v>
      </c>
      <c r="DS38" s="682">
        <v>43870000</v>
      </c>
      <c r="DT38" s="682">
        <v>25510000</v>
      </c>
      <c r="DU38" s="682"/>
      <c r="DV38" s="682"/>
      <c r="DW38" s="682"/>
      <c r="DX38" s="682"/>
      <c r="DY38" s="682"/>
      <c r="DZ38" s="682"/>
      <c r="EA38" s="682"/>
      <c r="EB38" s="682"/>
      <c r="EC38" s="682"/>
      <c r="ED38" s="682"/>
      <c r="EE38" s="682"/>
      <c r="EF38" s="682"/>
      <c r="EG38" s="682"/>
      <c r="EH38" s="682"/>
      <c r="EI38" s="682"/>
      <c r="EJ38" s="682"/>
      <c r="EK38" s="682"/>
      <c r="EL38" s="682"/>
      <c r="EM38" s="682"/>
      <c r="EN38" s="682"/>
      <c r="EO38" s="682">
        <v>100000000</v>
      </c>
      <c r="EP38" s="682"/>
      <c r="EQ38" s="682"/>
      <c r="ER38" s="682"/>
      <c r="ES38" s="676">
        <f>DI38+DM38+DQ38+DU38+DY38+EC38+EG38+EK38+EO38</f>
        <v>100000000</v>
      </c>
      <c r="ET38" s="690">
        <f t="shared" ref="ET38:EV41" si="75">DJ38+DN38+DR38+DV38+DZ38+ED38+EH38+EL38+EP38</f>
        <v>64000000</v>
      </c>
      <c r="EU38" s="690">
        <f t="shared" si="75"/>
        <v>43870000</v>
      </c>
      <c r="EV38" s="690">
        <f t="shared" si="75"/>
        <v>25510000</v>
      </c>
      <c r="EW38" s="834"/>
      <c r="EX38" s="682"/>
      <c r="EY38" s="682"/>
      <c r="EZ38" s="682"/>
      <c r="FA38" s="682"/>
      <c r="FB38" s="682"/>
      <c r="FC38" s="682"/>
      <c r="FD38" s="682"/>
      <c r="FE38" s="682">
        <v>100000000</v>
      </c>
      <c r="FF38" s="676">
        <f>EW38+EX38+EY38+EZ38+FA38+FB38+FC38+FD38+FE38</f>
        <v>100000000</v>
      </c>
      <c r="FG38" s="107">
        <f>BL38+DD38+ES38+FF38</f>
        <v>1500000000</v>
      </c>
    </row>
    <row r="39" spans="1:163" ht="72" customHeight="1" x14ac:dyDescent="0.2">
      <c r="A39" s="299"/>
      <c r="B39" s="299"/>
      <c r="C39" s="247">
        <v>6</v>
      </c>
      <c r="D39" s="218" t="s">
        <v>126</v>
      </c>
      <c r="E39" s="235" t="s">
        <v>127</v>
      </c>
      <c r="F39" s="235" t="s">
        <v>128</v>
      </c>
      <c r="G39" s="221">
        <v>22</v>
      </c>
      <c r="H39" s="222" t="s">
        <v>129</v>
      </c>
      <c r="I39" s="218" t="s">
        <v>130</v>
      </c>
      <c r="J39" s="223" t="s">
        <v>125</v>
      </c>
      <c r="K39" s="223">
        <v>13</v>
      </c>
      <c r="L39" s="224" t="s">
        <v>73</v>
      </c>
      <c r="M39" s="225">
        <v>0</v>
      </c>
      <c r="N39" s="225">
        <v>6</v>
      </c>
      <c r="O39" s="227">
        <v>0</v>
      </c>
      <c r="P39" s="934"/>
      <c r="Q39" s="227">
        <v>1</v>
      </c>
      <c r="R39" s="228"/>
      <c r="S39" s="912">
        <v>2</v>
      </c>
      <c r="T39" s="227">
        <v>2</v>
      </c>
      <c r="U39" s="227"/>
      <c r="V39" s="934">
        <v>0.5</v>
      </c>
      <c r="W39" s="227">
        <v>3</v>
      </c>
      <c r="X39" s="227"/>
      <c r="Y39" s="302"/>
      <c r="Z39" s="221">
        <v>12</v>
      </c>
      <c r="AA39" s="301" t="s">
        <v>74</v>
      </c>
      <c r="AB39" s="67"/>
      <c r="AC39" s="68"/>
      <c r="AD39" s="68"/>
      <c r="AE39" s="68"/>
      <c r="AF39" s="67"/>
      <c r="AG39" s="68"/>
      <c r="AH39" s="68"/>
      <c r="AI39" s="68"/>
      <c r="AJ39" s="67"/>
      <c r="AK39" s="68"/>
      <c r="AL39" s="68"/>
      <c r="AM39" s="68"/>
      <c r="AN39" s="67"/>
      <c r="AO39" s="68"/>
      <c r="AP39" s="68"/>
      <c r="AQ39" s="68"/>
      <c r="AR39" s="67"/>
      <c r="AS39" s="68"/>
      <c r="AT39" s="68"/>
      <c r="AU39" s="68"/>
      <c r="AV39" s="67"/>
      <c r="AW39" s="68"/>
      <c r="AX39" s="68"/>
      <c r="AY39" s="68"/>
      <c r="AZ39" s="67"/>
      <c r="BA39" s="68"/>
      <c r="BB39" s="68"/>
      <c r="BC39" s="68"/>
      <c r="BD39" s="67"/>
      <c r="BE39" s="68"/>
      <c r="BF39" s="68"/>
      <c r="BG39" s="68"/>
      <c r="BH39" s="67"/>
      <c r="BI39" s="68"/>
      <c r="BJ39" s="68"/>
      <c r="BK39" s="68"/>
      <c r="BL39" s="67">
        <f>+AB39+AF39+AJ39+AN39+AR39+AV39+AZ39+BD39+BH39</f>
        <v>0</v>
      </c>
      <c r="BM39" s="68">
        <f t="shared" si="72"/>
        <v>0</v>
      </c>
      <c r="BN39" s="68">
        <f t="shared" si="72"/>
        <v>0</v>
      </c>
      <c r="BO39" s="68">
        <f t="shared" si="72"/>
        <v>0</v>
      </c>
      <c r="BP39" s="682"/>
      <c r="BQ39" s="238"/>
      <c r="BR39" s="238"/>
      <c r="BS39" s="238"/>
      <c r="BT39" s="682"/>
      <c r="BU39" s="238"/>
      <c r="BV39" s="238"/>
      <c r="BW39" s="238"/>
      <c r="BX39" s="238"/>
      <c r="BY39" s="682"/>
      <c r="BZ39" s="238">
        <v>50000000</v>
      </c>
      <c r="CA39" s="238">
        <v>48509333</v>
      </c>
      <c r="CB39" s="238">
        <v>48509333</v>
      </c>
      <c r="CC39" s="238"/>
      <c r="CD39" s="682"/>
      <c r="CE39" s="238"/>
      <c r="CF39" s="238"/>
      <c r="CG39" s="238"/>
      <c r="CH39" s="682"/>
      <c r="CI39" s="238"/>
      <c r="CJ39" s="238"/>
      <c r="CK39" s="238"/>
      <c r="CL39" s="682"/>
      <c r="CM39" s="238"/>
      <c r="CN39" s="238"/>
      <c r="CO39" s="238"/>
      <c r="CP39" s="682"/>
      <c r="CQ39" s="238"/>
      <c r="CR39" s="238"/>
      <c r="CS39" s="238"/>
      <c r="CT39" s="238"/>
      <c r="CU39" s="682"/>
      <c r="CV39" s="238"/>
      <c r="CW39" s="238"/>
      <c r="CX39" s="238"/>
      <c r="CY39" s="238"/>
      <c r="CZ39" s="682">
        <v>200000000</v>
      </c>
      <c r="DA39" s="238"/>
      <c r="DB39" s="238"/>
      <c r="DC39" s="238"/>
      <c r="DD39" s="676">
        <f t="shared" si="73"/>
        <v>200000000</v>
      </c>
      <c r="DE39" s="711">
        <f t="shared" si="74"/>
        <v>50000000</v>
      </c>
      <c r="DF39" s="711">
        <f t="shared" si="74"/>
        <v>48509333</v>
      </c>
      <c r="DG39" s="711">
        <f t="shared" si="74"/>
        <v>48509333</v>
      </c>
      <c r="DH39" s="711"/>
      <c r="DI39" s="682"/>
      <c r="DJ39" s="686"/>
      <c r="DK39" s="682"/>
      <c r="DL39" s="682"/>
      <c r="DM39" s="682"/>
      <c r="DN39" s="682"/>
      <c r="DO39" s="682"/>
      <c r="DP39" s="682"/>
      <c r="DQ39" s="682"/>
      <c r="DR39" s="682">
        <v>28000000</v>
      </c>
      <c r="DS39" s="682">
        <v>23020000</v>
      </c>
      <c r="DT39" s="682">
        <v>15850000</v>
      </c>
      <c r="DU39" s="682"/>
      <c r="DV39" s="682"/>
      <c r="DW39" s="682"/>
      <c r="DX39" s="682"/>
      <c r="DY39" s="682"/>
      <c r="DZ39" s="682"/>
      <c r="EA39" s="682"/>
      <c r="EB39" s="682"/>
      <c r="EC39" s="682"/>
      <c r="ED39" s="682"/>
      <c r="EE39" s="682"/>
      <c r="EF39" s="682"/>
      <c r="EG39" s="682"/>
      <c r="EH39" s="682"/>
      <c r="EI39" s="682"/>
      <c r="EJ39" s="682"/>
      <c r="EK39" s="682"/>
      <c r="EL39" s="682"/>
      <c r="EM39" s="682"/>
      <c r="EN39" s="682"/>
      <c r="EO39" s="682">
        <v>200000000</v>
      </c>
      <c r="EP39" s="682"/>
      <c r="EQ39" s="682"/>
      <c r="ER39" s="682"/>
      <c r="ES39" s="676">
        <f>DI39+DM39+DQ39+DU39+DY39+EC39+EG39+EK39+EO39</f>
        <v>200000000</v>
      </c>
      <c r="ET39" s="690">
        <f t="shared" si="75"/>
        <v>28000000</v>
      </c>
      <c r="EU39" s="690">
        <f t="shared" si="75"/>
        <v>23020000</v>
      </c>
      <c r="EV39" s="690">
        <f t="shared" si="75"/>
        <v>15850000</v>
      </c>
      <c r="EW39" s="834"/>
      <c r="EX39" s="682"/>
      <c r="EY39" s="682"/>
      <c r="EZ39" s="682"/>
      <c r="FA39" s="682"/>
      <c r="FB39" s="682"/>
      <c r="FC39" s="682"/>
      <c r="FD39" s="682"/>
      <c r="FE39" s="682">
        <v>200000000</v>
      </c>
      <c r="FF39" s="676">
        <f>EW39+EX39+EY39+EZ39+FA39+FB39+FC39+FD39+FE39</f>
        <v>200000000</v>
      </c>
      <c r="FG39" s="107">
        <f>BL39+DD39+ES39+FF39</f>
        <v>600000000</v>
      </c>
    </row>
    <row r="40" spans="1:163" ht="72" customHeight="1" x14ac:dyDescent="0.2">
      <c r="A40" s="299"/>
      <c r="B40" s="299"/>
      <c r="C40" s="217">
        <v>7</v>
      </c>
      <c r="D40" s="241" t="s">
        <v>131</v>
      </c>
      <c r="E40" s="242" t="s">
        <v>132</v>
      </c>
      <c r="F40" s="303">
        <v>0.27</v>
      </c>
      <c r="G40" s="221">
        <v>23</v>
      </c>
      <c r="H40" s="222" t="s">
        <v>133</v>
      </c>
      <c r="I40" s="222" t="s">
        <v>134</v>
      </c>
      <c r="J40" s="223" t="s">
        <v>125</v>
      </c>
      <c r="K40" s="223">
        <v>13</v>
      </c>
      <c r="L40" s="223" t="s">
        <v>58</v>
      </c>
      <c r="M40" s="237">
        <v>0</v>
      </c>
      <c r="N40" s="237">
        <v>1</v>
      </c>
      <c r="O40" s="226">
        <v>0</v>
      </c>
      <c r="P40" s="918"/>
      <c r="Q40" s="226">
        <v>1</v>
      </c>
      <c r="R40" s="228"/>
      <c r="S40" s="876">
        <v>1</v>
      </c>
      <c r="T40" s="226">
        <v>1</v>
      </c>
      <c r="U40" s="226"/>
      <c r="V40" s="918">
        <v>0.5</v>
      </c>
      <c r="W40" s="226">
        <v>1</v>
      </c>
      <c r="X40" s="226"/>
      <c r="Y40" s="302"/>
      <c r="Z40" s="221">
        <v>8</v>
      </c>
      <c r="AA40" s="301" t="s">
        <v>135</v>
      </c>
      <c r="AB40" s="67"/>
      <c r="AC40" s="68"/>
      <c r="AD40" s="68"/>
      <c r="AE40" s="68"/>
      <c r="AF40" s="67"/>
      <c r="AG40" s="68"/>
      <c r="AH40" s="68"/>
      <c r="AI40" s="68"/>
      <c r="AJ40" s="67"/>
      <c r="AK40" s="68"/>
      <c r="AL40" s="68"/>
      <c r="AM40" s="68"/>
      <c r="AN40" s="67"/>
      <c r="AO40" s="68"/>
      <c r="AP40" s="68"/>
      <c r="AQ40" s="68"/>
      <c r="AR40" s="67"/>
      <c r="AS40" s="68"/>
      <c r="AT40" s="68"/>
      <c r="AU40" s="68"/>
      <c r="AV40" s="67"/>
      <c r="AW40" s="68"/>
      <c r="AX40" s="68"/>
      <c r="AY40" s="68"/>
      <c r="AZ40" s="67"/>
      <c r="BA40" s="68"/>
      <c r="BB40" s="68"/>
      <c r="BC40" s="68"/>
      <c r="BD40" s="67"/>
      <c r="BE40" s="68"/>
      <c r="BF40" s="68"/>
      <c r="BG40" s="68"/>
      <c r="BH40" s="67"/>
      <c r="BI40" s="68"/>
      <c r="BJ40" s="68"/>
      <c r="BK40" s="68"/>
      <c r="BL40" s="67">
        <f>+AB40+AF40+AJ40+AN40+AR40+AV40+AZ40+BD40+BH40</f>
        <v>0</v>
      </c>
      <c r="BM40" s="68">
        <f t="shared" si="72"/>
        <v>0</v>
      </c>
      <c r="BN40" s="68">
        <f t="shared" si="72"/>
        <v>0</v>
      </c>
      <c r="BO40" s="68">
        <f t="shared" si="72"/>
        <v>0</v>
      </c>
      <c r="BP40" s="682"/>
      <c r="BQ40" s="238"/>
      <c r="BR40" s="238"/>
      <c r="BS40" s="238"/>
      <c r="BT40" s="682"/>
      <c r="BU40" s="238"/>
      <c r="BV40" s="238"/>
      <c r="BW40" s="238"/>
      <c r="BX40" s="238"/>
      <c r="BY40" s="682"/>
      <c r="BZ40" s="238">
        <v>150000000</v>
      </c>
      <c r="CA40" s="238">
        <v>76732570</v>
      </c>
      <c r="CB40" s="238">
        <v>76732570</v>
      </c>
      <c r="CC40" s="238"/>
      <c r="CD40" s="682"/>
      <c r="CE40" s="238"/>
      <c r="CF40" s="238"/>
      <c r="CG40" s="238"/>
      <c r="CH40" s="682"/>
      <c r="CI40" s="238"/>
      <c r="CJ40" s="238"/>
      <c r="CK40" s="238"/>
      <c r="CL40" s="682"/>
      <c r="CM40" s="238"/>
      <c r="CN40" s="238"/>
      <c r="CO40" s="238"/>
      <c r="CP40" s="682"/>
      <c r="CQ40" s="238"/>
      <c r="CR40" s="238"/>
      <c r="CS40" s="238"/>
      <c r="CT40" s="238"/>
      <c r="CU40" s="682"/>
      <c r="CV40" s="238"/>
      <c r="CW40" s="238"/>
      <c r="CX40" s="238"/>
      <c r="CY40" s="238"/>
      <c r="CZ40" s="682">
        <v>100000000</v>
      </c>
      <c r="DA40" s="238"/>
      <c r="DB40" s="238"/>
      <c r="DC40" s="238"/>
      <c r="DD40" s="676">
        <f t="shared" si="73"/>
        <v>100000000</v>
      </c>
      <c r="DE40" s="711">
        <f t="shared" si="74"/>
        <v>150000000</v>
      </c>
      <c r="DF40" s="711">
        <f t="shared" si="74"/>
        <v>76732570</v>
      </c>
      <c r="DG40" s="711">
        <f t="shared" si="74"/>
        <v>76732570</v>
      </c>
      <c r="DH40" s="711"/>
      <c r="DI40" s="682"/>
      <c r="DJ40" s="686"/>
      <c r="DK40" s="682"/>
      <c r="DL40" s="682"/>
      <c r="DM40" s="682"/>
      <c r="DN40" s="682">
        <v>30000000</v>
      </c>
      <c r="DO40" s="682"/>
      <c r="DP40" s="682"/>
      <c r="DQ40" s="682"/>
      <c r="DR40" s="682">
        <v>114000000</v>
      </c>
      <c r="DS40" s="682">
        <v>108090000</v>
      </c>
      <c r="DT40" s="682">
        <v>18090000</v>
      </c>
      <c r="DU40" s="682"/>
      <c r="DV40" s="682"/>
      <c r="DW40" s="682"/>
      <c r="DX40" s="682"/>
      <c r="DY40" s="682"/>
      <c r="DZ40" s="682"/>
      <c r="EA40" s="682"/>
      <c r="EB40" s="682"/>
      <c r="EC40" s="682"/>
      <c r="ED40" s="682"/>
      <c r="EE40" s="682"/>
      <c r="EF40" s="682"/>
      <c r="EG40" s="682"/>
      <c r="EH40" s="682"/>
      <c r="EI40" s="682"/>
      <c r="EJ40" s="682"/>
      <c r="EK40" s="682"/>
      <c r="EL40" s="682"/>
      <c r="EM40" s="682"/>
      <c r="EN40" s="682"/>
      <c r="EO40" s="682">
        <v>100000000</v>
      </c>
      <c r="EP40" s="682"/>
      <c r="EQ40" s="682"/>
      <c r="ER40" s="682"/>
      <c r="ES40" s="676">
        <f>DI40+DM40+DQ40+DU40+DY40+EC40+EG40+EK40+EO40</f>
        <v>100000000</v>
      </c>
      <c r="ET40" s="690">
        <f t="shared" si="75"/>
        <v>144000000</v>
      </c>
      <c r="EU40" s="690">
        <f t="shared" si="75"/>
        <v>108090000</v>
      </c>
      <c r="EV40" s="690">
        <f t="shared" si="75"/>
        <v>18090000</v>
      </c>
      <c r="EW40" s="834"/>
      <c r="EX40" s="682"/>
      <c r="EY40" s="682"/>
      <c r="EZ40" s="682"/>
      <c r="FA40" s="682"/>
      <c r="FB40" s="682"/>
      <c r="FC40" s="682"/>
      <c r="FD40" s="682"/>
      <c r="FE40" s="682">
        <v>100000000</v>
      </c>
      <c r="FF40" s="676">
        <f>EW40+EX40+EY40+EZ40+FA40+FB40+FC40+FD40+FE40</f>
        <v>100000000</v>
      </c>
      <c r="FG40" s="107">
        <f>BL40+DD40+ES40+FF40</f>
        <v>300000000</v>
      </c>
    </row>
    <row r="41" spans="1:163" ht="72" customHeight="1" x14ac:dyDescent="0.2">
      <c r="A41" s="299"/>
      <c r="B41" s="304"/>
      <c r="C41" s="305"/>
      <c r="D41" s="306"/>
      <c r="E41" s="307"/>
      <c r="F41" s="308"/>
      <c r="G41" s="226">
        <v>24</v>
      </c>
      <c r="H41" s="222" t="s">
        <v>136</v>
      </c>
      <c r="I41" s="218" t="s">
        <v>137</v>
      </c>
      <c r="J41" s="223" t="s">
        <v>125</v>
      </c>
      <c r="K41" s="223">
        <v>13</v>
      </c>
      <c r="L41" s="223" t="s">
        <v>73</v>
      </c>
      <c r="M41" s="237">
        <v>0</v>
      </c>
      <c r="N41" s="237">
        <v>1</v>
      </c>
      <c r="O41" s="226">
        <v>0</v>
      </c>
      <c r="P41" s="918"/>
      <c r="Q41" s="226">
        <v>1</v>
      </c>
      <c r="R41" s="228"/>
      <c r="S41" s="914">
        <v>4</v>
      </c>
      <c r="T41" s="226">
        <v>0</v>
      </c>
      <c r="U41" s="226">
        <v>1</v>
      </c>
      <c r="V41" s="918">
        <v>0.25</v>
      </c>
      <c r="W41" s="226">
        <v>0</v>
      </c>
      <c r="X41" s="226"/>
      <c r="Y41" s="302"/>
      <c r="Z41" s="221">
        <v>8</v>
      </c>
      <c r="AA41" s="301" t="s">
        <v>135</v>
      </c>
      <c r="AB41" s="67"/>
      <c r="AC41" s="68"/>
      <c r="AD41" s="68"/>
      <c r="AE41" s="68"/>
      <c r="AF41" s="67"/>
      <c r="AG41" s="68"/>
      <c r="AH41" s="68"/>
      <c r="AI41" s="68"/>
      <c r="AJ41" s="67"/>
      <c r="AK41" s="68"/>
      <c r="AL41" s="68"/>
      <c r="AM41" s="68"/>
      <c r="AN41" s="67"/>
      <c r="AO41" s="68"/>
      <c r="AP41" s="68"/>
      <c r="AQ41" s="68"/>
      <c r="AR41" s="67"/>
      <c r="AS41" s="68"/>
      <c r="AT41" s="68"/>
      <c r="AU41" s="68"/>
      <c r="AV41" s="67"/>
      <c r="AW41" s="68"/>
      <c r="AX41" s="68"/>
      <c r="AY41" s="68"/>
      <c r="AZ41" s="67"/>
      <c r="BA41" s="68"/>
      <c r="BB41" s="68"/>
      <c r="BC41" s="68"/>
      <c r="BD41" s="67"/>
      <c r="BE41" s="68"/>
      <c r="BF41" s="68"/>
      <c r="BG41" s="68"/>
      <c r="BH41" s="67"/>
      <c r="BI41" s="68"/>
      <c r="BJ41" s="68"/>
      <c r="BK41" s="68"/>
      <c r="BL41" s="67">
        <f>+AB41+AF41+AJ41+AN41+AR41+AV41+AZ41+BD41+BH41</f>
        <v>0</v>
      </c>
      <c r="BM41" s="68">
        <f t="shared" si="72"/>
        <v>0</v>
      </c>
      <c r="BN41" s="68">
        <f t="shared" si="72"/>
        <v>0</v>
      </c>
      <c r="BO41" s="68">
        <f t="shared" si="72"/>
        <v>0</v>
      </c>
      <c r="BP41" s="682"/>
      <c r="BQ41" s="238"/>
      <c r="BR41" s="238"/>
      <c r="BS41" s="238"/>
      <c r="BT41" s="682"/>
      <c r="BU41" s="238"/>
      <c r="BV41" s="238"/>
      <c r="BW41" s="238"/>
      <c r="BX41" s="238"/>
      <c r="BY41" s="682"/>
      <c r="BZ41" s="238">
        <v>50000000</v>
      </c>
      <c r="CA41" s="238">
        <v>27925000</v>
      </c>
      <c r="CB41" s="238">
        <v>27925000</v>
      </c>
      <c r="CC41" s="238"/>
      <c r="CD41" s="682"/>
      <c r="CE41" s="238"/>
      <c r="CF41" s="238"/>
      <c r="CG41" s="238"/>
      <c r="CH41" s="682"/>
      <c r="CI41" s="238"/>
      <c r="CJ41" s="238"/>
      <c r="CK41" s="238"/>
      <c r="CL41" s="682"/>
      <c r="CM41" s="238"/>
      <c r="CN41" s="238"/>
      <c r="CO41" s="238"/>
      <c r="CP41" s="682"/>
      <c r="CQ41" s="238"/>
      <c r="CR41" s="238"/>
      <c r="CS41" s="238"/>
      <c r="CT41" s="238"/>
      <c r="CU41" s="682"/>
      <c r="CV41" s="238"/>
      <c r="CW41" s="238"/>
      <c r="CX41" s="238"/>
      <c r="CY41" s="238"/>
      <c r="CZ41" s="682">
        <v>600000000</v>
      </c>
      <c r="DA41" s="238"/>
      <c r="DB41" s="238"/>
      <c r="DC41" s="238"/>
      <c r="DD41" s="676">
        <f t="shared" si="73"/>
        <v>600000000</v>
      </c>
      <c r="DE41" s="711">
        <f t="shared" si="74"/>
        <v>50000000</v>
      </c>
      <c r="DF41" s="711">
        <f t="shared" si="74"/>
        <v>27925000</v>
      </c>
      <c r="DG41" s="711">
        <f t="shared" si="74"/>
        <v>27925000</v>
      </c>
      <c r="DH41" s="711"/>
      <c r="DI41" s="682"/>
      <c r="DJ41" s="686"/>
      <c r="DK41" s="682"/>
      <c r="DL41" s="682"/>
      <c r="DM41" s="682"/>
      <c r="DN41" s="682">
        <v>50000000</v>
      </c>
      <c r="DO41" s="682"/>
      <c r="DP41" s="682"/>
      <c r="DQ41" s="682"/>
      <c r="DR41" s="682">
        <v>44000000</v>
      </c>
      <c r="DS41" s="682">
        <v>37000000</v>
      </c>
      <c r="DT41" s="682">
        <v>17170000</v>
      </c>
      <c r="DU41" s="682"/>
      <c r="DV41" s="682"/>
      <c r="DW41" s="682"/>
      <c r="DX41" s="682"/>
      <c r="DY41" s="682"/>
      <c r="DZ41" s="682"/>
      <c r="EA41" s="682"/>
      <c r="EB41" s="682"/>
      <c r="EC41" s="682"/>
      <c r="ED41" s="682"/>
      <c r="EE41" s="682"/>
      <c r="EF41" s="682"/>
      <c r="EG41" s="682"/>
      <c r="EH41" s="682"/>
      <c r="EI41" s="682"/>
      <c r="EJ41" s="682"/>
      <c r="EK41" s="682"/>
      <c r="EL41" s="682"/>
      <c r="EM41" s="682"/>
      <c r="EN41" s="682"/>
      <c r="EO41" s="682">
        <v>600000000</v>
      </c>
      <c r="EP41" s="682"/>
      <c r="EQ41" s="682"/>
      <c r="ER41" s="682"/>
      <c r="ES41" s="676">
        <f>DI41+DM41+DQ41+DU41+DY41+EC41+EG41+EK41+EO41</f>
        <v>600000000</v>
      </c>
      <c r="ET41" s="690">
        <f t="shared" si="75"/>
        <v>94000000</v>
      </c>
      <c r="EU41" s="690">
        <f t="shared" si="75"/>
        <v>37000000</v>
      </c>
      <c r="EV41" s="690">
        <f t="shared" si="75"/>
        <v>17170000</v>
      </c>
      <c r="EW41" s="834"/>
      <c r="EX41" s="682"/>
      <c r="EY41" s="682"/>
      <c r="EZ41" s="682"/>
      <c r="FA41" s="682"/>
      <c r="FB41" s="682"/>
      <c r="FC41" s="682"/>
      <c r="FD41" s="682"/>
      <c r="FE41" s="682">
        <v>600000000</v>
      </c>
      <c r="FF41" s="676">
        <f>EW41+EX41+EY41+EZ41+FA41+FB41+FC41+FD41+FE41</f>
        <v>600000000</v>
      </c>
      <c r="FG41" s="107">
        <f>BL41+DD41+ES41+FF41</f>
        <v>1800000000</v>
      </c>
    </row>
    <row r="42" spans="1:163" ht="24.75" customHeight="1" x14ac:dyDescent="0.2">
      <c r="A42" s="299"/>
      <c r="B42" s="299"/>
      <c r="C42" s="309">
        <v>5</v>
      </c>
      <c r="D42" s="310" t="s">
        <v>138</v>
      </c>
      <c r="E42" s="310"/>
      <c r="F42" s="311"/>
      <c r="G42" s="210"/>
      <c r="H42" s="312"/>
      <c r="I42" s="209"/>
      <c r="J42" s="208"/>
      <c r="K42" s="210"/>
      <c r="L42" s="211"/>
      <c r="M42" s="209"/>
      <c r="N42" s="209"/>
      <c r="O42" s="212"/>
      <c r="P42" s="212"/>
      <c r="Q42" s="209"/>
      <c r="R42" s="213"/>
      <c r="S42" s="865"/>
      <c r="T42" s="209"/>
      <c r="U42" s="209"/>
      <c r="V42" s="212"/>
      <c r="W42" s="210"/>
      <c r="X42" s="210"/>
      <c r="Y42" s="300"/>
      <c r="Z42" s="210"/>
      <c r="AA42" s="210"/>
      <c r="AB42" s="65">
        <f t="shared" ref="AB42:BK42" si="76">SUM(AB43:AB48)</f>
        <v>0</v>
      </c>
      <c r="AC42" s="65">
        <f t="shared" si="76"/>
        <v>0</v>
      </c>
      <c r="AD42" s="65">
        <f t="shared" si="76"/>
        <v>0</v>
      </c>
      <c r="AE42" s="65">
        <f t="shared" si="76"/>
        <v>0</v>
      </c>
      <c r="AF42" s="65">
        <f t="shared" si="76"/>
        <v>0</v>
      </c>
      <c r="AG42" s="65">
        <f t="shared" si="76"/>
        <v>0</v>
      </c>
      <c r="AH42" s="65">
        <f t="shared" si="76"/>
        <v>0</v>
      </c>
      <c r="AI42" s="65">
        <f t="shared" si="76"/>
        <v>0</v>
      </c>
      <c r="AJ42" s="65">
        <f t="shared" si="76"/>
        <v>0</v>
      </c>
      <c r="AK42" s="65">
        <f t="shared" si="76"/>
        <v>0</v>
      </c>
      <c r="AL42" s="65">
        <f t="shared" si="76"/>
        <v>0</v>
      </c>
      <c r="AM42" s="65">
        <f t="shared" si="76"/>
        <v>0</v>
      </c>
      <c r="AN42" s="65">
        <f t="shared" si="76"/>
        <v>0</v>
      </c>
      <c r="AO42" s="65">
        <f t="shared" si="76"/>
        <v>0</v>
      </c>
      <c r="AP42" s="65">
        <f t="shared" si="76"/>
        <v>0</v>
      </c>
      <c r="AQ42" s="65">
        <f t="shared" si="76"/>
        <v>0</v>
      </c>
      <c r="AR42" s="65">
        <f t="shared" si="76"/>
        <v>0</v>
      </c>
      <c r="AS42" s="65">
        <f t="shared" si="76"/>
        <v>0</v>
      </c>
      <c r="AT42" s="65">
        <f t="shared" si="76"/>
        <v>0</v>
      </c>
      <c r="AU42" s="65">
        <f t="shared" si="76"/>
        <v>0</v>
      </c>
      <c r="AV42" s="65">
        <f t="shared" si="76"/>
        <v>0</v>
      </c>
      <c r="AW42" s="65">
        <f t="shared" si="76"/>
        <v>0</v>
      </c>
      <c r="AX42" s="65">
        <f t="shared" si="76"/>
        <v>0</v>
      </c>
      <c r="AY42" s="65">
        <f t="shared" si="76"/>
        <v>0</v>
      </c>
      <c r="AZ42" s="65">
        <f t="shared" si="76"/>
        <v>0</v>
      </c>
      <c r="BA42" s="65">
        <f t="shared" si="76"/>
        <v>0</v>
      </c>
      <c r="BB42" s="65">
        <f t="shared" si="76"/>
        <v>0</v>
      </c>
      <c r="BC42" s="65">
        <f t="shared" si="76"/>
        <v>0</v>
      </c>
      <c r="BD42" s="65">
        <f t="shared" si="76"/>
        <v>0</v>
      </c>
      <c r="BE42" s="65">
        <f t="shared" si="76"/>
        <v>0</v>
      </c>
      <c r="BF42" s="65">
        <f t="shared" si="76"/>
        <v>0</v>
      </c>
      <c r="BG42" s="65">
        <f t="shared" si="76"/>
        <v>0</v>
      </c>
      <c r="BH42" s="65">
        <f t="shared" si="76"/>
        <v>6000000000</v>
      </c>
      <c r="BI42" s="65">
        <f t="shared" si="76"/>
        <v>0</v>
      </c>
      <c r="BJ42" s="65">
        <f t="shared" si="76"/>
        <v>0</v>
      </c>
      <c r="BK42" s="65">
        <f t="shared" si="76"/>
        <v>0</v>
      </c>
      <c r="BL42" s="82">
        <f>SUM(BL43:BL48)</f>
        <v>6000000000</v>
      </c>
      <c r="BM42" s="65">
        <f>SUM(BM43:BM48)</f>
        <v>0</v>
      </c>
      <c r="BN42" s="65">
        <f t="shared" ref="BN42:ED42" si="77">SUM(BN43:BN48)</f>
        <v>0</v>
      </c>
      <c r="BO42" s="65">
        <f t="shared" si="77"/>
        <v>0</v>
      </c>
      <c r="BP42" s="65">
        <f t="shared" si="77"/>
        <v>3000000000</v>
      </c>
      <c r="BQ42" s="135">
        <f t="shared" si="77"/>
        <v>0</v>
      </c>
      <c r="BR42" s="135">
        <f t="shared" si="77"/>
        <v>0</v>
      </c>
      <c r="BS42" s="135">
        <f t="shared" si="77"/>
        <v>0</v>
      </c>
      <c r="BT42" s="65">
        <f t="shared" si="77"/>
        <v>0</v>
      </c>
      <c r="BU42" s="135">
        <f t="shared" si="77"/>
        <v>80000000</v>
      </c>
      <c r="BV42" s="135">
        <f t="shared" si="77"/>
        <v>73300949</v>
      </c>
      <c r="BW42" s="135">
        <f t="shared" si="77"/>
        <v>73300949</v>
      </c>
      <c r="BX42" s="135"/>
      <c r="BY42" s="65">
        <f t="shared" si="77"/>
        <v>0</v>
      </c>
      <c r="BZ42" s="135">
        <f t="shared" si="77"/>
        <v>400000000</v>
      </c>
      <c r="CA42" s="135">
        <f t="shared" si="77"/>
        <v>351707146</v>
      </c>
      <c r="CB42" s="135">
        <f t="shared" si="77"/>
        <v>331689812</v>
      </c>
      <c r="CC42" s="135"/>
      <c r="CD42" s="65">
        <f t="shared" si="77"/>
        <v>0</v>
      </c>
      <c r="CE42" s="135">
        <f t="shared" si="77"/>
        <v>0</v>
      </c>
      <c r="CF42" s="135">
        <f t="shared" si="77"/>
        <v>0</v>
      </c>
      <c r="CG42" s="135">
        <f t="shared" si="77"/>
        <v>0</v>
      </c>
      <c r="CH42" s="65">
        <f t="shared" si="77"/>
        <v>0</v>
      </c>
      <c r="CI42" s="135">
        <f t="shared" si="77"/>
        <v>0</v>
      </c>
      <c r="CJ42" s="135">
        <f t="shared" si="77"/>
        <v>0</v>
      </c>
      <c r="CK42" s="135">
        <f t="shared" si="77"/>
        <v>0</v>
      </c>
      <c r="CL42" s="65">
        <f t="shared" si="77"/>
        <v>0</v>
      </c>
      <c r="CM42" s="135">
        <f t="shared" si="77"/>
        <v>0</v>
      </c>
      <c r="CN42" s="135">
        <f t="shared" si="77"/>
        <v>0</v>
      </c>
      <c r="CO42" s="135">
        <f t="shared" si="77"/>
        <v>0</v>
      </c>
      <c r="CP42" s="65">
        <f t="shared" si="77"/>
        <v>0</v>
      </c>
      <c r="CQ42" s="135">
        <f t="shared" si="77"/>
        <v>0</v>
      </c>
      <c r="CR42" s="135">
        <f t="shared" si="77"/>
        <v>0</v>
      </c>
      <c r="CS42" s="135">
        <f t="shared" si="77"/>
        <v>0</v>
      </c>
      <c r="CT42" s="135"/>
      <c r="CU42" s="65">
        <f t="shared" si="77"/>
        <v>0</v>
      </c>
      <c r="CV42" s="135">
        <f t="shared" si="77"/>
        <v>0</v>
      </c>
      <c r="CW42" s="135">
        <f t="shared" si="77"/>
        <v>0</v>
      </c>
      <c r="CX42" s="135">
        <f t="shared" si="77"/>
        <v>0</v>
      </c>
      <c r="CY42" s="135"/>
      <c r="CZ42" s="65">
        <f t="shared" si="77"/>
        <v>3000000000</v>
      </c>
      <c r="DA42" s="135">
        <f t="shared" si="77"/>
        <v>0</v>
      </c>
      <c r="DB42" s="135">
        <f t="shared" si="77"/>
        <v>0</v>
      </c>
      <c r="DC42" s="135">
        <f t="shared" si="77"/>
        <v>0</v>
      </c>
      <c r="DD42" s="65">
        <f t="shared" si="77"/>
        <v>6000000000</v>
      </c>
      <c r="DE42" s="65">
        <f t="shared" si="77"/>
        <v>480000000</v>
      </c>
      <c r="DF42" s="65">
        <f t="shared" si="77"/>
        <v>425008095</v>
      </c>
      <c r="DG42" s="65">
        <f t="shared" si="77"/>
        <v>404990761</v>
      </c>
      <c r="DH42" s="65"/>
      <c r="DI42" s="65">
        <f t="shared" si="77"/>
        <v>3000000000</v>
      </c>
      <c r="DJ42" s="65">
        <f t="shared" si="77"/>
        <v>1000000000</v>
      </c>
      <c r="DK42" s="65">
        <f t="shared" si="77"/>
        <v>0</v>
      </c>
      <c r="DL42" s="65">
        <f t="shared" si="77"/>
        <v>0</v>
      </c>
      <c r="DM42" s="65">
        <f t="shared" si="77"/>
        <v>0</v>
      </c>
      <c r="DN42" s="65">
        <f t="shared" si="77"/>
        <v>50000000</v>
      </c>
      <c r="DO42" s="65">
        <f t="shared" si="77"/>
        <v>0</v>
      </c>
      <c r="DP42" s="65">
        <f t="shared" si="77"/>
        <v>0</v>
      </c>
      <c r="DQ42" s="65">
        <f t="shared" si="77"/>
        <v>0</v>
      </c>
      <c r="DR42" s="65">
        <f t="shared" si="77"/>
        <v>227000000</v>
      </c>
      <c r="DS42" s="65">
        <f t="shared" si="77"/>
        <v>174905000</v>
      </c>
      <c r="DT42" s="65">
        <f t="shared" si="77"/>
        <v>42890000</v>
      </c>
      <c r="DU42" s="65">
        <f t="shared" si="77"/>
        <v>0</v>
      </c>
      <c r="DV42" s="65">
        <f t="shared" si="77"/>
        <v>0</v>
      </c>
      <c r="DW42" s="65">
        <f t="shared" si="77"/>
        <v>0</v>
      </c>
      <c r="DX42" s="65">
        <f t="shared" si="77"/>
        <v>0</v>
      </c>
      <c r="DY42" s="65">
        <f t="shared" si="77"/>
        <v>0</v>
      </c>
      <c r="DZ42" s="65">
        <f t="shared" si="77"/>
        <v>0</v>
      </c>
      <c r="EA42" s="65">
        <f t="shared" si="77"/>
        <v>0</v>
      </c>
      <c r="EB42" s="65">
        <f t="shared" si="77"/>
        <v>0</v>
      </c>
      <c r="EC42" s="65">
        <f t="shared" si="77"/>
        <v>0</v>
      </c>
      <c r="ED42" s="65">
        <f t="shared" si="77"/>
        <v>0</v>
      </c>
      <c r="EE42" s="65">
        <f t="shared" ref="EE42:ER42" si="78">SUM(EE43:EE48)</f>
        <v>0</v>
      </c>
      <c r="EF42" s="65">
        <f t="shared" si="78"/>
        <v>0</v>
      </c>
      <c r="EG42" s="65">
        <f t="shared" si="78"/>
        <v>0</v>
      </c>
      <c r="EH42" s="65">
        <f t="shared" si="78"/>
        <v>0</v>
      </c>
      <c r="EI42" s="65">
        <f t="shared" si="78"/>
        <v>0</v>
      </c>
      <c r="EJ42" s="65">
        <f t="shared" si="78"/>
        <v>0</v>
      </c>
      <c r="EK42" s="65">
        <f t="shared" si="78"/>
        <v>0</v>
      </c>
      <c r="EL42" s="65">
        <f t="shared" si="78"/>
        <v>0</v>
      </c>
      <c r="EM42" s="65">
        <f t="shared" si="78"/>
        <v>0</v>
      </c>
      <c r="EN42" s="65">
        <f t="shared" si="78"/>
        <v>0</v>
      </c>
      <c r="EO42" s="65">
        <f t="shared" si="78"/>
        <v>6000000000</v>
      </c>
      <c r="EP42" s="65">
        <f t="shared" si="78"/>
        <v>0</v>
      </c>
      <c r="EQ42" s="65">
        <f t="shared" si="78"/>
        <v>0</v>
      </c>
      <c r="ER42" s="65">
        <f t="shared" si="78"/>
        <v>0</v>
      </c>
      <c r="ES42" s="65">
        <f>SUM(ES43:ES48)</f>
        <v>9000000000</v>
      </c>
      <c r="ET42" s="65">
        <f t="shared" ref="ET42:EV42" si="79">SUM(ET43:ET48)</f>
        <v>1277000000</v>
      </c>
      <c r="EU42" s="65">
        <f t="shared" si="79"/>
        <v>174905000</v>
      </c>
      <c r="EV42" s="65">
        <f t="shared" si="79"/>
        <v>42890000</v>
      </c>
      <c r="EW42" s="835"/>
      <c r="EX42" s="684"/>
      <c r="EY42" s="684"/>
      <c r="EZ42" s="684"/>
      <c r="FA42" s="684"/>
      <c r="FB42" s="684"/>
      <c r="FC42" s="684"/>
      <c r="FD42" s="684"/>
      <c r="FE42" s="684"/>
      <c r="FF42" s="82">
        <f>SUM(FF43:FF48)</f>
        <v>7000000000</v>
      </c>
      <c r="FG42" s="65">
        <f>SUM(FG43:FG48)</f>
        <v>28000000000</v>
      </c>
    </row>
    <row r="43" spans="1:163" ht="101.25" customHeight="1" x14ac:dyDescent="0.2">
      <c r="A43" s="299"/>
      <c r="B43" s="299"/>
      <c r="C43" s="217"/>
      <c r="E43" s="219"/>
      <c r="F43" s="313"/>
      <c r="G43" s="226">
        <v>25</v>
      </c>
      <c r="H43" s="222" t="s">
        <v>139</v>
      </c>
      <c r="I43" s="218" t="s">
        <v>140</v>
      </c>
      <c r="J43" s="223" t="s">
        <v>125</v>
      </c>
      <c r="K43" s="223">
        <v>13</v>
      </c>
      <c r="L43" s="224" t="s">
        <v>73</v>
      </c>
      <c r="M43" s="225" t="s">
        <v>53</v>
      </c>
      <c r="N43" s="225">
        <v>6</v>
      </c>
      <c r="O43" s="227">
        <v>0</v>
      </c>
      <c r="P43" s="934"/>
      <c r="Q43" s="227">
        <v>2</v>
      </c>
      <c r="R43" s="228"/>
      <c r="S43" s="912">
        <v>2</v>
      </c>
      <c r="T43" s="227">
        <v>2</v>
      </c>
      <c r="U43" s="227"/>
      <c r="V43" s="934">
        <v>0.25</v>
      </c>
      <c r="W43" s="227">
        <v>2</v>
      </c>
      <c r="X43" s="224"/>
      <c r="Y43" s="314"/>
      <c r="Z43" s="226">
        <v>2</v>
      </c>
      <c r="AA43" s="223" t="s">
        <v>141</v>
      </c>
      <c r="AB43" s="67"/>
      <c r="AC43" s="68"/>
      <c r="AD43" s="68"/>
      <c r="AE43" s="68"/>
      <c r="AF43" s="67"/>
      <c r="AG43" s="68"/>
      <c r="AH43" s="68"/>
      <c r="AI43" s="68"/>
      <c r="AJ43" s="67"/>
      <c r="AK43" s="68"/>
      <c r="AL43" s="68"/>
      <c r="AM43" s="68"/>
      <c r="AN43" s="67"/>
      <c r="AO43" s="68"/>
      <c r="AP43" s="68"/>
      <c r="AQ43" s="68"/>
      <c r="AR43" s="67"/>
      <c r="AS43" s="68"/>
      <c r="AT43" s="68"/>
      <c r="AU43" s="68"/>
      <c r="AV43" s="67"/>
      <c r="AW43" s="68"/>
      <c r="AX43" s="68"/>
      <c r="AY43" s="68"/>
      <c r="AZ43" s="67"/>
      <c r="BA43" s="68"/>
      <c r="BB43" s="68"/>
      <c r="BC43" s="68"/>
      <c r="BD43" s="67"/>
      <c r="BE43" s="68"/>
      <c r="BF43" s="68"/>
      <c r="BG43" s="68"/>
      <c r="BH43" s="67"/>
      <c r="BI43" s="68"/>
      <c r="BJ43" s="68"/>
      <c r="BK43" s="68"/>
      <c r="BL43" s="67">
        <f t="shared" ref="BL43:BL48" si="80">+AB43+AF43+AJ43+AN43+AR43+AV43+AZ43+BD43+BH43</f>
        <v>0</v>
      </c>
      <c r="BM43" s="68">
        <f t="shared" ref="BM43:BO48" si="81">AC43+AG43+AK43+AO43+AS43+AW43+BA43+BE43+BI43</f>
        <v>0</v>
      </c>
      <c r="BN43" s="68">
        <f t="shared" si="81"/>
        <v>0</v>
      </c>
      <c r="BO43" s="68">
        <f t="shared" si="81"/>
        <v>0</v>
      </c>
      <c r="BP43" s="682">
        <v>1000000000</v>
      </c>
      <c r="BQ43" s="238"/>
      <c r="BR43" s="238"/>
      <c r="BS43" s="238"/>
      <c r="BT43" s="682"/>
      <c r="BU43" s="238">
        <v>60000000</v>
      </c>
      <c r="BV43" s="238">
        <v>53720000</v>
      </c>
      <c r="BW43" s="238">
        <v>53720000</v>
      </c>
      <c r="BX43" s="238"/>
      <c r="BY43" s="682"/>
      <c r="BZ43" s="238">
        <v>300000000</v>
      </c>
      <c r="CA43" s="238">
        <v>288874597</v>
      </c>
      <c r="CB43" s="238">
        <v>268857263</v>
      </c>
      <c r="CC43" s="238"/>
      <c r="CD43" s="682"/>
      <c r="CE43" s="238"/>
      <c r="CF43" s="238"/>
      <c r="CG43" s="238"/>
      <c r="CH43" s="682"/>
      <c r="CI43" s="238"/>
      <c r="CJ43" s="238"/>
      <c r="CK43" s="238"/>
      <c r="CL43" s="682"/>
      <c r="CM43" s="238"/>
      <c r="CN43" s="238"/>
      <c r="CO43" s="238"/>
      <c r="CP43" s="682"/>
      <c r="CQ43" s="238"/>
      <c r="CR43" s="238"/>
      <c r="CS43" s="238"/>
      <c r="CT43" s="238"/>
      <c r="CU43" s="682"/>
      <c r="CV43" s="238"/>
      <c r="CW43" s="238"/>
      <c r="CX43" s="238"/>
      <c r="CY43" s="238"/>
      <c r="CZ43" s="682"/>
      <c r="DA43" s="238"/>
      <c r="DB43" s="238"/>
      <c r="DC43" s="238"/>
      <c r="DD43" s="676">
        <f t="shared" si="73"/>
        <v>1000000000</v>
      </c>
      <c r="DE43" s="711">
        <f t="shared" ref="DE43:DE48" si="82">BQ43+BU43+BZ43+CE43+CI43+CM43+CQ43+CV43+DA43</f>
        <v>360000000</v>
      </c>
      <c r="DF43" s="711">
        <f t="shared" ref="DF43:DF48" si="83">BR43+BV43+CA43+CF43+CJ43+CN43+CR43+CW43+DB43</f>
        <v>342594597</v>
      </c>
      <c r="DG43" s="711">
        <f t="shared" ref="DG43:DG48" si="84">BS43+BW43+CB43+CG43+CK43+CO43+CS43+CX43+DC43</f>
        <v>322577263</v>
      </c>
      <c r="DH43" s="711"/>
      <c r="DI43" s="93"/>
      <c r="DJ43" s="93">
        <v>600000000</v>
      </c>
      <c r="DK43" s="93"/>
      <c r="DL43" s="93"/>
      <c r="DM43" s="685"/>
      <c r="DN43" s="685"/>
      <c r="DO43" s="685"/>
      <c r="DP43" s="685"/>
      <c r="DQ43" s="685"/>
      <c r="DR43" s="685">
        <v>150000000</v>
      </c>
      <c r="DS43" s="685">
        <v>131500000</v>
      </c>
      <c r="DT43" s="685">
        <v>25970000</v>
      </c>
      <c r="DU43" s="685"/>
      <c r="DV43" s="685"/>
      <c r="DW43" s="685"/>
      <c r="DX43" s="685"/>
      <c r="DY43" s="685"/>
      <c r="DZ43" s="685"/>
      <c r="EA43" s="685"/>
      <c r="EB43" s="685"/>
      <c r="EC43" s="685"/>
      <c r="ED43" s="685"/>
      <c r="EE43" s="685"/>
      <c r="EF43" s="685"/>
      <c r="EG43" s="685"/>
      <c r="EH43" s="685"/>
      <c r="EI43" s="685"/>
      <c r="EJ43" s="685"/>
      <c r="EK43" s="685"/>
      <c r="EL43" s="685"/>
      <c r="EM43" s="685"/>
      <c r="EN43" s="685"/>
      <c r="EO43" s="685">
        <v>1000000000</v>
      </c>
      <c r="EP43" s="682"/>
      <c r="EQ43" s="682"/>
      <c r="ER43" s="682"/>
      <c r="ES43" s="676">
        <f t="shared" ref="ES43:ES48" si="85">DI43+DM43+DQ43+DU43+DY43+EC43+EG43+EK43+EO43</f>
        <v>1000000000</v>
      </c>
      <c r="ET43" s="690">
        <f t="shared" ref="ET43:EV48" si="86">DJ43+DN43+DR43+DV43+DZ43+ED43+EH43+EL43+EP43</f>
        <v>750000000</v>
      </c>
      <c r="EU43" s="690">
        <f t="shared" si="86"/>
        <v>131500000</v>
      </c>
      <c r="EV43" s="690">
        <f t="shared" si="86"/>
        <v>25970000</v>
      </c>
      <c r="EW43" s="834"/>
      <c r="EX43" s="682"/>
      <c r="EY43" s="682"/>
      <c r="EZ43" s="682"/>
      <c r="FA43" s="682"/>
      <c r="FB43" s="682"/>
      <c r="FC43" s="682"/>
      <c r="FD43" s="682"/>
      <c r="FE43" s="682"/>
      <c r="FF43" s="676">
        <f t="shared" ref="FF43:FF48" si="87">EW43+EX43+EY43+EZ43+FA43+FB43+FC43+FD43+FE43</f>
        <v>0</v>
      </c>
      <c r="FG43" s="107">
        <f t="shared" ref="FG43:FG48" si="88">BL43+DD43+ES43+FF43</f>
        <v>2000000000</v>
      </c>
    </row>
    <row r="44" spans="1:163" ht="93" customHeight="1" x14ac:dyDescent="0.2">
      <c r="A44" s="299"/>
      <c r="B44" s="299"/>
      <c r="C44" s="240">
        <v>5</v>
      </c>
      <c r="D44" s="280" t="s">
        <v>142</v>
      </c>
      <c r="E44" s="316" t="s">
        <v>121</v>
      </c>
      <c r="F44" s="316" t="s">
        <v>122</v>
      </c>
      <c r="G44" s="226">
        <v>26</v>
      </c>
      <c r="H44" s="222" t="s">
        <v>143</v>
      </c>
      <c r="I44" s="218" t="s">
        <v>144</v>
      </c>
      <c r="J44" s="223" t="s">
        <v>125</v>
      </c>
      <c r="K44" s="223">
        <v>13</v>
      </c>
      <c r="L44" s="224" t="s">
        <v>73</v>
      </c>
      <c r="M44" s="225" t="s">
        <v>53</v>
      </c>
      <c r="N44" s="225">
        <v>5</v>
      </c>
      <c r="O44" s="227">
        <v>0</v>
      </c>
      <c r="P44" s="934"/>
      <c r="Q44" s="227">
        <v>1</v>
      </c>
      <c r="R44" s="228"/>
      <c r="S44" s="912">
        <v>1</v>
      </c>
      <c r="T44" s="227">
        <v>2</v>
      </c>
      <c r="U44" s="227"/>
      <c r="V44" s="934">
        <v>0.4</v>
      </c>
      <c r="W44" s="227">
        <v>2</v>
      </c>
      <c r="X44" s="224"/>
      <c r="Y44" s="314"/>
      <c r="Z44" s="226">
        <v>2</v>
      </c>
      <c r="AA44" s="223" t="s">
        <v>141</v>
      </c>
      <c r="AB44" s="67"/>
      <c r="AC44" s="68"/>
      <c r="AD44" s="68"/>
      <c r="AE44" s="68"/>
      <c r="AF44" s="67"/>
      <c r="AG44" s="68"/>
      <c r="AH44" s="68"/>
      <c r="AI44" s="68"/>
      <c r="AJ44" s="67"/>
      <c r="AK44" s="68"/>
      <c r="AL44" s="68"/>
      <c r="AM44" s="68"/>
      <c r="AN44" s="67"/>
      <c r="AO44" s="68"/>
      <c r="AP44" s="68"/>
      <c r="AQ44" s="68"/>
      <c r="AR44" s="67"/>
      <c r="AS44" s="68"/>
      <c r="AT44" s="68"/>
      <c r="AU44" s="68"/>
      <c r="AV44" s="67"/>
      <c r="AW44" s="68"/>
      <c r="AX44" s="68"/>
      <c r="AY44" s="68"/>
      <c r="AZ44" s="67"/>
      <c r="BA44" s="68"/>
      <c r="BB44" s="68"/>
      <c r="BC44" s="68"/>
      <c r="BD44" s="67"/>
      <c r="BE44" s="68"/>
      <c r="BF44" s="68"/>
      <c r="BG44" s="68"/>
      <c r="BH44" s="67"/>
      <c r="BI44" s="68"/>
      <c r="BJ44" s="68"/>
      <c r="BK44" s="68"/>
      <c r="BL44" s="67">
        <f t="shared" si="80"/>
        <v>0</v>
      </c>
      <c r="BM44" s="68">
        <f t="shared" si="81"/>
        <v>0</v>
      </c>
      <c r="BN44" s="68">
        <f t="shared" si="81"/>
        <v>0</v>
      </c>
      <c r="BO44" s="68">
        <f t="shared" si="81"/>
        <v>0</v>
      </c>
      <c r="BP44" s="682">
        <v>1000000000</v>
      </c>
      <c r="BQ44" s="238"/>
      <c r="BR44" s="238"/>
      <c r="BS44" s="238"/>
      <c r="BT44" s="682"/>
      <c r="BU44" s="238"/>
      <c r="BV44" s="238"/>
      <c r="BW44" s="238"/>
      <c r="BX44" s="238"/>
      <c r="BY44" s="682"/>
      <c r="BZ44" s="238">
        <v>50000000</v>
      </c>
      <c r="CA44" s="238">
        <v>36090333</v>
      </c>
      <c r="CB44" s="238">
        <v>36090333</v>
      </c>
      <c r="CC44" s="238"/>
      <c r="CD44" s="682"/>
      <c r="CE44" s="238"/>
      <c r="CF44" s="238"/>
      <c r="CG44" s="238"/>
      <c r="CH44" s="682"/>
      <c r="CI44" s="238"/>
      <c r="CJ44" s="238"/>
      <c r="CK44" s="238"/>
      <c r="CL44" s="682"/>
      <c r="CM44" s="238"/>
      <c r="CN44" s="238"/>
      <c r="CO44" s="238"/>
      <c r="CP44" s="682"/>
      <c r="CQ44" s="238"/>
      <c r="CR44" s="238"/>
      <c r="CS44" s="238"/>
      <c r="CT44" s="238"/>
      <c r="CU44" s="682"/>
      <c r="CV44" s="238"/>
      <c r="CW44" s="238"/>
      <c r="CX44" s="238"/>
      <c r="CY44" s="238"/>
      <c r="CZ44" s="682"/>
      <c r="DA44" s="238"/>
      <c r="DB44" s="238"/>
      <c r="DC44" s="238"/>
      <c r="DD44" s="676">
        <f t="shared" si="73"/>
        <v>1000000000</v>
      </c>
      <c r="DE44" s="711">
        <f t="shared" si="82"/>
        <v>50000000</v>
      </c>
      <c r="DF44" s="711">
        <f t="shared" si="83"/>
        <v>36090333</v>
      </c>
      <c r="DG44" s="711">
        <f t="shared" si="84"/>
        <v>36090333</v>
      </c>
      <c r="DH44" s="711"/>
      <c r="DI44" s="685"/>
      <c r="DJ44" s="93">
        <v>400000000</v>
      </c>
      <c r="DK44" s="685"/>
      <c r="DL44" s="685"/>
      <c r="DM44" s="685"/>
      <c r="DN44" s="685"/>
      <c r="DO44" s="685"/>
      <c r="DP44" s="685"/>
      <c r="DQ44" s="685"/>
      <c r="DR44" s="685">
        <v>28000000</v>
      </c>
      <c r="DS44" s="685">
        <v>23065000</v>
      </c>
      <c r="DT44" s="685">
        <v>7940000</v>
      </c>
      <c r="DU44" s="685"/>
      <c r="DV44" s="685"/>
      <c r="DW44" s="685"/>
      <c r="DX44" s="685"/>
      <c r="DY44" s="685"/>
      <c r="DZ44" s="685"/>
      <c r="EA44" s="685"/>
      <c r="EB44" s="685"/>
      <c r="EC44" s="685"/>
      <c r="ED44" s="685"/>
      <c r="EE44" s="685"/>
      <c r="EF44" s="685"/>
      <c r="EG44" s="685"/>
      <c r="EH44" s="685"/>
      <c r="EI44" s="685"/>
      <c r="EJ44" s="685"/>
      <c r="EK44" s="685"/>
      <c r="EL44" s="685"/>
      <c r="EM44" s="685"/>
      <c r="EN44" s="685"/>
      <c r="EO44" s="685">
        <v>1000000000</v>
      </c>
      <c r="EP44" s="682"/>
      <c r="EQ44" s="682"/>
      <c r="ER44" s="682"/>
      <c r="ES44" s="676">
        <f t="shared" si="85"/>
        <v>1000000000</v>
      </c>
      <c r="ET44" s="690">
        <f t="shared" si="86"/>
        <v>428000000</v>
      </c>
      <c r="EU44" s="690">
        <f t="shared" si="86"/>
        <v>23065000</v>
      </c>
      <c r="EV44" s="690">
        <f t="shared" si="86"/>
        <v>7940000</v>
      </c>
      <c r="EW44" s="834"/>
      <c r="EX44" s="682"/>
      <c r="EY44" s="682"/>
      <c r="EZ44" s="682"/>
      <c r="FA44" s="682"/>
      <c r="FB44" s="682"/>
      <c r="FC44" s="682"/>
      <c r="FD44" s="682"/>
      <c r="FE44" s="682">
        <v>7000000000</v>
      </c>
      <c r="FF44" s="676">
        <f t="shared" si="87"/>
        <v>7000000000</v>
      </c>
      <c r="FG44" s="107">
        <f t="shared" si="88"/>
        <v>9000000000</v>
      </c>
    </row>
    <row r="45" spans="1:163" s="324" customFormat="1" ht="59.25" customHeight="1" x14ac:dyDescent="0.2">
      <c r="A45" s="317"/>
      <c r="B45" s="318"/>
      <c r="C45" s="319"/>
      <c r="D45" s="320"/>
      <c r="E45" s="321"/>
      <c r="F45" s="321"/>
      <c r="G45" s="226">
        <v>27</v>
      </c>
      <c r="H45" s="222" t="s">
        <v>145</v>
      </c>
      <c r="I45" s="222" t="s">
        <v>146</v>
      </c>
      <c r="J45" s="223" t="s">
        <v>125</v>
      </c>
      <c r="K45" s="223">
        <v>13</v>
      </c>
      <c r="L45" s="223" t="s">
        <v>73</v>
      </c>
      <c r="M45" s="237">
        <v>0</v>
      </c>
      <c r="N45" s="237">
        <v>6</v>
      </c>
      <c r="O45" s="226">
        <v>0</v>
      </c>
      <c r="P45" s="918"/>
      <c r="Q45" s="226">
        <v>2</v>
      </c>
      <c r="R45" s="228"/>
      <c r="S45" s="914">
        <v>1</v>
      </c>
      <c r="T45" s="226">
        <v>2</v>
      </c>
      <c r="U45" s="226"/>
      <c r="V45" s="918">
        <v>0</v>
      </c>
      <c r="W45" s="226">
        <v>2</v>
      </c>
      <c r="X45" s="223">
        <v>3</v>
      </c>
      <c r="Y45" s="314"/>
      <c r="Z45" s="226">
        <v>2</v>
      </c>
      <c r="AA45" s="223" t="s">
        <v>141</v>
      </c>
      <c r="AB45" s="67"/>
      <c r="AC45" s="68"/>
      <c r="AD45" s="68"/>
      <c r="AE45" s="68"/>
      <c r="AF45" s="67"/>
      <c r="AG45" s="68"/>
      <c r="AH45" s="68"/>
      <c r="AI45" s="68"/>
      <c r="AJ45" s="67"/>
      <c r="AK45" s="68"/>
      <c r="AL45" s="68"/>
      <c r="AM45" s="68"/>
      <c r="AN45" s="67"/>
      <c r="AO45" s="68"/>
      <c r="AP45" s="68"/>
      <c r="AQ45" s="68"/>
      <c r="AR45" s="67"/>
      <c r="AS45" s="68"/>
      <c r="AT45" s="68"/>
      <c r="AU45" s="68"/>
      <c r="AV45" s="67"/>
      <c r="AW45" s="68"/>
      <c r="AX45" s="68"/>
      <c r="AY45" s="68"/>
      <c r="AZ45" s="67"/>
      <c r="BA45" s="68"/>
      <c r="BB45" s="68"/>
      <c r="BC45" s="68"/>
      <c r="BD45" s="67"/>
      <c r="BE45" s="68"/>
      <c r="BF45" s="68"/>
      <c r="BG45" s="68"/>
      <c r="BH45" s="67">
        <v>6000000000</v>
      </c>
      <c r="BI45" s="68"/>
      <c r="BJ45" s="68"/>
      <c r="BK45" s="68"/>
      <c r="BL45" s="67">
        <f t="shared" si="80"/>
        <v>6000000000</v>
      </c>
      <c r="BM45" s="68">
        <f t="shared" si="81"/>
        <v>0</v>
      </c>
      <c r="BN45" s="68">
        <f t="shared" si="81"/>
        <v>0</v>
      </c>
      <c r="BO45" s="68">
        <f t="shared" si="81"/>
        <v>0</v>
      </c>
      <c r="BP45" s="686">
        <v>1000000000</v>
      </c>
      <c r="BQ45" s="322"/>
      <c r="BR45" s="322"/>
      <c r="BS45" s="322"/>
      <c r="BT45" s="686"/>
      <c r="BU45" s="322"/>
      <c r="BV45" s="322"/>
      <c r="BW45" s="322"/>
      <c r="BX45" s="322"/>
      <c r="BY45" s="686"/>
      <c r="BZ45" s="322"/>
      <c r="CA45" s="322"/>
      <c r="CB45" s="322"/>
      <c r="CC45" s="322"/>
      <c r="CD45" s="686"/>
      <c r="CE45" s="322"/>
      <c r="CF45" s="322"/>
      <c r="CG45" s="322"/>
      <c r="CH45" s="686"/>
      <c r="CI45" s="322"/>
      <c r="CJ45" s="322"/>
      <c r="CK45" s="322"/>
      <c r="CL45" s="686"/>
      <c r="CM45" s="322"/>
      <c r="CN45" s="322"/>
      <c r="CO45" s="322"/>
      <c r="CP45" s="686"/>
      <c r="CQ45" s="322"/>
      <c r="CR45" s="322"/>
      <c r="CS45" s="322"/>
      <c r="CT45" s="322"/>
      <c r="CU45" s="686"/>
      <c r="CV45" s="322"/>
      <c r="CW45" s="322"/>
      <c r="CX45" s="322"/>
      <c r="CY45" s="322"/>
      <c r="CZ45" s="686"/>
      <c r="DA45" s="322"/>
      <c r="DB45" s="322"/>
      <c r="DC45" s="322"/>
      <c r="DD45" s="711">
        <f t="shared" si="73"/>
        <v>1000000000</v>
      </c>
      <c r="DE45" s="711">
        <f t="shared" si="82"/>
        <v>0</v>
      </c>
      <c r="DF45" s="711">
        <f t="shared" si="83"/>
        <v>0</v>
      </c>
      <c r="DG45" s="711">
        <f t="shared" si="84"/>
        <v>0</v>
      </c>
      <c r="DH45" s="711"/>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v>4000000000</v>
      </c>
      <c r="EP45" s="686"/>
      <c r="EQ45" s="686"/>
      <c r="ER45" s="686"/>
      <c r="ES45" s="676">
        <f t="shared" si="85"/>
        <v>4000000000</v>
      </c>
      <c r="ET45" s="690">
        <f t="shared" si="86"/>
        <v>0</v>
      </c>
      <c r="EU45" s="690">
        <f t="shared" si="86"/>
        <v>0</v>
      </c>
      <c r="EV45" s="690">
        <f t="shared" si="86"/>
        <v>0</v>
      </c>
      <c r="EW45" s="836"/>
      <c r="EX45" s="686"/>
      <c r="EY45" s="686"/>
      <c r="EZ45" s="686"/>
      <c r="FA45" s="686"/>
      <c r="FB45" s="686"/>
      <c r="FC45" s="686"/>
      <c r="FD45" s="686"/>
      <c r="FE45" s="686"/>
      <c r="FF45" s="676">
        <f t="shared" si="87"/>
        <v>0</v>
      </c>
      <c r="FG45" s="107">
        <f t="shared" si="88"/>
        <v>11000000000</v>
      </c>
    </row>
    <row r="46" spans="1:163" ht="59.25" customHeight="1" x14ac:dyDescent="0.2">
      <c r="A46" s="299"/>
      <c r="B46" s="299"/>
      <c r="C46" s="239">
        <v>6</v>
      </c>
      <c r="D46" s="244" t="s">
        <v>147</v>
      </c>
      <c r="E46" s="325" t="s">
        <v>127</v>
      </c>
      <c r="F46" s="325" t="s">
        <v>128</v>
      </c>
      <c r="G46" s="226">
        <v>28</v>
      </c>
      <c r="H46" s="222" t="s">
        <v>148</v>
      </c>
      <c r="I46" s="218" t="s">
        <v>149</v>
      </c>
      <c r="J46" s="223" t="s">
        <v>125</v>
      </c>
      <c r="K46" s="223">
        <v>13</v>
      </c>
      <c r="L46" s="224" t="s">
        <v>73</v>
      </c>
      <c r="M46" s="225" t="s">
        <v>53</v>
      </c>
      <c r="N46" s="225">
        <v>6</v>
      </c>
      <c r="O46" s="227">
        <v>0</v>
      </c>
      <c r="P46" s="934"/>
      <c r="Q46" s="227">
        <v>2</v>
      </c>
      <c r="R46" s="228"/>
      <c r="S46" s="912">
        <v>2</v>
      </c>
      <c r="T46" s="227">
        <v>2</v>
      </c>
      <c r="U46" s="227"/>
      <c r="V46" s="934">
        <v>0</v>
      </c>
      <c r="W46" s="227">
        <v>2</v>
      </c>
      <c r="X46" s="224"/>
      <c r="Y46" s="314"/>
      <c r="Z46" s="226">
        <v>2</v>
      </c>
      <c r="AA46" s="223" t="s">
        <v>141</v>
      </c>
      <c r="AB46" s="67"/>
      <c r="AC46" s="68"/>
      <c r="AD46" s="68"/>
      <c r="AE46" s="68"/>
      <c r="AF46" s="67"/>
      <c r="AG46" s="68"/>
      <c r="AH46" s="68"/>
      <c r="AI46" s="68"/>
      <c r="AJ46" s="67"/>
      <c r="AK46" s="68"/>
      <c r="AL46" s="68"/>
      <c r="AM46" s="68"/>
      <c r="AN46" s="67"/>
      <c r="AO46" s="68"/>
      <c r="AP46" s="68"/>
      <c r="AQ46" s="68"/>
      <c r="AR46" s="67"/>
      <c r="AS46" s="68"/>
      <c r="AT46" s="68"/>
      <c r="AU46" s="68"/>
      <c r="AV46" s="67"/>
      <c r="AW46" s="68"/>
      <c r="AX46" s="68"/>
      <c r="AY46" s="68"/>
      <c r="AZ46" s="67"/>
      <c r="BA46" s="68"/>
      <c r="BB46" s="68"/>
      <c r="BC46" s="68"/>
      <c r="BD46" s="67"/>
      <c r="BE46" s="68"/>
      <c r="BF46" s="68"/>
      <c r="BG46" s="68"/>
      <c r="BH46" s="67"/>
      <c r="BI46" s="68"/>
      <c r="BJ46" s="68"/>
      <c r="BK46" s="68"/>
      <c r="BL46" s="67">
        <f t="shared" si="80"/>
        <v>0</v>
      </c>
      <c r="BM46" s="68">
        <f t="shared" si="81"/>
        <v>0</v>
      </c>
      <c r="BN46" s="68">
        <f t="shared" si="81"/>
        <v>0</v>
      </c>
      <c r="BO46" s="68">
        <f t="shared" si="81"/>
        <v>0</v>
      </c>
      <c r="BP46" s="682"/>
      <c r="BQ46" s="238"/>
      <c r="BR46" s="238"/>
      <c r="BS46" s="238"/>
      <c r="BT46" s="682"/>
      <c r="BU46" s="238"/>
      <c r="BV46" s="238"/>
      <c r="BW46" s="238"/>
      <c r="BX46" s="238"/>
      <c r="BY46" s="682"/>
      <c r="BZ46" s="238"/>
      <c r="CA46" s="238"/>
      <c r="CB46" s="238"/>
      <c r="CC46" s="238"/>
      <c r="CD46" s="682"/>
      <c r="CE46" s="238"/>
      <c r="CF46" s="238"/>
      <c r="CG46" s="238"/>
      <c r="CH46" s="682"/>
      <c r="CI46" s="238"/>
      <c r="CJ46" s="238"/>
      <c r="CK46" s="238"/>
      <c r="CL46" s="682"/>
      <c r="CM46" s="238"/>
      <c r="CN46" s="238"/>
      <c r="CO46" s="238"/>
      <c r="CP46" s="682"/>
      <c r="CQ46" s="238"/>
      <c r="CR46" s="238"/>
      <c r="CS46" s="238"/>
      <c r="CT46" s="238"/>
      <c r="CU46" s="682"/>
      <c r="CV46" s="238"/>
      <c r="CW46" s="238"/>
      <c r="CX46" s="238"/>
      <c r="CY46" s="238"/>
      <c r="CZ46" s="685">
        <v>1000000000</v>
      </c>
      <c r="DA46" s="238"/>
      <c r="DB46" s="238"/>
      <c r="DC46" s="238"/>
      <c r="DD46" s="676">
        <f t="shared" si="73"/>
        <v>1000000000</v>
      </c>
      <c r="DE46" s="711">
        <f t="shared" si="82"/>
        <v>0</v>
      </c>
      <c r="DF46" s="711">
        <f t="shared" si="83"/>
        <v>0</v>
      </c>
      <c r="DG46" s="711">
        <f t="shared" si="84"/>
        <v>0</v>
      </c>
      <c r="DH46" s="711"/>
      <c r="DI46" s="685">
        <v>1000000000</v>
      </c>
      <c r="DJ46" s="93"/>
      <c r="DK46" s="685"/>
      <c r="DL46" s="685"/>
      <c r="DM46" s="685"/>
      <c r="DN46" s="685"/>
      <c r="DO46" s="685"/>
      <c r="DP46" s="685"/>
      <c r="DQ46" s="685"/>
      <c r="DR46" s="685">
        <v>21000000</v>
      </c>
      <c r="DS46" s="685"/>
      <c r="DT46" s="685"/>
      <c r="DU46" s="685"/>
      <c r="DV46" s="685"/>
      <c r="DW46" s="685"/>
      <c r="DX46" s="685"/>
      <c r="DY46" s="685"/>
      <c r="DZ46" s="685"/>
      <c r="EA46" s="685"/>
      <c r="EB46" s="685"/>
      <c r="EC46" s="685"/>
      <c r="ED46" s="685"/>
      <c r="EE46" s="685"/>
      <c r="EF46" s="685"/>
      <c r="EG46" s="685"/>
      <c r="EH46" s="685"/>
      <c r="EI46" s="685"/>
      <c r="EJ46" s="685"/>
      <c r="EK46" s="685">
        <v>0</v>
      </c>
      <c r="EL46" s="685"/>
      <c r="EM46" s="685"/>
      <c r="EN46" s="685"/>
      <c r="EO46" s="685">
        <v>0</v>
      </c>
      <c r="EP46" s="682"/>
      <c r="EQ46" s="682"/>
      <c r="ER46" s="682"/>
      <c r="ES46" s="676">
        <f t="shared" si="85"/>
        <v>1000000000</v>
      </c>
      <c r="ET46" s="690">
        <f t="shared" si="86"/>
        <v>21000000</v>
      </c>
      <c r="EU46" s="690">
        <f t="shared" si="86"/>
        <v>0</v>
      </c>
      <c r="EV46" s="690">
        <f t="shared" si="86"/>
        <v>0</v>
      </c>
      <c r="EW46" s="834"/>
      <c r="EX46" s="682"/>
      <c r="EY46" s="682"/>
      <c r="EZ46" s="682"/>
      <c r="FA46" s="682"/>
      <c r="FB46" s="682"/>
      <c r="FC46" s="682"/>
      <c r="FD46" s="682"/>
      <c r="FE46" s="682"/>
      <c r="FF46" s="676">
        <f t="shared" si="87"/>
        <v>0</v>
      </c>
      <c r="FG46" s="107">
        <f t="shared" si="88"/>
        <v>2000000000</v>
      </c>
    </row>
    <row r="47" spans="1:163" ht="87.75" customHeight="1" x14ac:dyDescent="0.2">
      <c r="A47" s="299"/>
      <c r="B47" s="299"/>
      <c r="C47" s="240">
        <v>7</v>
      </c>
      <c r="D47" s="280" t="s">
        <v>150</v>
      </c>
      <c r="E47" s="275" t="s">
        <v>132</v>
      </c>
      <c r="F47" s="326">
        <v>0.27</v>
      </c>
      <c r="G47" s="226">
        <v>29</v>
      </c>
      <c r="H47" s="222" t="s">
        <v>151</v>
      </c>
      <c r="I47" s="218" t="s">
        <v>152</v>
      </c>
      <c r="J47" s="223" t="s">
        <v>125</v>
      </c>
      <c r="K47" s="223">
        <v>13</v>
      </c>
      <c r="L47" s="224" t="s">
        <v>58</v>
      </c>
      <c r="M47" s="225">
        <v>0</v>
      </c>
      <c r="N47" s="225">
        <v>1</v>
      </c>
      <c r="O47" s="227">
        <v>0</v>
      </c>
      <c r="P47" s="934"/>
      <c r="Q47" s="227">
        <v>1</v>
      </c>
      <c r="R47" s="228"/>
      <c r="S47" s="873">
        <v>1</v>
      </c>
      <c r="T47" s="227">
        <v>1</v>
      </c>
      <c r="U47" s="227"/>
      <c r="V47" s="934">
        <v>0.27</v>
      </c>
      <c r="W47" s="227">
        <v>1</v>
      </c>
      <c r="X47" s="224"/>
      <c r="Y47" s="314"/>
      <c r="Z47" s="226">
        <v>2</v>
      </c>
      <c r="AA47" s="223" t="s">
        <v>141</v>
      </c>
      <c r="AB47" s="67"/>
      <c r="AC47" s="68"/>
      <c r="AD47" s="68"/>
      <c r="AE47" s="68"/>
      <c r="AF47" s="67"/>
      <c r="AG47" s="68"/>
      <c r="AH47" s="68"/>
      <c r="AI47" s="68"/>
      <c r="AJ47" s="67"/>
      <c r="AK47" s="68"/>
      <c r="AL47" s="68"/>
      <c r="AM47" s="68"/>
      <c r="AN47" s="67"/>
      <c r="AO47" s="68"/>
      <c r="AP47" s="68"/>
      <c r="AQ47" s="68"/>
      <c r="AR47" s="67"/>
      <c r="AS47" s="68"/>
      <c r="AT47" s="68"/>
      <c r="AU47" s="68"/>
      <c r="AV47" s="67"/>
      <c r="AW47" s="68"/>
      <c r="AX47" s="68"/>
      <c r="AY47" s="68"/>
      <c r="AZ47" s="67"/>
      <c r="BA47" s="68"/>
      <c r="BB47" s="68"/>
      <c r="BC47" s="68"/>
      <c r="BD47" s="67"/>
      <c r="BE47" s="68"/>
      <c r="BF47" s="68"/>
      <c r="BG47" s="68"/>
      <c r="BH47" s="67"/>
      <c r="BI47" s="68"/>
      <c r="BJ47" s="68"/>
      <c r="BK47" s="68"/>
      <c r="BL47" s="67">
        <f t="shared" si="80"/>
        <v>0</v>
      </c>
      <c r="BM47" s="68">
        <f t="shared" si="81"/>
        <v>0</v>
      </c>
      <c r="BN47" s="68">
        <f t="shared" si="81"/>
        <v>0</v>
      </c>
      <c r="BO47" s="68">
        <f t="shared" si="81"/>
        <v>0</v>
      </c>
      <c r="BP47" s="682"/>
      <c r="BQ47" s="238"/>
      <c r="BR47" s="238"/>
      <c r="BS47" s="238"/>
      <c r="BT47" s="682"/>
      <c r="BU47" s="238"/>
      <c r="BV47" s="238"/>
      <c r="BW47" s="238"/>
      <c r="BX47" s="238"/>
      <c r="BY47" s="682"/>
      <c r="BZ47" s="238">
        <v>25000000</v>
      </c>
      <c r="CA47" s="238">
        <v>25000000</v>
      </c>
      <c r="CB47" s="238">
        <v>25000000</v>
      </c>
      <c r="CC47" s="238"/>
      <c r="CD47" s="682"/>
      <c r="CE47" s="238"/>
      <c r="CF47" s="238"/>
      <c r="CG47" s="238"/>
      <c r="CH47" s="682"/>
      <c r="CI47" s="238"/>
      <c r="CJ47" s="238"/>
      <c r="CK47" s="238"/>
      <c r="CL47" s="682"/>
      <c r="CM47" s="238"/>
      <c r="CN47" s="238"/>
      <c r="CO47" s="238"/>
      <c r="CP47" s="682"/>
      <c r="CQ47" s="238"/>
      <c r="CR47" s="238"/>
      <c r="CS47" s="238"/>
      <c r="CT47" s="238"/>
      <c r="CU47" s="682"/>
      <c r="CV47" s="238"/>
      <c r="CW47" s="238"/>
      <c r="CX47" s="238"/>
      <c r="CY47" s="238"/>
      <c r="CZ47" s="685">
        <v>1000000000</v>
      </c>
      <c r="DA47" s="238"/>
      <c r="DB47" s="238"/>
      <c r="DC47" s="238"/>
      <c r="DD47" s="676">
        <f t="shared" si="73"/>
        <v>1000000000</v>
      </c>
      <c r="DE47" s="711">
        <f t="shared" si="82"/>
        <v>25000000</v>
      </c>
      <c r="DF47" s="711">
        <f t="shared" si="83"/>
        <v>25000000</v>
      </c>
      <c r="DG47" s="711">
        <f t="shared" si="84"/>
        <v>25000000</v>
      </c>
      <c r="DH47" s="711"/>
      <c r="DI47" s="685">
        <v>1000000000</v>
      </c>
      <c r="DJ47" s="93"/>
      <c r="DK47" s="685"/>
      <c r="DL47" s="685"/>
      <c r="DM47" s="685"/>
      <c r="DN47" s="685"/>
      <c r="DO47" s="685"/>
      <c r="DP47" s="685"/>
      <c r="DQ47" s="685"/>
      <c r="DR47" s="685">
        <v>14000000</v>
      </c>
      <c r="DS47" s="685">
        <v>6340000</v>
      </c>
      <c r="DT47" s="685">
        <v>6340000</v>
      </c>
      <c r="DU47" s="685"/>
      <c r="DV47" s="685"/>
      <c r="DW47" s="685"/>
      <c r="DX47" s="685"/>
      <c r="DY47" s="685"/>
      <c r="DZ47" s="685"/>
      <c r="EA47" s="685"/>
      <c r="EB47" s="685"/>
      <c r="EC47" s="685"/>
      <c r="ED47" s="685"/>
      <c r="EE47" s="685"/>
      <c r="EF47" s="685"/>
      <c r="EG47" s="685"/>
      <c r="EH47" s="685"/>
      <c r="EI47" s="685"/>
      <c r="EJ47" s="685"/>
      <c r="EK47" s="685"/>
      <c r="EL47" s="685"/>
      <c r="EM47" s="685"/>
      <c r="EN47" s="685"/>
      <c r="EO47" s="685"/>
      <c r="EP47" s="682"/>
      <c r="EQ47" s="682"/>
      <c r="ER47" s="682"/>
      <c r="ES47" s="676">
        <f t="shared" si="85"/>
        <v>1000000000</v>
      </c>
      <c r="ET47" s="690">
        <f t="shared" si="86"/>
        <v>14000000</v>
      </c>
      <c r="EU47" s="690">
        <f t="shared" si="86"/>
        <v>6340000</v>
      </c>
      <c r="EV47" s="690">
        <f t="shared" si="86"/>
        <v>6340000</v>
      </c>
      <c r="EW47" s="834"/>
      <c r="EX47" s="682"/>
      <c r="EY47" s="682"/>
      <c r="EZ47" s="682"/>
      <c r="FA47" s="682"/>
      <c r="FB47" s="682"/>
      <c r="FC47" s="682"/>
      <c r="FD47" s="682"/>
      <c r="FE47" s="682"/>
      <c r="FF47" s="676">
        <f t="shared" si="87"/>
        <v>0</v>
      </c>
      <c r="FG47" s="107">
        <f t="shared" si="88"/>
        <v>2000000000</v>
      </c>
    </row>
    <row r="48" spans="1:163" s="324" customFormat="1" ht="74.25" customHeight="1" x14ac:dyDescent="0.2">
      <c r="A48" s="317"/>
      <c r="B48" s="317"/>
      <c r="C48" s="327"/>
      <c r="D48" s="328"/>
      <c r="E48" s="329"/>
      <c r="F48" s="330"/>
      <c r="G48" s="226">
        <v>30</v>
      </c>
      <c r="H48" s="222" t="s">
        <v>153</v>
      </c>
      <c r="I48" s="222" t="s">
        <v>154</v>
      </c>
      <c r="J48" s="223" t="s">
        <v>125</v>
      </c>
      <c r="K48" s="223">
        <v>13</v>
      </c>
      <c r="L48" s="223" t="s">
        <v>58</v>
      </c>
      <c r="M48" s="237">
        <v>1</v>
      </c>
      <c r="N48" s="237">
        <v>1</v>
      </c>
      <c r="O48" s="226">
        <v>1</v>
      </c>
      <c r="P48" s="918">
        <v>0</v>
      </c>
      <c r="Q48" s="226">
        <v>1</v>
      </c>
      <c r="R48" s="228"/>
      <c r="S48" s="872">
        <v>1</v>
      </c>
      <c r="T48" s="226">
        <v>1</v>
      </c>
      <c r="U48" s="226"/>
      <c r="V48" s="918">
        <v>0.6</v>
      </c>
      <c r="W48" s="226">
        <v>1</v>
      </c>
      <c r="X48" s="223"/>
      <c r="Y48" s="314"/>
      <c r="Z48" s="226">
        <v>13</v>
      </c>
      <c r="AA48" s="223" t="s">
        <v>155</v>
      </c>
      <c r="AB48" s="67"/>
      <c r="AC48" s="68"/>
      <c r="AD48" s="68"/>
      <c r="AE48" s="68"/>
      <c r="AF48" s="67"/>
      <c r="AG48" s="68"/>
      <c r="AH48" s="68"/>
      <c r="AI48" s="68"/>
      <c r="AJ48" s="67"/>
      <c r="AK48" s="68"/>
      <c r="AL48" s="68"/>
      <c r="AM48" s="68"/>
      <c r="AN48" s="67"/>
      <c r="AO48" s="68"/>
      <c r="AP48" s="68"/>
      <c r="AQ48" s="68"/>
      <c r="AR48" s="67"/>
      <c r="AS48" s="68"/>
      <c r="AT48" s="68"/>
      <c r="AU48" s="68"/>
      <c r="AV48" s="67"/>
      <c r="AW48" s="68"/>
      <c r="AX48" s="68"/>
      <c r="AY48" s="68"/>
      <c r="AZ48" s="67"/>
      <c r="BA48" s="68"/>
      <c r="BB48" s="68"/>
      <c r="BC48" s="68"/>
      <c r="BD48" s="67"/>
      <c r="BE48" s="68"/>
      <c r="BF48" s="68"/>
      <c r="BG48" s="68"/>
      <c r="BH48" s="67"/>
      <c r="BI48" s="68"/>
      <c r="BJ48" s="68"/>
      <c r="BK48" s="68"/>
      <c r="BL48" s="67">
        <f t="shared" si="80"/>
        <v>0</v>
      </c>
      <c r="BM48" s="68">
        <f t="shared" si="81"/>
        <v>0</v>
      </c>
      <c r="BN48" s="68">
        <f t="shared" si="81"/>
        <v>0</v>
      </c>
      <c r="BO48" s="68">
        <f t="shared" si="81"/>
        <v>0</v>
      </c>
      <c r="BP48" s="686"/>
      <c r="BQ48" s="322"/>
      <c r="BR48" s="322"/>
      <c r="BS48" s="322"/>
      <c r="BT48" s="686"/>
      <c r="BU48" s="322">
        <v>20000000</v>
      </c>
      <c r="BV48" s="322">
        <v>19580949</v>
      </c>
      <c r="BW48" s="322">
        <v>19580949</v>
      </c>
      <c r="BX48" s="322"/>
      <c r="BY48" s="686"/>
      <c r="BZ48" s="322">
        <v>25000000</v>
      </c>
      <c r="CA48" s="322">
        <v>1742216</v>
      </c>
      <c r="CB48" s="322">
        <v>1742216</v>
      </c>
      <c r="CC48" s="322"/>
      <c r="CD48" s="686"/>
      <c r="CE48" s="322"/>
      <c r="CF48" s="322"/>
      <c r="CG48" s="322"/>
      <c r="CH48" s="686"/>
      <c r="CI48" s="322"/>
      <c r="CJ48" s="322"/>
      <c r="CK48" s="322"/>
      <c r="CL48" s="686"/>
      <c r="CM48" s="322"/>
      <c r="CN48" s="322"/>
      <c r="CO48" s="322"/>
      <c r="CP48" s="686"/>
      <c r="CQ48" s="322"/>
      <c r="CR48" s="322"/>
      <c r="CS48" s="322"/>
      <c r="CT48" s="322"/>
      <c r="CU48" s="686"/>
      <c r="CV48" s="322"/>
      <c r="CW48" s="322"/>
      <c r="CX48" s="322"/>
      <c r="CY48" s="322"/>
      <c r="CZ48" s="93">
        <v>1000000000</v>
      </c>
      <c r="DA48" s="322"/>
      <c r="DB48" s="322"/>
      <c r="DC48" s="322"/>
      <c r="DD48" s="676">
        <f t="shared" si="73"/>
        <v>1000000000</v>
      </c>
      <c r="DE48" s="711">
        <f t="shared" si="82"/>
        <v>45000000</v>
      </c>
      <c r="DF48" s="711">
        <f t="shared" si="83"/>
        <v>21323165</v>
      </c>
      <c r="DG48" s="711">
        <f t="shared" si="84"/>
        <v>21323165</v>
      </c>
      <c r="DH48" s="711"/>
      <c r="DI48" s="93">
        <v>1000000000</v>
      </c>
      <c r="DJ48" s="93"/>
      <c r="DK48" s="93"/>
      <c r="DL48" s="93"/>
      <c r="DM48" s="93"/>
      <c r="DN48" s="685">
        <v>50000000</v>
      </c>
      <c r="DO48" s="93"/>
      <c r="DP48" s="93"/>
      <c r="DQ48" s="93"/>
      <c r="DR48" s="93">
        <v>14000000</v>
      </c>
      <c r="DS48" s="93">
        <v>14000000</v>
      </c>
      <c r="DT48" s="93">
        <v>2640000</v>
      </c>
      <c r="DU48" s="93"/>
      <c r="DV48" s="93"/>
      <c r="DW48" s="93"/>
      <c r="DX48" s="93"/>
      <c r="DY48" s="93"/>
      <c r="DZ48" s="93"/>
      <c r="EA48" s="93"/>
      <c r="EB48" s="93"/>
      <c r="EC48" s="93"/>
      <c r="ED48" s="93"/>
      <c r="EE48" s="93"/>
      <c r="EF48" s="93"/>
      <c r="EG48" s="93"/>
      <c r="EH48" s="93"/>
      <c r="EI48" s="93"/>
      <c r="EJ48" s="93"/>
      <c r="EK48" s="93"/>
      <c r="EL48" s="93"/>
      <c r="EM48" s="93"/>
      <c r="EN48" s="93"/>
      <c r="EO48" s="93"/>
      <c r="EP48" s="686"/>
      <c r="EQ48" s="686"/>
      <c r="ER48" s="686"/>
      <c r="ES48" s="676">
        <f t="shared" si="85"/>
        <v>1000000000</v>
      </c>
      <c r="ET48" s="690">
        <f t="shared" si="86"/>
        <v>64000000</v>
      </c>
      <c r="EU48" s="690">
        <f t="shared" si="86"/>
        <v>14000000</v>
      </c>
      <c r="EV48" s="690">
        <f t="shared" si="86"/>
        <v>2640000</v>
      </c>
      <c r="EW48" s="834"/>
      <c r="EX48" s="682"/>
      <c r="EY48" s="682"/>
      <c r="EZ48" s="682"/>
      <c r="FA48" s="682"/>
      <c r="FB48" s="682"/>
      <c r="FC48" s="682"/>
      <c r="FD48" s="682"/>
      <c r="FE48" s="682"/>
      <c r="FF48" s="676">
        <f t="shared" si="87"/>
        <v>0</v>
      </c>
      <c r="FG48" s="107">
        <f t="shared" si="88"/>
        <v>2000000000</v>
      </c>
    </row>
    <row r="49" spans="1:163" ht="24.75" customHeight="1" x14ac:dyDescent="0.2">
      <c r="A49" s="299"/>
      <c r="B49" s="299"/>
      <c r="C49" s="205">
        <v>6</v>
      </c>
      <c r="D49" s="206" t="s">
        <v>156</v>
      </c>
      <c r="E49" s="331"/>
      <c r="F49" s="258"/>
      <c r="G49" s="208"/>
      <c r="H49" s="209"/>
      <c r="I49" s="209"/>
      <c r="J49" s="208"/>
      <c r="K49" s="210"/>
      <c r="L49" s="211"/>
      <c r="M49" s="209"/>
      <c r="N49" s="209"/>
      <c r="O49" s="332"/>
      <c r="P49" s="332"/>
      <c r="Q49" s="333"/>
      <c r="R49" s="213"/>
      <c r="S49" s="865"/>
      <c r="T49" s="209"/>
      <c r="U49" s="209"/>
      <c r="V49" s="212"/>
      <c r="W49" s="210"/>
      <c r="X49" s="210"/>
      <c r="Y49" s="300"/>
      <c r="Z49" s="210"/>
      <c r="AA49" s="210"/>
      <c r="AB49" s="65">
        <f t="shared" ref="AB49:BK49" si="89">SUM(AB50:AB53)</f>
        <v>0</v>
      </c>
      <c r="AC49" s="65">
        <f t="shared" si="89"/>
        <v>0</v>
      </c>
      <c r="AD49" s="65">
        <f t="shared" si="89"/>
        <v>0</v>
      </c>
      <c r="AE49" s="65">
        <f t="shared" si="89"/>
        <v>0</v>
      </c>
      <c r="AF49" s="65">
        <f t="shared" si="89"/>
        <v>0</v>
      </c>
      <c r="AG49" s="65">
        <f t="shared" si="89"/>
        <v>0</v>
      </c>
      <c r="AH49" s="65">
        <f t="shared" si="89"/>
        <v>0</v>
      </c>
      <c r="AI49" s="65">
        <f t="shared" si="89"/>
        <v>0</v>
      </c>
      <c r="AJ49" s="65">
        <f t="shared" si="89"/>
        <v>230000000</v>
      </c>
      <c r="AK49" s="65">
        <f t="shared" si="89"/>
        <v>280000000</v>
      </c>
      <c r="AL49" s="65">
        <f t="shared" si="89"/>
        <v>241270386</v>
      </c>
      <c r="AM49" s="65">
        <f t="shared" si="89"/>
        <v>241270386</v>
      </c>
      <c r="AN49" s="65">
        <f t="shared" si="89"/>
        <v>0</v>
      </c>
      <c r="AO49" s="65">
        <f t="shared" si="89"/>
        <v>0</v>
      </c>
      <c r="AP49" s="65">
        <f t="shared" si="89"/>
        <v>0</v>
      </c>
      <c r="AQ49" s="65">
        <f t="shared" si="89"/>
        <v>0</v>
      </c>
      <c r="AR49" s="65">
        <f t="shared" si="89"/>
        <v>0</v>
      </c>
      <c r="AS49" s="65">
        <f t="shared" si="89"/>
        <v>0</v>
      </c>
      <c r="AT49" s="65">
        <f t="shared" si="89"/>
        <v>0</v>
      </c>
      <c r="AU49" s="65">
        <f t="shared" si="89"/>
        <v>0</v>
      </c>
      <c r="AV49" s="65">
        <f t="shared" si="89"/>
        <v>0</v>
      </c>
      <c r="AW49" s="65">
        <f t="shared" si="89"/>
        <v>0</v>
      </c>
      <c r="AX49" s="65">
        <f t="shared" si="89"/>
        <v>0</v>
      </c>
      <c r="AY49" s="65">
        <f t="shared" si="89"/>
        <v>0</v>
      </c>
      <c r="AZ49" s="65">
        <f t="shared" si="89"/>
        <v>0</v>
      </c>
      <c r="BA49" s="65">
        <f t="shared" si="89"/>
        <v>0</v>
      </c>
      <c r="BB49" s="65">
        <f t="shared" si="89"/>
        <v>0</v>
      </c>
      <c r="BC49" s="65">
        <f t="shared" si="89"/>
        <v>0</v>
      </c>
      <c r="BD49" s="65">
        <f t="shared" si="89"/>
        <v>0</v>
      </c>
      <c r="BE49" s="65">
        <f t="shared" si="89"/>
        <v>0</v>
      </c>
      <c r="BF49" s="65">
        <f t="shared" si="89"/>
        <v>0</v>
      </c>
      <c r="BG49" s="65">
        <f t="shared" si="89"/>
        <v>0</v>
      </c>
      <c r="BH49" s="65">
        <f t="shared" si="89"/>
        <v>0</v>
      </c>
      <c r="BI49" s="65">
        <f t="shared" si="89"/>
        <v>0</v>
      </c>
      <c r="BJ49" s="65">
        <f t="shared" si="89"/>
        <v>0</v>
      </c>
      <c r="BK49" s="65">
        <f t="shared" si="89"/>
        <v>0</v>
      </c>
      <c r="BL49" s="66">
        <f>SUM(BL50:BL53)</f>
        <v>230000000</v>
      </c>
      <c r="BM49" s="65">
        <f>SUM(BM50:BM53)</f>
        <v>280000000</v>
      </c>
      <c r="BN49" s="65">
        <f t="shared" ref="BN49:DG49" si="90">SUM(BN50:BN53)</f>
        <v>241270386</v>
      </c>
      <c r="BO49" s="65">
        <f t="shared" si="90"/>
        <v>241270386</v>
      </c>
      <c r="BP49" s="65">
        <f t="shared" si="90"/>
        <v>0</v>
      </c>
      <c r="BQ49" s="135">
        <f t="shared" si="90"/>
        <v>0</v>
      </c>
      <c r="BR49" s="135">
        <f t="shared" si="90"/>
        <v>0</v>
      </c>
      <c r="BS49" s="135">
        <f t="shared" si="90"/>
        <v>0</v>
      </c>
      <c r="BT49" s="65">
        <f t="shared" si="90"/>
        <v>0</v>
      </c>
      <c r="BU49" s="135">
        <f t="shared" si="90"/>
        <v>0</v>
      </c>
      <c r="BV49" s="135">
        <f t="shared" si="90"/>
        <v>0</v>
      </c>
      <c r="BW49" s="135">
        <f t="shared" si="90"/>
        <v>0</v>
      </c>
      <c r="BX49" s="135"/>
      <c r="BY49" s="65">
        <f t="shared" si="90"/>
        <v>200000000</v>
      </c>
      <c r="BZ49" s="135">
        <f t="shared" si="90"/>
        <v>365000000</v>
      </c>
      <c r="CA49" s="135">
        <f t="shared" si="90"/>
        <v>340547923</v>
      </c>
      <c r="CB49" s="135">
        <f t="shared" si="90"/>
        <v>338567923</v>
      </c>
      <c r="CC49" s="135"/>
      <c r="CD49" s="65">
        <f t="shared" si="90"/>
        <v>0</v>
      </c>
      <c r="CE49" s="135">
        <f t="shared" si="90"/>
        <v>0</v>
      </c>
      <c r="CF49" s="135">
        <f t="shared" si="90"/>
        <v>0</v>
      </c>
      <c r="CG49" s="135">
        <f t="shared" si="90"/>
        <v>0</v>
      </c>
      <c r="CH49" s="65">
        <f t="shared" si="90"/>
        <v>0</v>
      </c>
      <c r="CI49" s="135">
        <f t="shared" si="90"/>
        <v>0</v>
      </c>
      <c r="CJ49" s="135">
        <f t="shared" si="90"/>
        <v>0</v>
      </c>
      <c r="CK49" s="135">
        <f t="shared" si="90"/>
        <v>0</v>
      </c>
      <c r="CL49" s="65">
        <f t="shared" si="90"/>
        <v>0</v>
      </c>
      <c r="CM49" s="135">
        <f t="shared" si="90"/>
        <v>0</v>
      </c>
      <c r="CN49" s="135">
        <f t="shared" si="90"/>
        <v>0</v>
      </c>
      <c r="CO49" s="135">
        <f t="shared" si="90"/>
        <v>0</v>
      </c>
      <c r="CP49" s="65">
        <f t="shared" si="90"/>
        <v>0</v>
      </c>
      <c r="CQ49" s="135">
        <f t="shared" si="90"/>
        <v>0</v>
      </c>
      <c r="CR49" s="135">
        <f t="shared" si="90"/>
        <v>0</v>
      </c>
      <c r="CS49" s="135">
        <f t="shared" si="90"/>
        <v>0</v>
      </c>
      <c r="CT49" s="135"/>
      <c r="CU49" s="65">
        <f t="shared" si="90"/>
        <v>0</v>
      </c>
      <c r="CV49" s="135">
        <f t="shared" si="90"/>
        <v>0</v>
      </c>
      <c r="CW49" s="135">
        <f t="shared" si="90"/>
        <v>0</v>
      </c>
      <c r="CX49" s="135">
        <f t="shared" si="90"/>
        <v>0</v>
      </c>
      <c r="CY49" s="135"/>
      <c r="CZ49" s="65">
        <f t="shared" si="90"/>
        <v>0</v>
      </c>
      <c r="DA49" s="135">
        <f t="shared" si="90"/>
        <v>0</v>
      </c>
      <c r="DB49" s="135">
        <f t="shared" si="90"/>
        <v>0</v>
      </c>
      <c r="DC49" s="135">
        <f t="shared" si="90"/>
        <v>0</v>
      </c>
      <c r="DD49" s="65">
        <f t="shared" si="90"/>
        <v>200000000</v>
      </c>
      <c r="DE49" s="65">
        <f t="shared" si="90"/>
        <v>365000000</v>
      </c>
      <c r="DF49" s="65">
        <f t="shared" si="90"/>
        <v>340547923</v>
      </c>
      <c r="DG49" s="65">
        <f t="shared" si="90"/>
        <v>338567923</v>
      </c>
      <c r="DH49" s="65"/>
      <c r="DI49" s="65">
        <f t="shared" ref="DI49:DJ49" si="91">SUM(DI50:DI53)</f>
        <v>0</v>
      </c>
      <c r="DJ49" s="65">
        <f t="shared" si="91"/>
        <v>0</v>
      </c>
      <c r="DK49" s="65">
        <f t="shared" ref="DK49" si="92">SUM(DK50:DK53)</f>
        <v>0</v>
      </c>
      <c r="DL49" s="65">
        <f t="shared" ref="DL49:DM49" si="93">SUM(DL50:DL53)</f>
        <v>0</v>
      </c>
      <c r="DM49" s="65">
        <f t="shared" si="93"/>
        <v>0</v>
      </c>
      <c r="DN49" s="65">
        <f t="shared" ref="DN49" si="94">SUM(DN50:DN53)</f>
        <v>0</v>
      </c>
      <c r="DO49" s="65">
        <f t="shared" ref="DO49" si="95">SUM(DO50:DO53)</f>
        <v>0</v>
      </c>
      <c r="DP49" s="65">
        <f t="shared" ref="DP49:DQ49" si="96">SUM(DP50:DP53)</f>
        <v>0</v>
      </c>
      <c r="DQ49" s="65">
        <f t="shared" si="96"/>
        <v>50000000</v>
      </c>
      <c r="DR49" s="65">
        <f t="shared" ref="DR49" si="97">SUM(DR50:DR53)</f>
        <v>300000000</v>
      </c>
      <c r="DS49" s="65">
        <f t="shared" ref="DS49" si="98">SUM(DS50:DS53)</f>
        <v>192340000</v>
      </c>
      <c r="DT49" s="65">
        <f t="shared" ref="DT49" si="99">SUM(DT50:DT53)</f>
        <v>40080000</v>
      </c>
      <c r="DU49" s="65">
        <f t="shared" ref="DU49" si="100">SUM(DU50:DU53)</f>
        <v>0</v>
      </c>
      <c r="DV49" s="65">
        <f t="shared" ref="DV49" si="101">SUM(DV50:DV53)</f>
        <v>0</v>
      </c>
      <c r="DW49" s="65">
        <f t="shared" ref="DW49" si="102">SUM(DW50:DW53)</f>
        <v>0</v>
      </c>
      <c r="DX49" s="65">
        <f t="shared" ref="DX49:DY49" si="103">SUM(DX50:DX53)</f>
        <v>0</v>
      </c>
      <c r="DY49" s="65">
        <f t="shared" si="103"/>
        <v>0</v>
      </c>
      <c r="DZ49" s="65">
        <f t="shared" ref="DZ49" si="104">SUM(DZ50:DZ53)</f>
        <v>0</v>
      </c>
      <c r="EA49" s="65">
        <f t="shared" ref="EA49" si="105">SUM(EA50:EA53)</f>
        <v>0</v>
      </c>
      <c r="EB49" s="65">
        <f t="shared" ref="EB49" si="106">SUM(EB50:EB53)</f>
        <v>0</v>
      </c>
      <c r="EC49" s="65">
        <f t="shared" ref="EC49" si="107">SUM(EC50:EC53)</f>
        <v>0</v>
      </c>
      <c r="ED49" s="65">
        <f t="shared" ref="ED49" si="108">SUM(ED50:ED53)</f>
        <v>0</v>
      </c>
      <c r="EE49" s="65">
        <f t="shared" ref="EE49" si="109">SUM(EE50:EE53)</f>
        <v>0</v>
      </c>
      <c r="EF49" s="65">
        <f t="shared" ref="EF49:EG49" si="110">SUM(EF50:EF53)</f>
        <v>0</v>
      </c>
      <c r="EG49" s="65">
        <f t="shared" si="110"/>
        <v>0</v>
      </c>
      <c r="EH49" s="65">
        <f t="shared" ref="EH49" si="111">SUM(EH50:EH53)</f>
        <v>0</v>
      </c>
      <c r="EI49" s="65">
        <f t="shared" ref="EI49" si="112">SUM(EI50:EI53)</f>
        <v>0</v>
      </c>
      <c r="EJ49" s="65">
        <f t="shared" ref="EJ49:EK49" si="113">SUM(EJ50:EJ53)</f>
        <v>0</v>
      </c>
      <c r="EK49" s="65">
        <f t="shared" si="113"/>
        <v>0</v>
      </c>
      <c r="EL49" s="65">
        <f t="shared" ref="EL49" si="114">SUM(EL50:EL53)</f>
        <v>0</v>
      </c>
      <c r="EM49" s="65">
        <f t="shared" ref="EM49" si="115">SUM(EM50:EM53)</f>
        <v>0</v>
      </c>
      <c r="EN49" s="65">
        <f t="shared" ref="EN49:EO49" si="116">SUM(EN50:EN53)</f>
        <v>0</v>
      </c>
      <c r="EO49" s="65">
        <f t="shared" si="116"/>
        <v>0</v>
      </c>
      <c r="EP49" s="65">
        <f t="shared" ref="EP49" si="117">SUM(EP50:EP53)</f>
        <v>0</v>
      </c>
      <c r="EQ49" s="65">
        <f t="shared" ref="EQ49" si="118">SUM(EQ50:EQ53)</f>
        <v>0</v>
      </c>
      <c r="ER49" s="65">
        <f t="shared" ref="ER49" si="119">SUM(ER50:ER53)</f>
        <v>0</v>
      </c>
      <c r="ES49" s="65">
        <f t="shared" ref="ES49" si="120">SUM(ES50:ES53)</f>
        <v>50000000</v>
      </c>
      <c r="ET49" s="65">
        <f t="shared" ref="ET49" si="121">SUM(ET50:ET53)</f>
        <v>300000000</v>
      </c>
      <c r="EU49" s="65">
        <f t="shared" ref="EU49" si="122">SUM(EU50:EU53)</f>
        <v>192340000</v>
      </c>
      <c r="EV49" s="65">
        <f t="shared" ref="EV49" si="123">SUM(EV50:EV53)</f>
        <v>40080000</v>
      </c>
      <c r="EW49" s="835"/>
      <c r="EX49" s="684"/>
      <c r="EY49" s="684"/>
      <c r="EZ49" s="684"/>
      <c r="FA49" s="684"/>
      <c r="FB49" s="684"/>
      <c r="FC49" s="684"/>
      <c r="FD49" s="684"/>
      <c r="FE49" s="684"/>
      <c r="FF49" s="82">
        <f>SUM(FF50:FF53)</f>
        <v>20000000</v>
      </c>
      <c r="FG49" s="65">
        <f>SUM(FG50:FG53)</f>
        <v>500000000</v>
      </c>
    </row>
    <row r="50" spans="1:163" ht="98.25" customHeight="1" x14ac:dyDescent="0.2">
      <c r="A50" s="299"/>
      <c r="B50" s="299"/>
      <c r="C50" s="217"/>
      <c r="D50" s="265"/>
      <c r="E50" s="219"/>
      <c r="F50" s="219"/>
      <c r="G50" s="221">
        <v>31</v>
      </c>
      <c r="H50" s="222" t="s">
        <v>157</v>
      </c>
      <c r="I50" s="218" t="s">
        <v>158</v>
      </c>
      <c r="J50" s="223" t="s">
        <v>125</v>
      </c>
      <c r="K50" s="223">
        <v>13</v>
      </c>
      <c r="L50" s="334" t="s">
        <v>58</v>
      </c>
      <c r="M50" s="225" t="s">
        <v>53</v>
      </c>
      <c r="N50" s="225">
        <v>4</v>
      </c>
      <c r="O50" s="226">
        <v>4</v>
      </c>
      <c r="P50" s="918">
        <v>4</v>
      </c>
      <c r="Q50" s="227">
        <v>4</v>
      </c>
      <c r="R50" s="228"/>
      <c r="S50" s="879">
        <v>4</v>
      </c>
      <c r="T50" s="861">
        <v>4</v>
      </c>
      <c r="U50" s="861"/>
      <c r="V50" s="938">
        <v>2.5</v>
      </c>
      <c r="W50" s="861">
        <v>4</v>
      </c>
      <c r="X50" s="245"/>
      <c r="Y50" s="229">
        <f>BL50/$BL$49</f>
        <v>0.47826086956521741</v>
      </c>
      <c r="Z50" s="230">
        <v>8</v>
      </c>
      <c r="AA50" s="335" t="s">
        <v>135</v>
      </c>
      <c r="AB50" s="83"/>
      <c r="AC50" s="68"/>
      <c r="AD50" s="68"/>
      <c r="AE50" s="68"/>
      <c r="AF50" s="83"/>
      <c r="AG50" s="68"/>
      <c r="AH50" s="68"/>
      <c r="AI50" s="68"/>
      <c r="AJ50" s="77">
        <f>100000000+10000000</f>
        <v>110000000</v>
      </c>
      <c r="AK50" s="78">
        <v>110000000</v>
      </c>
      <c r="AL50" s="75">
        <v>110000000</v>
      </c>
      <c r="AM50" s="75">
        <v>110000000</v>
      </c>
      <c r="AN50" s="84"/>
      <c r="AO50" s="78"/>
      <c r="AP50" s="78"/>
      <c r="AQ50" s="78"/>
      <c r="AR50" s="84"/>
      <c r="AS50" s="78"/>
      <c r="AT50" s="79"/>
      <c r="AU50" s="68"/>
      <c r="AV50" s="83"/>
      <c r="AW50" s="68"/>
      <c r="AX50" s="68"/>
      <c r="AY50" s="68"/>
      <c r="AZ50" s="83"/>
      <c r="BA50" s="68"/>
      <c r="BB50" s="68"/>
      <c r="BC50" s="68"/>
      <c r="BD50" s="83"/>
      <c r="BE50" s="68"/>
      <c r="BF50" s="68"/>
      <c r="BG50" s="68"/>
      <c r="BH50" s="83"/>
      <c r="BI50" s="68"/>
      <c r="BJ50" s="68"/>
      <c r="BK50" s="68"/>
      <c r="BL50" s="67">
        <f>+AB50+AF50+AJ50+AN50+AR50+AV50+AZ50+BD50+BH50</f>
        <v>110000000</v>
      </c>
      <c r="BM50" s="68">
        <f t="shared" ref="BM50:BO53" si="124">AC50+AG50+AK50+AO50+AS50+AW50+BA50+BE50+BI50</f>
        <v>110000000</v>
      </c>
      <c r="BN50" s="68">
        <f t="shared" si="124"/>
        <v>110000000</v>
      </c>
      <c r="BO50" s="68">
        <f t="shared" si="124"/>
        <v>110000000</v>
      </c>
      <c r="BP50" s="682"/>
      <c r="BQ50" s="238"/>
      <c r="BR50" s="238"/>
      <c r="BS50" s="238"/>
      <c r="BT50" s="682"/>
      <c r="BU50" s="238"/>
      <c r="BV50" s="238"/>
      <c r="BW50" s="238"/>
      <c r="BX50" s="238"/>
      <c r="BY50" s="685">
        <v>95900000</v>
      </c>
      <c r="BZ50" s="238">
        <v>105900000</v>
      </c>
      <c r="CA50" s="238">
        <v>104164332</v>
      </c>
      <c r="CB50" s="238">
        <v>104164332</v>
      </c>
      <c r="CC50" s="238"/>
      <c r="CD50" s="682"/>
      <c r="CE50" s="238"/>
      <c r="CF50" s="238"/>
      <c r="CG50" s="238"/>
      <c r="CH50" s="682"/>
      <c r="CI50" s="238"/>
      <c r="CJ50" s="238"/>
      <c r="CK50" s="238"/>
      <c r="CL50" s="682"/>
      <c r="CM50" s="238"/>
      <c r="CN50" s="238"/>
      <c r="CO50" s="238"/>
      <c r="CP50" s="682"/>
      <c r="CQ50" s="238"/>
      <c r="CR50" s="238"/>
      <c r="CS50" s="238"/>
      <c r="CT50" s="238"/>
      <c r="CU50" s="682"/>
      <c r="CV50" s="238"/>
      <c r="CW50" s="238"/>
      <c r="CX50" s="238"/>
      <c r="CY50" s="238"/>
      <c r="CZ50" s="682"/>
      <c r="DA50" s="238"/>
      <c r="DB50" s="238"/>
      <c r="DC50" s="238"/>
      <c r="DD50" s="676">
        <f t="shared" si="73"/>
        <v>95900000</v>
      </c>
      <c r="DE50" s="711">
        <f t="shared" ref="DE50:DG53" si="125">BQ50+BU50+BZ50+CE50+CI50+CM50+CQ50+CV50+DA50</f>
        <v>105900000</v>
      </c>
      <c r="DF50" s="711">
        <f t="shared" si="125"/>
        <v>104164332</v>
      </c>
      <c r="DG50" s="711">
        <f t="shared" si="125"/>
        <v>104164332</v>
      </c>
      <c r="DH50" s="711"/>
      <c r="DI50" s="685"/>
      <c r="DJ50" s="93"/>
      <c r="DK50" s="685"/>
      <c r="DL50" s="685"/>
      <c r="DM50" s="685"/>
      <c r="DN50" s="685"/>
      <c r="DO50" s="685"/>
      <c r="DP50" s="685"/>
      <c r="DQ50" s="685">
        <v>23900000</v>
      </c>
      <c r="DR50" s="685">
        <v>104000000</v>
      </c>
      <c r="DS50" s="685">
        <v>76120000</v>
      </c>
      <c r="DT50" s="685">
        <v>20080000</v>
      </c>
      <c r="DU50" s="685"/>
      <c r="DV50" s="685"/>
      <c r="DW50" s="685"/>
      <c r="DX50" s="685"/>
      <c r="DY50" s="685"/>
      <c r="DZ50" s="685"/>
      <c r="EA50" s="685"/>
      <c r="EB50" s="685"/>
      <c r="EC50" s="685"/>
      <c r="ED50" s="685"/>
      <c r="EE50" s="685"/>
      <c r="EF50" s="685"/>
      <c r="EG50" s="685"/>
      <c r="EH50" s="685"/>
      <c r="EI50" s="685"/>
      <c r="EJ50" s="685"/>
      <c r="EK50" s="685"/>
      <c r="EL50" s="685"/>
      <c r="EM50" s="685"/>
      <c r="EN50" s="685"/>
      <c r="EO50" s="685"/>
      <c r="EP50" s="682"/>
      <c r="EQ50" s="682"/>
      <c r="ER50" s="682"/>
      <c r="ES50" s="676">
        <f>DI50+DM50+DQ50+DU50+DY50+EC50+EG50+EK50+EO50</f>
        <v>23900000</v>
      </c>
      <c r="ET50" s="690">
        <f t="shared" ref="ET50:EV53" si="126">DJ50+DN50+DR50+DV50+DZ50+ED50+EH50+EL50+EP50</f>
        <v>104000000</v>
      </c>
      <c r="EU50" s="690">
        <f t="shared" si="126"/>
        <v>76120000</v>
      </c>
      <c r="EV50" s="690">
        <f t="shared" si="126"/>
        <v>20080000</v>
      </c>
      <c r="EW50" s="834"/>
      <c r="EX50" s="682"/>
      <c r="EY50" s="682">
        <v>9700000</v>
      </c>
      <c r="EZ50" s="682"/>
      <c r="FA50" s="682"/>
      <c r="FB50" s="682"/>
      <c r="FC50" s="682"/>
      <c r="FD50" s="682"/>
      <c r="FE50" s="682"/>
      <c r="FF50" s="676">
        <f>EW50+EX50+EY50+EZ50+FA50+FB50+FC50+FD50+FE50</f>
        <v>9700000</v>
      </c>
      <c r="FG50" s="107">
        <f>BL50+DD50+ES50+FF50</f>
        <v>239500000</v>
      </c>
    </row>
    <row r="51" spans="1:163" ht="278.25" customHeight="1" x14ac:dyDescent="0.2">
      <c r="A51" s="299"/>
      <c r="B51" s="299"/>
      <c r="C51" s="239">
        <v>5</v>
      </c>
      <c r="D51" s="244" t="s">
        <v>159</v>
      </c>
      <c r="E51" s="336" t="s">
        <v>121</v>
      </c>
      <c r="F51" s="336" t="s">
        <v>122</v>
      </c>
      <c r="G51" s="221">
        <v>32</v>
      </c>
      <c r="H51" s="222" t="s">
        <v>160</v>
      </c>
      <c r="I51" s="218" t="s">
        <v>161</v>
      </c>
      <c r="J51" s="223" t="s">
        <v>125</v>
      </c>
      <c r="K51" s="223">
        <v>13</v>
      </c>
      <c r="L51" s="334" t="s">
        <v>73</v>
      </c>
      <c r="M51" s="225" t="s">
        <v>53</v>
      </c>
      <c r="N51" s="225">
        <v>100</v>
      </c>
      <c r="O51" s="226">
        <v>15</v>
      </c>
      <c r="P51" s="918">
        <v>15</v>
      </c>
      <c r="Q51" s="227">
        <v>30</v>
      </c>
      <c r="R51" s="228"/>
      <c r="S51" s="912">
        <v>30</v>
      </c>
      <c r="T51" s="227">
        <v>30</v>
      </c>
      <c r="U51" s="227"/>
      <c r="V51" s="934">
        <v>15</v>
      </c>
      <c r="W51" s="227">
        <v>25</v>
      </c>
      <c r="X51" s="227"/>
      <c r="Y51" s="229">
        <f>BL51/$BL$49</f>
        <v>0.43478260869565216</v>
      </c>
      <c r="Z51" s="230">
        <v>8</v>
      </c>
      <c r="AA51" s="335" t="s">
        <v>135</v>
      </c>
      <c r="AB51" s="83"/>
      <c r="AC51" s="68"/>
      <c r="AD51" s="68"/>
      <c r="AE51" s="68"/>
      <c r="AF51" s="83"/>
      <c r="AG51" s="68"/>
      <c r="AH51" s="68"/>
      <c r="AI51" s="68"/>
      <c r="AJ51" s="77">
        <v>100000000</v>
      </c>
      <c r="AK51" s="69">
        <v>150000000</v>
      </c>
      <c r="AL51" s="75">
        <v>111270386</v>
      </c>
      <c r="AM51" s="78">
        <v>111270386</v>
      </c>
      <c r="AN51" s="84"/>
      <c r="AO51" s="78"/>
      <c r="AP51" s="78"/>
      <c r="AQ51" s="78"/>
      <c r="AR51" s="84"/>
      <c r="AS51" s="78"/>
      <c r="AT51" s="79"/>
      <c r="AU51" s="68"/>
      <c r="AV51" s="83"/>
      <c r="AW51" s="68"/>
      <c r="AX51" s="68"/>
      <c r="AY51" s="68"/>
      <c r="AZ51" s="83"/>
      <c r="BA51" s="68"/>
      <c r="BB51" s="68"/>
      <c r="BC51" s="68"/>
      <c r="BD51" s="83"/>
      <c r="BE51" s="68"/>
      <c r="BF51" s="68"/>
      <c r="BG51" s="68"/>
      <c r="BH51" s="83"/>
      <c r="BI51" s="68"/>
      <c r="BJ51" s="68"/>
      <c r="BK51" s="68"/>
      <c r="BL51" s="67">
        <f>+AB51+AF51+AJ51+AN51+AR51+AV51+AZ51+BD51+BH51</f>
        <v>100000000</v>
      </c>
      <c r="BM51" s="68">
        <f t="shared" si="124"/>
        <v>150000000</v>
      </c>
      <c r="BN51" s="68">
        <f t="shared" si="124"/>
        <v>111270386</v>
      </c>
      <c r="BO51" s="68">
        <f t="shared" si="124"/>
        <v>111270386</v>
      </c>
      <c r="BP51" s="682"/>
      <c r="BQ51" s="238"/>
      <c r="BR51" s="238"/>
      <c r="BS51" s="238"/>
      <c r="BT51" s="682"/>
      <c r="BU51" s="238"/>
      <c r="BV51" s="238"/>
      <c r="BW51" s="238"/>
      <c r="BX51" s="238"/>
      <c r="BY51" s="685">
        <v>86900000</v>
      </c>
      <c r="BZ51" s="238">
        <v>201900000</v>
      </c>
      <c r="CA51" s="238">
        <v>183693591</v>
      </c>
      <c r="CB51" s="238">
        <v>183693591</v>
      </c>
      <c r="CC51" s="238"/>
      <c r="CD51" s="682"/>
      <c r="CE51" s="238"/>
      <c r="CF51" s="238"/>
      <c r="CG51" s="238"/>
      <c r="CH51" s="682"/>
      <c r="CI51" s="238"/>
      <c r="CJ51" s="238"/>
      <c r="CK51" s="238"/>
      <c r="CL51" s="682"/>
      <c r="CM51" s="238"/>
      <c r="CN51" s="238"/>
      <c r="CO51" s="238"/>
      <c r="CP51" s="682"/>
      <c r="CQ51" s="238"/>
      <c r="CR51" s="238"/>
      <c r="CS51" s="238"/>
      <c r="CT51" s="238"/>
      <c r="CU51" s="682"/>
      <c r="CV51" s="238"/>
      <c r="CW51" s="238"/>
      <c r="CX51" s="238"/>
      <c r="CY51" s="238"/>
      <c r="CZ51" s="682"/>
      <c r="DA51" s="238"/>
      <c r="DB51" s="238"/>
      <c r="DC51" s="238"/>
      <c r="DD51" s="676">
        <f t="shared" si="73"/>
        <v>86900000</v>
      </c>
      <c r="DE51" s="711">
        <f t="shared" si="125"/>
        <v>201900000</v>
      </c>
      <c r="DF51" s="711">
        <f t="shared" si="125"/>
        <v>183693591</v>
      </c>
      <c r="DG51" s="711">
        <f t="shared" si="125"/>
        <v>183693591</v>
      </c>
      <c r="DH51" s="711"/>
      <c r="DI51" s="685"/>
      <c r="DJ51" s="93"/>
      <c r="DK51" s="685"/>
      <c r="DL51" s="685"/>
      <c r="DM51" s="685"/>
      <c r="DN51" s="685"/>
      <c r="DO51" s="685"/>
      <c r="DP51" s="685"/>
      <c r="DQ51" s="685">
        <v>21700000</v>
      </c>
      <c r="DR51" s="685">
        <v>140000000</v>
      </c>
      <c r="DS51" s="685">
        <v>66320000</v>
      </c>
      <c r="DT51" s="685">
        <v>7000000</v>
      </c>
      <c r="DU51" s="685"/>
      <c r="DV51" s="685"/>
      <c r="DW51" s="685"/>
      <c r="DX51" s="685"/>
      <c r="DY51" s="685"/>
      <c r="DZ51" s="685"/>
      <c r="EA51" s="685"/>
      <c r="EB51" s="685"/>
      <c r="EC51" s="685"/>
      <c r="ED51" s="685"/>
      <c r="EE51" s="685"/>
      <c r="EF51" s="685"/>
      <c r="EG51" s="685"/>
      <c r="EH51" s="685"/>
      <c r="EI51" s="685"/>
      <c r="EJ51" s="685"/>
      <c r="EK51" s="685"/>
      <c r="EL51" s="685"/>
      <c r="EM51" s="685"/>
      <c r="EN51" s="685"/>
      <c r="EO51" s="685"/>
      <c r="EP51" s="682"/>
      <c r="EQ51" s="682"/>
      <c r="ER51" s="682"/>
      <c r="ES51" s="676">
        <f>DI51+DM51+DQ51+DU51+DY51+EC51+EG51+EK51+EO51</f>
        <v>21700000</v>
      </c>
      <c r="ET51" s="690">
        <f t="shared" si="126"/>
        <v>140000000</v>
      </c>
      <c r="EU51" s="690">
        <f t="shared" si="126"/>
        <v>66320000</v>
      </c>
      <c r="EV51" s="690">
        <f t="shared" si="126"/>
        <v>7000000</v>
      </c>
      <c r="EW51" s="834"/>
      <c r="EX51" s="682"/>
      <c r="EY51" s="682">
        <v>4800000</v>
      </c>
      <c r="EZ51" s="682"/>
      <c r="FA51" s="682"/>
      <c r="FB51" s="682"/>
      <c r="FC51" s="682"/>
      <c r="FD51" s="682"/>
      <c r="FE51" s="682"/>
      <c r="FF51" s="676">
        <f>EW51+EX51+EY51+EZ51+FA51+FB51+FC51+FD51+FE51</f>
        <v>4800000</v>
      </c>
      <c r="FG51" s="107">
        <f>BL51+DD51+ES51+FF51</f>
        <v>213400000</v>
      </c>
    </row>
    <row r="52" spans="1:163" ht="107.25" customHeight="1" x14ac:dyDescent="0.2">
      <c r="A52" s="299"/>
      <c r="B52" s="299"/>
      <c r="C52" s="247">
        <v>6</v>
      </c>
      <c r="D52" s="218" t="s">
        <v>162</v>
      </c>
      <c r="E52" s="235" t="s">
        <v>127</v>
      </c>
      <c r="F52" s="235" t="s">
        <v>128</v>
      </c>
      <c r="G52" s="221">
        <v>33</v>
      </c>
      <c r="H52" s="222" t="s">
        <v>163</v>
      </c>
      <c r="I52" s="218" t="s">
        <v>164</v>
      </c>
      <c r="J52" s="223" t="s">
        <v>125</v>
      </c>
      <c r="K52" s="223">
        <v>13</v>
      </c>
      <c r="L52" s="334" t="s">
        <v>73</v>
      </c>
      <c r="M52" s="225" t="s">
        <v>53</v>
      </c>
      <c r="N52" s="337">
        <v>1200</v>
      </c>
      <c r="O52" s="226">
        <v>200</v>
      </c>
      <c r="P52" s="918">
        <v>200</v>
      </c>
      <c r="Q52" s="227">
        <v>400</v>
      </c>
      <c r="R52" s="228"/>
      <c r="S52" s="912">
        <v>400</v>
      </c>
      <c r="T52" s="227">
        <v>400</v>
      </c>
      <c r="U52" s="227"/>
      <c r="V52" s="934">
        <v>119</v>
      </c>
      <c r="W52" s="227">
        <v>200</v>
      </c>
      <c r="X52" s="227"/>
      <c r="Y52" s="229">
        <f>BL52/$BL$49</f>
        <v>4.3478260869565216E-2</v>
      </c>
      <c r="Z52" s="230">
        <v>8</v>
      </c>
      <c r="AA52" s="335" t="s">
        <v>135</v>
      </c>
      <c r="AB52" s="83"/>
      <c r="AC52" s="68"/>
      <c r="AD52" s="68"/>
      <c r="AE52" s="68"/>
      <c r="AF52" s="83"/>
      <c r="AG52" s="68"/>
      <c r="AH52" s="68"/>
      <c r="AI52" s="68"/>
      <c r="AJ52" s="77">
        <v>10000000</v>
      </c>
      <c r="AK52" s="69">
        <v>10000000</v>
      </c>
      <c r="AL52" s="75">
        <v>10000000</v>
      </c>
      <c r="AM52" s="78">
        <v>10000000</v>
      </c>
      <c r="AN52" s="84"/>
      <c r="AO52" s="78"/>
      <c r="AP52" s="78"/>
      <c r="AQ52" s="78"/>
      <c r="AR52" s="84"/>
      <c r="AS52" s="78"/>
      <c r="AT52" s="79"/>
      <c r="AU52" s="68"/>
      <c r="AV52" s="83"/>
      <c r="AW52" s="68"/>
      <c r="AX52" s="68"/>
      <c r="AY52" s="68"/>
      <c r="AZ52" s="83"/>
      <c r="BA52" s="68"/>
      <c r="BB52" s="68"/>
      <c r="BC52" s="68"/>
      <c r="BD52" s="83"/>
      <c r="BE52" s="68"/>
      <c r="BF52" s="68"/>
      <c r="BG52" s="68"/>
      <c r="BH52" s="83"/>
      <c r="BI52" s="68"/>
      <c r="BJ52" s="68"/>
      <c r="BK52" s="68"/>
      <c r="BL52" s="67">
        <f>+AB52+AF52+AJ52+AN52+AR52+AV52+AZ52+BD52+BH52</f>
        <v>10000000</v>
      </c>
      <c r="BM52" s="68">
        <f t="shared" si="124"/>
        <v>10000000</v>
      </c>
      <c r="BN52" s="68">
        <f t="shared" si="124"/>
        <v>10000000</v>
      </c>
      <c r="BO52" s="68">
        <f t="shared" si="124"/>
        <v>10000000</v>
      </c>
      <c r="BP52" s="682"/>
      <c r="BQ52" s="238"/>
      <c r="BR52" s="238"/>
      <c r="BS52" s="238"/>
      <c r="BT52" s="682"/>
      <c r="BU52" s="238"/>
      <c r="BV52" s="238"/>
      <c r="BW52" s="238"/>
      <c r="BX52" s="238"/>
      <c r="BY52" s="685">
        <v>8600000</v>
      </c>
      <c r="BZ52" s="238">
        <v>28600000</v>
      </c>
      <c r="CA52" s="238">
        <v>27930000</v>
      </c>
      <c r="CB52" s="238">
        <v>26930000</v>
      </c>
      <c r="CC52" s="238"/>
      <c r="CD52" s="682"/>
      <c r="CE52" s="238"/>
      <c r="CF52" s="238"/>
      <c r="CG52" s="238"/>
      <c r="CH52" s="682"/>
      <c r="CI52" s="238"/>
      <c r="CJ52" s="238"/>
      <c r="CK52" s="238"/>
      <c r="CL52" s="682"/>
      <c r="CM52" s="238"/>
      <c r="CN52" s="238"/>
      <c r="CO52" s="238"/>
      <c r="CP52" s="682"/>
      <c r="CQ52" s="238"/>
      <c r="CR52" s="238"/>
      <c r="CS52" s="238"/>
      <c r="CT52" s="238"/>
      <c r="CU52" s="682"/>
      <c r="CV52" s="238"/>
      <c r="CW52" s="238"/>
      <c r="CX52" s="238"/>
      <c r="CY52" s="238"/>
      <c r="CZ52" s="682"/>
      <c r="DA52" s="238"/>
      <c r="DB52" s="238"/>
      <c r="DC52" s="238"/>
      <c r="DD52" s="676">
        <f t="shared" si="73"/>
        <v>8600000</v>
      </c>
      <c r="DE52" s="711">
        <f t="shared" si="125"/>
        <v>28600000</v>
      </c>
      <c r="DF52" s="711">
        <f t="shared" si="125"/>
        <v>27930000</v>
      </c>
      <c r="DG52" s="711">
        <f t="shared" si="125"/>
        <v>26930000</v>
      </c>
      <c r="DH52" s="711"/>
      <c r="DI52" s="685"/>
      <c r="DJ52" s="93"/>
      <c r="DK52" s="685"/>
      <c r="DL52" s="685"/>
      <c r="DM52" s="685"/>
      <c r="DN52" s="685"/>
      <c r="DO52" s="685"/>
      <c r="DP52" s="685"/>
      <c r="DQ52" s="685">
        <v>2100000</v>
      </c>
      <c r="DR52" s="685">
        <v>28000000</v>
      </c>
      <c r="DS52" s="685">
        <v>23280000</v>
      </c>
      <c r="DT52" s="685">
        <v>6000000</v>
      </c>
      <c r="DU52" s="685"/>
      <c r="DV52" s="685"/>
      <c r="DW52" s="685"/>
      <c r="DX52" s="685"/>
      <c r="DY52" s="685"/>
      <c r="DZ52" s="685"/>
      <c r="EA52" s="685"/>
      <c r="EB52" s="685"/>
      <c r="EC52" s="685"/>
      <c r="ED52" s="685"/>
      <c r="EE52" s="685"/>
      <c r="EF52" s="685"/>
      <c r="EG52" s="685"/>
      <c r="EH52" s="685"/>
      <c r="EI52" s="685"/>
      <c r="EJ52" s="685"/>
      <c r="EK52" s="685"/>
      <c r="EL52" s="685"/>
      <c r="EM52" s="685"/>
      <c r="EN52" s="685"/>
      <c r="EO52" s="685"/>
      <c r="EP52" s="682"/>
      <c r="EQ52" s="682"/>
      <c r="ER52" s="682"/>
      <c r="ES52" s="676">
        <f>DI52+DM52+DQ52+DU52+DY52+EC52+EG52+EK52+EO52</f>
        <v>2100000</v>
      </c>
      <c r="ET52" s="690">
        <f t="shared" si="126"/>
        <v>28000000</v>
      </c>
      <c r="EU52" s="690">
        <f t="shared" si="126"/>
        <v>23280000</v>
      </c>
      <c r="EV52" s="690">
        <f t="shared" si="126"/>
        <v>6000000</v>
      </c>
      <c r="EW52" s="834"/>
      <c r="EX52" s="682"/>
      <c r="EY52" s="682">
        <v>2500000</v>
      </c>
      <c r="EZ52" s="682"/>
      <c r="FA52" s="682"/>
      <c r="FB52" s="682"/>
      <c r="FC52" s="682"/>
      <c r="FD52" s="682"/>
      <c r="FE52" s="682"/>
      <c r="FF52" s="676">
        <f>EW52+EX52+EY52+EZ52+FA52+FB52+FC52+FD52+FE52</f>
        <v>2500000</v>
      </c>
      <c r="FG52" s="107">
        <f>BL52+DD52+ES52+FF52</f>
        <v>23200000</v>
      </c>
    </row>
    <row r="53" spans="1:163" ht="107.25" customHeight="1" x14ac:dyDescent="0.2">
      <c r="A53" s="299"/>
      <c r="B53" s="299"/>
      <c r="C53" s="239">
        <v>7</v>
      </c>
      <c r="D53" s="280" t="s">
        <v>150</v>
      </c>
      <c r="E53" s="275" t="s">
        <v>132</v>
      </c>
      <c r="F53" s="338">
        <v>0.27</v>
      </c>
      <c r="G53" s="221">
        <v>34</v>
      </c>
      <c r="H53" s="222" t="s">
        <v>165</v>
      </c>
      <c r="I53" s="218" t="s">
        <v>166</v>
      </c>
      <c r="J53" s="223" t="s">
        <v>125</v>
      </c>
      <c r="K53" s="223">
        <v>13</v>
      </c>
      <c r="L53" s="307" t="s">
        <v>73</v>
      </c>
      <c r="M53" s="225" t="s">
        <v>53</v>
      </c>
      <c r="N53" s="337">
        <v>2400</v>
      </c>
      <c r="O53" s="226">
        <v>400</v>
      </c>
      <c r="P53" s="918">
        <v>400</v>
      </c>
      <c r="Q53" s="227">
        <v>800</v>
      </c>
      <c r="R53" s="528"/>
      <c r="S53" s="912">
        <v>800</v>
      </c>
      <c r="T53" s="227">
        <v>600</v>
      </c>
      <c r="U53" s="227"/>
      <c r="V53" s="934">
        <v>139</v>
      </c>
      <c r="W53" s="227">
        <v>600</v>
      </c>
      <c r="X53" s="227"/>
      <c r="Y53" s="229">
        <f>BL53/$BL$49</f>
        <v>4.3478260869565216E-2</v>
      </c>
      <c r="Z53" s="230">
        <v>8</v>
      </c>
      <c r="AA53" s="335" t="s">
        <v>135</v>
      </c>
      <c r="AB53" s="83"/>
      <c r="AC53" s="68"/>
      <c r="AD53" s="68"/>
      <c r="AE53" s="68"/>
      <c r="AF53" s="83"/>
      <c r="AG53" s="68"/>
      <c r="AH53" s="68"/>
      <c r="AI53" s="68"/>
      <c r="AJ53" s="77">
        <v>10000000</v>
      </c>
      <c r="AK53" s="69">
        <v>10000000</v>
      </c>
      <c r="AL53" s="75">
        <v>10000000</v>
      </c>
      <c r="AM53" s="78">
        <v>10000000</v>
      </c>
      <c r="AN53" s="84"/>
      <c r="AO53" s="78"/>
      <c r="AP53" s="78"/>
      <c r="AQ53" s="78"/>
      <c r="AR53" s="84"/>
      <c r="AS53" s="78"/>
      <c r="AT53" s="79"/>
      <c r="AU53" s="68"/>
      <c r="AV53" s="83"/>
      <c r="AW53" s="68"/>
      <c r="AX53" s="68"/>
      <c r="AY53" s="68"/>
      <c r="AZ53" s="83"/>
      <c r="BA53" s="68"/>
      <c r="BB53" s="68"/>
      <c r="BC53" s="68"/>
      <c r="BD53" s="83"/>
      <c r="BE53" s="68"/>
      <c r="BF53" s="68"/>
      <c r="BG53" s="68"/>
      <c r="BH53" s="83"/>
      <c r="BI53" s="68"/>
      <c r="BJ53" s="68"/>
      <c r="BK53" s="68"/>
      <c r="BL53" s="67">
        <f>+AB53+AF53+AJ53+AN53+AR53+AV53+AZ53+BD53+BH53</f>
        <v>10000000</v>
      </c>
      <c r="BM53" s="68">
        <f t="shared" si="124"/>
        <v>10000000</v>
      </c>
      <c r="BN53" s="68">
        <f t="shared" si="124"/>
        <v>10000000</v>
      </c>
      <c r="BO53" s="68">
        <f t="shared" si="124"/>
        <v>10000000</v>
      </c>
      <c r="BP53" s="682"/>
      <c r="BQ53" s="238"/>
      <c r="BR53" s="238"/>
      <c r="BS53" s="238"/>
      <c r="BT53" s="682"/>
      <c r="BU53" s="238"/>
      <c r="BV53" s="238"/>
      <c r="BW53" s="238"/>
      <c r="BX53" s="238"/>
      <c r="BY53" s="685">
        <v>8600000</v>
      </c>
      <c r="BZ53" s="238">
        <v>28600000</v>
      </c>
      <c r="CA53" s="238">
        <v>24760000</v>
      </c>
      <c r="CB53" s="238">
        <v>23780000</v>
      </c>
      <c r="CC53" s="238"/>
      <c r="CD53" s="682"/>
      <c r="CE53" s="238"/>
      <c r="CF53" s="238"/>
      <c r="CG53" s="238"/>
      <c r="CH53" s="682"/>
      <c r="CI53" s="238"/>
      <c r="CJ53" s="238"/>
      <c r="CK53" s="238"/>
      <c r="CL53" s="682"/>
      <c r="CM53" s="238"/>
      <c r="CN53" s="238"/>
      <c r="CO53" s="238"/>
      <c r="CP53" s="682"/>
      <c r="CQ53" s="238"/>
      <c r="CR53" s="238"/>
      <c r="CS53" s="238"/>
      <c r="CT53" s="238"/>
      <c r="CU53" s="682"/>
      <c r="CV53" s="238"/>
      <c r="CW53" s="238"/>
      <c r="CX53" s="238"/>
      <c r="CY53" s="238"/>
      <c r="CZ53" s="682"/>
      <c r="DA53" s="238"/>
      <c r="DB53" s="238"/>
      <c r="DC53" s="238"/>
      <c r="DD53" s="676">
        <f t="shared" si="73"/>
        <v>8600000</v>
      </c>
      <c r="DE53" s="711">
        <f t="shared" si="125"/>
        <v>28600000</v>
      </c>
      <c r="DF53" s="711">
        <f t="shared" si="125"/>
        <v>24760000</v>
      </c>
      <c r="DG53" s="711">
        <f t="shared" si="125"/>
        <v>23780000</v>
      </c>
      <c r="DH53" s="711"/>
      <c r="DI53" s="685"/>
      <c r="DJ53" s="93"/>
      <c r="DK53" s="685"/>
      <c r="DL53" s="685"/>
      <c r="DM53" s="685"/>
      <c r="DN53" s="685"/>
      <c r="DO53" s="685"/>
      <c r="DP53" s="685"/>
      <c r="DQ53" s="685">
        <v>2300000</v>
      </c>
      <c r="DR53" s="685">
        <v>28000000</v>
      </c>
      <c r="DS53" s="685">
        <v>26620000</v>
      </c>
      <c r="DT53" s="685">
        <v>7000000</v>
      </c>
      <c r="DU53" s="685"/>
      <c r="DV53" s="685"/>
      <c r="DW53" s="685"/>
      <c r="DX53" s="685"/>
      <c r="DY53" s="685"/>
      <c r="DZ53" s="685"/>
      <c r="EA53" s="685"/>
      <c r="EB53" s="685"/>
      <c r="EC53" s="685"/>
      <c r="ED53" s="685"/>
      <c r="EE53" s="685"/>
      <c r="EF53" s="685"/>
      <c r="EG53" s="685"/>
      <c r="EH53" s="685"/>
      <c r="EI53" s="685"/>
      <c r="EJ53" s="685"/>
      <c r="EK53" s="685"/>
      <c r="EL53" s="685"/>
      <c r="EM53" s="685"/>
      <c r="EN53" s="685"/>
      <c r="EO53" s="685"/>
      <c r="EP53" s="682"/>
      <c r="EQ53" s="682"/>
      <c r="ER53" s="682"/>
      <c r="ES53" s="676">
        <f>DI53+DM53+DQ53+DU53+DY53+EC53+EG53+EK53+EO53</f>
        <v>2300000</v>
      </c>
      <c r="ET53" s="690">
        <f t="shared" si="126"/>
        <v>28000000</v>
      </c>
      <c r="EU53" s="690">
        <f t="shared" si="126"/>
        <v>26620000</v>
      </c>
      <c r="EV53" s="690">
        <f t="shared" si="126"/>
        <v>7000000</v>
      </c>
      <c r="EW53" s="834"/>
      <c r="EX53" s="682"/>
      <c r="EY53" s="682">
        <v>3000000</v>
      </c>
      <c r="EZ53" s="682"/>
      <c r="FA53" s="682"/>
      <c r="FB53" s="682"/>
      <c r="FC53" s="682"/>
      <c r="FD53" s="682"/>
      <c r="FE53" s="682"/>
      <c r="FF53" s="676">
        <f>EW53+EX53+EY53+EZ53+FA53+FB53+FC53+FD53+FE53</f>
        <v>3000000</v>
      </c>
      <c r="FG53" s="107">
        <f>BL53+DD53+ES53+FF53</f>
        <v>23900000</v>
      </c>
    </row>
    <row r="54" spans="1:163" ht="24.75" customHeight="1" x14ac:dyDescent="0.2">
      <c r="A54" s="299"/>
      <c r="B54" s="299"/>
      <c r="C54" s="205">
        <v>7</v>
      </c>
      <c r="D54" s="206" t="s">
        <v>167</v>
      </c>
      <c r="E54" s="208"/>
      <c r="F54" s="259"/>
      <c r="G54" s="208"/>
      <c r="H54" s="259"/>
      <c r="I54" s="259"/>
      <c r="J54" s="208"/>
      <c r="K54" s="208"/>
      <c r="L54" s="260"/>
      <c r="M54" s="259"/>
      <c r="N54" s="259"/>
      <c r="O54" s="339"/>
      <c r="P54" s="339"/>
      <c r="Q54" s="171"/>
      <c r="R54" s="340"/>
      <c r="S54" s="878" t="s">
        <v>65</v>
      </c>
      <c r="T54" s="171"/>
      <c r="U54" s="171"/>
      <c r="V54" s="339"/>
      <c r="W54" s="341"/>
      <c r="X54" s="341"/>
      <c r="Y54" s="263"/>
      <c r="Z54" s="208"/>
      <c r="AA54" s="208"/>
      <c r="AB54" s="72">
        <f t="shared" ref="AB54:BK54" si="127">SUM(AB55:AB57)</f>
        <v>0</v>
      </c>
      <c r="AC54" s="72">
        <f t="shared" si="127"/>
        <v>0</v>
      </c>
      <c r="AD54" s="72">
        <f t="shared" si="127"/>
        <v>0</v>
      </c>
      <c r="AE54" s="72">
        <f t="shared" si="127"/>
        <v>0</v>
      </c>
      <c r="AF54" s="72">
        <f t="shared" si="127"/>
        <v>0</v>
      </c>
      <c r="AG54" s="72">
        <f t="shared" si="127"/>
        <v>0</v>
      </c>
      <c r="AH54" s="72">
        <f t="shared" si="127"/>
        <v>0</v>
      </c>
      <c r="AI54" s="72">
        <f t="shared" si="127"/>
        <v>0</v>
      </c>
      <c r="AJ54" s="72">
        <f t="shared" si="127"/>
        <v>90000000</v>
      </c>
      <c r="AK54" s="72">
        <f t="shared" si="127"/>
        <v>140000000</v>
      </c>
      <c r="AL54" s="72">
        <f t="shared" si="127"/>
        <v>132888334</v>
      </c>
      <c r="AM54" s="72">
        <f t="shared" si="127"/>
        <v>132888334</v>
      </c>
      <c r="AN54" s="72">
        <f t="shared" si="127"/>
        <v>0</v>
      </c>
      <c r="AO54" s="72">
        <f t="shared" si="127"/>
        <v>0</v>
      </c>
      <c r="AP54" s="72">
        <f t="shared" si="127"/>
        <v>0</v>
      </c>
      <c r="AQ54" s="72">
        <f t="shared" si="127"/>
        <v>0</v>
      </c>
      <c r="AR54" s="72">
        <f t="shared" si="127"/>
        <v>0</v>
      </c>
      <c r="AS54" s="72">
        <f t="shared" si="127"/>
        <v>0</v>
      </c>
      <c r="AT54" s="72">
        <f t="shared" si="127"/>
        <v>0</v>
      </c>
      <c r="AU54" s="72">
        <f t="shared" si="127"/>
        <v>0</v>
      </c>
      <c r="AV54" s="72">
        <f t="shared" si="127"/>
        <v>0</v>
      </c>
      <c r="AW54" s="72">
        <f t="shared" si="127"/>
        <v>0</v>
      </c>
      <c r="AX54" s="72">
        <f t="shared" si="127"/>
        <v>0</v>
      </c>
      <c r="AY54" s="72">
        <f t="shared" si="127"/>
        <v>0</v>
      </c>
      <c r="AZ54" s="72">
        <f t="shared" si="127"/>
        <v>0</v>
      </c>
      <c r="BA54" s="72">
        <f t="shared" si="127"/>
        <v>0</v>
      </c>
      <c r="BB54" s="72">
        <f t="shared" si="127"/>
        <v>0</v>
      </c>
      <c r="BC54" s="72">
        <f t="shared" si="127"/>
        <v>0</v>
      </c>
      <c r="BD54" s="72">
        <f t="shared" si="127"/>
        <v>0</v>
      </c>
      <c r="BE54" s="72">
        <f t="shared" si="127"/>
        <v>0</v>
      </c>
      <c r="BF54" s="72">
        <f t="shared" si="127"/>
        <v>0</v>
      </c>
      <c r="BG54" s="72">
        <f t="shared" si="127"/>
        <v>0</v>
      </c>
      <c r="BH54" s="72">
        <f t="shared" si="127"/>
        <v>0</v>
      </c>
      <c r="BI54" s="72">
        <f t="shared" si="127"/>
        <v>0</v>
      </c>
      <c r="BJ54" s="72">
        <f t="shared" si="127"/>
        <v>0</v>
      </c>
      <c r="BK54" s="72">
        <f t="shared" si="127"/>
        <v>0</v>
      </c>
      <c r="BL54" s="73">
        <f>SUM(BL55:BL57)</f>
        <v>90000000</v>
      </c>
      <c r="BM54" s="72">
        <f>SUM(BM55:BM57)</f>
        <v>140000000</v>
      </c>
      <c r="BN54" s="72">
        <f t="shared" ref="BN54:ED54" si="128">SUM(BN55:BN57)</f>
        <v>132888334</v>
      </c>
      <c r="BO54" s="72">
        <f t="shared" si="128"/>
        <v>132888334</v>
      </c>
      <c r="BP54" s="72">
        <f t="shared" si="128"/>
        <v>0</v>
      </c>
      <c r="BQ54" s="138">
        <f t="shared" si="128"/>
        <v>0</v>
      </c>
      <c r="BR54" s="138">
        <f t="shared" si="128"/>
        <v>0</v>
      </c>
      <c r="BS54" s="138">
        <f t="shared" si="128"/>
        <v>0</v>
      </c>
      <c r="BT54" s="72">
        <f t="shared" si="128"/>
        <v>0</v>
      </c>
      <c r="BU54" s="138">
        <f t="shared" si="128"/>
        <v>30000000</v>
      </c>
      <c r="BV54" s="138">
        <f t="shared" si="128"/>
        <v>18932664</v>
      </c>
      <c r="BW54" s="138">
        <f t="shared" si="128"/>
        <v>18932664</v>
      </c>
      <c r="BX54" s="138"/>
      <c r="BY54" s="72">
        <f t="shared" si="128"/>
        <v>100000000</v>
      </c>
      <c r="BZ54" s="138">
        <f t="shared" si="128"/>
        <v>120000000</v>
      </c>
      <c r="CA54" s="138">
        <f t="shared" si="128"/>
        <v>112460000</v>
      </c>
      <c r="CB54" s="138">
        <f t="shared" si="128"/>
        <v>112307650</v>
      </c>
      <c r="CC54" s="138"/>
      <c r="CD54" s="72">
        <f t="shared" si="128"/>
        <v>0</v>
      </c>
      <c r="CE54" s="138">
        <f t="shared" si="128"/>
        <v>0</v>
      </c>
      <c r="CF54" s="138">
        <f t="shared" si="128"/>
        <v>0</v>
      </c>
      <c r="CG54" s="138">
        <f t="shared" si="128"/>
        <v>0</v>
      </c>
      <c r="CH54" s="72">
        <f t="shared" si="128"/>
        <v>0</v>
      </c>
      <c r="CI54" s="138">
        <f t="shared" si="128"/>
        <v>0</v>
      </c>
      <c r="CJ54" s="138">
        <f t="shared" si="128"/>
        <v>0</v>
      </c>
      <c r="CK54" s="138">
        <f t="shared" si="128"/>
        <v>0</v>
      </c>
      <c r="CL54" s="72">
        <f t="shared" si="128"/>
        <v>0</v>
      </c>
      <c r="CM54" s="138">
        <f t="shared" si="128"/>
        <v>0</v>
      </c>
      <c r="CN54" s="138">
        <f t="shared" si="128"/>
        <v>0</v>
      </c>
      <c r="CO54" s="138">
        <f t="shared" si="128"/>
        <v>0</v>
      </c>
      <c r="CP54" s="72">
        <f t="shared" si="128"/>
        <v>0</v>
      </c>
      <c r="CQ54" s="138">
        <f t="shared" si="128"/>
        <v>0</v>
      </c>
      <c r="CR54" s="138">
        <f t="shared" si="128"/>
        <v>0</v>
      </c>
      <c r="CS54" s="138">
        <f t="shared" si="128"/>
        <v>0</v>
      </c>
      <c r="CT54" s="138"/>
      <c r="CU54" s="72">
        <f t="shared" si="128"/>
        <v>0</v>
      </c>
      <c r="CV54" s="138">
        <f t="shared" si="128"/>
        <v>0</v>
      </c>
      <c r="CW54" s="138">
        <f t="shared" si="128"/>
        <v>0</v>
      </c>
      <c r="CX54" s="138">
        <f t="shared" si="128"/>
        <v>0</v>
      </c>
      <c r="CY54" s="138"/>
      <c r="CZ54" s="72">
        <f t="shared" si="128"/>
        <v>0</v>
      </c>
      <c r="DA54" s="138">
        <f t="shared" si="128"/>
        <v>0</v>
      </c>
      <c r="DB54" s="138">
        <f t="shared" si="128"/>
        <v>0</v>
      </c>
      <c r="DC54" s="138">
        <f t="shared" si="128"/>
        <v>0</v>
      </c>
      <c r="DD54" s="72">
        <f t="shared" si="128"/>
        <v>100000000</v>
      </c>
      <c r="DE54" s="72">
        <f t="shared" si="128"/>
        <v>150000000</v>
      </c>
      <c r="DF54" s="72">
        <f t="shared" si="128"/>
        <v>131392664</v>
      </c>
      <c r="DG54" s="72">
        <f t="shared" si="128"/>
        <v>131240314</v>
      </c>
      <c r="DH54" s="72"/>
      <c r="DI54" s="72">
        <f t="shared" si="128"/>
        <v>0</v>
      </c>
      <c r="DJ54" s="72">
        <f t="shared" si="128"/>
        <v>0</v>
      </c>
      <c r="DK54" s="72">
        <f t="shared" si="128"/>
        <v>0</v>
      </c>
      <c r="DL54" s="72">
        <f t="shared" si="128"/>
        <v>0</v>
      </c>
      <c r="DM54" s="72">
        <f t="shared" si="128"/>
        <v>0</v>
      </c>
      <c r="DN54" s="72">
        <f t="shared" si="128"/>
        <v>0</v>
      </c>
      <c r="DO54" s="72">
        <f t="shared" si="128"/>
        <v>0</v>
      </c>
      <c r="DP54" s="72">
        <f t="shared" si="128"/>
        <v>0</v>
      </c>
      <c r="DQ54" s="72">
        <f t="shared" si="128"/>
        <v>30000000</v>
      </c>
      <c r="DR54" s="72">
        <f t="shared" si="128"/>
        <v>125000000</v>
      </c>
      <c r="DS54" s="72">
        <f t="shared" si="128"/>
        <v>76885000</v>
      </c>
      <c r="DT54" s="72">
        <f t="shared" si="128"/>
        <v>11940000</v>
      </c>
      <c r="DU54" s="72">
        <f t="shared" si="128"/>
        <v>0</v>
      </c>
      <c r="DV54" s="72">
        <f t="shared" si="128"/>
        <v>0</v>
      </c>
      <c r="DW54" s="72">
        <f t="shared" si="128"/>
        <v>0</v>
      </c>
      <c r="DX54" s="72">
        <f t="shared" si="128"/>
        <v>0</v>
      </c>
      <c r="DY54" s="72">
        <f t="shared" si="128"/>
        <v>0</v>
      </c>
      <c r="DZ54" s="72">
        <f t="shared" si="128"/>
        <v>0</v>
      </c>
      <c r="EA54" s="72">
        <f t="shared" si="128"/>
        <v>0</v>
      </c>
      <c r="EB54" s="72">
        <f t="shared" si="128"/>
        <v>0</v>
      </c>
      <c r="EC54" s="72">
        <f t="shared" si="128"/>
        <v>0</v>
      </c>
      <c r="ED54" s="72">
        <f t="shared" si="128"/>
        <v>0</v>
      </c>
      <c r="EE54" s="72">
        <f t="shared" ref="EE54:ER54" si="129">SUM(EE55:EE57)</f>
        <v>0</v>
      </c>
      <c r="EF54" s="72">
        <f t="shared" si="129"/>
        <v>0</v>
      </c>
      <c r="EG54" s="72">
        <f t="shared" si="129"/>
        <v>0</v>
      </c>
      <c r="EH54" s="72">
        <f t="shared" si="129"/>
        <v>0</v>
      </c>
      <c r="EI54" s="72">
        <f t="shared" si="129"/>
        <v>0</v>
      </c>
      <c r="EJ54" s="72">
        <f t="shared" si="129"/>
        <v>0</v>
      </c>
      <c r="EK54" s="72">
        <f t="shared" si="129"/>
        <v>0</v>
      </c>
      <c r="EL54" s="72">
        <f t="shared" si="129"/>
        <v>0</v>
      </c>
      <c r="EM54" s="72">
        <f t="shared" si="129"/>
        <v>0</v>
      </c>
      <c r="EN54" s="72">
        <f t="shared" si="129"/>
        <v>0</v>
      </c>
      <c r="EO54" s="72">
        <f t="shared" si="129"/>
        <v>0</v>
      </c>
      <c r="EP54" s="72">
        <f t="shared" si="129"/>
        <v>0</v>
      </c>
      <c r="EQ54" s="72">
        <f t="shared" si="129"/>
        <v>0</v>
      </c>
      <c r="ER54" s="72">
        <f t="shared" si="129"/>
        <v>0</v>
      </c>
      <c r="ES54" s="72">
        <f>SUM(ES55:ES57)</f>
        <v>30000000</v>
      </c>
      <c r="ET54" s="72">
        <f t="shared" ref="ET54:EV54" si="130">SUM(ET55:ET57)</f>
        <v>125000000</v>
      </c>
      <c r="EU54" s="72">
        <f t="shared" si="130"/>
        <v>76885000</v>
      </c>
      <c r="EV54" s="72">
        <f t="shared" si="130"/>
        <v>11940000</v>
      </c>
      <c r="EW54" s="680"/>
      <c r="EX54" s="680"/>
      <c r="EY54" s="680"/>
      <c r="EZ54" s="680"/>
      <c r="FA54" s="680"/>
      <c r="FB54" s="680"/>
      <c r="FC54" s="680"/>
      <c r="FD54" s="680"/>
      <c r="FE54" s="680"/>
      <c r="FF54" s="805">
        <f>SUM(FF55:FF57)</f>
        <v>20000000</v>
      </c>
      <c r="FG54" s="72">
        <f>SUM(FG55:FG57)</f>
        <v>240000000</v>
      </c>
    </row>
    <row r="55" spans="1:163" ht="114.75" customHeight="1" x14ac:dyDescent="0.2">
      <c r="A55" s="299"/>
      <c r="B55" s="299"/>
      <c r="C55" s="247">
        <v>5</v>
      </c>
      <c r="D55" s="218" t="s">
        <v>120</v>
      </c>
      <c r="E55" s="342" t="s">
        <v>121</v>
      </c>
      <c r="F55" s="342" t="s">
        <v>122</v>
      </c>
      <c r="G55" s="221">
        <v>35</v>
      </c>
      <c r="H55" s="222" t="s">
        <v>169</v>
      </c>
      <c r="I55" s="218" t="s">
        <v>144</v>
      </c>
      <c r="J55" s="223" t="s">
        <v>125</v>
      </c>
      <c r="K55" s="223">
        <v>13</v>
      </c>
      <c r="L55" s="330" t="s">
        <v>58</v>
      </c>
      <c r="M55" s="237">
        <v>0</v>
      </c>
      <c r="N55" s="237">
        <v>5</v>
      </c>
      <c r="O55" s="329">
        <v>5</v>
      </c>
      <c r="P55" s="944">
        <v>5</v>
      </c>
      <c r="Q55" s="329">
        <v>5</v>
      </c>
      <c r="R55" s="228"/>
      <c r="S55" s="879">
        <v>5</v>
      </c>
      <c r="T55" s="329">
        <v>5</v>
      </c>
      <c r="U55" s="329"/>
      <c r="V55" s="944">
        <v>2</v>
      </c>
      <c r="W55" s="329">
        <v>5</v>
      </c>
      <c r="X55" s="330"/>
      <c r="Y55" s="343">
        <f>BL55/$BL$54</f>
        <v>0.96666666666666667</v>
      </c>
      <c r="Z55" s="226">
        <v>8</v>
      </c>
      <c r="AA55" s="330" t="s">
        <v>135</v>
      </c>
      <c r="AB55" s="83"/>
      <c r="AC55" s="68"/>
      <c r="AD55" s="68"/>
      <c r="AE55" s="68"/>
      <c r="AF55" s="83"/>
      <c r="AG55" s="68"/>
      <c r="AH55" s="68"/>
      <c r="AI55" s="68"/>
      <c r="AJ55" s="77">
        <v>87000000</v>
      </c>
      <c r="AK55" s="78">
        <v>112000000</v>
      </c>
      <c r="AL55" s="75">
        <v>106577500</v>
      </c>
      <c r="AM55" s="75">
        <v>106577500</v>
      </c>
      <c r="AN55" s="84"/>
      <c r="AO55" s="78"/>
      <c r="AP55" s="78"/>
      <c r="AQ55" s="78"/>
      <c r="AR55" s="84"/>
      <c r="AS55" s="78"/>
      <c r="AT55" s="79"/>
      <c r="AU55" s="68"/>
      <c r="AV55" s="83"/>
      <c r="AW55" s="68"/>
      <c r="AX55" s="68"/>
      <c r="AY55" s="68"/>
      <c r="AZ55" s="83"/>
      <c r="BA55" s="68"/>
      <c r="BB55" s="68"/>
      <c r="BC55" s="68"/>
      <c r="BD55" s="83"/>
      <c r="BE55" s="68"/>
      <c r="BF55" s="68"/>
      <c r="BG55" s="68"/>
      <c r="BH55" s="83"/>
      <c r="BI55" s="68"/>
      <c r="BJ55" s="68"/>
      <c r="BK55" s="68"/>
      <c r="BL55" s="67">
        <f>+AB55+AF55+AJ55+AN55+AR55+AV55+AZ55+BD55+BH55</f>
        <v>87000000</v>
      </c>
      <c r="BM55" s="68">
        <f t="shared" ref="BM55:BO57" si="131">AC55+AG55+AK55+AO55+AS55+AW55+BA55+BE55+BI55</f>
        <v>112000000</v>
      </c>
      <c r="BN55" s="68">
        <f t="shared" si="131"/>
        <v>106577500</v>
      </c>
      <c r="BO55" s="68">
        <f t="shared" si="131"/>
        <v>106577500</v>
      </c>
      <c r="BP55" s="682"/>
      <c r="BQ55" s="238"/>
      <c r="BR55" s="238"/>
      <c r="BS55" s="238"/>
      <c r="BT55" s="682"/>
      <c r="BU55" s="238">
        <v>17340000</v>
      </c>
      <c r="BV55" s="238">
        <v>14600331</v>
      </c>
      <c r="BW55" s="238">
        <v>14600331</v>
      </c>
      <c r="BX55" s="238"/>
      <c r="BY55" s="685">
        <v>90000000</v>
      </c>
      <c r="BZ55" s="238">
        <v>42660000</v>
      </c>
      <c r="CA55" s="238">
        <v>35211667</v>
      </c>
      <c r="CB55" s="238">
        <v>35211667</v>
      </c>
      <c r="CC55" s="238"/>
      <c r="CD55" s="682"/>
      <c r="CE55" s="238"/>
      <c r="CF55" s="238"/>
      <c r="CG55" s="238"/>
      <c r="CH55" s="682"/>
      <c r="CI55" s="238"/>
      <c r="CJ55" s="238"/>
      <c r="CK55" s="238"/>
      <c r="CL55" s="682"/>
      <c r="CM55" s="238"/>
      <c r="CN55" s="238"/>
      <c r="CO55" s="238"/>
      <c r="CP55" s="682"/>
      <c r="CQ55" s="238"/>
      <c r="CR55" s="238"/>
      <c r="CS55" s="238"/>
      <c r="CT55" s="238"/>
      <c r="CU55" s="682"/>
      <c r="CV55" s="238"/>
      <c r="CW55" s="238"/>
      <c r="CX55" s="238"/>
      <c r="CY55" s="238"/>
      <c r="CZ55" s="682"/>
      <c r="DA55" s="238"/>
      <c r="DB55" s="238"/>
      <c r="DC55" s="238"/>
      <c r="DD55" s="676">
        <f t="shared" si="73"/>
        <v>90000000</v>
      </c>
      <c r="DE55" s="711">
        <f t="shared" ref="DE55:DG57" si="132">BQ55+BU55+BZ55+CE55+CI55+CM55+CQ55+CV55+DA55</f>
        <v>60000000</v>
      </c>
      <c r="DF55" s="711">
        <f t="shared" si="132"/>
        <v>49811998</v>
      </c>
      <c r="DG55" s="711">
        <f t="shared" si="132"/>
        <v>49811998</v>
      </c>
      <c r="DH55" s="711"/>
      <c r="DI55" s="685"/>
      <c r="DJ55" s="93"/>
      <c r="DK55" s="685"/>
      <c r="DL55" s="685"/>
      <c r="DM55" s="685"/>
      <c r="DN55" s="685"/>
      <c r="DO55" s="685"/>
      <c r="DP55" s="685"/>
      <c r="DQ55" s="685">
        <v>23000000</v>
      </c>
      <c r="DR55" s="685">
        <v>44000000</v>
      </c>
      <c r="DS55" s="685">
        <v>36115000</v>
      </c>
      <c r="DT55" s="685">
        <v>9510000</v>
      </c>
      <c r="DU55" s="685"/>
      <c r="DV55" s="685"/>
      <c r="DW55" s="685"/>
      <c r="DX55" s="685"/>
      <c r="DY55" s="685"/>
      <c r="DZ55" s="685"/>
      <c r="EA55" s="685"/>
      <c r="EB55" s="685"/>
      <c r="EC55" s="685"/>
      <c r="ED55" s="685"/>
      <c r="EE55" s="685"/>
      <c r="EF55" s="685"/>
      <c r="EG55" s="685"/>
      <c r="EH55" s="685"/>
      <c r="EI55" s="685"/>
      <c r="EJ55" s="685"/>
      <c r="EK55" s="685"/>
      <c r="EL55" s="685"/>
      <c r="EM55" s="685"/>
      <c r="EN55" s="685"/>
      <c r="EO55" s="685"/>
      <c r="EP55" s="682"/>
      <c r="EQ55" s="682"/>
      <c r="ER55" s="682"/>
      <c r="ES55" s="676">
        <f>DI55+DM55+DQ55+DU55+DY55+EC55+EG55+EK55+EO55</f>
        <v>23000000</v>
      </c>
      <c r="ET55" s="690">
        <f t="shared" ref="ET55:EV57" si="133">DJ55+DN55+DR55+DV55+DZ55+ED55+EH55+EL55+EP55</f>
        <v>44000000</v>
      </c>
      <c r="EU55" s="690">
        <f t="shared" si="133"/>
        <v>36115000</v>
      </c>
      <c r="EV55" s="690">
        <f t="shared" si="133"/>
        <v>9510000</v>
      </c>
      <c r="EW55" s="834"/>
      <c r="EX55" s="682"/>
      <c r="EY55" s="682">
        <v>17000000</v>
      </c>
      <c r="EZ55" s="682"/>
      <c r="FA55" s="682"/>
      <c r="FB55" s="682"/>
      <c r="FC55" s="682"/>
      <c r="FD55" s="682"/>
      <c r="FE55" s="682"/>
      <c r="FF55" s="676">
        <f t="shared" ref="FF55:FF72" si="134">EW55+EX55+EY55+EZ55+FA55+FB55+FC55+FD55+FE55</f>
        <v>17000000</v>
      </c>
      <c r="FG55" s="107">
        <f>BL55+DD55+ES55+FF55</f>
        <v>217000000</v>
      </c>
    </row>
    <row r="56" spans="1:163" ht="93.75" customHeight="1" x14ac:dyDescent="0.2">
      <c r="A56" s="299"/>
      <c r="B56" s="299"/>
      <c r="C56" s="247">
        <v>6</v>
      </c>
      <c r="D56" s="218" t="s">
        <v>162</v>
      </c>
      <c r="E56" s="235" t="s">
        <v>127</v>
      </c>
      <c r="F56" s="235" t="s">
        <v>128</v>
      </c>
      <c r="G56" s="226">
        <v>36</v>
      </c>
      <c r="H56" s="222" t="s">
        <v>170</v>
      </c>
      <c r="I56" s="222" t="s">
        <v>171</v>
      </c>
      <c r="J56" s="223" t="s">
        <v>125</v>
      </c>
      <c r="K56" s="223">
        <v>13</v>
      </c>
      <c r="L56" s="330" t="s">
        <v>73</v>
      </c>
      <c r="M56" s="237">
        <v>0</v>
      </c>
      <c r="N56" s="237">
        <v>3</v>
      </c>
      <c r="O56" s="226">
        <v>1</v>
      </c>
      <c r="P56" s="918">
        <v>1</v>
      </c>
      <c r="Q56" s="227">
        <v>1</v>
      </c>
      <c r="R56" s="228"/>
      <c r="S56" s="912">
        <v>1</v>
      </c>
      <c r="T56" s="227">
        <v>1</v>
      </c>
      <c r="U56" s="227"/>
      <c r="V56" s="934">
        <v>0.26</v>
      </c>
      <c r="W56" s="227">
        <v>0</v>
      </c>
      <c r="X56" s="334"/>
      <c r="Y56" s="343">
        <f>BL56/$BL$54</f>
        <v>3.3333333333333333E-2</v>
      </c>
      <c r="Z56" s="226">
        <v>12</v>
      </c>
      <c r="AA56" s="330" t="s">
        <v>74</v>
      </c>
      <c r="AB56" s="83"/>
      <c r="AC56" s="68"/>
      <c r="AD56" s="68"/>
      <c r="AE56" s="68"/>
      <c r="AF56" s="83"/>
      <c r="AG56" s="68"/>
      <c r="AH56" s="68"/>
      <c r="AI56" s="68"/>
      <c r="AJ56" s="77">
        <v>3000000</v>
      </c>
      <c r="AK56" s="69">
        <v>28000000</v>
      </c>
      <c r="AL56" s="75">
        <v>26310834</v>
      </c>
      <c r="AM56" s="75">
        <v>26310834</v>
      </c>
      <c r="AN56" s="84"/>
      <c r="AO56" s="78"/>
      <c r="AP56" s="78"/>
      <c r="AQ56" s="78"/>
      <c r="AR56" s="84"/>
      <c r="AS56" s="78"/>
      <c r="AT56" s="79"/>
      <c r="AU56" s="68"/>
      <c r="AV56" s="83"/>
      <c r="AW56" s="68"/>
      <c r="AX56" s="68"/>
      <c r="AY56" s="68"/>
      <c r="AZ56" s="83"/>
      <c r="BA56" s="68"/>
      <c r="BB56" s="68"/>
      <c r="BC56" s="68"/>
      <c r="BD56" s="83"/>
      <c r="BE56" s="68"/>
      <c r="BF56" s="68"/>
      <c r="BG56" s="68"/>
      <c r="BH56" s="83"/>
      <c r="BI56" s="68"/>
      <c r="BJ56" s="68"/>
      <c r="BK56" s="68"/>
      <c r="BL56" s="67">
        <f>+AB56+AF56+AJ56+AN56+AR56+AV56+AZ56+BD56+BH56</f>
        <v>3000000</v>
      </c>
      <c r="BM56" s="68">
        <f t="shared" si="131"/>
        <v>28000000</v>
      </c>
      <c r="BN56" s="68">
        <f t="shared" si="131"/>
        <v>26310834</v>
      </c>
      <c r="BO56" s="68">
        <f t="shared" si="131"/>
        <v>26310834</v>
      </c>
      <c r="BP56" s="682"/>
      <c r="BQ56" s="238"/>
      <c r="BR56" s="238"/>
      <c r="BS56" s="238"/>
      <c r="BT56" s="682"/>
      <c r="BU56" s="238">
        <v>10990000</v>
      </c>
      <c r="BV56" s="238">
        <v>4332333</v>
      </c>
      <c r="BW56" s="238">
        <v>4332333</v>
      </c>
      <c r="BX56" s="238"/>
      <c r="BY56" s="685">
        <v>3500000</v>
      </c>
      <c r="BZ56" s="238">
        <v>22510000</v>
      </c>
      <c r="CA56" s="238">
        <v>22418333</v>
      </c>
      <c r="CB56" s="238">
        <v>22265983</v>
      </c>
      <c r="CC56" s="238"/>
      <c r="CD56" s="682"/>
      <c r="CE56" s="238"/>
      <c r="CF56" s="238"/>
      <c r="CG56" s="238"/>
      <c r="CH56" s="682"/>
      <c r="CI56" s="238"/>
      <c r="CJ56" s="238"/>
      <c r="CK56" s="238"/>
      <c r="CL56" s="682"/>
      <c r="CM56" s="238"/>
      <c r="CN56" s="238"/>
      <c r="CO56" s="238"/>
      <c r="CP56" s="682"/>
      <c r="CQ56" s="238"/>
      <c r="CR56" s="238"/>
      <c r="CS56" s="238"/>
      <c r="CT56" s="238"/>
      <c r="CU56" s="682"/>
      <c r="CV56" s="238"/>
      <c r="CW56" s="238"/>
      <c r="CX56" s="238"/>
      <c r="CY56" s="238"/>
      <c r="CZ56" s="682"/>
      <c r="DA56" s="238"/>
      <c r="DB56" s="238"/>
      <c r="DC56" s="238"/>
      <c r="DD56" s="676">
        <f t="shared" si="73"/>
        <v>3500000</v>
      </c>
      <c r="DE56" s="711">
        <f t="shared" si="132"/>
        <v>33500000</v>
      </c>
      <c r="DF56" s="711">
        <f t="shared" si="132"/>
        <v>26750666</v>
      </c>
      <c r="DG56" s="711">
        <f t="shared" si="132"/>
        <v>26598316</v>
      </c>
      <c r="DH56" s="711"/>
      <c r="DI56" s="685"/>
      <c r="DJ56" s="93"/>
      <c r="DK56" s="685"/>
      <c r="DL56" s="685"/>
      <c r="DM56" s="685"/>
      <c r="DN56" s="685"/>
      <c r="DO56" s="685"/>
      <c r="DP56" s="685"/>
      <c r="DQ56" s="685">
        <v>3000000</v>
      </c>
      <c r="DR56" s="685">
        <v>29000000</v>
      </c>
      <c r="DS56" s="685">
        <v>13510000</v>
      </c>
      <c r="DT56" s="685"/>
      <c r="DU56" s="685"/>
      <c r="DV56" s="685"/>
      <c r="DW56" s="685"/>
      <c r="DX56" s="685"/>
      <c r="DY56" s="685"/>
      <c r="DZ56" s="685"/>
      <c r="EA56" s="685"/>
      <c r="EB56" s="685"/>
      <c r="EC56" s="685"/>
      <c r="ED56" s="685"/>
      <c r="EE56" s="685"/>
      <c r="EF56" s="685"/>
      <c r="EG56" s="685"/>
      <c r="EH56" s="685"/>
      <c r="EI56" s="685"/>
      <c r="EJ56" s="685"/>
      <c r="EK56" s="685"/>
      <c r="EL56" s="685"/>
      <c r="EM56" s="685"/>
      <c r="EN56" s="685"/>
      <c r="EO56" s="685"/>
      <c r="EP56" s="682"/>
      <c r="EQ56" s="682"/>
      <c r="ER56" s="682"/>
      <c r="ES56" s="676">
        <f>DI56+DM56+DQ56+DU56+DY56+EC56+EG56+EK56+EO56</f>
        <v>3000000</v>
      </c>
      <c r="ET56" s="690">
        <f t="shared" si="133"/>
        <v>29000000</v>
      </c>
      <c r="EU56" s="690">
        <f t="shared" si="133"/>
        <v>13510000</v>
      </c>
      <c r="EV56" s="690">
        <f t="shared" si="133"/>
        <v>0</v>
      </c>
      <c r="EW56" s="834"/>
      <c r="EX56" s="682">
        <v>0</v>
      </c>
      <c r="EY56" s="682">
        <v>0</v>
      </c>
      <c r="EZ56" s="682">
        <v>0</v>
      </c>
      <c r="FA56" s="682">
        <v>0</v>
      </c>
      <c r="FB56" s="682">
        <v>0</v>
      </c>
      <c r="FC56" s="682">
        <v>0</v>
      </c>
      <c r="FD56" s="682">
        <v>0</v>
      </c>
      <c r="FE56" s="682">
        <v>0</v>
      </c>
      <c r="FF56" s="676">
        <f t="shared" si="134"/>
        <v>0</v>
      </c>
      <c r="FG56" s="107">
        <f>BL56+DD56+ES56+FF56</f>
        <v>9500000</v>
      </c>
    </row>
    <row r="57" spans="1:163" ht="93.75" customHeight="1" x14ac:dyDescent="0.2">
      <c r="A57" s="299"/>
      <c r="B57" s="299"/>
      <c r="C57" s="239">
        <v>7</v>
      </c>
      <c r="D57" s="280" t="s">
        <v>150</v>
      </c>
      <c r="E57" s="275" t="s">
        <v>132</v>
      </c>
      <c r="F57" s="338">
        <v>0.27</v>
      </c>
      <c r="G57" s="226">
        <v>37</v>
      </c>
      <c r="H57" s="222" t="s">
        <v>172</v>
      </c>
      <c r="I57" s="218" t="s">
        <v>173</v>
      </c>
      <c r="J57" s="223" t="s">
        <v>125</v>
      </c>
      <c r="K57" s="223">
        <v>13</v>
      </c>
      <c r="L57" s="334" t="s">
        <v>58</v>
      </c>
      <c r="M57" s="225">
        <v>0</v>
      </c>
      <c r="N57" s="225">
        <v>1</v>
      </c>
      <c r="O57" s="226">
        <v>0</v>
      </c>
      <c r="P57" s="918"/>
      <c r="Q57" s="227">
        <v>1</v>
      </c>
      <c r="R57" s="228"/>
      <c r="S57" s="873">
        <v>1</v>
      </c>
      <c r="T57" s="227">
        <v>1</v>
      </c>
      <c r="U57" s="227"/>
      <c r="V57" s="934">
        <v>0.23</v>
      </c>
      <c r="W57" s="227">
        <v>1</v>
      </c>
      <c r="X57" s="334"/>
      <c r="Y57" s="343">
        <f>BL57/$BL$54</f>
        <v>0</v>
      </c>
      <c r="Z57" s="226">
        <v>2</v>
      </c>
      <c r="AA57" s="330" t="s">
        <v>141</v>
      </c>
      <c r="AB57" s="83"/>
      <c r="AC57" s="68"/>
      <c r="AD57" s="68"/>
      <c r="AE57" s="68"/>
      <c r="AF57" s="83"/>
      <c r="AG57" s="68"/>
      <c r="AH57" s="68"/>
      <c r="AI57" s="68"/>
      <c r="AJ57" s="83"/>
      <c r="AK57" s="68"/>
      <c r="AL57" s="68"/>
      <c r="AM57" s="68"/>
      <c r="AN57" s="83"/>
      <c r="AO57" s="68"/>
      <c r="AP57" s="68"/>
      <c r="AQ57" s="68"/>
      <c r="AR57" s="83"/>
      <c r="AS57" s="68"/>
      <c r="AT57" s="68"/>
      <c r="AU57" s="68"/>
      <c r="AV57" s="83"/>
      <c r="AW57" s="68"/>
      <c r="AX57" s="68"/>
      <c r="AY57" s="68"/>
      <c r="AZ57" s="83"/>
      <c r="BA57" s="68"/>
      <c r="BB57" s="68"/>
      <c r="BC57" s="68"/>
      <c r="BD57" s="83"/>
      <c r="BE57" s="68"/>
      <c r="BF57" s="68"/>
      <c r="BG57" s="68"/>
      <c r="BH57" s="83"/>
      <c r="BI57" s="68"/>
      <c r="BJ57" s="68"/>
      <c r="BK57" s="68"/>
      <c r="BL57" s="67">
        <f>+AB57+AF57+AJ57+AN57+AR57+AV57+AZ57+BD57+BH57</f>
        <v>0</v>
      </c>
      <c r="BM57" s="68">
        <f t="shared" si="131"/>
        <v>0</v>
      </c>
      <c r="BN57" s="68">
        <f t="shared" si="131"/>
        <v>0</v>
      </c>
      <c r="BO57" s="68">
        <f t="shared" si="131"/>
        <v>0</v>
      </c>
      <c r="BP57" s="682"/>
      <c r="BQ57" s="238"/>
      <c r="BR57" s="238"/>
      <c r="BS57" s="238"/>
      <c r="BT57" s="682"/>
      <c r="BU57" s="238">
        <v>1670000</v>
      </c>
      <c r="BV57" s="238">
        <v>0</v>
      </c>
      <c r="BW57" s="238">
        <v>0</v>
      </c>
      <c r="BX57" s="238"/>
      <c r="BY57" s="685">
        <v>6500000</v>
      </c>
      <c r="BZ57" s="238">
        <v>54830000</v>
      </c>
      <c r="CA57" s="238">
        <v>54830000</v>
      </c>
      <c r="CB57" s="238">
        <v>54830000</v>
      </c>
      <c r="CC57" s="238"/>
      <c r="CD57" s="682"/>
      <c r="CE57" s="238"/>
      <c r="CF57" s="238"/>
      <c r="CG57" s="238"/>
      <c r="CH57" s="682"/>
      <c r="CI57" s="238"/>
      <c r="CJ57" s="238"/>
      <c r="CK57" s="238"/>
      <c r="CL57" s="682"/>
      <c r="CM57" s="238"/>
      <c r="CN57" s="238"/>
      <c r="CO57" s="238"/>
      <c r="CP57" s="682"/>
      <c r="CQ57" s="238"/>
      <c r="CR57" s="238"/>
      <c r="CS57" s="238"/>
      <c r="CT57" s="238"/>
      <c r="CU57" s="682"/>
      <c r="CV57" s="238"/>
      <c r="CW57" s="238"/>
      <c r="CX57" s="238"/>
      <c r="CY57" s="238"/>
      <c r="CZ57" s="682"/>
      <c r="DA57" s="238"/>
      <c r="DB57" s="238"/>
      <c r="DC57" s="238"/>
      <c r="DD57" s="676">
        <f t="shared" si="73"/>
        <v>6500000</v>
      </c>
      <c r="DE57" s="711">
        <f t="shared" si="132"/>
        <v>56500000</v>
      </c>
      <c r="DF57" s="711">
        <f t="shared" si="132"/>
        <v>54830000</v>
      </c>
      <c r="DG57" s="711">
        <f t="shared" si="132"/>
        <v>54830000</v>
      </c>
      <c r="DH57" s="711"/>
      <c r="DI57" s="685"/>
      <c r="DJ57" s="93"/>
      <c r="DK57" s="685"/>
      <c r="DL57" s="685"/>
      <c r="DM57" s="685"/>
      <c r="DN57" s="685"/>
      <c r="DO57" s="685"/>
      <c r="DP57" s="685"/>
      <c r="DQ57" s="685">
        <v>4000000</v>
      </c>
      <c r="DR57" s="685">
        <v>52000000</v>
      </c>
      <c r="DS57" s="685">
        <v>27260000</v>
      </c>
      <c r="DT57" s="685">
        <v>2430000</v>
      </c>
      <c r="DU57" s="685"/>
      <c r="DV57" s="685"/>
      <c r="DW57" s="685"/>
      <c r="DX57" s="685"/>
      <c r="DY57" s="685"/>
      <c r="DZ57" s="685"/>
      <c r="EA57" s="685"/>
      <c r="EB57" s="685"/>
      <c r="EC57" s="685"/>
      <c r="ED57" s="685"/>
      <c r="EE57" s="685"/>
      <c r="EF57" s="685"/>
      <c r="EG57" s="685"/>
      <c r="EH57" s="685"/>
      <c r="EI57" s="685"/>
      <c r="EJ57" s="685"/>
      <c r="EK57" s="685"/>
      <c r="EL57" s="685"/>
      <c r="EM57" s="685"/>
      <c r="EN57" s="685"/>
      <c r="EO57" s="685"/>
      <c r="EP57" s="682"/>
      <c r="EQ57" s="682"/>
      <c r="ER57" s="682"/>
      <c r="ES57" s="676">
        <f>DI57+DM57+DQ57+DU57+DY57+EC57+EG57+EK57+EO57</f>
        <v>4000000</v>
      </c>
      <c r="ET57" s="690">
        <f t="shared" si="133"/>
        <v>52000000</v>
      </c>
      <c r="EU57" s="690">
        <f t="shared" si="133"/>
        <v>27260000</v>
      </c>
      <c r="EV57" s="690">
        <f t="shared" si="133"/>
        <v>2430000</v>
      </c>
      <c r="EW57" s="834"/>
      <c r="EX57" s="682"/>
      <c r="EY57" s="682">
        <v>3000000</v>
      </c>
      <c r="EZ57" s="682"/>
      <c r="FA57" s="682"/>
      <c r="FB57" s="682"/>
      <c r="FC57" s="682"/>
      <c r="FD57" s="682"/>
      <c r="FE57" s="682"/>
      <c r="FF57" s="676">
        <f t="shared" si="134"/>
        <v>3000000</v>
      </c>
      <c r="FG57" s="107">
        <f>BL57+DD57+ES57+FF57</f>
        <v>13500000</v>
      </c>
    </row>
    <row r="58" spans="1:163" ht="24.75" customHeight="1" x14ac:dyDescent="0.2">
      <c r="A58" s="299"/>
      <c r="B58" s="299"/>
      <c r="C58" s="205">
        <v>8</v>
      </c>
      <c r="D58" s="206" t="s">
        <v>174</v>
      </c>
      <c r="E58" s="208"/>
      <c r="F58" s="259"/>
      <c r="G58" s="208"/>
      <c r="H58" s="259"/>
      <c r="I58" s="259"/>
      <c r="J58" s="208"/>
      <c r="K58" s="208"/>
      <c r="L58" s="260"/>
      <c r="M58" s="259"/>
      <c r="N58" s="259"/>
      <c r="O58" s="150"/>
      <c r="P58" s="150"/>
      <c r="Q58" s="259"/>
      <c r="R58" s="262"/>
      <c r="S58" s="871"/>
      <c r="T58" s="259"/>
      <c r="U58" s="259"/>
      <c r="V58" s="150"/>
      <c r="W58" s="208"/>
      <c r="X58" s="208"/>
      <c r="Y58" s="263"/>
      <c r="Z58" s="208"/>
      <c r="AA58" s="208"/>
      <c r="AB58" s="72">
        <f t="shared" ref="AB58:BK58" si="135">SUM(AB59:AB63)</f>
        <v>0</v>
      </c>
      <c r="AC58" s="72">
        <f t="shared" si="135"/>
        <v>0</v>
      </c>
      <c r="AD58" s="72">
        <f t="shared" si="135"/>
        <v>0</v>
      </c>
      <c r="AE58" s="72">
        <f t="shared" si="135"/>
        <v>0</v>
      </c>
      <c r="AF58" s="72">
        <f t="shared" si="135"/>
        <v>0</v>
      </c>
      <c r="AG58" s="72">
        <f t="shared" si="135"/>
        <v>0</v>
      </c>
      <c r="AH58" s="72">
        <f t="shared" si="135"/>
        <v>0</v>
      </c>
      <c r="AI58" s="72">
        <f t="shared" si="135"/>
        <v>0</v>
      </c>
      <c r="AJ58" s="72">
        <f t="shared" si="135"/>
        <v>50000000</v>
      </c>
      <c r="AK58" s="72">
        <f t="shared" si="135"/>
        <v>50000000</v>
      </c>
      <c r="AL58" s="72">
        <f t="shared" si="135"/>
        <v>27750000</v>
      </c>
      <c r="AM58" s="72">
        <f t="shared" si="135"/>
        <v>20250000</v>
      </c>
      <c r="AN58" s="72">
        <f t="shared" si="135"/>
        <v>0</v>
      </c>
      <c r="AO58" s="72">
        <f t="shared" si="135"/>
        <v>0</v>
      </c>
      <c r="AP58" s="72">
        <f t="shared" si="135"/>
        <v>0</v>
      </c>
      <c r="AQ58" s="72">
        <f t="shared" si="135"/>
        <v>0</v>
      </c>
      <c r="AR58" s="72">
        <f t="shared" si="135"/>
        <v>0</v>
      </c>
      <c r="AS58" s="72">
        <f t="shared" si="135"/>
        <v>0</v>
      </c>
      <c r="AT58" s="72">
        <f t="shared" si="135"/>
        <v>0</v>
      </c>
      <c r="AU58" s="72">
        <f t="shared" si="135"/>
        <v>0</v>
      </c>
      <c r="AV58" s="72">
        <f t="shared" si="135"/>
        <v>0</v>
      </c>
      <c r="AW58" s="72">
        <f t="shared" si="135"/>
        <v>0</v>
      </c>
      <c r="AX58" s="72">
        <f t="shared" si="135"/>
        <v>0</v>
      </c>
      <c r="AY58" s="72">
        <f t="shared" si="135"/>
        <v>0</v>
      </c>
      <c r="AZ58" s="72">
        <f t="shared" si="135"/>
        <v>0</v>
      </c>
      <c r="BA58" s="72">
        <f t="shared" si="135"/>
        <v>0</v>
      </c>
      <c r="BB58" s="72">
        <f t="shared" si="135"/>
        <v>0</v>
      </c>
      <c r="BC58" s="72">
        <f t="shared" si="135"/>
        <v>0</v>
      </c>
      <c r="BD58" s="72">
        <f t="shared" si="135"/>
        <v>0</v>
      </c>
      <c r="BE58" s="72">
        <f t="shared" si="135"/>
        <v>0</v>
      </c>
      <c r="BF58" s="72">
        <f t="shared" si="135"/>
        <v>0</v>
      </c>
      <c r="BG58" s="72">
        <f t="shared" si="135"/>
        <v>0</v>
      </c>
      <c r="BH58" s="72">
        <f t="shared" si="135"/>
        <v>1250000000</v>
      </c>
      <c r="BI58" s="72">
        <f t="shared" si="135"/>
        <v>0</v>
      </c>
      <c r="BJ58" s="72">
        <f t="shared" si="135"/>
        <v>0</v>
      </c>
      <c r="BK58" s="72">
        <f t="shared" si="135"/>
        <v>0</v>
      </c>
      <c r="BL58" s="73">
        <f>SUM(BL59:BL63)</f>
        <v>1300000000</v>
      </c>
      <c r="BM58" s="72">
        <f>SUM(BM59:BM63)</f>
        <v>50000000</v>
      </c>
      <c r="BN58" s="72">
        <f t="shared" ref="BN58:ED58" si="136">SUM(BN59:BN63)</f>
        <v>27750000</v>
      </c>
      <c r="BO58" s="72">
        <f t="shared" si="136"/>
        <v>20250000</v>
      </c>
      <c r="BP58" s="72">
        <f t="shared" si="136"/>
        <v>0</v>
      </c>
      <c r="BQ58" s="138">
        <f t="shared" si="136"/>
        <v>0</v>
      </c>
      <c r="BR58" s="138">
        <f t="shared" si="136"/>
        <v>0</v>
      </c>
      <c r="BS58" s="138">
        <f t="shared" si="136"/>
        <v>0</v>
      </c>
      <c r="BT58" s="72">
        <f t="shared" si="136"/>
        <v>0</v>
      </c>
      <c r="BU58" s="138">
        <f t="shared" si="136"/>
        <v>77460000</v>
      </c>
      <c r="BV58" s="138">
        <f t="shared" si="136"/>
        <v>32440000</v>
      </c>
      <c r="BW58" s="138">
        <f t="shared" si="136"/>
        <v>32440000</v>
      </c>
      <c r="BX58" s="138"/>
      <c r="BY58" s="72">
        <f t="shared" si="136"/>
        <v>50000000</v>
      </c>
      <c r="BZ58" s="138">
        <f t="shared" si="136"/>
        <v>132000000</v>
      </c>
      <c r="CA58" s="138">
        <f t="shared" si="136"/>
        <v>51893570</v>
      </c>
      <c r="CB58" s="138">
        <f t="shared" si="136"/>
        <v>51862820</v>
      </c>
      <c r="CC58" s="138"/>
      <c r="CD58" s="72">
        <f t="shared" si="136"/>
        <v>0</v>
      </c>
      <c r="CE58" s="138">
        <f t="shared" si="136"/>
        <v>0</v>
      </c>
      <c r="CF58" s="138">
        <f t="shared" si="136"/>
        <v>0</v>
      </c>
      <c r="CG58" s="138">
        <f t="shared" si="136"/>
        <v>0</v>
      </c>
      <c r="CH58" s="72">
        <f t="shared" si="136"/>
        <v>0</v>
      </c>
      <c r="CI58" s="138">
        <f t="shared" si="136"/>
        <v>0</v>
      </c>
      <c r="CJ58" s="138">
        <f t="shared" si="136"/>
        <v>0</v>
      </c>
      <c r="CK58" s="138">
        <f t="shared" si="136"/>
        <v>0</v>
      </c>
      <c r="CL58" s="72">
        <f t="shared" si="136"/>
        <v>0</v>
      </c>
      <c r="CM58" s="138">
        <f t="shared" si="136"/>
        <v>0</v>
      </c>
      <c r="CN58" s="138">
        <f t="shared" si="136"/>
        <v>0</v>
      </c>
      <c r="CO58" s="138">
        <f t="shared" si="136"/>
        <v>0</v>
      </c>
      <c r="CP58" s="72">
        <f t="shared" si="136"/>
        <v>0</v>
      </c>
      <c r="CQ58" s="138">
        <f t="shared" si="136"/>
        <v>0</v>
      </c>
      <c r="CR58" s="138">
        <f t="shared" si="136"/>
        <v>0</v>
      </c>
      <c r="CS58" s="138">
        <f t="shared" si="136"/>
        <v>0</v>
      </c>
      <c r="CT58" s="138"/>
      <c r="CU58" s="72">
        <f t="shared" si="136"/>
        <v>0</v>
      </c>
      <c r="CV58" s="138">
        <f t="shared" si="136"/>
        <v>0</v>
      </c>
      <c r="CW58" s="138">
        <f t="shared" si="136"/>
        <v>0</v>
      </c>
      <c r="CX58" s="138">
        <f t="shared" si="136"/>
        <v>0</v>
      </c>
      <c r="CY58" s="138"/>
      <c r="CZ58" s="72">
        <f t="shared" si="136"/>
        <v>0</v>
      </c>
      <c r="DA58" s="138">
        <f t="shared" si="136"/>
        <v>0</v>
      </c>
      <c r="DB58" s="138">
        <f t="shared" si="136"/>
        <v>0</v>
      </c>
      <c r="DC58" s="138">
        <f t="shared" si="136"/>
        <v>0</v>
      </c>
      <c r="DD58" s="72">
        <f t="shared" si="136"/>
        <v>50000000</v>
      </c>
      <c r="DE58" s="72">
        <f t="shared" si="136"/>
        <v>209460000</v>
      </c>
      <c r="DF58" s="72">
        <f t="shared" si="136"/>
        <v>84333570</v>
      </c>
      <c r="DG58" s="72">
        <f t="shared" si="136"/>
        <v>84302820</v>
      </c>
      <c r="DH58" s="72"/>
      <c r="DI58" s="72">
        <f t="shared" si="136"/>
        <v>0</v>
      </c>
      <c r="DJ58" s="72">
        <f t="shared" si="136"/>
        <v>0</v>
      </c>
      <c r="DK58" s="72">
        <f t="shared" si="136"/>
        <v>0</v>
      </c>
      <c r="DL58" s="72">
        <f t="shared" si="136"/>
        <v>0</v>
      </c>
      <c r="DM58" s="72">
        <f t="shared" si="136"/>
        <v>0</v>
      </c>
      <c r="DN58" s="72">
        <f t="shared" si="136"/>
        <v>153000000</v>
      </c>
      <c r="DO58" s="72">
        <f t="shared" si="136"/>
        <v>53200000</v>
      </c>
      <c r="DP58" s="72">
        <f t="shared" si="136"/>
        <v>2000000</v>
      </c>
      <c r="DQ58" s="72">
        <f t="shared" si="136"/>
        <v>20000000</v>
      </c>
      <c r="DR58" s="72">
        <f t="shared" si="136"/>
        <v>140000000</v>
      </c>
      <c r="DS58" s="72">
        <f t="shared" si="136"/>
        <v>58080000</v>
      </c>
      <c r="DT58" s="72">
        <f t="shared" si="136"/>
        <v>13200000</v>
      </c>
      <c r="DU58" s="72">
        <f t="shared" si="136"/>
        <v>0</v>
      </c>
      <c r="DV58" s="72">
        <f t="shared" si="136"/>
        <v>0</v>
      </c>
      <c r="DW58" s="72">
        <f t="shared" si="136"/>
        <v>0</v>
      </c>
      <c r="DX58" s="72">
        <f t="shared" si="136"/>
        <v>0</v>
      </c>
      <c r="DY58" s="72">
        <f t="shared" si="136"/>
        <v>0</v>
      </c>
      <c r="DZ58" s="72">
        <f t="shared" si="136"/>
        <v>0</v>
      </c>
      <c r="EA58" s="72">
        <f t="shared" si="136"/>
        <v>0</v>
      </c>
      <c r="EB58" s="72">
        <f t="shared" si="136"/>
        <v>0</v>
      </c>
      <c r="EC58" s="72">
        <f t="shared" si="136"/>
        <v>0</v>
      </c>
      <c r="ED58" s="72">
        <f t="shared" si="136"/>
        <v>0</v>
      </c>
      <c r="EE58" s="72">
        <f t="shared" ref="EE58:ER58" si="137">SUM(EE59:EE63)</f>
        <v>0</v>
      </c>
      <c r="EF58" s="72">
        <f t="shared" si="137"/>
        <v>0</v>
      </c>
      <c r="EG58" s="72">
        <f t="shared" si="137"/>
        <v>0</v>
      </c>
      <c r="EH58" s="72">
        <f t="shared" si="137"/>
        <v>0</v>
      </c>
      <c r="EI58" s="72">
        <f t="shared" si="137"/>
        <v>0</v>
      </c>
      <c r="EJ58" s="72">
        <f t="shared" si="137"/>
        <v>0</v>
      </c>
      <c r="EK58" s="72">
        <f t="shared" si="137"/>
        <v>0</v>
      </c>
      <c r="EL58" s="72">
        <f t="shared" si="137"/>
        <v>0</v>
      </c>
      <c r="EM58" s="72">
        <f t="shared" si="137"/>
        <v>0</v>
      </c>
      <c r="EN58" s="72">
        <f t="shared" si="137"/>
        <v>0</v>
      </c>
      <c r="EO58" s="72">
        <f t="shared" si="137"/>
        <v>0</v>
      </c>
      <c r="EP58" s="72">
        <f t="shared" si="137"/>
        <v>0</v>
      </c>
      <c r="EQ58" s="72">
        <f t="shared" si="137"/>
        <v>0</v>
      </c>
      <c r="ER58" s="72">
        <f t="shared" si="137"/>
        <v>0</v>
      </c>
      <c r="ES58" s="72">
        <f>SUM(ES59:ES63)</f>
        <v>20000000</v>
      </c>
      <c r="ET58" s="72">
        <f t="shared" ref="ET58:EV58" si="138">SUM(ET59:ET63)</f>
        <v>293000000</v>
      </c>
      <c r="EU58" s="72">
        <f t="shared" si="138"/>
        <v>111280000</v>
      </c>
      <c r="EV58" s="72">
        <f t="shared" si="138"/>
        <v>15200000</v>
      </c>
      <c r="EW58" s="680"/>
      <c r="EX58" s="680"/>
      <c r="EY58" s="680"/>
      <c r="EZ58" s="680"/>
      <c r="FA58" s="680"/>
      <c r="FB58" s="680"/>
      <c r="FC58" s="680"/>
      <c r="FD58" s="680"/>
      <c r="FE58" s="680"/>
      <c r="FF58" s="805">
        <f>SUM(FF59:FF63)</f>
        <v>10000000</v>
      </c>
      <c r="FG58" s="72">
        <f>SUM(FG59:FG63)</f>
        <v>1380000000</v>
      </c>
    </row>
    <row r="59" spans="1:163" ht="89.25" customHeight="1" x14ac:dyDescent="0.2">
      <c r="A59" s="299"/>
      <c r="B59" s="299"/>
      <c r="C59" s="217"/>
      <c r="D59" s="1130"/>
      <c r="E59" s="219"/>
      <c r="F59" s="219"/>
      <c r="G59" s="221">
        <v>38</v>
      </c>
      <c r="H59" s="222" t="s">
        <v>175</v>
      </c>
      <c r="I59" s="218" t="s">
        <v>176</v>
      </c>
      <c r="J59" s="223" t="s">
        <v>125</v>
      </c>
      <c r="K59" s="223">
        <v>13</v>
      </c>
      <c r="L59" s="236" t="s">
        <v>58</v>
      </c>
      <c r="M59" s="225">
        <v>3</v>
      </c>
      <c r="N59" s="225">
        <v>4</v>
      </c>
      <c r="O59" s="237">
        <v>4</v>
      </c>
      <c r="P59" s="910">
        <v>3</v>
      </c>
      <c r="Q59" s="225">
        <v>4</v>
      </c>
      <c r="R59" s="228"/>
      <c r="S59" s="873">
        <v>4</v>
      </c>
      <c r="T59" s="225">
        <v>4</v>
      </c>
      <c r="U59" s="225"/>
      <c r="V59" s="948">
        <v>0</v>
      </c>
      <c r="W59" s="225">
        <v>4</v>
      </c>
      <c r="X59" s="236"/>
      <c r="Y59" s="282">
        <f>BL59/$BL$58</f>
        <v>5.7692307692307696E-3</v>
      </c>
      <c r="Z59" s="227">
        <v>12</v>
      </c>
      <c r="AA59" s="224" t="s">
        <v>74</v>
      </c>
      <c r="AB59" s="67"/>
      <c r="AC59" s="68"/>
      <c r="AD59" s="68"/>
      <c r="AE59" s="68"/>
      <c r="AF59" s="67"/>
      <c r="AG59" s="68"/>
      <c r="AH59" s="68"/>
      <c r="AI59" s="68"/>
      <c r="AJ59" s="77">
        <v>7500000</v>
      </c>
      <c r="AK59" s="69">
        <v>7500000</v>
      </c>
      <c r="AL59" s="75">
        <v>7500000</v>
      </c>
      <c r="AM59" s="78">
        <v>7500000</v>
      </c>
      <c r="AN59" s="77"/>
      <c r="AO59" s="78"/>
      <c r="AP59" s="78"/>
      <c r="AQ59" s="78"/>
      <c r="AR59" s="77"/>
      <c r="AS59" s="78"/>
      <c r="AT59" s="79"/>
      <c r="AU59" s="68"/>
      <c r="AV59" s="67"/>
      <c r="AW59" s="68"/>
      <c r="AX59" s="68"/>
      <c r="AY59" s="68"/>
      <c r="AZ59" s="67"/>
      <c r="BA59" s="68"/>
      <c r="BB59" s="68"/>
      <c r="BC59" s="68"/>
      <c r="BD59" s="67"/>
      <c r="BE59" s="68"/>
      <c r="BF59" s="68"/>
      <c r="BG59" s="68"/>
      <c r="BH59" s="67"/>
      <c r="BI59" s="68"/>
      <c r="BJ59" s="68"/>
      <c r="BK59" s="68"/>
      <c r="BL59" s="67">
        <f>+AB59+AF59+AJ59+AN59+AR59+AV59+AZ59+BD59+BH59</f>
        <v>7500000</v>
      </c>
      <c r="BM59" s="68">
        <f t="shared" ref="BM59:BO63" si="139">AC59+AG59+AK59+AO59+AS59+AW59+BA59+BE59+BI59</f>
        <v>7500000</v>
      </c>
      <c r="BN59" s="68">
        <f t="shared" si="139"/>
        <v>7500000</v>
      </c>
      <c r="BO59" s="68">
        <f t="shared" si="139"/>
        <v>7500000</v>
      </c>
      <c r="BP59" s="682"/>
      <c r="BQ59" s="238"/>
      <c r="BR59" s="238"/>
      <c r="BS59" s="238"/>
      <c r="BT59" s="682"/>
      <c r="BU59" s="238">
        <v>9000000</v>
      </c>
      <c r="BV59" s="238"/>
      <c r="BW59" s="238"/>
      <c r="BX59" s="238"/>
      <c r="BY59" s="682">
        <v>7500000</v>
      </c>
      <c r="BZ59" s="238">
        <v>27500000</v>
      </c>
      <c r="CA59" s="238">
        <v>19467208</v>
      </c>
      <c r="CB59" s="238">
        <v>19436458</v>
      </c>
      <c r="CC59" s="238"/>
      <c r="CD59" s="682"/>
      <c r="CE59" s="238"/>
      <c r="CF59" s="238"/>
      <c r="CG59" s="238"/>
      <c r="CH59" s="682"/>
      <c r="CI59" s="238"/>
      <c r="CJ59" s="238"/>
      <c r="CK59" s="238"/>
      <c r="CL59" s="682"/>
      <c r="CM59" s="238"/>
      <c r="CN59" s="238"/>
      <c r="CO59" s="238"/>
      <c r="CP59" s="682"/>
      <c r="CQ59" s="238"/>
      <c r="CR59" s="238"/>
      <c r="CS59" s="238"/>
      <c r="CT59" s="238"/>
      <c r="CU59" s="682"/>
      <c r="CV59" s="238"/>
      <c r="CW59" s="238"/>
      <c r="CX59" s="238"/>
      <c r="CY59" s="238"/>
      <c r="CZ59" s="682"/>
      <c r="DA59" s="238"/>
      <c r="DB59" s="238"/>
      <c r="DC59" s="238"/>
      <c r="DD59" s="676">
        <f t="shared" si="73"/>
        <v>7500000</v>
      </c>
      <c r="DE59" s="711">
        <f t="shared" ref="DE59:DG63" si="140">BQ59+BU59+BZ59+CE59+CI59+CM59+CQ59+CV59+DA59</f>
        <v>36500000</v>
      </c>
      <c r="DF59" s="711">
        <f t="shared" si="140"/>
        <v>19467208</v>
      </c>
      <c r="DG59" s="711">
        <f t="shared" si="140"/>
        <v>19436458</v>
      </c>
      <c r="DH59" s="711"/>
      <c r="DI59" s="685"/>
      <c r="DJ59" s="93"/>
      <c r="DK59" s="685"/>
      <c r="DL59" s="685"/>
      <c r="DM59" s="685"/>
      <c r="DN59" s="685"/>
      <c r="DO59" s="685"/>
      <c r="DP59" s="685"/>
      <c r="DQ59" s="685">
        <v>3000000</v>
      </c>
      <c r="DR59" s="685">
        <v>20000000</v>
      </c>
      <c r="DS59" s="685">
        <v>15840000</v>
      </c>
      <c r="DT59" s="685">
        <v>2640000</v>
      </c>
      <c r="DU59" s="685"/>
      <c r="DV59" s="685"/>
      <c r="DW59" s="685"/>
      <c r="DX59" s="685"/>
      <c r="DY59" s="685"/>
      <c r="DZ59" s="685"/>
      <c r="EA59" s="685"/>
      <c r="EB59" s="685"/>
      <c r="EC59" s="685"/>
      <c r="ED59" s="685"/>
      <c r="EE59" s="685"/>
      <c r="EF59" s="685"/>
      <c r="EG59" s="685"/>
      <c r="EH59" s="685"/>
      <c r="EI59" s="685"/>
      <c r="EJ59" s="685"/>
      <c r="EK59" s="685"/>
      <c r="EL59" s="685"/>
      <c r="EM59" s="685"/>
      <c r="EN59" s="685"/>
      <c r="EO59" s="685"/>
      <c r="EP59" s="682"/>
      <c r="EQ59" s="682"/>
      <c r="ER59" s="682"/>
      <c r="ES59" s="676">
        <f>DI59+DM59+DQ59+DU59+DY59+EC59+EG59+EK59+EO59</f>
        <v>3000000</v>
      </c>
      <c r="ET59" s="690">
        <f t="shared" ref="ET59:EV63" si="141">DJ59+DN59+DR59+DV59+DZ59+ED59+EH59+EL59+EP59</f>
        <v>20000000</v>
      </c>
      <c r="EU59" s="690">
        <f t="shared" si="141"/>
        <v>15840000</v>
      </c>
      <c r="EV59" s="690">
        <f t="shared" si="141"/>
        <v>2640000</v>
      </c>
      <c r="EW59" s="834"/>
      <c r="EX59" s="682"/>
      <c r="EY59" s="682">
        <v>57692.307692307695</v>
      </c>
      <c r="EZ59" s="682"/>
      <c r="FA59" s="682"/>
      <c r="FB59" s="682"/>
      <c r="FC59" s="682"/>
      <c r="FD59" s="682"/>
      <c r="FE59" s="682"/>
      <c r="FF59" s="676">
        <f t="shared" si="134"/>
        <v>57692.307692307695</v>
      </c>
      <c r="FG59" s="107">
        <f>BL59+DD59+ES59+FF59</f>
        <v>18057692.307692308</v>
      </c>
    </row>
    <row r="60" spans="1:163" ht="67.5" customHeight="1" x14ac:dyDescent="0.2">
      <c r="A60" s="299"/>
      <c r="B60" s="299"/>
      <c r="C60" s="239">
        <v>5</v>
      </c>
      <c r="D60" s="1130" t="s">
        <v>120</v>
      </c>
      <c r="E60" s="336" t="s">
        <v>121</v>
      </c>
      <c r="F60" s="336" t="s">
        <v>122</v>
      </c>
      <c r="G60" s="221">
        <v>39</v>
      </c>
      <c r="H60" s="222" t="s">
        <v>177</v>
      </c>
      <c r="I60" s="218" t="s">
        <v>178</v>
      </c>
      <c r="J60" s="223" t="s">
        <v>125</v>
      </c>
      <c r="K60" s="223">
        <v>13</v>
      </c>
      <c r="L60" s="236" t="s">
        <v>58</v>
      </c>
      <c r="M60" s="225">
        <v>0</v>
      </c>
      <c r="N60" s="225">
        <v>3</v>
      </c>
      <c r="O60" s="237">
        <v>3</v>
      </c>
      <c r="P60" s="910">
        <v>3</v>
      </c>
      <c r="Q60" s="225">
        <v>3</v>
      </c>
      <c r="R60" s="228"/>
      <c r="S60" s="873">
        <v>3</v>
      </c>
      <c r="T60" s="225">
        <v>3</v>
      </c>
      <c r="U60" s="225"/>
      <c r="V60" s="948">
        <v>1</v>
      </c>
      <c r="W60" s="225">
        <v>3</v>
      </c>
      <c r="X60" s="236"/>
      <c r="Y60" s="282">
        <f>BL60/$BL$58</f>
        <v>5.7692307692307696E-3</v>
      </c>
      <c r="Z60" s="227">
        <v>12</v>
      </c>
      <c r="AA60" s="224" t="s">
        <v>74</v>
      </c>
      <c r="AB60" s="67"/>
      <c r="AC60" s="68"/>
      <c r="AD60" s="68"/>
      <c r="AE60" s="68"/>
      <c r="AF60" s="67"/>
      <c r="AG60" s="68"/>
      <c r="AH60" s="68"/>
      <c r="AI60" s="68"/>
      <c r="AJ60" s="77">
        <v>7500000</v>
      </c>
      <c r="AK60" s="69">
        <v>7500000</v>
      </c>
      <c r="AL60" s="75">
        <v>7500000</v>
      </c>
      <c r="AM60" s="78">
        <v>7500000</v>
      </c>
      <c r="AN60" s="77"/>
      <c r="AO60" s="78"/>
      <c r="AP60" s="78"/>
      <c r="AQ60" s="78"/>
      <c r="AR60" s="77"/>
      <c r="AS60" s="78"/>
      <c r="AT60" s="79"/>
      <c r="AU60" s="68"/>
      <c r="AV60" s="67"/>
      <c r="AW60" s="68"/>
      <c r="AX60" s="68"/>
      <c r="AY60" s="68"/>
      <c r="AZ60" s="67"/>
      <c r="BA60" s="68"/>
      <c r="BB60" s="68"/>
      <c r="BC60" s="68"/>
      <c r="BD60" s="67"/>
      <c r="BE60" s="68"/>
      <c r="BF60" s="68"/>
      <c r="BG60" s="68"/>
      <c r="BH60" s="67"/>
      <c r="BI60" s="68"/>
      <c r="BJ60" s="68"/>
      <c r="BK60" s="68"/>
      <c r="BL60" s="67">
        <f>+AB60+AF60+AJ60+AN60+AR60+AV60+AZ60+BD60+BH60</f>
        <v>7500000</v>
      </c>
      <c r="BM60" s="68">
        <f t="shared" si="139"/>
        <v>7500000</v>
      </c>
      <c r="BN60" s="68">
        <f t="shared" si="139"/>
        <v>7500000</v>
      </c>
      <c r="BO60" s="68">
        <f t="shared" si="139"/>
        <v>7500000</v>
      </c>
      <c r="BP60" s="682"/>
      <c r="BQ60" s="238"/>
      <c r="BR60" s="238"/>
      <c r="BS60" s="238"/>
      <c r="BT60" s="682"/>
      <c r="BU60" s="238">
        <v>10160000</v>
      </c>
      <c r="BV60" s="238">
        <v>6600000</v>
      </c>
      <c r="BW60" s="238">
        <v>6600000</v>
      </c>
      <c r="BX60" s="238"/>
      <c r="BY60" s="682">
        <v>7500000</v>
      </c>
      <c r="BZ60" s="238">
        <v>27500000</v>
      </c>
      <c r="CA60" s="238">
        <v>22964000</v>
      </c>
      <c r="CB60" s="238">
        <v>22964000</v>
      </c>
      <c r="CC60" s="238"/>
      <c r="CD60" s="682"/>
      <c r="CE60" s="238"/>
      <c r="CF60" s="238"/>
      <c r="CG60" s="238"/>
      <c r="CH60" s="682"/>
      <c r="CI60" s="238"/>
      <c r="CJ60" s="238"/>
      <c r="CK60" s="238"/>
      <c r="CL60" s="682"/>
      <c r="CM60" s="238"/>
      <c r="CN60" s="238"/>
      <c r="CO60" s="238"/>
      <c r="CP60" s="682"/>
      <c r="CQ60" s="238"/>
      <c r="CR60" s="238"/>
      <c r="CS60" s="238"/>
      <c r="CT60" s="238"/>
      <c r="CU60" s="682"/>
      <c r="CV60" s="238"/>
      <c r="CW60" s="238"/>
      <c r="CX60" s="238"/>
      <c r="CY60" s="238"/>
      <c r="CZ60" s="682"/>
      <c r="DA60" s="238"/>
      <c r="DB60" s="238"/>
      <c r="DC60" s="238"/>
      <c r="DD60" s="676">
        <f t="shared" si="73"/>
        <v>7500000</v>
      </c>
      <c r="DE60" s="711">
        <f t="shared" si="140"/>
        <v>37660000</v>
      </c>
      <c r="DF60" s="711">
        <f t="shared" si="140"/>
        <v>29564000</v>
      </c>
      <c r="DG60" s="711">
        <f t="shared" si="140"/>
        <v>29564000</v>
      </c>
      <c r="DH60" s="711"/>
      <c r="DI60" s="685"/>
      <c r="DJ60" s="93"/>
      <c r="DK60" s="685"/>
      <c r="DL60" s="685"/>
      <c r="DM60" s="685"/>
      <c r="DN60" s="685">
        <v>50000000</v>
      </c>
      <c r="DO60" s="685">
        <v>50000000</v>
      </c>
      <c r="DP60" s="685"/>
      <c r="DQ60" s="685">
        <v>3000000</v>
      </c>
      <c r="DR60" s="685">
        <v>40000000</v>
      </c>
      <c r="DS60" s="685">
        <v>10560000</v>
      </c>
      <c r="DT60" s="685"/>
      <c r="DU60" s="685"/>
      <c r="DV60" s="685"/>
      <c r="DW60" s="685"/>
      <c r="DX60" s="685"/>
      <c r="DY60" s="685"/>
      <c r="DZ60" s="685"/>
      <c r="EA60" s="685"/>
      <c r="EB60" s="685"/>
      <c r="EC60" s="685"/>
      <c r="ED60" s="685"/>
      <c r="EE60" s="685"/>
      <c r="EF60" s="685"/>
      <c r="EG60" s="685"/>
      <c r="EH60" s="685"/>
      <c r="EI60" s="685"/>
      <c r="EJ60" s="685"/>
      <c r="EK60" s="685"/>
      <c r="EL60" s="685"/>
      <c r="EM60" s="685"/>
      <c r="EN60" s="685"/>
      <c r="EO60" s="685"/>
      <c r="EP60" s="682"/>
      <c r="EQ60" s="682"/>
      <c r="ER60" s="682"/>
      <c r="ES60" s="676">
        <f>DI60+DM60+DQ60+DU60+DY60+EC60+EG60+EK60+EO60</f>
        <v>3000000</v>
      </c>
      <c r="ET60" s="690">
        <f t="shared" si="141"/>
        <v>90000000</v>
      </c>
      <c r="EU60" s="690">
        <f t="shared" si="141"/>
        <v>60560000</v>
      </c>
      <c r="EV60" s="690">
        <f t="shared" si="141"/>
        <v>0</v>
      </c>
      <c r="EW60" s="834"/>
      <c r="EX60" s="682"/>
      <c r="EY60" s="682">
        <v>57692.307692307695</v>
      </c>
      <c r="EZ60" s="682"/>
      <c r="FA60" s="682"/>
      <c r="FB60" s="682"/>
      <c r="FC60" s="682"/>
      <c r="FD60" s="682"/>
      <c r="FE60" s="682"/>
      <c r="FF60" s="676">
        <f t="shared" si="134"/>
        <v>57692.307692307695</v>
      </c>
      <c r="FG60" s="107">
        <f>BL60+DD60+ES60+FF60</f>
        <v>18057692.307692308</v>
      </c>
    </row>
    <row r="61" spans="1:163" ht="96" customHeight="1" x14ac:dyDescent="0.2">
      <c r="A61" s="299"/>
      <c r="B61" s="299"/>
      <c r="C61" s="247">
        <v>6</v>
      </c>
      <c r="D61" s="218" t="s">
        <v>162</v>
      </c>
      <c r="E61" s="235" t="s">
        <v>127</v>
      </c>
      <c r="F61" s="235" t="s">
        <v>128</v>
      </c>
      <c r="G61" s="221">
        <v>40</v>
      </c>
      <c r="H61" s="222" t="s">
        <v>179</v>
      </c>
      <c r="I61" s="218" t="s">
        <v>180</v>
      </c>
      <c r="J61" s="223" t="s">
        <v>125</v>
      </c>
      <c r="K61" s="223">
        <v>13</v>
      </c>
      <c r="L61" s="271" t="s">
        <v>73</v>
      </c>
      <c r="M61" s="225">
        <v>0</v>
      </c>
      <c r="N61" s="344">
        <v>1</v>
      </c>
      <c r="O61" s="237">
        <v>0.05</v>
      </c>
      <c r="P61" s="910">
        <v>0</v>
      </c>
      <c r="Q61" s="225">
        <v>0.35</v>
      </c>
      <c r="R61" s="228"/>
      <c r="S61" s="916">
        <v>0.04</v>
      </c>
      <c r="T61" s="225">
        <v>0.4</v>
      </c>
      <c r="U61" s="225"/>
      <c r="V61" s="948">
        <v>0</v>
      </c>
      <c r="W61" s="225">
        <v>0.2</v>
      </c>
      <c r="X61" s="271">
        <f>0.25+0.31</f>
        <v>0.56000000000000005</v>
      </c>
      <c r="Y61" s="282">
        <f>BL61/$BL$58</f>
        <v>1.5384615384615385E-2</v>
      </c>
      <c r="Z61" s="227">
        <v>9</v>
      </c>
      <c r="AA61" s="227" t="s">
        <v>181</v>
      </c>
      <c r="AB61" s="68"/>
      <c r="AC61" s="68"/>
      <c r="AD61" s="68"/>
      <c r="AE61" s="68"/>
      <c r="AF61" s="67"/>
      <c r="AG61" s="68"/>
      <c r="AH61" s="68"/>
      <c r="AI61" s="68"/>
      <c r="AJ61" s="77">
        <v>20000000</v>
      </c>
      <c r="AK61" s="69">
        <v>20000000</v>
      </c>
      <c r="AL61" s="78">
        <v>0</v>
      </c>
      <c r="AM61" s="78">
        <v>0</v>
      </c>
      <c r="AN61" s="77"/>
      <c r="AO61" s="78"/>
      <c r="AP61" s="78"/>
      <c r="AQ61" s="78"/>
      <c r="AR61" s="77"/>
      <c r="AS61" s="78"/>
      <c r="AT61" s="79"/>
      <c r="AU61" s="68"/>
      <c r="AV61" s="67"/>
      <c r="AW61" s="68"/>
      <c r="AX61" s="68"/>
      <c r="AY61" s="68"/>
      <c r="AZ61" s="67"/>
      <c r="BA61" s="68"/>
      <c r="BB61" s="68"/>
      <c r="BC61" s="68"/>
      <c r="BD61" s="67"/>
      <c r="BE61" s="68"/>
      <c r="BF61" s="68"/>
      <c r="BG61" s="68"/>
      <c r="BH61" s="67"/>
      <c r="BI61" s="68"/>
      <c r="BJ61" s="68"/>
      <c r="BK61" s="68"/>
      <c r="BL61" s="67">
        <f>+AB61+AF61+AJ61+AN61+AR61+AV61+AZ61+BD61+BH61</f>
        <v>20000000</v>
      </c>
      <c r="BM61" s="68">
        <f t="shared" si="139"/>
        <v>20000000</v>
      </c>
      <c r="BN61" s="68">
        <f t="shared" si="139"/>
        <v>0</v>
      </c>
      <c r="BO61" s="68">
        <f t="shared" si="139"/>
        <v>0</v>
      </c>
      <c r="BP61" s="682"/>
      <c r="BQ61" s="238"/>
      <c r="BR61" s="238"/>
      <c r="BS61" s="238"/>
      <c r="BT61" s="682"/>
      <c r="BU61" s="238"/>
      <c r="BV61" s="238"/>
      <c r="BW61" s="238"/>
      <c r="BX61" s="238"/>
      <c r="BY61" s="682">
        <v>20000000</v>
      </c>
      <c r="BZ61" s="727">
        <v>38000000</v>
      </c>
      <c r="CA61" s="238">
        <v>5000000</v>
      </c>
      <c r="CB61" s="238">
        <v>5000000</v>
      </c>
      <c r="CC61" s="238"/>
      <c r="CD61" s="682"/>
      <c r="CE61" s="238"/>
      <c r="CF61" s="238"/>
      <c r="CG61" s="238"/>
      <c r="CH61" s="682"/>
      <c r="CI61" s="238"/>
      <c r="CJ61" s="238"/>
      <c r="CK61" s="238"/>
      <c r="CL61" s="682"/>
      <c r="CM61" s="238"/>
      <c r="CN61" s="238"/>
      <c r="CO61" s="238"/>
      <c r="CP61" s="682"/>
      <c r="CQ61" s="238"/>
      <c r="CR61" s="238"/>
      <c r="CS61" s="238"/>
      <c r="CT61" s="238"/>
      <c r="CU61" s="682"/>
      <c r="CV61" s="238"/>
      <c r="CW61" s="238"/>
      <c r="CX61" s="238"/>
      <c r="CY61" s="238"/>
      <c r="CZ61" s="682"/>
      <c r="DA61" s="238"/>
      <c r="DB61" s="238"/>
      <c r="DC61" s="238"/>
      <c r="DD61" s="676">
        <f t="shared" si="73"/>
        <v>20000000</v>
      </c>
      <c r="DE61" s="711">
        <f t="shared" si="140"/>
        <v>38000000</v>
      </c>
      <c r="DF61" s="711">
        <f t="shared" si="140"/>
        <v>5000000</v>
      </c>
      <c r="DG61" s="711">
        <f t="shared" si="140"/>
        <v>5000000</v>
      </c>
      <c r="DH61" s="711"/>
      <c r="DI61" s="685"/>
      <c r="DJ61" s="93"/>
      <c r="DK61" s="685"/>
      <c r="DL61" s="685"/>
      <c r="DM61" s="685"/>
      <c r="DN61" s="685">
        <v>33000000</v>
      </c>
      <c r="DO61" s="685">
        <v>3200000</v>
      </c>
      <c r="DP61" s="685">
        <v>2000000</v>
      </c>
      <c r="DQ61" s="685">
        <v>8000000</v>
      </c>
      <c r="DR61" s="972">
        <v>20000000</v>
      </c>
      <c r="DS61" s="685"/>
      <c r="DT61" s="685"/>
      <c r="DU61" s="685"/>
      <c r="DV61" s="685"/>
      <c r="DW61" s="685"/>
      <c r="DX61" s="685"/>
      <c r="DY61" s="685"/>
      <c r="DZ61" s="685"/>
      <c r="EA61" s="685"/>
      <c r="EB61" s="685"/>
      <c r="EC61" s="685"/>
      <c r="ED61" s="685"/>
      <c r="EE61" s="685"/>
      <c r="EF61" s="685"/>
      <c r="EG61" s="685"/>
      <c r="EH61" s="685"/>
      <c r="EI61" s="685"/>
      <c r="EJ61" s="685"/>
      <c r="EK61" s="685"/>
      <c r="EL61" s="685"/>
      <c r="EM61" s="685"/>
      <c r="EN61" s="685"/>
      <c r="EO61" s="685"/>
      <c r="EP61" s="682"/>
      <c r="EQ61" s="682"/>
      <c r="ER61" s="682"/>
      <c r="ES61" s="676">
        <f>DI61+DM61+DQ61+DU61+DY61+EC61+EG61+EK61+EO61</f>
        <v>8000000</v>
      </c>
      <c r="ET61" s="690">
        <f t="shared" si="141"/>
        <v>53000000</v>
      </c>
      <c r="EU61" s="690">
        <f t="shared" si="141"/>
        <v>3200000</v>
      </c>
      <c r="EV61" s="690">
        <f t="shared" si="141"/>
        <v>2000000</v>
      </c>
      <c r="EW61" s="834"/>
      <c r="EX61" s="682"/>
      <c r="EY61" s="682">
        <v>153846.15384615384</v>
      </c>
      <c r="EZ61" s="682"/>
      <c r="FA61" s="682"/>
      <c r="FB61" s="682"/>
      <c r="FC61" s="682"/>
      <c r="FD61" s="682"/>
      <c r="FE61" s="682"/>
      <c r="FF61" s="676">
        <f t="shared" si="134"/>
        <v>153846.15384615384</v>
      </c>
      <c r="FG61" s="107">
        <f>BL61+DD61+ES61+FF61</f>
        <v>48153846.153846152</v>
      </c>
    </row>
    <row r="62" spans="1:163" ht="67.5" customHeight="1" x14ac:dyDescent="0.2">
      <c r="A62" s="299"/>
      <c r="B62" s="299"/>
      <c r="C62" s="240">
        <v>7</v>
      </c>
      <c r="D62" s="268" t="s">
        <v>150</v>
      </c>
      <c r="E62" s="345">
        <v>0.317</v>
      </c>
      <c r="F62" s="338">
        <v>0.27</v>
      </c>
      <c r="G62" s="221">
        <v>41</v>
      </c>
      <c r="H62" s="222" t="s">
        <v>182</v>
      </c>
      <c r="I62" s="218" t="s">
        <v>183</v>
      </c>
      <c r="J62" s="223" t="s">
        <v>125</v>
      </c>
      <c r="K62" s="223">
        <v>13</v>
      </c>
      <c r="L62" s="236" t="s">
        <v>58</v>
      </c>
      <c r="M62" s="225">
        <v>0</v>
      </c>
      <c r="N62" s="225">
        <v>1</v>
      </c>
      <c r="O62" s="237">
        <v>1</v>
      </c>
      <c r="P62" s="910">
        <v>1</v>
      </c>
      <c r="Q62" s="225">
        <v>1</v>
      </c>
      <c r="R62" s="228"/>
      <c r="S62" s="880">
        <v>0.85</v>
      </c>
      <c r="T62" s="225">
        <v>1</v>
      </c>
      <c r="U62" s="225"/>
      <c r="V62" s="948">
        <v>0.25</v>
      </c>
      <c r="W62" s="225">
        <v>1</v>
      </c>
      <c r="X62" s="236"/>
      <c r="Y62" s="282">
        <f>BL62/$BL$58</f>
        <v>5.7692307692307696E-3</v>
      </c>
      <c r="Z62" s="227">
        <v>9</v>
      </c>
      <c r="AA62" s="231" t="s">
        <v>181</v>
      </c>
      <c r="AB62" s="68"/>
      <c r="AC62" s="68"/>
      <c r="AD62" s="68"/>
      <c r="AE62" s="68"/>
      <c r="AF62" s="67"/>
      <c r="AG62" s="68"/>
      <c r="AH62" s="68"/>
      <c r="AI62" s="68"/>
      <c r="AJ62" s="77">
        <v>7500000</v>
      </c>
      <c r="AK62" s="69">
        <v>7500000</v>
      </c>
      <c r="AL62" s="78">
        <v>7500000</v>
      </c>
      <c r="AM62" s="78">
        <v>0</v>
      </c>
      <c r="AN62" s="77"/>
      <c r="AO62" s="78"/>
      <c r="AP62" s="78"/>
      <c r="AQ62" s="78"/>
      <c r="AR62" s="77"/>
      <c r="AS62" s="78"/>
      <c r="AT62" s="79"/>
      <c r="AU62" s="68"/>
      <c r="AV62" s="67"/>
      <c r="AW62" s="68"/>
      <c r="AX62" s="68"/>
      <c r="AY62" s="68"/>
      <c r="AZ62" s="67"/>
      <c r="BA62" s="68"/>
      <c r="BB62" s="68"/>
      <c r="BC62" s="68"/>
      <c r="BD62" s="67"/>
      <c r="BE62" s="68"/>
      <c r="BF62" s="68"/>
      <c r="BG62" s="68"/>
      <c r="BH62" s="67"/>
      <c r="BI62" s="68"/>
      <c r="BJ62" s="68"/>
      <c r="BK62" s="68"/>
      <c r="BL62" s="67">
        <f>+AB62+AF62+AJ62+AN62+AR62+AV62+AZ62+BD62+BH62</f>
        <v>7500000</v>
      </c>
      <c r="BM62" s="68">
        <f t="shared" si="139"/>
        <v>7500000</v>
      </c>
      <c r="BN62" s="68">
        <f t="shared" si="139"/>
        <v>7500000</v>
      </c>
      <c r="BO62" s="68">
        <f t="shared" si="139"/>
        <v>0</v>
      </c>
      <c r="BP62" s="682"/>
      <c r="BQ62" s="238"/>
      <c r="BR62" s="238"/>
      <c r="BS62" s="238"/>
      <c r="BT62" s="682"/>
      <c r="BU62" s="238">
        <v>10000000</v>
      </c>
      <c r="BV62" s="238">
        <v>10000000</v>
      </c>
      <c r="BW62" s="238">
        <v>10000000</v>
      </c>
      <c r="BX62" s="238"/>
      <c r="BY62" s="682">
        <v>7500000</v>
      </c>
      <c r="BZ62" s="238">
        <v>1880000</v>
      </c>
      <c r="CA62" s="238">
        <v>1880000</v>
      </c>
      <c r="CB62" s="238">
        <v>1880000</v>
      </c>
      <c r="CC62" s="238"/>
      <c r="CD62" s="682"/>
      <c r="CE62" s="238"/>
      <c r="CF62" s="238"/>
      <c r="CG62" s="238"/>
      <c r="CH62" s="682"/>
      <c r="CI62" s="238"/>
      <c r="CJ62" s="238"/>
      <c r="CK62" s="238"/>
      <c r="CL62" s="682"/>
      <c r="CM62" s="238"/>
      <c r="CN62" s="238"/>
      <c r="CO62" s="238"/>
      <c r="CP62" s="682"/>
      <c r="CQ62" s="238"/>
      <c r="CR62" s="238"/>
      <c r="CS62" s="238"/>
      <c r="CT62" s="238"/>
      <c r="CU62" s="682"/>
      <c r="CV62" s="238"/>
      <c r="CW62" s="238"/>
      <c r="CX62" s="238"/>
      <c r="CY62" s="238"/>
      <c r="CZ62" s="682"/>
      <c r="DA62" s="238"/>
      <c r="DB62" s="238"/>
      <c r="DC62" s="238"/>
      <c r="DD62" s="676">
        <f t="shared" si="73"/>
        <v>7500000</v>
      </c>
      <c r="DE62" s="711">
        <f t="shared" si="140"/>
        <v>11880000</v>
      </c>
      <c r="DF62" s="711">
        <f t="shared" si="140"/>
        <v>11880000</v>
      </c>
      <c r="DG62" s="711">
        <f t="shared" si="140"/>
        <v>11880000</v>
      </c>
      <c r="DH62" s="711"/>
      <c r="DI62" s="685"/>
      <c r="DJ62" s="93"/>
      <c r="DK62" s="685"/>
      <c r="DL62" s="685"/>
      <c r="DM62" s="685"/>
      <c r="DN62" s="685"/>
      <c r="DO62" s="685"/>
      <c r="DP62" s="685"/>
      <c r="DQ62" s="685">
        <v>3000000</v>
      </c>
      <c r="DR62" s="685">
        <v>25000000</v>
      </c>
      <c r="DS62" s="685">
        <v>15840000</v>
      </c>
      <c r="DT62" s="685">
        <v>5280000</v>
      </c>
      <c r="DU62" s="685"/>
      <c r="DV62" s="685"/>
      <c r="DW62" s="685"/>
      <c r="DX62" s="685"/>
      <c r="DY62" s="685"/>
      <c r="DZ62" s="685"/>
      <c r="EA62" s="685"/>
      <c r="EB62" s="685"/>
      <c r="EC62" s="685"/>
      <c r="ED62" s="685"/>
      <c r="EE62" s="685"/>
      <c r="EF62" s="685"/>
      <c r="EG62" s="685"/>
      <c r="EH62" s="685"/>
      <c r="EI62" s="685"/>
      <c r="EJ62" s="685"/>
      <c r="EK62" s="685"/>
      <c r="EL62" s="685"/>
      <c r="EM62" s="685"/>
      <c r="EN62" s="685"/>
      <c r="EO62" s="685"/>
      <c r="EP62" s="682"/>
      <c r="EQ62" s="682"/>
      <c r="ER62" s="682"/>
      <c r="ES62" s="676">
        <f>DI62+DM62+DQ62+DU62+DY62+EC62+EG62+EK62+EO62</f>
        <v>3000000</v>
      </c>
      <c r="ET62" s="690">
        <f t="shared" si="141"/>
        <v>25000000</v>
      </c>
      <c r="EU62" s="690">
        <f t="shared" si="141"/>
        <v>15840000</v>
      </c>
      <c r="EV62" s="690">
        <f t="shared" si="141"/>
        <v>5280000</v>
      </c>
      <c r="EW62" s="834"/>
      <c r="EX62" s="682"/>
      <c r="EY62" s="682">
        <v>57692.307692307695</v>
      </c>
      <c r="EZ62" s="682"/>
      <c r="FA62" s="682"/>
      <c r="FB62" s="682"/>
      <c r="FC62" s="682"/>
      <c r="FD62" s="682"/>
      <c r="FE62" s="682"/>
      <c r="FF62" s="676">
        <f t="shared" si="134"/>
        <v>57692.307692307695</v>
      </c>
      <c r="FG62" s="107">
        <f>BL62+DD62+ES62+FF62</f>
        <v>18057692.307692308</v>
      </c>
    </row>
    <row r="63" spans="1:163" ht="48.75" customHeight="1" x14ac:dyDescent="0.2">
      <c r="A63" s="299"/>
      <c r="B63" s="299"/>
      <c r="C63" s="239"/>
      <c r="D63" s="270"/>
      <c r="E63" s="346"/>
      <c r="F63" s="347"/>
      <c r="G63" s="221">
        <v>42</v>
      </c>
      <c r="H63" s="222" t="s">
        <v>184</v>
      </c>
      <c r="I63" s="218" t="s">
        <v>185</v>
      </c>
      <c r="J63" s="223" t="s">
        <v>125</v>
      </c>
      <c r="K63" s="223">
        <v>13</v>
      </c>
      <c r="L63" s="236" t="s">
        <v>58</v>
      </c>
      <c r="M63" s="225">
        <v>1</v>
      </c>
      <c r="N63" s="225">
        <v>1</v>
      </c>
      <c r="O63" s="237">
        <v>1</v>
      </c>
      <c r="P63" s="910">
        <v>1</v>
      </c>
      <c r="Q63" s="225">
        <v>1</v>
      </c>
      <c r="R63" s="228"/>
      <c r="S63" s="874">
        <v>0.5</v>
      </c>
      <c r="T63" s="225">
        <v>1</v>
      </c>
      <c r="U63" s="225"/>
      <c r="V63" s="948">
        <v>0</v>
      </c>
      <c r="W63" s="225">
        <v>1</v>
      </c>
      <c r="X63" s="236"/>
      <c r="Y63" s="282">
        <f>BL63/$BL$58</f>
        <v>0.96730769230769231</v>
      </c>
      <c r="Z63" s="227">
        <v>9</v>
      </c>
      <c r="AA63" s="231" t="s">
        <v>181</v>
      </c>
      <c r="AB63" s="68"/>
      <c r="AC63" s="68"/>
      <c r="AD63" s="68"/>
      <c r="AE63" s="68"/>
      <c r="AF63" s="67"/>
      <c r="AG63" s="68"/>
      <c r="AH63" s="68"/>
      <c r="AI63" s="68"/>
      <c r="AJ63" s="67">
        <v>7500000</v>
      </c>
      <c r="AK63" s="69">
        <v>7500000</v>
      </c>
      <c r="AL63" s="68">
        <v>5250000</v>
      </c>
      <c r="AM63" s="68">
        <v>5250000</v>
      </c>
      <c r="AN63" s="67"/>
      <c r="AO63" s="68"/>
      <c r="AP63" s="68"/>
      <c r="AQ63" s="68"/>
      <c r="AR63" s="67"/>
      <c r="AS63" s="68"/>
      <c r="AT63" s="68"/>
      <c r="AU63" s="68"/>
      <c r="AV63" s="67"/>
      <c r="AW63" s="68"/>
      <c r="AX63" s="68"/>
      <c r="AY63" s="68"/>
      <c r="AZ63" s="67"/>
      <c r="BA63" s="68"/>
      <c r="BB63" s="68"/>
      <c r="BC63" s="68"/>
      <c r="BD63" s="67"/>
      <c r="BE63" s="68"/>
      <c r="BF63" s="68"/>
      <c r="BG63" s="68"/>
      <c r="BH63" s="67">
        <v>1250000000</v>
      </c>
      <c r="BI63" s="68"/>
      <c r="BJ63" s="68"/>
      <c r="BK63" s="68"/>
      <c r="BL63" s="67">
        <f>+AB63+AF63+AJ63+AN63+AR63+AV63+AZ63+BD63+BH63</f>
        <v>1257500000</v>
      </c>
      <c r="BM63" s="68">
        <f t="shared" si="139"/>
        <v>7500000</v>
      </c>
      <c r="BN63" s="68">
        <f t="shared" si="139"/>
        <v>5250000</v>
      </c>
      <c r="BO63" s="68">
        <f t="shared" si="139"/>
        <v>5250000</v>
      </c>
      <c r="BP63" s="682"/>
      <c r="BQ63" s="238"/>
      <c r="BR63" s="238"/>
      <c r="BS63" s="238"/>
      <c r="BT63" s="682"/>
      <c r="BU63" s="728">
        <v>48300000</v>
      </c>
      <c r="BV63" s="238">
        <v>15840000</v>
      </c>
      <c r="BW63" s="830">
        <f>15840000</f>
        <v>15840000</v>
      </c>
      <c r="BX63" s="1070"/>
      <c r="BY63" s="682">
        <v>7500000</v>
      </c>
      <c r="BZ63" s="238">
        <v>37120000</v>
      </c>
      <c r="CA63" s="238">
        <v>2582362</v>
      </c>
      <c r="CB63" s="238">
        <v>2582362</v>
      </c>
      <c r="CC63" s="238"/>
      <c r="CD63" s="682"/>
      <c r="CE63" s="238"/>
      <c r="CF63" s="238"/>
      <c r="CG63" s="238"/>
      <c r="CH63" s="682"/>
      <c r="CI63" s="238"/>
      <c r="CJ63" s="238"/>
      <c r="CK63" s="238"/>
      <c r="CL63" s="682"/>
      <c r="CM63" s="238"/>
      <c r="CN63" s="238"/>
      <c r="CO63" s="238"/>
      <c r="CP63" s="682"/>
      <c r="CQ63" s="238"/>
      <c r="CR63" s="238"/>
      <c r="CS63" s="238"/>
      <c r="CT63" s="238"/>
      <c r="CU63" s="682"/>
      <c r="CV63" s="238"/>
      <c r="CW63" s="238"/>
      <c r="CX63" s="238"/>
      <c r="CY63" s="238"/>
      <c r="CZ63" s="682"/>
      <c r="DA63" s="238"/>
      <c r="DB63" s="238"/>
      <c r="DC63" s="238"/>
      <c r="DD63" s="676">
        <f t="shared" si="73"/>
        <v>7500000</v>
      </c>
      <c r="DE63" s="711">
        <f t="shared" si="140"/>
        <v>85420000</v>
      </c>
      <c r="DF63" s="711">
        <f t="shared" si="140"/>
        <v>18422362</v>
      </c>
      <c r="DG63" s="711">
        <f t="shared" si="140"/>
        <v>18422362</v>
      </c>
      <c r="DH63" s="711"/>
      <c r="DI63" s="685"/>
      <c r="DJ63" s="93"/>
      <c r="DK63" s="685"/>
      <c r="DL63" s="685"/>
      <c r="DM63" s="685"/>
      <c r="DN63" s="685">
        <v>70000000</v>
      </c>
      <c r="DO63" s="685"/>
      <c r="DP63" s="685"/>
      <c r="DQ63" s="685">
        <v>3000000</v>
      </c>
      <c r="DR63" s="685">
        <v>35000000</v>
      </c>
      <c r="DS63" s="685">
        <v>15840000</v>
      </c>
      <c r="DT63" s="685">
        <v>5280000</v>
      </c>
      <c r="DU63" s="685"/>
      <c r="DV63" s="685"/>
      <c r="DW63" s="685"/>
      <c r="DX63" s="685"/>
      <c r="DY63" s="685"/>
      <c r="DZ63" s="685"/>
      <c r="EA63" s="685"/>
      <c r="EB63" s="685"/>
      <c r="EC63" s="685"/>
      <c r="ED63" s="685"/>
      <c r="EE63" s="685"/>
      <c r="EF63" s="685"/>
      <c r="EG63" s="685"/>
      <c r="EH63" s="685"/>
      <c r="EI63" s="685"/>
      <c r="EJ63" s="685"/>
      <c r="EK63" s="685"/>
      <c r="EL63" s="685"/>
      <c r="EM63" s="685"/>
      <c r="EN63" s="685"/>
      <c r="EO63" s="685"/>
      <c r="EP63" s="682"/>
      <c r="EQ63" s="682"/>
      <c r="ER63" s="682"/>
      <c r="ES63" s="676">
        <f>DI63+DM63+DQ63+DU63+DY63+EC63+EG63+EK63+EO63</f>
        <v>3000000</v>
      </c>
      <c r="ET63" s="690">
        <f t="shared" si="141"/>
        <v>105000000</v>
      </c>
      <c r="EU63" s="690">
        <f t="shared" si="141"/>
        <v>15840000</v>
      </c>
      <c r="EV63" s="690">
        <f t="shared" si="141"/>
        <v>5280000</v>
      </c>
      <c r="EW63" s="834"/>
      <c r="EX63" s="682"/>
      <c r="EY63" s="682">
        <v>9673076.9230769239</v>
      </c>
      <c r="EZ63" s="682"/>
      <c r="FA63" s="682"/>
      <c r="FB63" s="682"/>
      <c r="FC63" s="682"/>
      <c r="FD63" s="682"/>
      <c r="FE63" s="682"/>
      <c r="FF63" s="676">
        <f t="shared" si="134"/>
        <v>9673076.9230769239</v>
      </c>
      <c r="FG63" s="107">
        <f>BL63+DD63+ES63+FF63</f>
        <v>1277673076.9230769</v>
      </c>
    </row>
    <row r="64" spans="1:163" ht="24.75" customHeight="1" x14ac:dyDescent="0.2">
      <c r="A64" s="299"/>
      <c r="B64" s="299"/>
      <c r="C64" s="205">
        <v>9</v>
      </c>
      <c r="D64" s="206" t="s">
        <v>186</v>
      </c>
      <c r="E64" s="348"/>
      <c r="F64" s="348"/>
      <c r="G64" s="349"/>
      <c r="H64" s="350"/>
      <c r="I64" s="259"/>
      <c r="J64" s="208"/>
      <c r="K64" s="208"/>
      <c r="L64" s="260"/>
      <c r="M64" s="259"/>
      <c r="N64" s="259"/>
      <c r="O64" s="150"/>
      <c r="P64" s="150"/>
      <c r="Q64" s="259"/>
      <c r="R64" s="262"/>
      <c r="S64" s="871"/>
      <c r="T64" s="259"/>
      <c r="U64" s="259"/>
      <c r="V64" s="150"/>
      <c r="W64" s="208"/>
      <c r="X64" s="208"/>
      <c r="Y64" s="263"/>
      <c r="Z64" s="208"/>
      <c r="AA64" s="208"/>
      <c r="AB64" s="72">
        <f t="shared" ref="AB64:AM64" si="142">SUM(AB65:AB68)</f>
        <v>0</v>
      </c>
      <c r="AC64" s="72">
        <f t="shared" si="142"/>
        <v>0</v>
      </c>
      <c r="AD64" s="72">
        <f t="shared" si="142"/>
        <v>0</v>
      </c>
      <c r="AE64" s="72">
        <f t="shared" si="142"/>
        <v>0</v>
      </c>
      <c r="AF64" s="72">
        <f t="shared" si="142"/>
        <v>0</v>
      </c>
      <c r="AG64" s="72">
        <f t="shared" si="142"/>
        <v>0</v>
      </c>
      <c r="AH64" s="72">
        <f t="shared" si="142"/>
        <v>0</v>
      </c>
      <c r="AI64" s="72">
        <f t="shared" si="142"/>
        <v>0</v>
      </c>
      <c r="AJ64" s="72">
        <f t="shared" si="142"/>
        <v>80000000</v>
      </c>
      <c r="AK64" s="72">
        <f t="shared" si="142"/>
        <v>177000000</v>
      </c>
      <c r="AL64" s="72">
        <f t="shared" si="142"/>
        <v>172620000</v>
      </c>
      <c r="AM64" s="72">
        <f t="shared" si="142"/>
        <v>172620000</v>
      </c>
      <c r="AN64" s="72">
        <f t="shared" ref="AN64:BK64" si="143">SUM(AN65:AN68)</f>
        <v>0</v>
      </c>
      <c r="AO64" s="72">
        <f t="shared" si="143"/>
        <v>0</v>
      </c>
      <c r="AP64" s="72">
        <f t="shared" si="143"/>
        <v>0</v>
      </c>
      <c r="AQ64" s="72">
        <f t="shared" si="143"/>
        <v>0</v>
      </c>
      <c r="AR64" s="72">
        <f t="shared" si="143"/>
        <v>0</v>
      </c>
      <c r="AS64" s="72">
        <f t="shared" si="143"/>
        <v>0</v>
      </c>
      <c r="AT64" s="72">
        <f t="shared" si="143"/>
        <v>0</v>
      </c>
      <c r="AU64" s="72">
        <f t="shared" si="143"/>
        <v>0</v>
      </c>
      <c r="AV64" s="72">
        <f t="shared" si="143"/>
        <v>0</v>
      </c>
      <c r="AW64" s="72">
        <f t="shared" si="143"/>
        <v>0</v>
      </c>
      <c r="AX64" s="72">
        <f t="shared" si="143"/>
        <v>0</v>
      </c>
      <c r="AY64" s="72">
        <f t="shared" si="143"/>
        <v>0</v>
      </c>
      <c r="AZ64" s="72">
        <f t="shared" si="143"/>
        <v>0</v>
      </c>
      <c r="BA64" s="72">
        <f t="shared" si="143"/>
        <v>0</v>
      </c>
      <c r="BB64" s="72">
        <f t="shared" si="143"/>
        <v>0</v>
      </c>
      <c r="BC64" s="72">
        <f t="shared" si="143"/>
        <v>0</v>
      </c>
      <c r="BD64" s="72">
        <f t="shared" si="143"/>
        <v>0</v>
      </c>
      <c r="BE64" s="72">
        <f t="shared" si="143"/>
        <v>0</v>
      </c>
      <c r="BF64" s="72">
        <f t="shared" si="143"/>
        <v>0</v>
      </c>
      <c r="BG64" s="72">
        <f t="shared" si="143"/>
        <v>0</v>
      </c>
      <c r="BH64" s="72">
        <f t="shared" si="143"/>
        <v>0</v>
      </c>
      <c r="BI64" s="72">
        <f t="shared" si="143"/>
        <v>0</v>
      </c>
      <c r="BJ64" s="72">
        <f t="shared" si="143"/>
        <v>0</v>
      </c>
      <c r="BK64" s="72">
        <f t="shared" si="143"/>
        <v>0</v>
      </c>
      <c r="BL64" s="73">
        <f>SUM(BL65:BL68)</f>
        <v>80000000</v>
      </c>
      <c r="BM64" s="72">
        <f>SUM(BM65:BM68)</f>
        <v>177000000</v>
      </c>
      <c r="BN64" s="72">
        <f t="shared" ref="BN64:ED64" si="144">SUM(BN65:BN68)</f>
        <v>172620000</v>
      </c>
      <c r="BO64" s="72">
        <f t="shared" si="144"/>
        <v>172620000</v>
      </c>
      <c r="BP64" s="72">
        <f t="shared" si="144"/>
        <v>0</v>
      </c>
      <c r="BQ64" s="138">
        <f t="shared" si="144"/>
        <v>0</v>
      </c>
      <c r="BR64" s="138">
        <f t="shared" si="144"/>
        <v>0</v>
      </c>
      <c r="BS64" s="138">
        <f t="shared" si="144"/>
        <v>0</v>
      </c>
      <c r="BT64" s="72">
        <f t="shared" si="144"/>
        <v>0</v>
      </c>
      <c r="BU64" s="138">
        <f t="shared" si="144"/>
        <v>245200000</v>
      </c>
      <c r="BV64" s="138">
        <f t="shared" si="144"/>
        <v>214450000</v>
      </c>
      <c r="BW64" s="138">
        <f t="shared" si="144"/>
        <v>214450000</v>
      </c>
      <c r="BX64" s="138"/>
      <c r="BY64" s="72">
        <f t="shared" si="144"/>
        <v>70000000</v>
      </c>
      <c r="BZ64" s="138">
        <f t="shared" si="144"/>
        <v>170000000</v>
      </c>
      <c r="CA64" s="138">
        <f t="shared" si="144"/>
        <v>169927410</v>
      </c>
      <c r="CB64" s="138">
        <f t="shared" si="144"/>
        <v>167210410</v>
      </c>
      <c r="CC64" s="138"/>
      <c r="CD64" s="72">
        <f t="shared" si="144"/>
        <v>0</v>
      </c>
      <c r="CE64" s="138">
        <f t="shared" si="144"/>
        <v>0</v>
      </c>
      <c r="CF64" s="138">
        <f t="shared" si="144"/>
        <v>0</v>
      </c>
      <c r="CG64" s="138">
        <f t="shared" si="144"/>
        <v>0</v>
      </c>
      <c r="CH64" s="72">
        <f t="shared" si="144"/>
        <v>0</v>
      </c>
      <c r="CI64" s="138">
        <f t="shared" si="144"/>
        <v>0</v>
      </c>
      <c r="CJ64" s="138">
        <f t="shared" si="144"/>
        <v>0</v>
      </c>
      <c r="CK64" s="138">
        <f t="shared" si="144"/>
        <v>0</v>
      </c>
      <c r="CL64" s="72">
        <f t="shared" si="144"/>
        <v>0</v>
      </c>
      <c r="CM64" s="138">
        <f t="shared" si="144"/>
        <v>0</v>
      </c>
      <c r="CN64" s="138">
        <f t="shared" si="144"/>
        <v>0</v>
      </c>
      <c r="CO64" s="138">
        <f t="shared" si="144"/>
        <v>0</v>
      </c>
      <c r="CP64" s="72">
        <f t="shared" si="144"/>
        <v>0</v>
      </c>
      <c r="CQ64" s="138">
        <f t="shared" si="144"/>
        <v>0</v>
      </c>
      <c r="CR64" s="138">
        <f t="shared" si="144"/>
        <v>0</v>
      </c>
      <c r="CS64" s="138">
        <f t="shared" si="144"/>
        <v>0</v>
      </c>
      <c r="CT64" s="138"/>
      <c r="CU64" s="72">
        <f t="shared" si="144"/>
        <v>0</v>
      </c>
      <c r="CV64" s="138">
        <f t="shared" si="144"/>
        <v>0</v>
      </c>
      <c r="CW64" s="138">
        <f t="shared" si="144"/>
        <v>0</v>
      </c>
      <c r="CX64" s="138">
        <f t="shared" si="144"/>
        <v>0</v>
      </c>
      <c r="CY64" s="138"/>
      <c r="CZ64" s="72">
        <f t="shared" si="144"/>
        <v>0</v>
      </c>
      <c r="DA64" s="138">
        <f t="shared" si="144"/>
        <v>0</v>
      </c>
      <c r="DB64" s="138">
        <f t="shared" si="144"/>
        <v>0</v>
      </c>
      <c r="DC64" s="138">
        <f t="shared" si="144"/>
        <v>0</v>
      </c>
      <c r="DD64" s="72">
        <f t="shared" si="144"/>
        <v>70000000</v>
      </c>
      <c r="DE64" s="72">
        <f t="shared" si="144"/>
        <v>415200000</v>
      </c>
      <c r="DF64" s="72">
        <f t="shared" si="144"/>
        <v>384377410</v>
      </c>
      <c r="DG64" s="72">
        <f t="shared" si="144"/>
        <v>381660410</v>
      </c>
      <c r="DH64" s="72"/>
      <c r="DI64" s="72">
        <f t="shared" si="144"/>
        <v>0</v>
      </c>
      <c r="DJ64" s="72">
        <f t="shared" si="144"/>
        <v>0</v>
      </c>
      <c r="DK64" s="72">
        <f t="shared" si="144"/>
        <v>0</v>
      </c>
      <c r="DL64" s="72">
        <f t="shared" si="144"/>
        <v>0</v>
      </c>
      <c r="DM64" s="72">
        <f t="shared" si="144"/>
        <v>0</v>
      </c>
      <c r="DN64" s="72">
        <f t="shared" si="144"/>
        <v>47520000</v>
      </c>
      <c r="DO64" s="72">
        <f t="shared" si="144"/>
        <v>0</v>
      </c>
      <c r="DP64" s="72">
        <f t="shared" si="144"/>
        <v>0</v>
      </c>
      <c r="DQ64" s="72">
        <f t="shared" si="144"/>
        <v>20000000</v>
      </c>
      <c r="DR64" s="72">
        <f t="shared" si="144"/>
        <v>260000000</v>
      </c>
      <c r="DS64" s="72">
        <f t="shared" si="144"/>
        <v>205180000</v>
      </c>
      <c r="DT64" s="72">
        <f t="shared" si="144"/>
        <v>28090000</v>
      </c>
      <c r="DU64" s="72">
        <f t="shared" si="144"/>
        <v>0</v>
      </c>
      <c r="DV64" s="72">
        <f t="shared" si="144"/>
        <v>0</v>
      </c>
      <c r="DW64" s="72">
        <f t="shared" si="144"/>
        <v>0</v>
      </c>
      <c r="DX64" s="72">
        <f t="shared" si="144"/>
        <v>0</v>
      </c>
      <c r="DY64" s="72">
        <f t="shared" si="144"/>
        <v>0</v>
      </c>
      <c r="DZ64" s="72">
        <f t="shared" si="144"/>
        <v>0</v>
      </c>
      <c r="EA64" s="72">
        <f t="shared" si="144"/>
        <v>0</v>
      </c>
      <c r="EB64" s="72">
        <f t="shared" si="144"/>
        <v>0</v>
      </c>
      <c r="EC64" s="72">
        <f t="shared" si="144"/>
        <v>0</v>
      </c>
      <c r="ED64" s="72">
        <f t="shared" si="144"/>
        <v>0</v>
      </c>
      <c r="EE64" s="72">
        <f t="shared" ref="EE64:EU64" si="145">SUM(EE65:EE68)</f>
        <v>0</v>
      </c>
      <c r="EF64" s="72">
        <f t="shared" si="145"/>
        <v>0</v>
      </c>
      <c r="EG64" s="72">
        <f t="shared" si="145"/>
        <v>0</v>
      </c>
      <c r="EH64" s="72">
        <f t="shared" si="145"/>
        <v>0</v>
      </c>
      <c r="EI64" s="72">
        <f t="shared" si="145"/>
        <v>0</v>
      </c>
      <c r="EJ64" s="72">
        <f t="shared" si="145"/>
        <v>0</v>
      </c>
      <c r="EK64" s="72">
        <f t="shared" si="145"/>
        <v>0</v>
      </c>
      <c r="EL64" s="72">
        <f t="shared" si="145"/>
        <v>0</v>
      </c>
      <c r="EM64" s="72">
        <f t="shared" si="145"/>
        <v>0</v>
      </c>
      <c r="EN64" s="72">
        <f t="shared" si="145"/>
        <v>0</v>
      </c>
      <c r="EO64" s="72">
        <f t="shared" si="145"/>
        <v>0</v>
      </c>
      <c r="EP64" s="72">
        <f t="shared" si="145"/>
        <v>0</v>
      </c>
      <c r="EQ64" s="72">
        <f t="shared" si="145"/>
        <v>0</v>
      </c>
      <c r="ER64" s="72">
        <f t="shared" si="145"/>
        <v>0</v>
      </c>
      <c r="ES64" s="72">
        <f t="shared" si="145"/>
        <v>20000000</v>
      </c>
      <c r="ET64" s="72">
        <f t="shared" si="145"/>
        <v>307520000</v>
      </c>
      <c r="EU64" s="72">
        <f t="shared" si="145"/>
        <v>205180000</v>
      </c>
      <c r="EV64" s="72">
        <f>SUM(EV65:EV68)</f>
        <v>28090000</v>
      </c>
      <c r="EW64" s="680"/>
      <c r="EX64" s="680"/>
      <c r="EY64" s="680"/>
      <c r="EZ64" s="680"/>
      <c r="FA64" s="680"/>
      <c r="FB64" s="680"/>
      <c r="FC64" s="680"/>
      <c r="FD64" s="680"/>
      <c r="FE64" s="680"/>
      <c r="FF64" s="805">
        <f>SUM(FF65:FF68)</f>
        <v>10000000</v>
      </c>
      <c r="FG64" s="72">
        <f>SUM(FG65:FG68)</f>
        <v>180000000</v>
      </c>
    </row>
    <row r="65" spans="1:163" ht="63.75" customHeight="1" x14ac:dyDescent="0.2">
      <c r="A65" s="299"/>
      <c r="B65" s="299"/>
      <c r="C65" s="217"/>
      <c r="D65" s="1188" t="s">
        <v>120</v>
      </c>
      <c r="E65" s="219"/>
      <c r="F65" s="219"/>
      <c r="G65" s="221">
        <v>43</v>
      </c>
      <c r="H65" s="222" t="s">
        <v>187</v>
      </c>
      <c r="I65" s="218" t="s">
        <v>188</v>
      </c>
      <c r="J65" s="223" t="s">
        <v>125</v>
      </c>
      <c r="K65" s="223">
        <v>13</v>
      </c>
      <c r="L65" s="236" t="s">
        <v>73</v>
      </c>
      <c r="M65" s="225" t="s">
        <v>53</v>
      </c>
      <c r="N65" s="225">
        <v>12</v>
      </c>
      <c r="O65" s="237">
        <v>3</v>
      </c>
      <c r="P65" s="910">
        <v>3</v>
      </c>
      <c r="Q65" s="237">
        <v>3</v>
      </c>
      <c r="R65" s="228"/>
      <c r="S65" s="914">
        <v>3</v>
      </c>
      <c r="T65" s="237">
        <v>3</v>
      </c>
      <c r="U65" s="237"/>
      <c r="V65" s="910">
        <v>1</v>
      </c>
      <c r="W65" s="237">
        <v>3</v>
      </c>
      <c r="X65" s="271"/>
      <c r="Y65" s="282">
        <f>BL65/$BL$64</f>
        <v>0.125</v>
      </c>
      <c r="Z65" s="227">
        <v>8</v>
      </c>
      <c r="AA65" s="231" t="s">
        <v>135</v>
      </c>
      <c r="AB65" s="68"/>
      <c r="AC65" s="68"/>
      <c r="AD65" s="68"/>
      <c r="AE65" s="68"/>
      <c r="AF65" s="67"/>
      <c r="AG65" s="68"/>
      <c r="AH65" s="68"/>
      <c r="AI65" s="68"/>
      <c r="AJ65" s="67">
        <v>10000000</v>
      </c>
      <c r="AK65" s="68">
        <v>42550000</v>
      </c>
      <c r="AL65" s="68">
        <v>38170000</v>
      </c>
      <c r="AM65" s="68">
        <v>38170000</v>
      </c>
      <c r="AN65" s="67"/>
      <c r="AO65" s="68"/>
      <c r="AP65" s="68"/>
      <c r="AQ65" s="68"/>
      <c r="AR65" s="67"/>
      <c r="AS65" s="68"/>
      <c r="AT65" s="68"/>
      <c r="AU65" s="68"/>
      <c r="AV65" s="67"/>
      <c r="AW65" s="68"/>
      <c r="AX65" s="68"/>
      <c r="AY65" s="68"/>
      <c r="AZ65" s="67"/>
      <c r="BA65" s="68"/>
      <c r="BB65" s="68"/>
      <c r="BC65" s="68"/>
      <c r="BD65" s="67"/>
      <c r="BE65" s="68"/>
      <c r="BF65" s="68"/>
      <c r="BG65" s="68"/>
      <c r="BH65" s="67"/>
      <c r="BI65" s="68"/>
      <c r="BJ65" s="68"/>
      <c r="BK65" s="68"/>
      <c r="BL65" s="67">
        <f>+AB65+AF65+AJ65+AN65+AR65+AV65+AZ65+BD65+BH65</f>
        <v>10000000</v>
      </c>
      <c r="BM65" s="68">
        <f t="shared" ref="BM65:BO68" si="146">AC65+AG65+AK65+AO65+AS65+AW65+BA65+BE65+BI65</f>
        <v>42550000</v>
      </c>
      <c r="BN65" s="68">
        <f t="shared" si="146"/>
        <v>38170000</v>
      </c>
      <c r="BO65" s="68">
        <f t="shared" si="146"/>
        <v>38170000</v>
      </c>
      <c r="BP65" s="682"/>
      <c r="BQ65" s="238"/>
      <c r="BR65" s="238"/>
      <c r="BS65" s="238"/>
      <c r="BT65" s="682"/>
      <c r="BU65" s="238">
        <v>47140000</v>
      </c>
      <c r="BV65" s="238">
        <v>30000000</v>
      </c>
      <c r="BW65" s="238">
        <v>30000000</v>
      </c>
      <c r="BX65" s="238"/>
      <c r="BY65" s="685">
        <v>15000000</v>
      </c>
      <c r="BZ65" s="238">
        <v>30000000</v>
      </c>
      <c r="CA65" s="238">
        <v>30000000</v>
      </c>
      <c r="CB65" s="238">
        <v>28283000</v>
      </c>
      <c r="CC65" s="238"/>
      <c r="CD65" s="682"/>
      <c r="CE65" s="238"/>
      <c r="CF65" s="238"/>
      <c r="CG65" s="238"/>
      <c r="CH65" s="682"/>
      <c r="CI65" s="238"/>
      <c r="CJ65" s="238"/>
      <c r="CK65" s="238"/>
      <c r="CL65" s="682"/>
      <c r="CM65" s="238"/>
      <c r="CN65" s="238"/>
      <c r="CO65" s="238"/>
      <c r="CP65" s="682"/>
      <c r="CQ65" s="238"/>
      <c r="CR65" s="238"/>
      <c r="CS65" s="238"/>
      <c r="CT65" s="238"/>
      <c r="CU65" s="682"/>
      <c r="CV65" s="238"/>
      <c r="CW65" s="238"/>
      <c r="CX65" s="238"/>
      <c r="CY65" s="238"/>
      <c r="CZ65" s="682"/>
      <c r="DA65" s="238"/>
      <c r="DB65" s="238"/>
      <c r="DC65" s="238"/>
      <c r="DD65" s="676">
        <f t="shared" si="73"/>
        <v>15000000</v>
      </c>
      <c r="DE65" s="711">
        <f t="shared" ref="DE65:DG68" si="147">BQ65+BU65+BZ65+CE65+CI65+CM65+CQ65+CV65+DA65</f>
        <v>77140000</v>
      </c>
      <c r="DF65" s="711">
        <f t="shared" si="147"/>
        <v>60000000</v>
      </c>
      <c r="DG65" s="711">
        <f t="shared" si="147"/>
        <v>58283000</v>
      </c>
      <c r="DH65" s="711"/>
      <c r="DI65" s="685"/>
      <c r="DJ65" s="93"/>
      <c r="DK65" s="685"/>
      <c r="DL65" s="685"/>
      <c r="DM65" s="685"/>
      <c r="DN65" s="685"/>
      <c r="DO65" s="685"/>
      <c r="DP65" s="685"/>
      <c r="DQ65" s="685">
        <v>5000000</v>
      </c>
      <c r="DR65" s="685">
        <v>29000000</v>
      </c>
      <c r="DS65" s="685">
        <v>15840000</v>
      </c>
      <c r="DT65" s="685">
        <v>5280000</v>
      </c>
      <c r="DU65" s="685"/>
      <c r="DV65" s="685"/>
      <c r="DW65" s="685"/>
      <c r="DX65" s="685"/>
      <c r="DY65" s="685"/>
      <c r="DZ65" s="685"/>
      <c r="EA65" s="685"/>
      <c r="EB65" s="685"/>
      <c r="EC65" s="685"/>
      <c r="ED65" s="685"/>
      <c r="EE65" s="685"/>
      <c r="EF65" s="685"/>
      <c r="EG65" s="685"/>
      <c r="EH65" s="685"/>
      <c r="EI65" s="685"/>
      <c r="EJ65" s="685"/>
      <c r="EK65" s="685"/>
      <c r="EL65" s="685"/>
      <c r="EM65" s="685"/>
      <c r="EN65" s="685"/>
      <c r="EO65" s="685"/>
      <c r="EP65" s="682"/>
      <c r="EQ65" s="682"/>
      <c r="ER65" s="682"/>
      <c r="ES65" s="676">
        <f>DI65+DM65+DQ65+DU65+DY65+EC65+EG65+EK65+EO65</f>
        <v>5000000</v>
      </c>
      <c r="ET65" s="690">
        <f t="shared" ref="ET65:EV68" si="148">DJ65+DN65+DR65+DV65+DZ65+ED65+EH65+EL65+EP65</f>
        <v>29000000</v>
      </c>
      <c r="EU65" s="690">
        <f t="shared" si="148"/>
        <v>15840000</v>
      </c>
      <c r="EV65" s="690">
        <f t="shared" si="148"/>
        <v>5280000</v>
      </c>
      <c r="EW65" s="834"/>
      <c r="EX65" s="682"/>
      <c r="EY65" s="682">
        <v>2000000</v>
      </c>
      <c r="EZ65" s="682"/>
      <c r="FA65" s="682"/>
      <c r="FB65" s="682"/>
      <c r="FC65" s="682"/>
      <c r="FD65" s="682"/>
      <c r="FE65" s="682"/>
      <c r="FF65" s="676">
        <f t="shared" si="134"/>
        <v>2000000</v>
      </c>
      <c r="FG65" s="107">
        <f>BL65+DD65+ES65+FF65</f>
        <v>32000000</v>
      </c>
    </row>
    <row r="66" spans="1:163" ht="120.75" customHeight="1" x14ac:dyDescent="0.2">
      <c r="A66" s="299"/>
      <c r="B66" s="299"/>
      <c r="C66" s="239">
        <v>5</v>
      </c>
      <c r="D66" s="1161"/>
      <c r="E66" s="336" t="s">
        <v>121</v>
      </c>
      <c r="F66" s="336" t="s">
        <v>122</v>
      </c>
      <c r="G66" s="221">
        <v>44</v>
      </c>
      <c r="H66" s="222" t="s">
        <v>950</v>
      </c>
      <c r="I66" s="218" t="s">
        <v>189</v>
      </c>
      <c r="J66" s="223" t="s">
        <v>125</v>
      </c>
      <c r="K66" s="223">
        <v>13</v>
      </c>
      <c r="L66" s="236" t="s">
        <v>58</v>
      </c>
      <c r="M66" s="225">
        <v>0</v>
      </c>
      <c r="N66" s="225">
        <v>1</v>
      </c>
      <c r="O66" s="237">
        <v>1</v>
      </c>
      <c r="P66" s="910">
        <v>1</v>
      </c>
      <c r="Q66" s="237">
        <v>1</v>
      </c>
      <c r="R66" s="228"/>
      <c r="S66" s="872">
        <v>1</v>
      </c>
      <c r="T66" s="237">
        <v>1</v>
      </c>
      <c r="U66" s="237"/>
      <c r="V66" s="910">
        <v>0.25</v>
      </c>
      <c r="W66" s="237">
        <v>1</v>
      </c>
      <c r="X66" s="271"/>
      <c r="Y66" s="282">
        <f>BL66/$BL$64</f>
        <v>0.125</v>
      </c>
      <c r="Z66" s="227">
        <v>8</v>
      </c>
      <c r="AA66" s="231" t="s">
        <v>135</v>
      </c>
      <c r="AB66" s="68"/>
      <c r="AC66" s="68"/>
      <c r="AD66" s="68"/>
      <c r="AE66" s="68"/>
      <c r="AF66" s="67"/>
      <c r="AG66" s="68"/>
      <c r="AH66" s="68"/>
      <c r="AI66" s="68"/>
      <c r="AJ66" s="70">
        <v>10000000</v>
      </c>
      <c r="AK66" s="68">
        <v>54450000</v>
      </c>
      <c r="AL66" s="75">
        <v>54450000</v>
      </c>
      <c r="AM66" s="75">
        <v>54450000</v>
      </c>
      <c r="AN66" s="85"/>
      <c r="AO66" s="75"/>
      <c r="AP66" s="75"/>
      <c r="AQ66" s="78"/>
      <c r="AR66" s="77"/>
      <c r="AS66" s="78"/>
      <c r="AT66" s="79"/>
      <c r="AU66" s="68"/>
      <c r="AV66" s="67"/>
      <c r="AW66" s="68"/>
      <c r="AX66" s="68"/>
      <c r="AY66" s="68"/>
      <c r="AZ66" s="67"/>
      <c r="BA66" s="68"/>
      <c r="BB66" s="68"/>
      <c r="BC66" s="68"/>
      <c r="BD66" s="67"/>
      <c r="BE66" s="68"/>
      <c r="BF66" s="68"/>
      <c r="BG66" s="68"/>
      <c r="BH66" s="67"/>
      <c r="BI66" s="68"/>
      <c r="BJ66" s="68"/>
      <c r="BK66" s="68"/>
      <c r="BL66" s="67">
        <f>+AB66+AF66+AJ66+AN66+AR66+AV66+AZ66+BD66+BH66</f>
        <v>10000000</v>
      </c>
      <c r="BM66" s="68">
        <f t="shared" si="146"/>
        <v>54450000</v>
      </c>
      <c r="BN66" s="68">
        <f t="shared" si="146"/>
        <v>54450000</v>
      </c>
      <c r="BO66" s="68">
        <f t="shared" si="146"/>
        <v>54450000</v>
      </c>
      <c r="BP66" s="682"/>
      <c r="BQ66" s="238"/>
      <c r="BR66" s="238"/>
      <c r="BS66" s="238"/>
      <c r="BT66" s="682"/>
      <c r="BU66" s="238">
        <v>20140000</v>
      </c>
      <c r="BV66" s="238">
        <v>10243000</v>
      </c>
      <c r="BW66" s="238">
        <v>10243000</v>
      </c>
      <c r="BX66" s="238"/>
      <c r="BY66" s="685">
        <v>15000000</v>
      </c>
      <c r="BZ66" s="238">
        <v>33000000</v>
      </c>
      <c r="CA66" s="238">
        <v>33000000</v>
      </c>
      <c r="CB66" s="238">
        <v>33000000</v>
      </c>
      <c r="CC66" s="238"/>
      <c r="CD66" s="682"/>
      <c r="CE66" s="238"/>
      <c r="CF66" s="238"/>
      <c r="CG66" s="238"/>
      <c r="CH66" s="682"/>
      <c r="CI66" s="238"/>
      <c r="CJ66" s="238"/>
      <c r="CK66" s="238"/>
      <c r="CL66" s="682"/>
      <c r="CM66" s="238"/>
      <c r="CN66" s="238"/>
      <c r="CO66" s="238"/>
      <c r="CP66" s="682"/>
      <c r="CQ66" s="238"/>
      <c r="CR66" s="238"/>
      <c r="CS66" s="238"/>
      <c r="CT66" s="238"/>
      <c r="CU66" s="682"/>
      <c r="CV66" s="238"/>
      <c r="CW66" s="238"/>
      <c r="CX66" s="238"/>
      <c r="CY66" s="238"/>
      <c r="CZ66" s="682"/>
      <c r="DA66" s="238"/>
      <c r="DB66" s="238"/>
      <c r="DC66" s="238"/>
      <c r="DD66" s="676">
        <f t="shared" si="73"/>
        <v>15000000</v>
      </c>
      <c r="DE66" s="711">
        <f t="shared" si="147"/>
        <v>53140000</v>
      </c>
      <c r="DF66" s="711">
        <f t="shared" si="147"/>
        <v>43243000</v>
      </c>
      <c r="DG66" s="711">
        <f t="shared" si="147"/>
        <v>43243000</v>
      </c>
      <c r="DH66" s="711"/>
      <c r="DI66" s="685"/>
      <c r="DJ66" s="93"/>
      <c r="DK66" s="685"/>
      <c r="DL66" s="685"/>
      <c r="DM66" s="685"/>
      <c r="DN66" s="685">
        <v>31680000</v>
      </c>
      <c r="DO66" s="685"/>
      <c r="DP66" s="685"/>
      <c r="DQ66" s="685">
        <v>5000000</v>
      </c>
      <c r="DR66" s="685">
        <v>31680000</v>
      </c>
      <c r="DS66" s="685">
        <v>31680000</v>
      </c>
      <c r="DT66" s="685">
        <v>7920000</v>
      </c>
      <c r="DU66" s="685"/>
      <c r="DV66" s="685"/>
      <c r="DW66" s="685"/>
      <c r="DX66" s="685"/>
      <c r="DY66" s="685"/>
      <c r="DZ66" s="685"/>
      <c r="EA66" s="685"/>
      <c r="EB66" s="685"/>
      <c r="EC66" s="685"/>
      <c r="ED66" s="685"/>
      <c r="EE66" s="685"/>
      <c r="EF66" s="685"/>
      <c r="EG66" s="685"/>
      <c r="EH66" s="685"/>
      <c r="EI66" s="685"/>
      <c r="EJ66" s="685"/>
      <c r="EK66" s="685"/>
      <c r="EL66" s="685"/>
      <c r="EM66" s="685"/>
      <c r="EN66" s="685"/>
      <c r="EO66" s="685"/>
      <c r="EP66" s="682"/>
      <c r="EQ66" s="682"/>
      <c r="ER66" s="682"/>
      <c r="ES66" s="676">
        <f>DI66+DM66+DQ66+DU66+DY66+EC66+EG66+EK66+EO66</f>
        <v>5000000</v>
      </c>
      <c r="ET66" s="690">
        <f t="shared" si="148"/>
        <v>63360000</v>
      </c>
      <c r="EU66" s="690">
        <f t="shared" si="148"/>
        <v>31680000</v>
      </c>
      <c r="EV66" s="690">
        <f t="shared" si="148"/>
        <v>7920000</v>
      </c>
      <c r="EW66" s="834"/>
      <c r="EX66" s="682"/>
      <c r="EY66" s="682">
        <v>2000000</v>
      </c>
      <c r="EZ66" s="682"/>
      <c r="FA66" s="682"/>
      <c r="FB66" s="682"/>
      <c r="FC66" s="682"/>
      <c r="FD66" s="682"/>
      <c r="FE66" s="682"/>
      <c r="FF66" s="676">
        <f t="shared" si="134"/>
        <v>2000000</v>
      </c>
      <c r="FG66" s="107">
        <f>BL66+DD66+ES66+FF66</f>
        <v>32000000</v>
      </c>
    </row>
    <row r="67" spans="1:163" ht="105.75" customHeight="1" x14ac:dyDescent="0.2">
      <c r="A67" s="299"/>
      <c r="B67" s="299"/>
      <c r="C67" s="247">
        <v>6</v>
      </c>
      <c r="D67" s="218" t="s">
        <v>162</v>
      </c>
      <c r="E67" s="235" t="s">
        <v>127</v>
      </c>
      <c r="F67" s="235" t="s">
        <v>128</v>
      </c>
      <c r="G67" s="221">
        <v>45</v>
      </c>
      <c r="H67" s="222" t="s">
        <v>190</v>
      </c>
      <c r="I67" s="218" t="s">
        <v>188</v>
      </c>
      <c r="J67" s="223" t="s">
        <v>125</v>
      </c>
      <c r="K67" s="223">
        <v>13</v>
      </c>
      <c r="L67" s="236" t="s">
        <v>73</v>
      </c>
      <c r="M67" s="225" t="s">
        <v>53</v>
      </c>
      <c r="N67" s="225">
        <v>12</v>
      </c>
      <c r="O67" s="237">
        <v>2</v>
      </c>
      <c r="P67" s="910">
        <v>2</v>
      </c>
      <c r="Q67" s="237">
        <v>3</v>
      </c>
      <c r="R67" s="228"/>
      <c r="S67" s="914">
        <v>3</v>
      </c>
      <c r="T67" s="237">
        <v>3</v>
      </c>
      <c r="U67" s="237"/>
      <c r="V67" s="910">
        <v>1</v>
      </c>
      <c r="W67" s="237">
        <v>4</v>
      </c>
      <c r="X67" s="271"/>
      <c r="Y67" s="282">
        <f>BL67/$BL$64</f>
        <v>0.25</v>
      </c>
      <c r="Z67" s="227">
        <v>8</v>
      </c>
      <c r="AA67" s="231" t="s">
        <v>135</v>
      </c>
      <c r="AB67" s="68"/>
      <c r="AC67" s="68"/>
      <c r="AD67" s="68"/>
      <c r="AE67" s="68"/>
      <c r="AF67" s="67"/>
      <c r="AG67" s="68"/>
      <c r="AH67" s="68"/>
      <c r="AI67" s="68"/>
      <c r="AJ67" s="85">
        <v>20000000</v>
      </c>
      <c r="AK67" s="68">
        <v>20000000</v>
      </c>
      <c r="AL67" s="75">
        <v>20000000</v>
      </c>
      <c r="AM67" s="75">
        <v>20000000</v>
      </c>
      <c r="AN67" s="85"/>
      <c r="AO67" s="75"/>
      <c r="AP67" s="75"/>
      <c r="AQ67" s="78"/>
      <c r="AR67" s="77"/>
      <c r="AS67" s="78"/>
      <c r="AT67" s="79"/>
      <c r="AU67" s="68"/>
      <c r="AV67" s="67"/>
      <c r="AW67" s="68"/>
      <c r="AX67" s="68"/>
      <c r="AY67" s="68"/>
      <c r="AZ67" s="67"/>
      <c r="BA67" s="68"/>
      <c r="BB67" s="68"/>
      <c r="BC67" s="68"/>
      <c r="BD67" s="67"/>
      <c r="BE67" s="68"/>
      <c r="BF67" s="68"/>
      <c r="BG67" s="68"/>
      <c r="BH67" s="67"/>
      <c r="BI67" s="68"/>
      <c r="BJ67" s="68"/>
      <c r="BK67" s="68"/>
      <c r="BL67" s="67">
        <f>+AB67+AF67+AJ67+AN67+AR67+AV67+AZ67+BD67+BH67</f>
        <v>20000000</v>
      </c>
      <c r="BM67" s="68">
        <f t="shared" si="146"/>
        <v>20000000</v>
      </c>
      <c r="BN67" s="68">
        <f t="shared" si="146"/>
        <v>20000000</v>
      </c>
      <c r="BO67" s="68">
        <f t="shared" si="146"/>
        <v>20000000</v>
      </c>
      <c r="BP67" s="682"/>
      <c r="BQ67" s="238"/>
      <c r="BR67" s="238"/>
      <c r="BS67" s="238"/>
      <c r="BT67" s="682"/>
      <c r="BU67" s="238">
        <v>12920000</v>
      </c>
      <c r="BV67" s="238">
        <v>9207000</v>
      </c>
      <c r="BW67" s="238">
        <v>9207000</v>
      </c>
      <c r="BX67" s="238"/>
      <c r="BY67" s="685">
        <v>15000000</v>
      </c>
      <c r="BZ67" s="238">
        <v>57000000</v>
      </c>
      <c r="CA67" s="238">
        <v>57000000</v>
      </c>
      <c r="CB67" s="238">
        <v>56000000</v>
      </c>
      <c r="CC67" s="238"/>
      <c r="CD67" s="682"/>
      <c r="CE67" s="238"/>
      <c r="CF67" s="238"/>
      <c r="CG67" s="238"/>
      <c r="CH67" s="682"/>
      <c r="CI67" s="238"/>
      <c r="CJ67" s="238"/>
      <c r="CK67" s="238"/>
      <c r="CL67" s="682"/>
      <c r="CM67" s="238"/>
      <c r="CN67" s="238"/>
      <c r="CO67" s="238"/>
      <c r="CP67" s="682"/>
      <c r="CQ67" s="238"/>
      <c r="CR67" s="238"/>
      <c r="CS67" s="238"/>
      <c r="CT67" s="238"/>
      <c r="CU67" s="682"/>
      <c r="CV67" s="238"/>
      <c r="CW67" s="238"/>
      <c r="CX67" s="238"/>
      <c r="CY67" s="238"/>
      <c r="CZ67" s="682"/>
      <c r="DA67" s="238"/>
      <c r="DB67" s="238"/>
      <c r="DC67" s="238"/>
      <c r="DD67" s="676">
        <f t="shared" si="73"/>
        <v>15000000</v>
      </c>
      <c r="DE67" s="711">
        <f t="shared" si="147"/>
        <v>69920000</v>
      </c>
      <c r="DF67" s="711">
        <f t="shared" si="147"/>
        <v>66207000</v>
      </c>
      <c r="DG67" s="711">
        <f t="shared" si="147"/>
        <v>65207000</v>
      </c>
      <c r="DH67" s="711"/>
      <c r="DI67" s="685"/>
      <c r="DJ67" s="93"/>
      <c r="DK67" s="685"/>
      <c r="DL67" s="685"/>
      <c r="DM67" s="685"/>
      <c r="DN67" s="685">
        <v>15840000</v>
      </c>
      <c r="DO67" s="685"/>
      <c r="DP67" s="685"/>
      <c r="DQ67" s="685">
        <v>5000000</v>
      </c>
      <c r="DR67" s="685">
        <v>99320000</v>
      </c>
      <c r="DS67" s="685">
        <v>57660000</v>
      </c>
      <c r="DT67" s="685">
        <v>12250000</v>
      </c>
      <c r="DU67" s="685"/>
      <c r="DV67" s="685"/>
      <c r="DW67" s="685"/>
      <c r="DX67" s="685"/>
      <c r="DY67" s="685"/>
      <c r="DZ67" s="685"/>
      <c r="EA67" s="685"/>
      <c r="EB67" s="685"/>
      <c r="EC67" s="685"/>
      <c r="ED67" s="685"/>
      <c r="EE67" s="685"/>
      <c r="EF67" s="685"/>
      <c r="EG67" s="685"/>
      <c r="EH67" s="685"/>
      <c r="EI67" s="685"/>
      <c r="EJ67" s="685"/>
      <c r="EK67" s="685"/>
      <c r="EL67" s="685"/>
      <c r="EM67" s="685"/>
      <c r="EN67" s="685"/>
      <c r="EO67" s="685"/>
      <c r="EP67" s="682"/>
      <c r="EQ67" s="682"/>
      <c r="ER67" s="682"/>
      <c r="ES67" s="676">
        <f>DI67+DM67+DQ67+DU67+DY67+EC67+EG67+EK67+EO67</f>
        <v>5000000</v>
      </c>
      <c r="ET67" s="690">
        <f t="shared" si="148"/>
        <v>115160000</v>
      </c>
      <c r="EU67" s="690">
        <f t="shared" si="148"/>
        <v>57660000</v>
      </c>
      <c r="EV67" s="690">
        <f t="shared" si="148"/>
        <v>12250000</v>
      </c>
      <c r="EW67" s="834"/>
      <c r="EX67" s="682"/>
      <c r="EY67" s="682">
        <v>2000000</v>
      </c>
      <c r="EZ67" s="682"/>
      <c r="FA67" s="682"/>
      <c r="FB67" s="682"/>
      <c r="FC67" s="682"/>
      <c r="FD67" s="682"/>
      <c r="FE67" s="682"/>
      <c r="FF67" s="676">
        <f t="shared" si="134"/>
        <v>2000000</v>
      </c>
      <c r="FG67" s="107">
        <f>BL67+DD67+ES67+FF67</f>
        <v>42000000</v>
      </c>
    </row>
    <row r="68" spans="1:163" ht="68.25" customHeight="1" x14ac:dyDescent="0.2">
      <c r="A68" s="299"/>
      <c r="B68" s="299"/>
      <c r="C68" s="239">
        <v>7</v>
      </c>
      <c r="D68" s="280" t="s">
        <v>150</v>
      </c>
      <c r="E68" s="275" t="s">
        <v>132</v>
      </c>
      <c r="F68" s="338">
        <v>0.27</v>
      </c>
      <c r="G68" s="221">
        <v>46</v>
      </c>
      <c r="H68" s="222" t="s">
        <v>191</v>
      </c>
      <c r="I68" s="218" t="s">
        <v>192</v>
      </c>
      <c r="J68" s="223" t="s">
        <v>125</v>
      </c>
      <c r="K68" s="223">
        <v>13</v>
      </c>
      <c r="L68" s="236" t="s">
        <v>58</v>
      </c>
      <c r="M68" s="225">
        <v>0</v>
      </c>
      <c r="N68" s="237">
        <v>1</v>
      </c>
      <c r="O68" s="237">
        <v>1</v>
      </c>
      <c r="P68" s="910">
        <v>1</v>
      </c>
      <c r="Q68" s="237">
        <v>1</v>
      </c>
      <c r="R68" s="228"/>
      <c r="S68" s="872">
        <v>1</v>
      </c>
      <c r="T68" s="237">
        <v>1</v>
      </c>
      <c r="U68" s="237"/>
      <c r="V68" s="910">
        <v>0.25</v>
      </c>
      <c r="W68" s="237">
        <v>1</v>
      </c>
      <c r="X68" s="271"/>
      <c r="Y68" s="282">
        <f>BL68/$BL$64</f>
        <v>0.5</v>
      </c>
      <c r="Z68" s="227">
        <v>1</v>
      </c>
      <c r="AA68" s="227" t="s">
        <v>193</v>
      </c>
      <c r="AB68" s="68"/>
      <c r="AC68" s="68"/>
      <c r="AD68" s="68"/>
      <c r="AE68" s="68"/>
      <c r="AF68" s="67"/>
      <c r="AG68" s="68"/>
      <c r="AH68" s="68"/>
      <c r="AI68" s="68"/>
      <c r="AJ68" s="85">
        <v>40000000</v>
      </c>
      <c r="AK68" s="68">
        <v>60000000</v>
      </c>
      <c r="AL68" s="75">
        <v>60000000</v>
      </c>
      <c r="AM68" s="75">
        <v>60000000</v>
      </c>
      <c r="AN68" s="85"/>
      <c r="AO68" s="75"/>
      <c r="AP68" s="75"/>
      <c r="AQ68" s="78"/>
      <c r="AR68" s="77"/>
      <c r="AS68" s="78"/>
      <c r="AT68" s="79"/>
      <c r="AU68" s="68"/>
      <c r="AV68" s="67"/>
      <c r="AW68" s="68"/>
      <c r="AX68" s="68"/>
      <c r="AY68" s="68"/>
      <c r="AZ68" s="67"/>
      <c r="BA68" s="68"/>
      <c r="BB68" s="68"/>
      <c r="BC68" s="68"/>
      <c r="BD68" s="67"/>
      <c r="BE68" s="68"/>
      <c r="BF68" s="68"/>
      <c r="BG68" s="68"/>
      <c r="BH68" s="67"/>
      <c r="BI68" s="68"/>
      <c r="BJ68" s="68"/>
      <c r="BK68" s="68"/>
      <c r="BL68" s="67">
        <f>+AB68+AF68+AJ68+AN68+AR68+AV68+AZ68+BD68+BH68</f>
        <v>40000000</v>
      </c>
      <c r="BM68" s="68">
        <f t="shared" si="146"/>
        <v>60000000</v>
      </c>
      <c r="BN68" s="68">
        <f t="shared" si="146"/>
        <v>60000000</v>
      </c>
      <c r="BO68" s="68">
        <f t="shared" si="146"/>
        <v>60000000</v>
      </c>
      <c r="BP68" s="682"/>
      <c r="BQ68" s="238"/>
      <c r="BR68" s="238"/>
      <c r="BS68" s="238"/>
      <c r="BT68" s="682"/>
      <c r="BU68" s="238">
        <v>165000000</v>
      </c>
      <c r="BV68" s="238">
        <v>165000000</v>
      </c>
      <c r="BW68" s="238">
        <v>165000000</v>
      </c>
      <c r="BX68" s="238"/>
      <c r="BY68" s="685">
        <v>25000000</v>
      </c>
      <c r="BZ68" s="238">
        <v>50000000</v>
      </c>
      <c r="CA68" s="238">
        <v>49927410</v>
      </c>
      <c r="CB68" s="238">
        <v>49927410</v>
      </c>
      <c r="CC68" s="238"/>
      <c r="CD68" s="682"/>
      <c r="CE68" s="238"/>
      <c r="CF68" s="238"/>
      <c r="CG68" s="238"/>
      <c r="CH68" s="682"/>
      <c r="CI68" s="238"/>
      <c r="CJ68" s="238"/>
      <c r="CK68" s="238"/>
      <c r="CL68" s="682"/>
      <c r="CM68" s="238"/>
      <c r="CN68" s="238"/>
      <c r="CO68" s="238"/>
      <c r="CP68" s="682"/>
      <c r="CQ68" s="238"/>
      <c r="CR68" s="238"/>
      <c r="CS68" s="238"/>
      <c r="CT68" s="238"/>
      <c r="CU68" s="682"/>
      <c r="CV68" s="238"/>
      <c r="CW68" s="238"/>
      <c r="CX68" s="238"/>
      <c r="CY68" s="238"/>
      <c r="CZ68" s="682"/>
      <c r="DA68" s="238"/>
      <c r="DB68" s="238"/>
      <c r="DC68" s="238"/>
      <c r="DD68" s="676">
        <f t="shared" si="73"/>
        <v>25000000</v>
      </c>
      <c r="DE68" s="711">
        <f t="shared" si="147"/>
        <v>215000000</v>
      </c>
      <c r="DF68" s="711">
        <f t="shared" si="147"/>
        <v>214927410</v>
      </c>
      <c r="DG68" s="711">
        <f t="shared" si="147"/>
        <v>214927410</v>
      </c>
      <c r="DH68" s="711"/>
      <c r="DI68" s="685"/>
      <c r="DJ68" s="93"/>
      <c r="DK68" s="685"/>
      <c r="DL68" s="685"/>
      <c r="DM68" s="685"/>
      <c r="DN68" s="685"/>
      <c r="DO68" s="685"/>
      <c r="DP68" s="685"/>
      <c r="DQ68" s="685">
        <v>5000000</v>
      </c>
      <c r="DR68" s="685">
        <v>100000000</v>
      </c>
      <c r="DS68" s="685">
        <v>100000000</v>
      </c>
      <c r="DT68" s="685">
        <v>2640000</v>
      </c>
      <c r="DU68" s="685"/>
      <c r="DV68" s="685"/>
      <c r="DW68" s="685"/>
      <c r="DX68" s="685"/>
      <c r="DY68" s="685"/>
      <c r="DZ68" s="685"/>
      <c r="EA68" s="685"/>
      <c r="EB68" s="685"/>
      <c r="EC68" s="685"/>
      <c r="ED68" s="685"/>
      <c r="EE68" s="685"/>
      <c r="EF68" s="685"/>
      <c r="EG68" s="685"/>
      <c r="EH68" s="685"/>
      <c r="EI68" s="685"/>
      <c r="EJ68" s="685"/>
      <c r="EK68" s="685"/>
      <c r="EL68" s="685"/>
      <c r="EM68" s="685"/>
      <c r="EN68" s="685"/>
      <c r="EO68" s="685"/>
      <c r="EP68" s="682"/>
      <c r="EQ68" s="682"/>
      <c r="ER68" s="682"/>
      <c r="ES68" s="676">
        <f>DI68+DM68+DQ68+DU68+DY68+EC68+EG68+EK68+EO68</f>
        <v>5000000</v>
      </c>
      <c r="ET68" s="690">
        <f t="shared" si="148"/>
        <v>100000000</v>
      </c>
      <c r="EU68" s="690">
        <f t="shared" si="148"/>
        <v>100000000</v>
      </c>
      <c r="EV68" s="690">
        <f t="shared" si="148"/>
        <v>2640000</v>
      </c>
      <c r="EW68" s="834"/>
      <c r="EX68" s="682"/>
      <c r="EY68" s="682">
        <v>4000000</v>
      </c>
      <c r="EZ68" s="682"/>
      <c r="FA68" s="682"/>
      <c r="FB68" s="682"/>
      <c r="FC68" s="682"/>
      <c r="FD68" s="682"/>
      <c r="FE68" s="682"/>
      <c r="FF68" s="676">
        <f t="shared" si="134"/>
        <v>4000000</v>
      </c>
      <c r="FG68" s="107">
        <f>BL68+DD68+ES68+FF68</f>
        <v>74000000</v>
      </c>
    </row>
    <row r="69" spans="1:163" ht="24.75" customHeight="1" x14ac:dyDescent="0.2">
      <c r="A69" s="299"/>
      <c r="B69" s="299"/>
      <c r="C69" s="205">
        <v>10</v>
      </c>
      <c r="D69" s="351" t="s">
        <v>194</v>
      </c>
      <c r="E69" s="208"/>
      <c r="F69" s="264"/>
      <c r="G69" s="208"/>
      <c r="H69" s="264"/>
      <c r="I69" s="264"/>
      <c r="J69" s="208"/>
      <c r="K69" s="208"/>
      <c r="L69" s="352"/>
      <c r="M69" s="353"/>
      <c r="N69" s="353"/>
      <c r="O69" s="352"/>
      <c r="P69" s="352"/>
      <c r="Q69" s="353"/>
      <c r="R69" s="354"/>
      <c r="S69" s="881"/>
      <c r="T69" s="353"/>
      <c r="U69" s="353"/>
      <c r="V69" s="352"/>
      <c r="W69" s="353"/>
      <c r="X69" s="353"/>
      <c r="Y69" s="263"/>
      <c r="Z69" s="353"/>
      <c r="AA69" s="353"/>
      <c r="AB69" s="72">
        <f t="shared" ref="AB69:BK69" si="149">SUM(AB70:AB72)</f>
        <v>0</v>
      </c>
      <c r="AC69" s="72">
        <f t="shared" si="149"/>
        <v>0</v>
      </c>
      <c r="AD69" s="72">
        <f t="shared" si="149"/>
        <v>0</v>
      </c>
      <c r="AE69" s="72">
        <f t="shared" si="149"/>
        <v>0</v>
      </c>
      <c r="AF69" s="72">
        <f t="shared" si="149"/>
        <v>0</v>
      </c>
      <c r="AG69" s="72">
        <f t="shared" si="149"/>
        <v>0</v>
      </c>
      <c r="AH69" s="72">
        <f t="shared" si="149"/>
        <v>0</v>
      </c>
      <c r="AI69" s="72">
        <f t="shared" si="149"/>
        <v>0</v>
      </c>
      <c r="AJ69" s="72">
        <f t="shared" si="149"/>
        <v>80000000</v>
      </c>
      <c r="AK69" s="72">
        <f t="shared" si="149"/>
        <v>190000000</v>
      </c>
      <c r="AL69" s="72">
        <f t="shared" si="149"/>
        <v>135060000</v>
      </c>
      <c r="AM69" s="72">
        <f t="shared" si="149"/>
        <v>135060000</v>
      </c>
      <c r="AN69" s="72">
        <f t="shared" si="149"/>
        <v>0</v>
      </c>
      <c r="AO69" s="72">
        <f t="shared" si="149"/>
        <v>0</v>
      </c>
      <c r="AP69" s="72">
        <f t="shared" si="149"/>
        <v>0</v>
      </c>
      <c r="AQ69" s="72">
        <f t="shared" si="149"/>
        <v>0</v>
      </c>
      <c r="AR69" s="72">
        <f t="shared" si="149"/>
        <v>0</v>
      </c>
      <c r="AS69" s="72">
        <f t="shared" si="149"/>
        <v>0</v>
      </c>
      <c r="AT69" s="72">
        <f t="shared" si="149"/>
        <v>0</v>
      </c>
      <c r="AU69" s="72">
        <f t="shared" si="149"/>
        <v>0</v>
      </c>
      <c r="AV69" s="72">
        <f t="shared" si="149"/>
        <v>0</v>
      </c>
      <c r="AW69" s="72">
        <f t="shared" si="149"/>
        <v>0</v>
      </c>
      <c r="AX69" s="72">
        <f t="shared" si="149"/>
        <v>0</v>
      </c>
      <c r="AY69" s="72">
        <f t="shared" si="149"/>
        <v>0</v>
      </c>
      <c r="AZ69" s="72">
        <f t="shared" si="149"/>
        <v>0</v>
      </c>
      <c r="BA69" s="72">
        <f t="shared" si="149"/>
        <v>0</v>
      </c>
      <c r="BB69" s="72">
        <f t="shared" si="149"/>
        <v>0</v>
      </c>
      <c r="BC69" s="72">
        <f t="shared" si="149"/>
        <v>0</v>
      </c>
      <c r="BD69" s="72">
        <f t="shared" si="149"/>
        <v>0</v>
      </c>
      <c r="BE69" s="72">
        <f t="shared" si="149"/>
        <v>0</v>
      </c>
      <c r="BF69" s="72">
        <f t="shared" si="149"/>
        <v>0</v>
      </c>
      <c r="BG69" s="72">
        <f t="shared" si="149"/>
        <v>0</v>
      </c>
      <c r="BH69" s="72">
        <f t="shared" si="149"/>
        <v>2000000000</v>
      </c>
      <c r="BI69" s="72">
        <f t="shared" si="149"/>
        <v>0</v>
      </c>
      <c r="BJ69" s="72">
        <f t="shared" si="149"/>
        <v>0</v>
      </c>
      <c r="BK69" s="72">
        <f t="shared" si="149"/>
        <v>0</v>
      </c>
      <c r="BL69" s="73">
        <f>SUM(BL70:BL72)</f>
        <v>2080000000</v>
      </c>
      <c r="BM69" s="72">
        <f>SUM(BM70:BM72)</f>
        <v>190000000</v>
      </c>
      <c r="BN69" s="72">
        <f t="shared" ref="BN69:ES69" si="150">SUM(BN70:BN72)</f>
        <v>135060000</v>
      </c>
      <c r="BO69" s="72">
        <f t="shared" si="150"/>
        <v>135060000</v>
      </c>
      <c r="BP69" s="72">
        <f t="shared" si="150"/>
        <v>0</v>
      </c>
      <c r="BQ69" s="138">
        <f t="shared" si="150"/>
        <v>0</v>
      </c>
      <c r="BR69" s="138">
        <f t="shared" si="150"/>
        <v>0</v>
      </c>
      <c r="BS69" s="138">
        <f t="shared" si="150"/>
        <v>0</v>
      </c>
      <c r="BT69" s="72">
        <f t="shared" si="150"/>
        <v>0</v>
      </c>
      <c r="BU69" s="138">
        <f t="shared" si="150"/>
        <v>113920000</v>
      </c>
      <c r="BV69" s="138">
        <f t="shared" si="150"/>
        <v>113920000</v>
      </c>
      <c r="BW69" s="138">
        <f t="shared" si="150"/>
        <v>113920000</v>
      </c>
      <c r="BX69" s="138"/>
      <c r="BY69" s="72">
        <f t="shared" si="150"/>
        <v>90000000</v>
      </c>
      <c r="BZ69" s="138">
        <f t="shared" si="150"/>
        <v>466000000</v>
      </c>
      <c r="CA69" s="138">
        <f t="shared" si="150"/>
        <v>420320000</v>
      </c>
      <c r="CB69" s="138">
        <f t="shared" si="150"/>
        <v>420320000</v>
      </c>
      <c r="CC69" s="138"/>
      <c r="CD69" s="72">
        <f t="shared" si="150"/>
        <v>0</v>
      </c>
      <c r="CE69" s="138">
        <f t="shared" si="150"/>
        <v>0</v>
      </c>
      <c r="CF69" s="138">
        <f t="shared" si="150"/>
        <v>0</v>
      </c>
      <c r="CG69" s="138">
        <f t="shared" si="150"/>
        <v>0</v>
      </c>
      <c r="CH69" s="72">
        <f t="shared" si="150"/>
        <v>0</v>
      </c>
      <c r="CI69" s="138">
        <f t="shared" si="150"/>
        <v>0</v>
      </c>
      <c r="CJ69" s="138">
        <f t="shared" si="150"/>
        <v>0</v>
      </c>
      <c r="CK69" s="138">
        <f t="shared" si="150"/>
        <v>0</v>
      </c>
      <c r="CL69" s="72">
        <f t="shared" si="150"/>
        <v>0</v>
      </c>
      <c r="CM69" s="138">
        <f t="shared" si="150"/>
        <v>0</v>
      </c>
      <c r="CN69" s="138">
        <f t="shared" si="150"/>
        <v>0</v>
      </c>
      <c r="CO69" s="138">
        <f t="shared" si="150"/>
        <v>0</v>
      </c>
      <c r="CP69" s="72">
        <f t="shared" si="150"/>
        <v>0</v>
      </c>
      <c r="CQ69" s="138">
        <f t="shared" si="150"/>
        <v>0</v>
      </c>
      <c r="CR69" s="138">
        <f t="shared" si="150"/>
        <v>0</v>
      </c>
      <c r="CS69" s="138">
        <f t="shared" si="150"/>
        <v>0</v>
      </c>
      <c r="CT69" s="138"/>
      <c r="CU69" s="72">
        <f t="shared" si="150"/>
        <v>0</v>
      </c>
      <c r="CV69" s="138">
        <f t="shared" si="150"/>
        <v>0</v>
      </c>
      <c r="CW69" s="138">
        <f t="shared" si="150"/>
        <v>0</v>
      </c>
      <c r="CX69" s="138">
        <f t="shared" si="150"/>
        <v>0</v>
      </c>
      <c r="CY69" s="138"/>
      <c r="CZ69" s="72">
        <f t="shared" si="150"/>
        <v>0</v>
      </c>
      <c r="DA69" s="138">
        <f t="shared" si="150"/>
        <v>0</v>
      </c>
      <c r="DB69" s="138">
        <f t="shared" si="150"/>
        <v>0</v>
      </c>
      <c r="DC69" s="138">
        <f t="shared" si="150"/>
        <v>0</v>
      </c>
      <c r="DD69" s="72">
        <f t="shared" si="150"/>
        <v>90000000</v>
      </c>
      <c r="DE69" s="72">
        <f t="shared" si="150"/>
        <v>579920000</v>
      </c>
      <c r="DF69" s="72">
        <f t="shared" si="150"/>
        <v>534240000</v>
      </c>
      <c r="DG69" s="72">
        <f t="shared" si="150"/>
        <v>534240000</v>
      </c>
      <c r="DH69" s="72"/>
      <c r="DI69" s="72">
        <f t="shared" si="150"/>
        <v>0</v>
      </c>
      <c r="DJ69" s="72">
        <f t="shared" si="150"/>
        <v>0</v>
      </c>
      <c r="DK69" s="72">
        <f t="shared" si="150"/>
        <v>0</v>
      </c>
      <c r="DL69" s="72">
        <f t="shared" si="150"/>
        <v>0</v>
      </c>
      <c r="DM69" s="72">
        <f t="shared" si="150"/>
        <v>0</v>
      </c>
      <c r="DN69" s="72">
        <f t="shared" si="150"/>
        <v>75840000</v>
      </c>
      <c r="DO69" s="72">
        <f t="shared" si="150"/>
        <v>39680000</v>
      </c>
      <c r="DP69" s="72">
        <f t="shared" si="150"/>
        <v>0</v>
      </c>
      <c r="DQ69" s="72">
        <f t="shared" si="150"/>
        <v>30000000</v>
      </c>
      <c r="DR69" s="72">
        <f t="shared" si="150"/>
        <v>260000000</v>
      </c>
      <c r="DS69" s="72">
        <f t="shared" si="150"/>
        <v>91160000</v>
      </c>
      <c r="DT69" s="72">
        <f t="shared" si="150"/>
        <v>7340000</v>
      </c>
      <c r="DU69" s="72">
        <f t="shared" si="150"/>
        <v>0</v>
      </c>
      <c r="DV69" s="72">
        <f t="shared" si="150"/>
        <v>0</v>
      </c>
      <c r="DW69" s="72">
        <f t="shared" si="150"/>
        <v>0</v>
      </c>
      <c r="DX69" s="72">
        <f t="shared" si="150"/>
        <v>0</v>
      </c>
      <c r="DY69" s="72">
        <f t="shared" si="150"/>
        <v>0</v>
      </c>
      <c r="DZ69" s="72">
        <f t="shared" si="150"/>
        <v>0</v>
      </c>
      <c r="EA69" s="72">
        <f t="shared" si="150"/>
        <v>0</v>
      </c>
      <c r="EB69" s="72">
        <f t="shared" si="150"/>
        <v>0</v>
      </c>
      <c r="EC69" s="72">
        <f t="shared" si="150"/>
        <v>0</v>
      </c>
      <c r="ED69" s="72">
        <f t="shared" si="150"/>
        <v>0</v>
      </c>
      <c r="EE69" s="72">
        <f t="shared" si="150"/>
        <v>0</v>
      </c>
      <c r="EF69" s="72">
        <f t="shared" si="150"/>
        <v>0</v>
      </c>
      <c r="EG69" s="72">
        <f t="shared" si="150"/>
        <v>0</v>
      </c>
      <c r="EH69" s="72">
        <f t="shared" si="150"/>
        <v>0</v>
      </c>
      <c r="EI69" s="72">
        <f t="shared" si="150"/>
        <v>0</v>
      </c>
      <c r="EJ69" s="72">
        <f t="shared" si="150"/>
        <v>0</v>
      </c>
      <c r="EK69" s="72">
        <f t="shared" si="150"/>
        <v>0</v>
      </c>
      <c r="EL69" s="72">
        <f t="shared" si="150"/>
        <v>0</v>
      </c>
      <c r="EM69" s="72">
        <f t="shared" si="150"/>
        <v>0</v>
      </c>
      <c r="EN69" s="72">
        <f t="shared" si="150"/>
        <v>0</v>
      </c>
      <c r="EO69" s="72">
        <f t="shared" si="150"/>
        <v>0</v>
      </c>
      <c r="EP69" s="72">
        <f t="shared" si="150"/>
        <v>0</v>
      </c>
      <c r="EQ69" s="72">
        <f t="shared" si="150"/>
        <v>0</v>
      </c>
      <c r="ER69" s="72">
        <f t="shared" si="150"/>
        <v>0</v>
      </c>
      <c r="ES69" s="72">
        <f t="shared" si="150"/>
        <v>30000000</v>
      </c>
      <c r="ET69" s="72">
        <f t="shared" ref="ET69:EU69" si="151">SUM(ET70:ET72)</f>
        <v>335840000</v>
      </c>
      <c r="EU69" s="72">
        <f t="shared" si="151"/>
        <v>130840000</v>
      </c>
      <c r="EV69" s="72">
        <f>SUM(EV70:EV72)</f>
        <v>7340000</v>
      </c>
      <c r="EW69" s="680"/>
      <c r="EX69" s="680"/>
      <c r="EY69" s="680"/>
      <c r="EZ69" s="680"/>
      <c r="FA69" s="680"/>
      <c r="FB69" s="680"/>
      <c r="FC69" s="680"/>
      <c r="FD69" s="680"/>
      <c r="FE69" s="680"/>
      <c r="FF69" s="805">
        <f>SUM(FF70:FF72)</f>
        <v>15000000</v>
      </c>
      <c r="FG69" s="72">
        <f>SUM(FG70:FG72)</f>
        <v>2215000000</v>
      </c>
    </row>
    <row r="70" spans="1:163" ht="177.75" customHeight="1" x14ac:dyDescent="0.2">
      <c r="A70" s="299"/>
      <c r="B70" s="299"/>
      <c r="C70" s="247">
        <v>5</v>
      </c>
      <c r="D70" s="218" t="s">
        <v>120</v>
      </c>
      <c r="E70" s="355" t="s">
        <v>121</v>
      </c>
      <c r="F70" s="355" t="s">
        <v>122</v>
      </c>
      <c r="G70" s="226">
        <v>47</v>
      </c>
      <c r="H70" s="218" t="s">
        <v>195</v>
      </c>
      <c r="I70" s="218" t="s">
        <v>196</v>
      </c>
      <c r="J70" s="224" t="s">
        <v>125</v>
      </c>
      <c r="K70" s="224">
        <v>13</v>
      </c>
      <c r="L70" s="356" t="s">
        <v>73</v>
      </c>
      <c r="M70" s="344">
        <v>0</v>
      </c>
      <c r="N70" s="237">
        <v>48</v>
      </c>
      <c r="O70" s="225">
        <v>12</v>
      </c>
      <c r="P70" s="948">
        <v>12</v>
      </c>
      <c r="Q70" s="225">
        <v>24</v>
      </c>
      <c r="R70" s="228"/>
      <c r="S70" s="909">
        <v>24</v>
      </c>
      <c r="T70" s="225">
        <v>36</v>
      </c>
      <c r="U70" s="225"/>
      <c r="V70" s="948">
        <v>6</v>
      </c>
      <c r="W70" s="225">
        <v>48</v>
      </c>
      <c r="X70" s="236"/>
      <c r="Y70" s="357">
        <f>BL70/$BL$69</f>
        <v>0.99519230769230771</v>
      </c>
      <c r="Z70" s="227">
        <v>12</v>
      </c>
      <c r="AA70" s="224" t="s">
        <v>74</v>
      </c>
      <c r="AB70" s="80"/>
      <c r="AC70" s="79"/>
      <c r="AD70" s="79"/>
      <c r="AE70" s="79"/>
      <c r="AF70" s="80"/>
      <c r="AG70" s="79"/>
      <c r="AH70" s="79"/>
      <c r="AI70" s="79"/>
      <c r="AJ70" s="80">
        <v>70000000</v>
      </c>
      <c r="AK70" s="79">
        <v>130000000</v>
      </c>
      <c r="AL70" s="79">
        <v>125110000</v>
      </c>
      <c r="AM70" s="79">
        <v>125110000</v>
      </c>
      <c r="AN70" s="80"/>
      <c r="AO70" s="79"/>
      <c r="AP70" s="79"/>
      <c r="AQ70" s="79"/>
      <c r="AR70" s="80"/>
      <c r="AS70" s="79"/>
      <c r="AT70" s="79"/>
      <c r="AU70" s="79"/>
      <c r="AV70" s="80"/>
      <c r="AW70" s="79"/>
      <c r="AX70" s="79"/>
      <c r="AY70" s="79"/>
      <c r="AZ70" s="80"/>
      <c r="BA70" s="79"/>
      <c r="BB70" s="79"/>
      <c r="BC70" s="79"/>
      <c r="BD70" s="80"/>
      <c r="BE70" s="79"/>
      <c r="BF70" s="79"/>
      <c r="BG70" s="79"/>
      <c r="BH70" s="80">
        <v>2000000000</v>
      </c>
      <c r="BI70" s="79"/>
      <c r="BJ70" s="79"/>
      <c r="BK70" s="79"/>
      <c r="BL70" s="80">
        <f>+AB70+AF70+AJ70+AN70+AR70+AV70+AZ70+BD70+BH70</f>
        <v>2070000000</v>
      </c>
      <c r="BM70" s="79">
        <f t="shared" ref="BM70:BO72" si="152">AC70+AG70+AK70+AO70+AS70+AW70+BA70+BE70+BI70</f>
        <v>130000000</v>
      </c>
      <c r="BN70" s="79">
        <f t="shared" si="152"/>
        <v>125110000</v>
      </c>
      <c r="BO70" s="79">
        <f t="shared" si="152"/>
        <v>125110000</v>
      </c>
      <c r="BP70" s="682"/>
      <c r="BQ70" s="238"/>
      <c r="BR70" s="238"/>
      <c r="BS70" s="238"/>
      <c r="BT70" s="682"/>
      <c r="BU70" s="238">
        <v>100000000</v>
      </c>
      <c r="BV70" s="238">
        <v>100000000</v>
      </c>
      <c r="BW70" s="238">
        <v>100000000</v>
      </c>
      <c r="BX70" s="238"/>
      <c r="BY70" s="685">
        <v>78750000</v>
      </c>
      <c r="BZ70" s="238">
        <v>254045000</v>
      </c>
      <c r="CA70" s="238">
        <v>208365000</v>
      </c>
      <c r="CB70" s="238">
        <v>208365000</v>
      </c>
      <c r="CC70" s="238"/>
      <c r="CD70" s="682"/>
      <c r="CE70" s="238"/>
      <c r="CF70" s="238"/>
      <c r="CG70" s="238"/>
      <c r="CH70" s="682"/>
      <c r="CI70" s="238"/>
      <c r="CJ70" s="238"/>
      <c r="CK70" s="238"/>
      <c r="CL70" s="682"/>
      <c r="CM70" s="238"/>
      <c r="CN70" s="238"/>
      <c r="CO70" s="238"/>
      <c r="CP70" s="682"/>
      <c r="CQ70" s="238"/>
      <c r="CR70" s="238"/>
      <c r="CS70" s="238"/>
      <c r="CT70" s="238"/>
      <c r="CU70" s="682"/>
      <c r="CV70" s="238"/>
      <c r="CW70" s="238"/>
      <c r="CX70" s="238"/>
      <c r="CY70" s="238"/>
      <c r="CZ70" s="682"/>
      <c r="DA70" s="238"/>
      <c r="DB70" s="238"/>
      <c r="DC70" s="238"/>
      <c r="DD70" s="676">
        <f t="shared" si="73"/>
        <v>78750000</v>
      </c>
      <c r="DE70" s="676">
        <f t="shared" ref="DE70:DG72" si="153">BQ70+BU70+BZ70+CE70+CI70+CM70+CQ70+CV70+DA70</f>
        <v>354045000</v>
      </c>
      <c r="DF70" s="676">
        <f t="shared" si="153"/>
        <v>308365000</v>
      </c>
      <c r="DG70" s="676">
        <f t="shared" si="153"/>
        <v>308365000</v>
      </c>
      <c r="DH70" s="676"/>
      <c r="DI70" s="685"/>
      <c r="DJ70" s="93"/>
      <c r="DK70" s="685"/>
      <c r="DL70" s="685"/>
      <c r="DM70" s="685"/>
      <c r="DN70" s="685">
        <v>39680000</v>
      </c>
      <c r="DO70" s="685">
        <v>39680000</v>
      </c>
      <c r="DP70" s="685"/>
      <c r="DQ70" s="685">
        <v>25000000</v>
      </c>
      <c r="DR70" s="685">
        <v>91160000</v>
      </c>
      <c r="DS70" s="685">
        <v>91160000</v>
      </c>
      <c r="DT70" s="685">
        <v>7340000</v>
      </c>
      <c r="DU70" s="685"/>
      <c r="DV70" s="685"/>
      <c r="DW70" s="685"/>
      <c r="DX70" s="685"/>
      <c r="DY70" s="685"/>
      <c r="DZ70" s="685"/>
      <c r="EA70" s="685"/>
      <c r="EB70" s="685"/>
      <c r="EC70" s="685"/>
      <c r="ED70" s="685"/>
      <c r="EE70" s="685"/>
      <c r="EF70" s="685"/>
      <c r="EG70" s="685"/>
      <c r="EH70" s="685"/>
      <c r="EI70" s="685"/>
      <c r="EJ70" s="685"/>
      <c r="EK70" s="685"/>
      <c r="EL70" s="685"/>
      <c r="EM70" s="685"/>
      <c r="EN70" s="685"/>
      <c r="EO70" s="685"/>
      <c r="EP70" s="682"/>
      <c r="EQ70" s="682"/>
      <c r="ER70" s="682"/>
      <c r="ES70" s="676">
        <f>DI70+DM70+DQ70+DU70+DY70+EC70+EG70+EK70+EO70</f>
        <v>25000000</v>
      </c>
      <c r="ET70" s="690">
        <f t="shared" ref="ET70:EV72" si="154">DJ70+DN70+DR70+DV70+DZ70+ED70+EH70+EL70+EP70</f>
        <v>130840000</v>
      </c>
      <c r="EU70" s="690">
        <f t="shared" si="154"/>
        <v>130840000</v>
      </c>
      <c r="EV70" s="690">
        <f t="shared" si="154"/>
        <v>7340000</v>
      </c>
      <c r="EW70" s="834"/>
      <c r="EX70" s="682"/>
      <c r="EY70" s="682">
        <v>13000000</v>
      </c>
      <c r="EZ70" s="682"/>
      <c r="FA70" s="682"/>
      <c r="FB70" s="682"/>
      <c r="FC70" s="682"/>
      <c r="FD70" s="682"/>
      <c r="FE70" s="682"/>
      <c r="FF70" s="676">
        <f t="shared" si="134"/>
        <v>13000000</v>
      </c>
      <c r="FG70" s="107">
        <f>BL70+DD70+ES70+FF70</f>
        <v>2186750000</v>
      </c>
    </row>
    <row r="71" spans="1:163" ht="146.25" customHeight="1" x14ac:dyDescent="0.2">
      <c r="A71" s="299"/>
      <c r="B71" s="299"/>
      <c r="C71" s="247">
        <v>6</v>
      </c>
      <c r="D71" s="218" t="s">
        <v>162</v>
      </c>
      <c r="E71" s="235" t="s">
        <v>127</v>
      </c>
      <c r="F71" s="235" t="s">
        <v>128</v>
      </c>
      <c r="G71" s="226">
        <v>48</v>
      </c>
      <c r="H71" s="222" t="s">
        <v>197</v>
      </c>
      <c r="I71" s="218" t="s">
        <v>198</v>
      </c>
      <c r="J71" s="223" t="s">
        <v>125</v>
      </c>
      <c r="K71" s="223">
        <v>13</v>
      </c>
      <c r="L71" s="236" t="s">
        <v>58</v>
      </c>
      <c r="M71" s="225">
        <v>0</v>
      </c>
      <c r="N71" s="225">
        <v>1</v>
      </c>
      <c r="O71" s="237">
        <v>1</v>
      </c>
      <c r="P71" s="910">
        <v>0.5</v>
      </c>
      <c r="Q71" s="225">
        <v>1</v>
      </c>
      <c r="R71" s="228"/>
      <c r="S71" s="873">
        <v>1</v>
      </c>
      <c r="T71" s="225">
        <v>1</v>
      </c>
      <c r="U71" s="225"/>
      <c r="V71" s="948">
        <v>0</v>
      </c>
      <c r="W71" s="225">
        <v>1</v>
      </c>
      <c r="X71" s="236"/>
      <c r="Y71" s="282">
        <f>BL71/$BL$69</f>
        <v>2.403846153846154E-3</v>
      </c>
      <c r="Z71" s="227">
        <v>8</v>
      </c>
      <c r="AA71" s="224" t="s">
        <v>135</v>
      </c>
      <c r="AB71" s="67"/>
      <c r="AC71" s="68"/>
      <c r="AD71" s="68"/>
      <c r="AE71" s="68"/>
      <c r="AF71" s="67"/>
      <c r="AG71" s="68"/>
      <c r="AH71" s="68"/>
      <c r="AI71" s="68"/>
      <c r="AJ71" s="67">
        <v>5000000</v>
      </c>
      <c r="AK71" s="69">
        <v>55000000</v>
      </c>
      <c r="AL71" s="68">
        <v>5000000</v>
      </c>
      <c r="AM71" s="68">
        <v>5000000</v>
      </c>
      <c r="AN71" s="67"/>
      <c r="AO71" s="68"/>
      <c r="AP71" s="68"/>
      <c r="AQ71" s="68"/>
      <c r="AR71" s="67"/>
      <c r="AS71" s="68"/>
      <c r="AT71" s="68"/>
      <c r="AU71" s="68"/>
      <c r="AV71" s="67"/>
      <c r="AW71" s="68"/>
      <c r="AX71" s="68"/>
      <c r="AY71" s="68"/>
      <c r="AZ71" s="67"/>
      <c r="BA71" s="68"/>
      <c r="BB71" s="68"/>
      <c r="BC71" s="68"/>
      <c r="BD71" s="67"/>
      <c r="BE71" s="68"/>
      <c r="BF71" s="68"/>
      <c r="BG71" s="68"/>
      <c r="BH71" s="67"/>
      <c r="BI71" s="68"/>
      <c r="BJ71" s="68"/>
      <c r="BK71" s="68"/>
      <c r="BL71" s="67">
        <f>+AB71+AF71+AJ71+AN71+AR71+AV71+AZ71+BD71+BH71</f>
        <v>5000000</v>
      </c>
      <c r="BM71" s="68">
        <f t="shared" si="152"/>
        <v>55000000</v>
      </c>
      <c r="BN71" s="68">
        <f t="shared" si="152"/>
        <v>5000000</v>
      </c>
      <c r="BO71" s="68">
        <f t="shared" si="152"/>
        <v>5000000</v>
      </c>
      <c r="BP71" s="682"/>
      <c r="BQ71" s="238"/>
      <c r="BR71" s="238"/>
      <c r="BS71" s="238"/>
      <c r="BT71" s="682"/>
      <c r="BU71" s="238"/>
      <c r="BV71" s="238"/>
      <c r="BW71" s="238"/>
      <c r="BX71" s="238"/>
      <c r="BY71" s="685">
        <v>5625000</v>
      </c>
      <c r="BZ71" s="238">
        <v>200000000</v>
      </c>
      <c r="CA71" s="238">
        <v>200000000</v>
      </c>
      <c r="CB71" s="238">
        <v>200000000</v>
      </c>
      <c r="CC71" s="238"/>
      <c r="CD71" s="682"/>
      <c r="CE71" s="238"/>
      <c r="CF71" s="238"/>
      <c r="CG71" s="238"/>
      <c r="CH71" s="682"/>
      <c r="CI71" s="238"/>
      <c r="CJ71" s="238"/>
      <c r="CK71" s="238"/>
      <c r="CL71" s="682"/>
      <c r="CM71" s="238"/>
      <c r="CN71" s="238"/>
      <c r="CO71" s="238"/>
      <c r="CP71" s="682"/>
      <c r="CQ71" s="238"/>
      <c r="CR71" s="238"/>
      <c r="CS71" s="238"/>
      <c r="CT71" s="238"/>
      <c r="CU71" s="682"/>
      <c r="CV71" s="238"/>
      <c r="CW71" s="238"/>
      <c r="CX71" s="238"/>
      <c r="CY71" s="238"/>
      <c r="CZ71" s="682"/>
      <c r="DA71" s="238"/>
      <c r="DB71" s="238"/>
      <c r="DC71" s="238"/>
      <c r="DD71" s="676">
        <f t="shared" si="73"/>
        <v>5625000</v>
      </c>
      <c r="DE71" s="711">
        <f t="shared" si="153"/>
        <v>200000000</v>
      </c>
      <c r="DF71" s="711">
        <f t="shared" si="153"/>
        <v>200000000</v>
      </c>
      <c r="DG71" s="711">
        <f t="shared" si="153"/>
        <v>200000000</v>
      </c>
      <c r="DH71" s="711"/>
      <c r="DI71" s="685"/>
      <c r="DJ71" s="93"/>
      <c r="DK71" s="685"/>
      <c r="DL71" s="685"/>
      <c r="DM71" s="685"/>
      <c r="DN71" s="685">
        <v>36160000</v>
      </c>
      <c r="DO71" s="685"/>
      <c r="DP71" s="685"/>
      <c r="DQ71" s="685">
        <v>2500000</v>
      </c>
      <c r="DR71" s="685">
        <v>163840000</v>
      </c>
      <c r="DS71" s="685"/>
      <c r="DT71" s="685"/>
      <c r="DU71" s="685"/>
      <c r="DV71" s="685"/>
      <c r="DW71" s="685"/>
      <c r="DX71" s="685"/>
      <c r="DY71" s="685"/>
      <c r="DZ71" s="685"/>
      <c r="EA71" s="685"/>
      <c r="EB71" s="685"/>
      <c r="EC71" s="685"/>
      <c r="ED71" s="685"/>
      <c r="EE71" s="685"/>
      <c r="EF71" s="685"/>
      <c r="EG71" s="685"/>
      <c r="EH71" s="685"/>
      <c r="EI71" s="685"/>
      <c r="EJ71" s="685"/>
      <c r="EK71" s="685"/>
      <c r="EL71" s="685"/>
      <c r="EM71" s="685"/>
      <c r="EN71" s="685"/>
      <c r="EO71" s="685"/>
      <c r="EP71" s="682"/>
      <c r="EQ71" s="682"/>
      <c r="ER71" s="682"/>
      <c r="ES71" s="676">
        <f>DI71+DM71+DQ71+DU71+DY71+EC71+EG71+EK71+EO71</f>
        <v>2500000</v>
      </c>
      <c r="ET71" s="690">
        <f t="shared" si="154"/>
        <v>200000000</v>
      </c>
      <c r="EU71" s="690">
        <f t="shared" si="154"/>
        <v>0</v>
      </c>
      <c r="EV71" s="690">
        <f t="shared" si="154"/>
        <v>0</v>
      </c>
      <c r="EW71" s="834"/>
      <c r="EX71" s="682"/>
      <c r="EY71" s="682">
        <v>1000000</v>
      </c>
      <c r="EZ71" s="682"/>
      <c r="FA71" s="682"/>
      <c r="FB71" s="682"/>
      <c r="FC71" s="682"/>
      <c r="FD71" s="682"/>
      <c r="FE71" s="682"/>
      <c r="FF71" s="676">
        <f t="shared" si="134"/>
        <v>1000000</v>
      </c>
      <c r="FG71" s="107">
        <f>BL71+DD71+ES71+FF71</f>
        <v>14125000</v>
      </c>
    </row>
    <row r="72" spans="1:163" ht="92.25" customHeight="1" x14ac:dyDescent="0.2">
      <c r="A72" s="299"/>
      <c r="B72" s="358"/>
      <c r="C72" s="239">
        <v>7</v>
      </c>
      <c r="D72" s="280" t="s">
        <v>150</v>
      </c>
      <c r="E72" s="275" t="s">
        <v>132</v>
      </c>
      <c r="F72" s="338">
        <v>0.27</v>
      </c>
      <c r="G72" s="226">
        <v>49</v>
      </c>
      <c r="H72" s="222" t="s">
        <v>199</v>
      </c>
      <c r="I72" s="218" t="s">
        <v>200</v>
      </c>
      <c r="J72" s="223" t="s">
        <v>125</v>
      </c>
      <c r="K72" s="223">
        <v>13</v>
      </c>
      <c r="L72" s="236" t="s">
        <v>58</v>
      </c>
      <c r="M72" s="225">
        <v>0</v>
      </c>
      <c r="N72" s="225">
        <v>1</v>
      </c>
      <c r="O72" s="237">
        <v>1</v>
      </c>
      <c r="P72" s="910">
        <v>0.5</v>
      </c>
      <c r="Q72" s="225">
        <v>1</v>
      </c>
      <c r="R72" s="228"/>
      <c r="S72" s="873">
        <v>1</v>
      </c>
      <c r="T72" s="225">
        <v>1</v>
      </c>
      <c r="U72" s="225"/>
      <c r="V72" s="948">
        <v>0</v>
      </c>
      <c r="W72" s="225">
        <v>1</v>
      </c>
      <c r="X72" s="236"/>
      <c r="Y72" s="282">
        <f>BL72/$BL$69</f>
        <v>2.403846153846154E-3</v>
      </c>
      <c r="Z72" s="227">
        <v>9</v>
      </c>
      <c r="AA72" s="224" t="s">
        <v>181</v>
      </c>
      <c r="AB72" s="67"/>
      <c r="AC72" s="68"/>
      <c r="AD72" s="68"/>
      <c r="AE72" s="68"/>
      <c r="AF72" s="67"/>
      <c r="AG72" s="68"/>
      <c r="AH72" s="68"/>
      <c r="AI72" s="68"/>
      <c r="AJ72" s="67">
        <v>5000000</v>
      </c>
      <c r="AK72" s="69">
        <v>5000000</v>
      </c>
      <c r="AL72" s="68">
        <v>4950000</v>
      </c>
      <c r="AM72" s="68">
        <v>4950000</v>
      </c>
      <c r="AN72" s="67"/>
      <c r="AO72" s="68"/>
      <c r="AP72" s="68"/>
      <c r="AQ72" s="68"/>
      <c r="AR72" s="67"/>
      <c r="AS72" s="68"/>
      <c r="AT72" s="68"/>
      <c r="AU72" s="68"/>
      <c r="AV72" s="67"/>
      <c r="AW72" s="68"/>
      <c r="AX72" s="68"/>
      <c r="AY72" s="68"/>
      <c r="AZ72" s="67"/>
      <c r="BA72" s="68"/>
      <c r="BB72" s="68"/>
      <c r="BC72" s="68"/>
      <c r="BD72" s="67"/>
      <c r="BE72" s="68"/>
      <c r="BF72" s="68"/>
      <c r="BG72" s="68"/>
      <c r="BH72" s="67"/>
      <c r="BI72" s="68"/>
      <c r="BJ72" s="68"/>
      <c r="BK72" s="68"/>
      <c r="BL72" s="67">
        <f>+AB72+AF72+AJ72+AN72+AR72+AV72+AZ72+BD72+BH72</f>
        <v>5000000</v>
      </c>
      <c r="BM72" s="68">
        <f t="shared" si="152"/>
        <v>5000000</v>
      </c>
      <c r="BN72" s="68">
        <f t="shared" si="152"/>
        <v>4950000</v>
      </c>
      <c r="BO72" s="68">
        <f t="shared" si="152"/>
        <v>4950000</v>
      </c>
      <c r="BP72" s="682"/>
      <c r="BQ72" s="238"/>
      <c r="BR72" s="238"/>
      <c r="BS72" s="238"/>
      <c r="BT72" s="682"/>
      <c r="BU72" s="238">
        <v>13920000</v>
      </c>
      <c r="BV72" s="238">
        <v>13920000</v>
      </c>
      <c r="BW72" s="238">
        <v>13920000</v>
      </c>
      <c r="BX72" s="238"/>
      <c r="BY72" s="685">
        <v>5625000</v>
      </c>
      <c r="BZ72" s="238">
        <v>11955000</v>
      </c>
      <c r="CA72" s="238">
        <v>11955000</v>
      </c>
      <c r="CB72" s="238">
        <v>11955000</v>
      </c>
      <c r="CC72" s="238"/>
      <c r="CD72" s="682"/>
      <c r="CE72" s="238"/>
      <c r="CF72" s="238"/>
      <c r="CG72" s="238"/>
      <c r="CH72" s="682"/>
      <c r="CI72" s="238"/>
      <c r="CJ72" s="238"/>
      <c r="CK72" s="238"/>
      <c r="CL72" s="682"/>
      <c r="CM72" s="238"/>
      <c r="CN72" s="238"/>
      <c r="CO72" s="238"/>
      <c r="CP72" s="682"/>
      <c r="CQ72" s="238"/>
      <c r="CR72" s="238"/>
      <c r="CS72" s="238"/>
      <c r="CT72" s="238"/>
      <c r="CU72" s="682"/>
      <c r="CV72" s="238"/>
      <c r="CW72" s="238"/>
      <c r="CX72" s="238"/>
      <c r="CY72" s="238"/>
      <c r="CZ72" s="682"/>
      <c r="DA72" s="238"/>
      <c r="DB72" s="238"/>
      <c r="DC72" s="238"/>
      <c r="DD72" s="676">
        <f t="shared" si="73"/>
        <v>5625000</v>
      </c>
      <c r="DE72" s="711">
        <f t="shared" si="153"/>
        <v>25875000</v>
      </c>
      <c r="DF72" s="711">
        <f t="shared" si="153"/>
        <v>25875000</v>
      </c>
      <c r="DG72" s="711">
        <f t="shared" si="153"/>
        <v>25875000</v>
      </c>
      <c r="DH72" s="711"/>
      <c r="DI72" s="685"/>
      <c r="DJ72" s="93"/>
      <c r="DK72" s="685"/>
      <c r="DL72" s="685"/>
      <c r="DM72" s="685"/>
      <c r="DN72" s="685"/>
      <c r="DO72" s="685"/>
      <c r="DP72" s="685"/>
      <c r="DQ72" s="685">
        <v>2500000</v>
      </c>
      <c r="DR72" s="685">
        <v>5000000</v>
      </c>
      <c r="DS72" s="685"/>
      <c r="DT72" s="685"/>
      <c r="DU72" s="685"/>
      <c r="DV72" s="685"/>
      <c r="DW72" s="685"/>
      <c r="DX72" s="685"/>
      <c r="DY72" s="685"/>
      <c r="DZ72" s="685"/>
      <c r="EA72" s="685"/>
      <c r="EB72" s="685"/>
      <c r="EC72" s="685"/>
      <c r="ED72" s="685"/>
      <c r="EE72" s="685"/>
      <c r="EF72" s="685"/>
      <c r="EG72" s="685"/>
      <c r="EH72" s="685"/>
      <c r="EI72" s="685"/>
      <c r="EJ72" s="685"/>
      <c r="EK72" s="685"/>
      <c r="EL72" s="685"/>
      <c r="EM72" s="685"/>
      <c r="EN72" s="685"/>
      <c r="EO72" s="685"/>
      <c r="EP72" s="682"/>
      <c r="EQ72" s="682"/>
      <c r="ER72" s="682"/>
      <c r="ES72" s="676">
        <f>DI72+DM72+DQ72+DU72+DY72+EC72+EG72+EK72+EO72</f>
        <v>2500000</v>
      </c>
      <c r="ET72" s="690">
        <f t="shared" si="154"/>
        <v>5000000</v>
      </c>
      <c r="EU72" s="690">
        <f t="shared" si="154"/>
        <v>0</v>
      </c>
      <c r="EV72" s="690">
        <f t="shared" si="154"/>
        <v>0</v>
      </c>
      <c r="EW72" s="834"/>
      <c r="EX72" s="682"/>
      <c r="EY72" s="682">
        <v>1000000</v>
      </c>
      <c r="EZ72" s="682"/>
      <c r="FA72" s="682"/>
      <c r="FB72" s="682"/>
      <c r="FC72" s="682"/>
      <c r="FD72" s="682"/>
      <c r="FE72" s="682"/>
      <c r="FF72" s="676">
        <f t="shared" si="134"/>
        <v>1000000</v>
      </c>
      <c r="FG72" s="107">
        <f>BL72+DD72+ES72+FF72</f>
        <v>14125000</v>
      </c>
    </row>
    <row r="73" spans="1:163" ht="24.75" customHeight="1" x14ac:dyDescent="0.2">
      <c r="A73" s="299"/>
      <c r="B73" s="192">
        <v>3</v>
      </c>
      <c r="C73" s="297" t="s">
        <v>201</v>
      </c>
      <c r="D73" s="194"/>
      <c r="E73" s="195"/>
      <c r="F73" s="195"/>
      <c r="G73" s="196"/>
      <c r="H73" s="197"/>
      <c r="I73" s="197"/>
      <c r="J73" s="198"/>
      <c r="K73" s="196"/>
      <c r="L73" s="199"/>
      <c r="M73" s="197"/>
      <c r="N73" s="197"/>
      <c r="O73" s="200"/>
      <c r="P73" s="200"/>
      <c r="Q73" s="197"/>
      <c r="R73" s="201"/>
      <c r="S73" s="864"/>
      <c r="T73" s="197"/>
      <c r="U73" s="197"/>
      <c r="V73" s="200"/>
      <c r="W73" s="196"/>
      <c r="X73" s="196"/>
      <c r="Y73" s="298"/>
      <c r="Z73" s="196"/>
      <c r="AA73" s="196"/>
      <c r="AB73" s="63">
        <f t="shared" ref="AB73:BK73" si="155">AB74+AB77+AB79</f>
        <v>0</v>
      </c>
      <c r="AC73" s="63">
        <f t="shared" si="155"/>
        <v>0</v>
      </c>
      <c r="AD73" s="63">
        <f t="shared" si="155"/>
        <v>0</v>
      </c>
      <c r="AE73" s="63">
        <f t="shared" si="155"/>
        <v>0</v>
      </c>
      <c r="AF73" s="63">
        <f t="shared" si="155"/>
        <v>292360000</v>
      </c>
      <c r="AG73" s="63">
        <f t="shared" si="155"/>
        <v>380765559</v>
      </c>
      <c r="AH73" s="63">
        <f t="shared" si="155"/>
        <v>368770000</v>
      </c>
      <c r="AI73" s="63">
        <f t="shared" si="155"/>
        <v>368770000</v>
      </c>
      <c r="AJ73" s="63">
        <f t="shared" si="155"/>
        <v>203000000</v>
      </c>
      <c r="AK73" s="63">
        <f t="shared" si="155"/>
        <v>345140678</v>
      </c>
      <c r="AL73" s="63">
        <f t="shared" si="155"/>
        <v>307290155</v>
      </c>
      <c r="AM73" s="63">
        <f t="shared" si="155"/>
        <v>307290155</v>
      </c>
      <c r="AN73" s="63">
        <f t="shared" si="155"/>
        <v>0</v>
      </c>
      <c r="AO73" s="63">
        <f t="shared" si="155"/>
        <v>0</v>
      </c>
      <c r="AP73" s="63">
        <f t="shared" si="155"/>
        <v>0</v>
      </c>
      <c r="AQ73" s="63">
        <f t="shared" si="155"/>
        <v>0</v>
      </c>
      <c r="AR73" s="63">
        <f t="shared" si="155"/>
        <v>0</v>
      </c>
      <c r="AS73" s="63">
        <f t="shared" si="155"/>
        <v>0</v>
      </c>
      <c r="AT73" s="63">
        <f t="shared" si="155"/>
        <v>0</v>
      </c>
      <c r="AU73" s="63">
        <f t="shared" si="155"/>
        <v>0</v>
      </c>
      <c r="AV73" s="63">
        <f t="shared" si="155"/>
        <v>0</v>
      </c>
      <c r="AW73" s="63">
        <f t="shared" si="155"/>
        <v>0</v>
      </c>
      <c r="AX73" s="63">
        <f t="shared" si="155"/>
        <v>0</v>
      </c>
      <c r="AY73" s="63">
        <f t="shared" si="155"/>
        <v>0</v>
      </c>
      <c r="AZ73" s="63">
        <f t="shared" si="155"/>
        <v>0</v>
      </c>
      <c r="BA73" s="63">
        <f t="shared" si="155"/>
        <v>0</v>
      </c>
      <c r="BB73" s="63">
        <f t="shared" si="155"/>
        <v>0</v>
      </c>
      <c r="BC73" s="63">
        <f t="shared" si="155"/>
        <v>0</v>
      </c>
      <c r="BD73" s="63">
        <f t="shared" si="155"/>
        <v>0</v>
      </c>
      <c r="BE73" s="63">
        <f t="shared" si="155"/>
        <v>0</v>
      </c>
      <c r="BF73" s="63">
        <f t="shared" si="155"/>
        <v>0</v>
      </c>
      <c r="BG73" s="63">
        <f t="shared" si="155"/>
        <v>0</v>
      </c>
      <c r="BH73" s="63">
        <f t="shared" si="155"/>
        <v>3000000000</v>
      </c>
      <c r="BI73" s="63">
        <f t="shared" si="155"/>
        <v>0</v>
      </c>
      <c r="BJ73" s="63">
        <f t="shared" si="155"/>
        <v>0</v>
      </c>
      <c r="BK73" s="63">
        <f t="shared" si="155"/>
        <v>0</v>
      </c>
      <c r="BL73" s="64">
        <f>BL74+BL77+BL79</f>
        <v>3495360000</v>
      </c>
      <c r="BM73" s="63">
        <f>BM74+BM77+BM79</f>
        <v>725906237</v>
      </c>
      <c r="BN73" s="63">
        <f>BN74+BN77+BN79</f>
        <v>676060155</v>
      </c>
      <c r="BO73" s="63">
        <f>BO74+BO77+BO79</f>
        <v>676060155</v>
      </c>
      <c r="BP73" s="63">
        <f t="shared" ref="BP73:EF73" si="156">BP74+BP77+BP79</f>
        <v>0</v>
      </c>
      <c r="BQ73" s="133">
        <f t="shared" si="156"/>
        <v>0</v>
      </c>
      <c r="BR73" s="133">
        <f t="shared" si="156"/>
        <v>0</v>
      </c>
      <c r="BS73" s="133">
        <f t="shared" si="156"/>
        <v>0</v>
      </c>
      <c r="BT73" s="63">
        <f t="shared" si="156"/>
        <v>386620800</v>
      </c>
      <c r="BU73" s="133">
        <f t="shared" si="156"/>
        <v>442026963</v>
      </c>
      <c r="BV73" s="133">
        <f t="shared" si="156"/>
        <v>442026963</v>
      </c>
      <c r="BW73" s="133">
        <f t="shared" si="156"/>
        <v>442026963</v>
      </c>
      <c r="BX73" s="133"/>
      <c r="BY73" s="63">
        <f t="shared" si="156"/>
        <v>140000000</v>
      </c>
      <c r="BZ73" s="133">
        <f t="shared" si="156"/>
        <v>1223502600</v>
      </c>
      <c r="CA73" s="133">
        <f t="shared" si="156"/>
        <v>1122886600</v>
      </c>
      <c r="CB73" s="133">
        <f t="shared" si="156"/>
        <v>1095519050</v>
      </c>
      <c r="CC73" s="133"/>
      <c r="CD73" s="63">
        <f t="shared" si="156"/>
        <v>0</v>
      </c>
      <c r="CE73" s="133">
        <f t="shared" si="156"/>
        <v>0</v>
      </c>
      <c r="CF73" s="133">
        <f t="shared" si="156"/>
        <v>0</v>
      </c>
      <c r="CG73" s="133">
        <f t="shared" si="156"/>
        <v>0</v>
      </c>
      <c r="CH73" s="63">
        <f t="shared" si="156"/>
        <v>0</v>
      </c>
      <c r="CI73" s="133">
        <f t="shared" si="156"/>
        <v>0</v>
      </c>
      <c r="CJ73" s="133">
        <f t="shared" si="156"/>
        <v>0</v>
      </c>
      <c r="CK73" s="133">
        <f t="shared" si="156"/>
        <v>0</v>
      </c>
      <c r="CL73" s="63">
        <f t="shared" si="156"/>
        <v>0</v>
      </c>
      <c r="CM73" s="133">
        <f t="shared" si="156"/>
        <v>0</v>
      </c>
      <c r="CN73" s="133">
        <f t="shared" si="156"/>
        <v>0</v>
      </c>
      <c r="CO73" s="133">
        <f t="shared" si="156"/>
        <v>0</v>
      </c>
      <c r="CP73" s="63">
        <f t="shared" si="156"/>
        <v>0</v>
      </c>
      <c r="CQ73" s="133">
        <f t="shared" si="156"/>
        <v>0</v>
      </c>
      <c r="CR73" s="133">
        <f t="shared" si="156"/>
        <v>0</v>
      </c>
      <c r="CS73" s="133">
        <f t="shared" si="156"/>
        <v>0</v>
      </c>
      <c r="CT73" s="133"/>
      <c r="CU73" s="63">
        <f t="shared" si="156"/>
        <v>0</v>
      </c>
      <c r="CV73" s="133">
        <f t="shared" si="156"/>
        <v>0</v>
      </c>
      <c r="CW73" s="133">
        <f t="shared" si="156"/>
        <v>0</v>
      </c>
      <c r="CX73" s="133">
        <f t="shared" si="156"/>
        <v>0</v>
      </c>
      <c r="CY73" s="133"/>
      <c r="CZ73" s="63">
        <f t="shared" si="156"/>
        <v>0</v>
      </c>
      <c r="DA73" s="133">
        <f t="shared" si="156"/>
        <v>0</v>
      </c>
      <c r="DB73" s="133">
        <f t="shared" si="156"/>
        <v>0</v>
      </c>
      <c r="DC73" s="133">
        <f t="shared" si="156"/>
        <v>0</v>
      </c>
      <c r="DD73" s="63">
        <f t="shared" si="156"/>
        <v>526620800</v>
      </c>
      <c r="DE73" s="63">
        <f t="shared" si="156"/>
        <v>1665529563</v>
      </c>
      <c r="DF73" s="63">
        <f t="shared" si="156"/>
        <v>1564913563</v>
      </c>
      <c r="DG73" s="63">
        <f t="shared" si="156"/>
        <v>1537546013</v>
      </c>
      <c r="DH73" s="63"/>
      <c r="DI73" s="63">
        <f t="shared" si="156"/>
        <v>0</v>
      </c>
      <c r="DJ73" s="63">
        <f t="shared" si="156"/>
        <v>0</v>
      </c>
      <c r="DK73" s="63">
        <f t="shared" si="156"/>
        <v>0</v>
      </c>
      <c r="DL73" s="63">
        <f t="shared" si="156"/>
        <v>0</v>
      </c>
      <c r="DM73" s="63">
        <f t="shared" si="156"/>
        <v>0</v>
      </c>
      <c r="DN73" s="63">
        <f t="shared" si="156"/>
        <v>334734912</v>
      </c>
      <c r="DO73" s="63">
        <f t="shared" si="156"/>
        <v>15840000</v>
      </c>
      <c r="DP73" s="63">
        <f t="shared" si="156"/>
        <v>2640000</v>
      </c>
      <c r="DQ73" s="63">
        <f t="shared" si="156"/>
        <v>448219424</v>
      </c>
      <c r="DR73" s="63">
        <f t="shared" si="156"/>
        <v>1032000000</v>
      </c>
      <c r="DS73" s="63">
        <f t="shared" si="156"/>
        <v>370470000</v>
      </c>
      <c r="DT73" s="63">
        <f t="shared" si="156"/>
        <v>95960000</v>
      </c>
      <c r="DU73" s="63">
        <f t="shared" si="156"/>
        <v>0</v>
      </c>
      <c r="DV73" s="63">
        <f t="shared" si="156"/>
        <v>0</v>
      </c>
      <c r="DW73" s="63">
        <f t="shared" si="156"/>
        <v>0</v>
      </c>
      <c r="DX73" s="63">
        <f t="shared" si="156"/>
        <v>0</v>
      </c>
      <c r="DY73" s="63">
        <f t="shared" si="156"/>
        <v>0</v>
      </c>
      <c r="DZ73" s="63">
        <f t="shared" si="156"/>
        <v>0</v>
      </c>
      <c r="EA73" s="63">
        <f t="shared" si="156"/>
        <v>0</v>
      </c>
      <c r="EB73" s="63">
        <f t="shared" si="156"/>
        <v>0</v>
      </c>
      <c r="EC73" s="63">
        <f t="shared" si="156"/>
        <v>0</v>
      </c>
      <c r="ED73" s="63">
        <f t="shared" si="156"/>
        <v>0</v>
      </c>
      <c r="EE73" s="63">
        <f t="shared" si="156"/>
        <v>0</v>
      </c>
      <c r="EF73" s="63">
        <f t="shared" si="156"/>
        <v>0</v>
      </c>
      <c r="EG73" s="63">
        <f t="shared" ref="EG73" si="157">EG74+EG77+EG79</f>
        <v>0</v>
      </c>
      <c r="EH73" s="63">
        <f t="shared" ref="EH73:ER73" si="158">EH74+EH77+EH79</f>
        <v>0</v>
      </c>
      <c r="EI73" s="63">
        <f t="shared" si="158"/>
        <v>0</v>
      </c>
      <c r="EJ73" s="63">
        <f t="shared" si="158"/>
        <v>0</v>
      </c>
      <c r="EK73" s="63">
        <f t="shared" si="158"/>
        <v>0</v>
      </c>
      <c r="EL73" s="63">
        <f t="shared" si="158"/>
        <v>0</v>
      </c>
      <c r="EM73" s="63">
        <f t="shared" si="158"/>
        <v>0</v>
      </c>
      <c r="EN73" s="63">
        <f t="shared" si="158"/>
        <v>0</v>
      </c>
      <c r="EO73" s="63">
        <f t="shared" si="158"/>
        <v>0</v>
      </c>
      <c r="EP73" s="63">
        <f t="shared" si="158"/>
        <v>0</v>
      </c>
      <c r="EQ73" s="63">
        <f t="shared" si="158"/>
        <v>0</v>
      </c>
      <c r="ER73" s="63">
        <f t="shared" si="158"/>
        <v>0</v>
      </c>
      <c r="ES73" s="63">
        <f>ES74+ES77+ES79</f>
        <v>448219424</v>
      </c>
      <c r="ET73" s="63">
        <f t="shared" ref="ET73:EV73" si="159">ET74+ET77+ET79</f>
        <v>1366734912</v>
      </c>
      <c r="EU73" s="63">
        <f t="shared" si="159"/>
        <v>386310000</v>
      </c>
      <c r="EV73" s="63">
        <f t="shared" si="159"/>
        <v>98600000</v>
      </c>
      <c r="EW73" s="674"/>
      <c r="EX73" s="674"/>
      <c r="EY73" s="674"/>
      <c r="EZ73" s="674"/>
      <c r="FA73" s="674"/>
      <c r="FB73" s="674"/>
      <c r="FC73" s="674"/>
      <c r="FD73" s="674"/>
      <c r="FE73" s="674"/>
      <c r="FF73" s="804">
        <f>FF74+FF77+FF79</f>
        <v>440166007</v>
      </c>
      <c r="FG73" s="63">
        <f>FG74+FG77+FG79</f>
        <v>4910366231</v>
      </c>
    </row>
    <row r="74" spans="1:163" ht="24.75" customHeight="1" x14ac:dyDescent="0.2">
      <c r="A74" s="299"/>
      <c r="B74" s="296"/>
      <c r="C74" s="205">
        <v>11</v>
      </c>
      <c r="D74" s="206" t="s">
        <v>202</v>
      </c>
      <c r="E74" s="258"/>
      <c r="F74" s="209"/>
      <c r="G74" s="208"/>
      <c r="H74" s="209"/>
      <c r="I74" s="209"/>
      <c r="J74" s="208"/>
      <c r="K74" s="210"/>
      <c r="L74" s="211"/>
      <c r="M74" s="209"/>
      <c r="N74" s="209"/>
      <c r="O74" s="212"/>
      <c r="P74" s="212"/>
      <c r="Q74" s="209"/>
      <c r="R74" s="213"/>
      <c r="S74" s="865"/>
      <c r="T74" s="209"/>
      <c r="U74" s="209"/>
      <c r="V74" s="212"/>
      <c r="W74" s="210"/>
      <c r="X74" s="210"/>
      <c r="Y74" s="300"/>
      <c r="Z74" s="210"/>
      <c r="AA74" s="210"/>
      <c r="AB74" s="65">
        <f t="shared" ref="AB74:BK74" si="160">SUM(AB75:AB76)</f>
        <v>0</v>
      </c>
      <c r="AC74" s="65">
        <f t="shared" si="160"/>
        <v>0</v>
      </c>
      <c r="AD74" s="65">
        <f t="shared" si="160"/>
        <v>0</v>
      </c>
      <c r="AE74" s="65">
        <f t="shared" si="160"/>
        <v>0</v>
      </c>
      <c r="AF74" s="65">
        <f t="shared" si="160"/>
        <v>0</v>
      </c>
      <c r="AG74" s="65">
        <f t="shared" si="160"/>
        <v>20000000</v>
      </c>
      <c r="AH74" s="65">
        <f t="shared" si="160"/>
        <v>13410000</v>
      </c>
      <c r="AI74" s="65">
        <f t="shared" si="160"/>
        <v>13410000</v>
      </c>
      <c r="AJ74" s="65">
        <f t="shared" si="160"/>
        <v>40000000</v>
      </c>
      <c r="AK74" s="65">
        <f t="shared" si="160"/>
        <v>40000000</v>
      </c>
      <c r="AL74" s="65">
        <f t="shared" si="160"/>
        <v>38916000</v>
      </c>
      <c r="AM74" s="65">
        <f t="shared" si="160"/>
        <v>38916000</v>
      </c>
      <c r="AN74" s="65">
        <f t="shared" si="160"/>
        <v>0</v>
      </c>
      <c r="AO74" s="65">
        <f t="shared" si="160"/>
        <v>0</v>
      </c>
      <c r="AP74" s="65">
        <f t="shared" si="160"/>
        <v>0</v>
      </c>
      <c r="AQ74" s="65">
        <f t="shared" si="160"/>
        <v>0</v>
      </c>
      <c r="AR74" s="65">
        <f t="shared" si="160"/>
        <v>0</v>
      </c>
      <c r="AS74" s="65">
        <f t="shared" si="160"/>
        <v>0</v>
      </c>
      <c r="AT74" s="65">
        <f t="shared" si="160"/>
        <v>0</v>
      </c>
      <c r="AU74" s="65">
        <f t="shared" si="160"/>
        <v>0</v>
      </c>
      <c r="AV74" s="65">
        <f t="shared" si="160"/>
        <v>0</v>
      </c>
      <c r="AW74" s="65">
        <f t="shared" si="160"/>
        <v>0</v>
      </c>
      <c r="AX74" s="65">
        <f t="shared" si="160"/>
        <v>0</v>
      </c>
      <c r="AY74" s="65">
        <f t="shared" si="160"/>
        <v>0</v>
      </c>
      <c r="AZ74" s="65">
        <f t="shared" si="160"/>
        <v>0</v>
      </c>
      <c r="BA74" s="65">
        <f t="shared" si="160"/>
        <v>0</v>
      </c>
      <c r="BB74" s="65">
        <f t="shared" si="160"/>
        <v>0</v>
      </c>
      <c r="BC74" s="65">
        <f t="shared" si="160"/>
        <v>0</v>
      </c>
      <c r="BD74" s="65">
        <f t="shared" si="160"/>
        <v>0</v>
      </c>
      <c r="BE74" s="65">
        <f t="shared" si="160"/>
        <v>0</v>
      </c>
      <c r="BF74" s="65">
        <f t="shared" si="160"/>
        <v>0</v>
      </c>
      <c r="BG74" s="65">
        <f t="shared" si="160"/>
        <v>0</v>
      </c>
      <c r="BH74" s="65">
        <f t="shared" si="160"/>
        <v>1000000000</v>
      </c>
      <c r="BI74" s="65">
        <f t="shared" si="160"/>
        <v>0</v>
      </c>
      <c r="BJ74" s="65">
        <f t="shared" si="160"/>
        <v>0</v>
      </c>
      <c r="BK74" s="65">
        <f t="shared" si="160"/>
        <v>0</v>
      </c>
      <c r="BL74" s="66">
        <f>SUM(BL75:BL76)</f>
        <v>1040000000</v>
      </c>
      <c r="BM74" s="65">
        <f>SUM(BM75:BM76)</f>
        <v>60000000</v>
      </c>
      <c r="BN74" s="65">
        <f>SUM(BN75:BN76)</f>
        <v>52326000</v>
      </c>
      <c r="BO74" s="65">
        <f>SUM(BO75:BO76)</f>
        <v>52326000</v>
      </c>
      <c r="BP74" s="65">
        <f t="shared" ref="BP74:EF74" si="161">SUM(BP75:BP76)</f>
        <v>0</v>
      </c>
      <c r="BQ74" s="135">
        <f t="shared" si="161"/>
        <v>0</v>
      </c>
      <c r="BR74" s="135">
        <f t="shared" si="161"/>
        <v>0</v>
      </c>
      <c r="BS74" s="135">
        <f t="shared" si="161"/>
        <v>0</v>
      </c>
      <c r="BT74" s="65">
        <f t="shared" si="161"/>
        <v>0</v>
      </c>
      <c r="BU74" s="135">
        <f t="shared" si="161"/>
        <v>148240000</v>
      </c>
      <c r="BV74" s="135">
        <f t="shared" si="161"/>
        <v>148240000</v>
      </c>
      <c r="BW74" s="135">
        <f t="shared" si="161"/>
        <v>148240000</v>
      </c>
      <c r="BX74" s="135"/>
      <c r="BY74" s="65">
        <f t="shared" si="161"/>
        <v>50000000</v>
      </c>
      <c r="BZ74" s="135">
        <f t="shared" si="161"/>
        <v>181000000</v>
      </c>
      <c r="CA74" s="135">
        <f t="shared" si="161"/>
        <v>128384000</v>
      </c>
      <c r="CB74" s="135">
        <f t="shared" si="161"/>
        <v>125936450</v>
      </c>
      <c r="CC74" s="135"/>
      <c r="CD74" s="65">
        <f t="shared" si="161"/>
        <v>0</v>
      </c>
      <c r="CE74" s="135">
        <f t="shared" si="161"/>
        <v>0</v>
      </c>
      <c r="CF74" s="135">
        <f t="shared" si="161"/>
        <v>0</v>
      </c>
      <c r="CG74" s="135">
        <f t="shared" si="161"/>
        <v>0</v>
      </c>
      <c r="CH74" s="65">
        <f t="shared" si="161"/>
        <v>0</v>
      </c>
      <c r="CI74" s="135">
        <f t="shared" si="161"/>
        <v>0</v>
      </c>
      <c r="CJ74" s="135">
        <f t="shared" si="161"/>
        <v>0</v>
      </c>
      <c r="CK74" s="135">
        <f t="shared" si="161"/>
        <v>0</v>
      </c>
      <c r="CL74" s="65">
        <f t="shared" si="161"/>
        <v>0</v>
      </c>
      <c r="CM74" s="135">
        <f t="shared" si="161"/>
        <v>0</v>
      </c>
      <c r="CN74" s="135">
        <f t="shared" si="161"/>
        <v>0</v>
      </c>
      <c r="CO74" s="135">
        <f t="shared" si="161"/>
        <v>0</v>
      </c>
      <c r="CP74" s="65">
        <f t="shared" si="161"/>
        <v>0</v>
      </c>
      <c r="CQ74" s="135">
        <f t="shared" si="161"/>
        <v>0</v>
      </c>
      <c r="CR74" s="135">
        <f t="shared" si="161"/>
        <v>0</v>
      </c>
      <c r="CS74" s="135">
        <f t="shared" si="161"/>
        <v>0</v>
      </c>
      <c r="CT74" s="135"/>
      <c r="CU74" s="65">
        <f t="shared" si="161"/>
        <v>0</v>
      </c>
      <c r="CV74" s="135">
        <f t="shared" si="161"/>
        <v>0</v>
      </c>
      <c r="CW74" s="135">
        <f t="shared" si="161"/>
        <v>0</v>
      </c>
      <c r="CX74" s="135">
        <f t="shared" si="161"/>
        <v>0</v>
      </c>
      <c r="CY74" s="135"/>
      <c r="CZ74" s="65">
        <f t="shared" si="161"/>
        <v>0</v>
      </c>
      <c r="DA74" s="135">
        <f t="shared" si="161"/>
        <v>0</v>
      </c>
      <c r="DB74" s="135">
        <f t="shared" si="161"/>
        <v>0</v>
      </c>
      <c r="DC74" s="135">
        <f t="shared" si="161"/>
        <v>0</v>
      </c>
      <c r="DD74" s="65">
        <f t="shared" si="161"/>
        <v>50000000</v>
      </c>
      <c r="DE74" s="65">
        <f t="shared" si="161"/>
        <v>329240000</v>
      </c>
      <c r="DF74" s="65">
        <f t="shared" si="161"/>
        <v>276624000</v>
      </c>
      <c r="DG74" s="65">
        <f t="shared" si="161"/>
        <v>274176450</v>
      </c>
      <c r="DH74" s="65"/>
      <c r="DI74" s="65">
        <f t="shared" si="161"/>
        <v>0</v>
      </c>
      <c r="DJ74" s="65">
        <f t="shared" si="161"/>
        <v>0</v>
      </c>
      <c r="DK74" s="65">
        <f t="shared" si="161"/>
        <v>0</v>
      </c>
      <c r="DL74" s="65">
        <f t="shared" si="161"/>
        <v>0</v>
      </c>
      <c r="DM74" s="65">
        <f t="shared" si="161"/>
        <v>0</v>
      </c>
      <c r="DN74" s="65">
        <f t="shared" si="161"/>
        <v>0</v>
      </c>
      <c r="DO74" s="65">
        <f t="shared" si="161"/>
        <v>0</v>
      </c>
      <c r="DP74" s="65">
        <f t="shared" si="161"/>
        <v>0</v>
      </c>
      <c r="DQ74" s="65">
        <f t="shared" si="161"/>
        <v>20000000</v>
      </c>
      <c r="DR74" s="65">
        <f t="shared" si="161"/>
        <v>150000000</v>
      </c>
      <c r="DS74" s="65">
        <f t="shared" si="161"/>
        <v>80960000</v>
      </c>
      <c r="DT74" s="65">
        <f t="shared" si="161"/>
        <v>27360000</v>
      </c>
      <c r="DU74" s="65">
        <f t="shared" si="161"/>
        <v>0</v>
      </c>
      <c r="DV74" s="65">
        <f t="shared" si="161"/>
        <v>0</v>
      </c>
      <c r="DW74" s="65">
        <f t="shared" si="161"/>
        <v>0</v>
      </c>
      <c r="DX74" s="65">
        <f t="shared" si="161"/>
        <v>0</v>
      </c>
      <c r="DY74" s="65">
        <f t="shared" si="161"/>
        <v>0</v>
      </c>
      <c r="DZ74" s="65">
        <f t="shared" si="161"/>
        <v>0</v>
      </c>
      <c r="EA74" s="65">
        <f t="shared" si="161"/>
        <v>0</v>
      </c>
      <c r="EB74" s="65">
        <f t="shared" si="161"/>
        <v>0</v>
      </c>
      <c r="EC74" s="65">
        <f t="shared" si="161"/>
        <v>0</v>
      </c>
      <c r="ED74" s="65">
        <f t="shared" si="161"/>
        <v>0</v>
      </c>
      <c r="EE74" s="65">
        <f t="shared" si="161"/>
        <v>0</v>
      </c>
      <c r="EF74" s="65">
        <f t="shared" si="161"/>
        <v>0</v>
      </c>
      <c r="EG74" s="65">
        <f t="shared" ref="EG74" si="162">SUM(EG75:EG76)</f>
        <v>0</v>
      </c>
      <c r="EH74" s="65">
        <f t="shared" ref="EH74:ER74" si="163">SUM(EH75:EH76)</f>
        <v>0</v>
      </c>
      <c r="EI74" s="65">
        <f t="shared" si="163"/>
        <v>0</v>
      </c>
      <c r="EJ74" s="65">
        <f t="shared" si="163"/>
        <v>0</v>
      </c>
      <c r="EK74" s="65">
        <f t="shared" si="163"/>
        <v>0</v>
      </c>
      <c r="EL74" s="65">
        <f t="shared" si="163"/>
        <v>0</v>
      </c>
      <c r="EM74" s="65">
        <f t="shared" si="163"/>
        <v>0</v>
      </c>
      <c r="EN74" s="65">
        <f t="shared" si="163"/>
        <v>0</v>
      </c>
      <c r="EO74" s="65">
        <f t="shared" si="163"/>
        <v>0</v>
      </c>
      <c r="EP74" s="65">
        <f t="shared" si="163"/>
        <v>0</v>
      </c>
      <c r="EQ74" s="65">
        <f t="shared" si="163"/>
        <v>0</v>
      </c>
      <c r="ER74" s="65">
        <f t="shared" si="163"/>
        <v>0</v>
      </c>
      <c r="ES74" s="65">
        <f>SUM(ES75:ES76)</f>
        <v>20000000</v>
      </c>
      <c r="ET74" s="65">
        <f t="shared" ref="ET74:EV74" si="164">SUM(ET75:ET76)</f>
        <v>150000000</v>
      </c>
      <c r="EU74" s="65">
        <f t="shared" si="164"/>
        <v>80960000</v>
      </c>
      <c r="EV74" s="65">
        <f t="shared" si="164"/>
        <v>27360000</v>
      </c>
      <c r="EW74" s="675"/>
      <c r="EX74" s="675"/>
      <c r="EY74" s="675"/>
      <c r="EZ74" s="675"/>
      <c r="FA74" s="675"/>
      <c r="FB74" s="675"/>
      <c r="FC74" s="675"/>
      <c r="FD74" s="675"/>
      <c r="FE74" s="675"/>
      <c r="FF74" s="82">
        <f>SUM(FF75:FF76)</f>
        <v>10000000</v>
      </c>
      <c r="FG74" s="65">
        <f>SUM(FG75:FG76)</f>
        <v>1120000000</v>
      </c>
    </row>
    <row r="75" spans="1:163" ht="104.25" customHeight="1" x14ac:dyDescent="0.2">
      <c r="A75" s="299"/>
      <c r="B75" s="299"/>
      <c r="C75" s="217">
        <v>8</v>
      </c>
      <c r="D75" s="1151" t="s">
        <v>203</v>
      </c>
      <c r="E75" s="242">
        <v>665</v>
      </c>
      <c r="F75" s="242">
        <v>798</v>
      </c>
      <c r="G75" s="221">
        <v>50</v>
      </c>
      <c r="H75" s="222" t="s">
        <v>204</v>
      </c>
      <c r="I75" s="218" t="s">
        <v>205</v>
      </c>
      <c r="J75" s="223" t="s">
        <v>125</v>
      </c>
      <c r="K75" s="223">
        <v>13</v>
      </c>
      <c r="L75" s="252" t="s">
        <v>73</v>
      </c>
      <c r="M75" s="225" t="s">
        <v>53</v>
      </c>
      <c r="N75" s="225">
        <v>15</v>
      </c>
      <c r="O75" s="250">
        <v>2</v>
      </c>
      <c r="P75" s="942">
        <v>2</v>
      </c>
      <c r="Q75" s="249">
        <v>5</v>
      </c>
      <c r="R75" s="228"/>
      <c r="S75" s="917">
        <v>5</v>
      </c>
      <c r="T75" s="249">
        <v>5</v>
      </c>
      <c r="U75" s="359"/>
      <c r="V75" s="1024">
        <v>1.5</v>
      </c>
      <c r="W75" s="249">
        <v>3</v>
      </c>
      <c r="X75" s="251"/>
      <c r="Y75" s="360">
        <f>BL75/BL74</f>
        <v>1</v>
      </c>
      <c r="Z75" s="226">
        <v>8</v>
      </c>
      <c r="AA75" s="361" t="s">
        <v>135</v>
      </c>
      <c r="AB75" s="86"/>
      <c r="AC75" s="68"/>
      <c r="AD75" s="68"/>
      <c r="AE75" s="68"/>
      <c r="AF75" s="86"/>
      <c r="AG75" s="78">
        <v>20000000</v>
      </c>
      <c r="AH75" s="68">
        <v>13410000</v>
      </c>
      <c r="AI75" s="68">
        <v>13410000</v>
      </c>
      <c r="AJ75" s="86">
        <v>40000000</v>
      </c>
      <c r="AK75" s="68">
        <v>40000000</v>
      </c>
      <c r="AL75" s="68">
        <v>38916000</v>
      </c>
      <c r="AM75" s="68">
        <v>38916000</v>
      </c>
      <c r="AN75" s="86"/>
      <c r="AO75" s="68"/>
      <c r="AP75" s="68"/>
      <c r="AQ75" s="68"/>
      <c r="AR75" s="86"/>
      <c r="AS75" s="68"/>
      <c r="AT75" s="68"/>
      <c r="AU75" s="68"/>
      <c r="AV75" s="86"/>
      <c r="AW75" s="68"/>
      <c r="AX75" s="68"/>
      <c r="AY75" s="68"/>
      <c r="AZ75" s="86"/>
      <c r="BA75" s="68"/>
      <c r="BB75" s="68"/>
      <c r="BC75" s="68"/>
      <c r="BD75" s="86"/>
      <c r="BE75" s="68"/>
      <c r="BF75" s="68"/>
      <c r="BG75" s="68"/>
      <c r="BH75" s="86">
        <v>1000000000</v>
      </c>
      <c r="BI75" s="68"/>
      <c r="BJ75" s="68"/>
      <c r="BK75" s="68"/>
      <c r="BL75" s="67">
        <f>+AB75+AF75+AJ75+AN75+AR75+AV75+AZ75+BD75+BH75</f>
        <v>1040000000</v>
      </c>
      <c r="BM75" s="68">
        <f t="shared" ref="BM75:BO76" si="165">AC75+AG75+AK75+AO75+AS75+AW75+BA75+BE75+BI75</f>
        <v>60000000</v>
      </c>
      <c r="BN75" s="68">
        <f t="shared" si="165"/>
        <v>52326000</v>
      </c>
      <c r="BO75" s="68">
        <f t="shared" si="165"/>
        <v>52326000</v>
      </c>
      <c r="BP75" s="682"/>
      <c r="BQ75" s="238"/>
      <c r="BR75" s="238"/>
      <c r="BS75" s="238"/>
      <c r="BT75" s="682"/>
      <c r="BU75" s="238">
        <v>148240000</v>
      </c>
      <c r="BV75" s="238">
        <v>148240000</v>
      </c>
      <c r="BW75" s="238">
        <v>148240000</v>
      </c>
      <c r="BX75" s="238"/>
      <c r="BY75" s="685">
        <v>40000000</v>
      </c>
      <c r="BZ75" s="238">
        <v>131840000</v>
      </c>
      <c r="CA75" s="238">
        <v>79224000</v>
      </c>
      <c r="CB75" s="238">
        <v>76776450</v>
      </c>
      <c r="CC75" s="238"/>
      <c r="CD75" s="682"/>
      <c r="CE75" s="238"/>
      <c r="CF75" s="238"/>
      <c r="CG75" s="238"/>
      <c r="CH75" s="682"/>
      <c r="CI75" s="238"/>
      <c r="CJ75" s="238"/>
      <c r="CK75" s="238"/>
      <c r="CL75" s="682"/>
      <c r="CM75" s="238"/>
      <c r="CN75" s="238"/>
      <c r="CO75" s="238"/>
      <c r="CP75" s="682"/>
      <c r="CQ75" s="238"/>
      <c r="CR75" s="238"/>
      <c r="CS75" s="238"/>
      <c r="CT75" s="238"/>
      <c r="CU75" s="682"/>
      <c r="CV75" s="238"/>
      <c r="CW75" s="238"/>
      <c r="CX75" s="238"/>
      <c r="CY75" s="238"/>
      <c r="CZ75" s="682"/>
      <c r="DA75" s="238"/>
      <c r="DB75" s="238"/>
      <c r="DC75" s="238"/>
      <c r="DD75" s="676">
        <v>40000000</v>
      </c>
      <c r="DE75" s="711">
        <f t="shared" ref="DE75:DG76" si="166">BQ75+BU75+BZ75+CE75+CI75+CM75+CQ75+CV75+DA75</f>
        <v>280080000</v>
      </c>
      <c r="DF75" s="711">
        <f t="shared" si="166"/>
        <v>227464000</v>
      </c>
      <c r="DG75" s="711">
        <f t="shared" si="166"/>
        <v>225016450</v>
      </c>
      <c r="DH75" s="711"/>
      <c r="DI75" s="685"/>
      <c r="DJ75" s="93"/>
      <c r="DK75" s="685"/>
      <c r="DL75" s="685"/>
      <c r="DM75" s="685"/>
      <c r="DN75" s="685"/>
      <c r="DO75" s="685"/>
      <c r="DP75" s="685"/>
      <c r="DQ75" s="685">
        <v>10000000</v>
      </c>
      <c r="DR75" s="685">
        <v>120000000</v>
      </c>
      <c r="DS75" s="685">
        <v>65960000</v>
      </c>
      <c r="DT75" s="685">
        <v>22360000</v>
      </c>
      <c r="DU75" s="685"/>
      <c r="DV75" s="685"/>
      <c r="DW75" s="685"/>
      <c r="DX75" s="685"/>
      <c r="DY75" s="685"/>
      <c r="DZ75" s="685"/>
      <c r="EA75" s="685"/>
      <c r="EB75" s="685"/>
      <c r="EC75" s="685"/>
      <c r="ED75" s="685"/>
      <c r="EE75" s="685"/>
      <c r="EF75" s="685"/>
      <c r="EG75" s="685"/>
      <c r="EH75" s="685"/>
      <c r="EI75" s="685"/>
      <c r="EJ75" s="685"/>
      <c r="EK75" s="685"/>
      <c r="EL75" s="685"/>
      <c r="EM75" s="685"/>
      <c r="EN75" s="685"/>
      <c r="EO75" s="685"/>
      <c r="EP75" s="682"/>
      <c r="EQ75" s="682"/>
      <c r="ER75" s="682"/>
      <c r="ES75" s="676">
        <f>DI75+DM75+DQ75+DU75+DY75+EC75+EG75+EK75+EO75</f>
        <v>10000000</v>
      </c>
      <c r="ET75" s="690">
        <f t="shared" ref="ET75:EV76" si="167">DJ75+DN75+DR75+DV75+DZ75+ED75+EH75+EL75+EP75</f>
        <v>120000000</v>
      </c>
      <c r="EU75" s="690">
        <f t="shared" si="167"/>
        <v>65960000</v>
      </c>
      <c r="EV75" s="690">
        <f t="shared" si="167"/>
        <v>22360000</v>
      </c>
      <c r="EW75" s="834"/>
      <c r="EX75" s="682"/>
      <c r="EY75" s="682">
        <v>5000000</v>
      </c>
      <c r="EZ75" s="682"/>
      <c r="FA75" s="682"/>
      <c r="FB75" s="682"/>
      <c r="FC75" s="682"/>
      <c r="FD75" s="682"/>
      <c r="FE75" s="682"/>
      <c r="FF75" s="676">
        <f>EW75+EX75+EY75+EZ75+FA75+FB75+FC75+FD75+FE75</f>
        <v>5000000</v>
      </c>
      <c r="FG75" s="107">
        <f>BL75+DD75+ES75+FF75</f>
        <v>1095000000</v>
      </c>
    </row>
    <row r="76" spans="1:163" ht="81.75" customHeight="1" x14ac:dyDescent="0.2">
      <c r="A76" s="299"/>
      <c r="B76" s="299"/>
      <c r="C76" s="239"/>
      <c r="D76" s="1153"/>
      <c r="E76" s="246"/>
      <c r="F76" s="246"/>
      <c r="G76" s="221">
        <v>51</v>
      </c>
      <c r="H76" s="222" t="s">
        <v>206</v>
      </c>
      <c r="I76" s="218" t="s">
        <v>207</v>
      </c>
      <c r="J76" s="223" t="s">
        <v>125</v>
      </c>
      <c r="K76" s="223">
        <v>13</v>
      </c>
      <c r="L76" s="271" t="s">
        <v>58</v>
      </c>
      <c r="M76" s="237">
        <v>0</v>
      </c>
      <c r="N76" s="237">
        <v>1</v>
      </c>
      <c r="O76" s="237">
        <v>0</v>
      </c>
      <c r="P76" s="910"/>
      <c r="Q76" s="237">
        <v>1</v>
      </c>
      <c r="R76" s="228"/>
      <c r="S76" s="872">
        <v>1</v>
      </c>
      <c r="T76" s="237">
        <v>1</v>
      </c>
      <c r="U76" s="237"/>
      <c r="V76" s="1025">
        <v>0.25</v>
      </c>
      <c r="W76" s="237">
        <v>1</v>
      </c>
      <c r="X76" s="271"/>
      <c r="Y76" s="314"/>
      <c r="Z76" s="226">
        <v>12</v>
      </c>
      <c r="AA76" s="223" t="s">
        <v>74</v>
      </c>
      <c r="AB76" s="67"/>
      <c r="AC76" s="68"/>
      <c r="AD76" s="68"/>
      <c r="AE76" s="68"/>
      <c r="AF76" s="67"/>
      <c r="AG76" s="68"/>
      <c r="AH76" s="68"/>
      <c r="AI76" s="68"/>
      <c r="AJ76" s="67"/>
      <c r="AK76" s="68"/>
      <c r="AL76" s="68"/>
      <c r="AM76" s="68"/>
      <c r="AN76" s="67"/>
      <c r="AO76" s="68"/>
      <c r="AP76" s="68"/>
      <c r="AQ76" s="68"/>
      <c r="AR76" s="67"/>
      <c r="AS76" s="68"/>
      <c r="AT76" s="68"/>
      <c r="AU76" s="68"/>
      <c r="AV76" s="67"/>
      <c r="AW76" s="68"/>
      <c r="AX76" s="68"/>
      <c r="AY76" s="68"/>
      <c r="AZ76" s="67"/>
      <c r="BA76" s="68"/>
      <c r="BB76" s="68"/>
      <c r="BC76" s="68"/>
      <c r="BD76" s="67"/>
      <c r="BE76" s="68"/>
      <c r="BF76" s="68"/>
      <c r="BG76" s="68"/>
      <c r="BH76" s="67"/>
      <c r="BI76" s="68"/>
      <c r="BJ76" s="68"/>
      <c r="BK76" s="68"/>
      <c r="BL76" s="67">
        <f>+AB76+AF76+AJ76+AN76+AR76+AV76+AZ76+BD76+BH76</f>
        <v>0</v>
      </c>
      <c r="BM76" s="68">
        <f t="shared" si="165"/>
        <v>0</v>
      </c>
      <c r="BN76" s="68">
        <f t="shared" si="165"/>
        <v>0</v>
      </c>
      <c r="BO76" s="68">
        <f t="shared" si="165"/>
        <v>0</v>
      </c>
      <c r="BP76" s="686"/>
      <c r="BQ76" s="322"/>
      <c r="BR76" s="322"/>
      <c r="BS76" s="322"/>
      <c r="BT76" s="686"/>
      <c r="BU76" s="322"/>
      <c r="BV76" s="322"/>
      <c r="BW76" s="322"/>
      <c r="BX76" s="322"/>
      <c r="BY76" s="685">
        <v>10000000</v>
      </c>
      <c r="BZ76" s="238">
        <v>49160000</v>
      </c>
      <c r="CA76" s="238">
        <v>49160000</v>
      </c>
      <c r="CB76" s="238">
        <v>49160000</v>
      </c>
      <c r="CC76" s="238"/>
      <c r="CD76" s="682"/>
      <c r="CE76" s="238"/>
      <c r="CF76" s="238"/>
      <c r="CG76" s="238"/>
      <c r="CH76" s="686"/>
      <c r="CI76" s="322"/>
      <c r="CJ76" s="322"/>
      <c r="CK76" s="322"/>
      <c r="CL76" s="686"/>
      <c r="CM76" s="322"/>
      <c r="CN76" s="322"/>
      <c r="CO76" s="322"/>
      <c r="CP76" s="686"/>
      <c r="CQ76" s="322"/>
      <c r="CR76" s="322"/>
      <c r="CS76" s="322"/>
      <c r="CT76" s="322"/>
      <c r="CU76" s="686"/>
      <c r="CV76" s="322"/>
      <c r="CW76" s="322"/>
      <c r="CX76" s="322"/>
      <c r="CY76" s="322"/>
      <c r="CZ76" s="686"/>
      <c r="DA76" s="322"/>
      <c r="DB76" s="322"/>
      <c r="DC76" s="322"/>
      <c r="DD76" s="676">
        <v>10000000</v>
      </c>
      <c r="DE76" s="711">
        <f t="shared" si="166"/>
        <v>49160000</v>
      </c>
      <c r="DF76" s="711">
        <f t="shared" si="166"/>
        <v>49160000</v>
      </c>
      <c r="DG76" s="711">
        <f t="shared" si="166"/>
        <v>49160000</v>
      </c>
      <c r="DH76" s="711"/>
      <c r="DI76" s="685"/>
      <c r="DJ76" s="93"/>
      <c r="DK76" s="685"/>
      <c r="DL76" s="685"/>
      <c r="DM76" s="685"/>
      <c r="DN76" s="685"/>
      <c r="DO76" s="685"/>
      <c r="DP76" s="685"/>
      <c r="DQ76" s="685">
        <v>10000000</v>
      </c>
      <c r="DR76" s="685">
        <v>30000000</v>
      </c>
      <c r="DS76" s="685">
        <v>15000000</v>
      </c>
      <c r="DT76" s="685">
        <v>5000000</v>
      </c>
      <c r="DU76" s="685"/>
      <c r="DV76" s="685"/>
      <c r="DW76" s="685"/>
      <c r="DX76" s="685"/>
      <c r="DY76" s="685"/>
      <c r="DZ76" s="685"/>
      <c r="EA76" s="685"/>
      <c r="EB76" s="685"/>
      <c r="EC76" s="685"/>
      <c r="ED76" s="685"/>
      <c r="EE76" s="685"/>
      <c r="EF76" s="685"/>
      <c r="EG76" s="685"/>
      <c r="EH76" s="685"/>
      <c r="EI76" s="685"/>
      <c r="EJ76" s="685"/>
      <c r="EK76" s="685"/>
      <c r="EL76" s="685"/>
      <c r="EM76" s="685"/>
      <c r="EN76" s="685"/>
      <c r="EO76" s="685"/>
      <c r="EP76" s="682"/>
      <c r="EQ76" s="682"/>
      <c r="ER76" s="682"/>
      <c r="ES76" s="676">
        <f>DI76+DM76+DQ76+DU76+DY76+EC76+EG76+EK76+EO76</f>
        <v>10000000</v>
      </c>
      <c r="ET76" s="690">
        <f t="shared" si="167"/>
        <v>30000000</v>
      </c>
      <c r="EU76" s="690">
        <f t="shared" si="167"/>
        <v>15000000</v>
      </c>
      <c r="EV76" s="690">
        <f t="shared" si="167"/>
        <v>5000000</v>
      </c>
      <c r="EW76" s="834"/>
      <c r="EX76" s="682"/>
      <c r="EY76" s="682">
        <v>5000000</v>
      </c>
      <c r="EZ76" s="682"/>
      <c r="FA76" s="682"/>
      <c r="FB76" s="682"/>
      <c r="FC76" s="682"/>
      <c r="FD76" s="682"/>
      <c r="FE76" s="682"/>
      <c r="FF76" s="676">
        <f>EW76+EX76+EY76+EZ76+FA76+FB76+FC76+FD76+FE76</f>
        <v>5000000</v>
      </c>
      <c r="FG76" s="107">
        <f>BL76+DD76+ES76+FF76</f>
        <v>25000000</v>
      </c>
    </row>
    <row r="77" spans="1:163" ht="36.75" customHeight="1" x14ac:dyDescent="0.2">
      <c r="A77" s="299"/>
      <c r="B77" s="299"/>
      <c r="C77" s="205">
        <v>12</v>
      </c>
      <c r="D77" s="206" t="s">
        <v>208</v>
      </c>
      <c r="E77" s="259"/>
      <c r="F77" s="259"/>
      <c r="G77" s="208"/>
      <c r="H77" s="259"/>
      <c r="I77" s="259"/>
      <c r="J77" s="208"/>
      <c r="K77" s="208"/>
      <c r="L77" s="260"/>
      <c r="M77" s="259"/>
      <c r="N77" s="259"/>
      <c r="O77" s="150"/>
      <c r="P77" s="150"/>
      <c r="Q77" s="259"/>
      <c r="R77" s="262"/>
      <c r="S77" s="871"/>
      <c r="T77" s="259"/>
      <c r="U77" s="259"/>
      <c r="V77" s="150"/>
      <c r="W77" s="208"/>
      <c r="X77" s="208"/>
      <c r="Y77" s="263"/>
      <c r="Z77" s="208"/>
      <c r="AA77" s="208"/>
      <c r="AB77" s="72">
        <f t="shared" ref="AB77:BK77" si="168">SUM(AB78)</f>
        <v>0</v>
      </c>
      <c r="AC77" s="72">
        <f t="shared" si="168"/>
        <v>0</v>
      </c>
      <c r="AD77" s="72">
        <f t="shared" si="168"/>
        <v>0</v>
      </c>
      <c r="AE77" s="72">
        <f t="shared" si="168"/>
        <v>0</v>
      </c>
      <c r="AF77" s="72">
        <f t="shared" si="168"/>
        <v>0</v>
      </c>
      <c r="AG77" s="72">
        <f t="shared" si="168"/>
        <v>63000000</v>
      </c>
      <c r="AH77" s="72">
        <f t="shared" si="168"/>
        <v>63000000</v>
      </c>
      <c r="AI77" s="72">
        <f t="shared" si="168"/>
        <v>63000000</v>
      </c>
      <c r="AJ77" s="72">
        <f t="shared" si="168"/>
        <v>80000000</v>
      </c>
      <c r="AK77" s="72">
        <f t="shared" si="168"/>
        <v>17000000</v>
      </c>
      <c r="AL77" s="72">
        <f t="shared" si="168"/>
        <v>15590000</v>
      </c>
      <c r="AM77" s="72">
        <f t="shared" si="168"/>
        <v>15590000</v>
      </c>
      <c r="AN77" s="72">
        <f t="shared" si="168"/>
        <v>0</v>
      </c>
      <c r="AO77" s="72">
        <f t="shared" si="168"/>
        <v>0</v>
      </c>
      <c r="AP77" s="72">
        <f t="shared" si="168"/>
        <v>0</v>
      </c>
      <c r="AQ77" s="72">
        <f t="shared" si="168"/>
        <v>0</v>
      </c>
      <c r="AR77" s="72">
        <f t="shared" si="168"/>
        <v>0</v>
      </c>
      <c r="AS77" s="72">
        <f t="shared" si="168"/>
        <v>0</v>
      </c>
      <c r="AT77" s="72">
        <f t="shared" si="168"/>
        <v>0</v>
      </c>
      <c r="AU77" s="72">
        <f t="shared" si="168"/>
        <v>0</v>
      </c>
      <c r="AV77" s="72">
        <f t="shared" si="168"/>
        <v>0</v>
      </c>
      <c r="AW77" s="72">
        <f t="shared" si="168"/>
        <v>0</v>
      </c>
      <c r="AX77" s="72">
        <f t="shared" si="168"/>
        <v>0</v>
      </c>
      <c r="AY77" s="72">
        <f t="shared" si="168"/>
        <v>0</v>
      </c>
      <c r="AZ77" s="72">
        <f t="shared" si="168"/>
        <v>0</v>
      </c>
      <c r="BA77" s="72">
        <f t="shared" si="168"/>
        <v>0</v>
      </c>
      <c r="BB77" s="72">
        <f t="shared" si="168"/>
        <v>0</v>
      </c>
      <c r="BC77" s="72">
        <f t="shared" si="168"/>
        <v>0</v>
      </c>
      <c r="BD77" s="72">
        <f t="shared" si="168"/>
        <v>0</v>
      </c>
      <c r="BE77" s="72">
        <f t="shared" si="168"/>
        <v>0</v>
      </c>
      <c r="BF77" s="72">
        <f t="shared" si="168"/>
        <v>0</v>
      </c>
      <c r="BG77" s="72">
        <f t="shared" si="168"/>
        <v>0</v>
      </c>
      <c r="BH77" s="72">
        <f t="shared" si="168"/>
        <v>2000000000</v>
      </c>
      <c r="BI77" s="72">
        <f t="shared" si="168"/>
        <v>0</v>
      </c>
      <c r="BJ77" s="72">
        <f t="shared" si="168"/>
        <v>0</v>
      </c>
      <c r="BK77" s="72">
        <f t="shared" si="168"/>
        <v>0</v>
      </c>
      <c r="BL77" s="72">
        <f>SUM(BL78)</f>
        <v>2080000000</v>
      </c>
      <c r="BM77" s="73">
        <f>SUM(BM78)</f>
        <v>80000000</v>
      </c>
      <c r="BN77" s="73">
        <f t="shared" ref="BN77:ED77" si="169">SUM(BN78)</f>
        <v>78590000</v>
      </c>
      <c r="BO77" s="73">
        <f t="shared" si="169"/>
        <v>78590000</v>
      </c>
      <c r="BP77" s="73">
        <f t="shared" si="169"/>
        <v>0</v>
      </c>
      <c r="BQ77" s="139">
        <f t="shared" si="169"/>
        <v>0</v>
      </c>
      <c r="BR77" s="139">
        <f t="shared" si="169"/>
        <v>0</v>
      </c>
      <c r="BS77" s="139">
        <f t="shared" si="169"/>
        <v>0</v>
      </c>
      <c r="BT77" s="73">
        <f t="shared" si="169"/>
        <v>0</v>
      </c>
      <c r="BU77" s="139">
        <f t="shared" si="169"/>
        <v>155080000</v>
      </c>
      <c r="BV77" s="139">
        <f t="shared" si="169"/>
        <v>155080000</v>
      </c>
      <c r="BW77" s="139">
        <f t="shared" si="169"/>
        <v>155080000</v>
      </c>
      <c r="BX77" s="139"/>
      <c r="BY77" s="73">
        <f t="shared" si="169"/>
        <v>90000000</v>
      </c>
      <c r="BZ77" s="139">
        <f t="shared" si="169"/>
        <v>141300000</v>
      </c>
      <c r="CA77" s="139">
        <f t="shared" si="169"/>
        <v>93300000</v>
      </c>
      <c r="CB77" s="139">
        <f t="shared" si="169"/>
        <v>93300000</v>
      </c>
      <c r="CC77" s="139"/>
      <c r="CD77" s="73">
        <f t="shared" si="169"/>
        <v>0</v>
      </c>
      <c r="CE77" s="139">
        <f t="shared" si="169"/>
        <v>0</v>
      </c>
      <c r="CF77" s="139">
        <f t="shared" si="169"/>
        <v>0</v>
      </c>
      <c r="CG77" s="139">
        <f t="shared" si="169"/>
        <v>0</v>
      </c>
      <c r="CH77" s="73">
        <f t="shared" si="169"/>
        <v>0</v>
      </c>
      <c r="CI77" s="139">
        <f t="shared" si="169"/>
        <v>0</v>
      </c>
      <c r="CJ77" s="139">
        <f t="shared" si="169"/>
        <v>0</v>
      </c>
      <c r="CK77" s="139">
        <f t="shared" si="169"/>
        <v>0</v>
      </c>
      <c r="CL77" s="73">
        <f t="shared" si="169"/>
        <v>0</v>
      </c>
      <c r="CM77" s="139">
        <f t="shared" si="169"/>
        <v>0</v>
      </c>
      <c r="CN77" s="139">
        <f t="shared" si="169"/>
        <v>0</v>
      </c>
      <c r="CO77" s="139">
        <f t="shared" si="169"/>
        <v>0</v>
      </c>
      <c r="CP77" s="73">
        <f t="shared" si="169"/>
        <v>0</v>
      </c>
      <c r="CQ77" s="139">
        <f t="shared" si="169"/>
        <v>0</v>
      </c>
      <c r="CR77" s="139">
        <f t="shared" si="169"/>
        <v>0</v>
      </c>
      <c r="CS77" s="139">
        <f t="shared" si="169"/>
        <v>0</v>
      </c>
      <c r="CT77" s="139"/>
      <c r="CU77" s="73">
        <f t="shared" si="169"/>
        <v>0</v>
      </c>
      <c r="CV77" s="139">
        <f t="shared" si="169"/>
        <v>0</v>
      </c>
      <c r="CW77" s="139">
        <f t="shared" si="169"/>
        <v>0</v>
      </c>
      <c r="CX77" s="139">
        <f t="shared" si="169"/>
        <v>0</v>
      </c>
      <c r="CY77" s="139"/>
      <c r="CZ77" s="73">
        <f t="shared" si="169"/>
        <v>0</v>
      </c>
      <c r="DA77" s="139">
        <f t="shared" si="169"/>
        <v>0</v>
      </c>
      <c r="DB77" s="139">
        <f t="shared" si="169"/>
        <v>0</v>
      </c>
      <c r="DC77" s="139">
        <f t="shared" si="169"/>
        <v>0</v>
      </c>
      <c r="DD77" s="73">
        <f t="shared" si="169"/>
        <v>90000000</v>
      </c>
      <c r="DE77" s="73">
        <f t="shared" si="169"/>
        <v>296380000</v>
      </c>
      <c r="DF77" s="73">
        <f t="shared" si="169"/>
        <v>248380000</v>
      </c>
      <c r="DG77" s="73">
        <f t="shared" si="169"/>
        <v>248380000</v>
      </c>
      <c r="DH77" s="73"/>
      <c r="DI77" s="849">
        <f t="shared" si="169"/>
        <v>0</v>
      </c>
      <c r="DJ77" s="849">
        <f t="shared" si="169"/>
        <v>0</v>
      </c>
      <c r="DK77" s="849">
        <f t="shared" si="169"/>
        <v>0</v>
      </c>
      <c r="DL77" s="849">
        <f t="shared" si="169"/>
        <v>0</v>
      </c>
      <c r="DM77" s="849">
        <f t="shared" si="169"/>
        <v>0</v>
      </c>
      <c r="DN77" s="849">
        <f t="shared" si="169"/>
        <v>136640000</v>
      </c>
      <c r="DO77" s="849">
        <f t="shared" si="169"/>
        <v>15840000</v>
      </c>
      <c r="DP77" s="849">
        <f t="shared" si="169"/>
        <v>2640000</v>
      </c>
      <c r="DQ77" s="849">
        <f t="shared" si="169"/>
        <v>30000000</v>
      </c>
      <c r="DR77" s="849">
        <f t="shared" si="169"/>
        <v>120000000</v>
      </c>
      <c r="DS77" s="849">
        <f t="shared" si="169"/>
        <v>96800000</v>
      </c>
      <c r="DT77" s="849">
        <f t="shared" si="169"/>
        <v>17600000</v>
      </c>
      <c r="DU77" s="849">
        <f t="shared" si="169"/>
        <v>0</v>
      </c>
      <c r="DV77" s="849">
        <f t="shared" si="169"/>
        <v>0</v>
      </c>
      <c r="DW77" s="849">
        <f t="shared" si="169"/>
        <v>0</v>
      </c>
      <c r="DX77" s="849">
        <f t="shared" si="169"/>
        <v>0</v>
      </c>
      <c r="DY77" s="849">
        <f t="shared" si="169"/>
        <v>0</v>
      </c>
      <c r="DZ77" s="849">
        <f t="shared" si="169"/>
        <v>0</v>
      </c>
      <c r="EA77" s="849">
        <f t="shared" si="169"/>
        <v>0</v>
      </c>
      <c r="EB77" s="849">
        <f t="shared" si="169"/>
        <v>0</v>
      </c>
      <c r="EC77" s="849">
        <f t="shared" si="169"/>
        <v>0</v>
      </c>
      <c r="ED77" s="849">
        <f t="shared" si="169"/>
        <v>0</v>
      </c>
      <c r="EE77" s="849">
        <f t="shared" ref="EE77:EU77" si="170">SUM(EE78)</f>
        <v>0</v>
      </c>
      <c r="EF77" s="849">
        <f t="shared" si="170"/>
        <v>0</v>
      </c>
      <c r="EG77" s="849">
        <f t="shared" si="170"/>
        <v>0</v>
      </c>
      <c r="EH77" s="849">
        <f t="shared" si="170"/>
        <v>0</v>
      </c>
      <c r="EI77" s="849">
        <f t="shared" si="170"/>
        <v>0</v>
      </c>
      <c r="EJ77" s="849">
        <f t="shared" si="170"/>
        <v>0</v>
      </c>
      <c r="EK77" s="849">
        <f t="shared" si="170"/>
        <v>0</v>
      </c>
      <c r="EL77" s="849">
        <f t="shared" si="170"/>
        <v>0</v>
      </c>
      <c r="EM77" s="849">
        <f t="shared" si="170"/>
        <v>0</v>
      </c>
      <c r="EN77" s="849">
        <f t="shared" si="170"/>
        <v>0</v>
      </c>
      <c r="EO77" s="849">
        <f t="shared" si="170"/>
        <v>0</v>
      </c>
      <c r="EP77" s="849">
        <f t="shared" si="170"/>
        <v>0</v>
      </c>
      <c r="EQ77" s="849">
        <f t="shared" si="170"/>
        <v>0</v>
      </c>
      <c r="ER77" s="849">
        <f t="shared" si="170"/>
        <v>0</v>
      </c>
      <c r="ES77" s="849">
        <f t="shared" si="170"/>
        <v>30000000</v>
      </c>
      <c r="ET77" s="849">
        <f t="shared" si="170"/>
        <v>256640000</v>
      </c>
      <c r="EU77" s="849">
        <f t="shared" si="170"/>
        <v>112640000</v>
      </c>
      <c r="EV77" s="849">
        <f>SUM(EV78)</f>
        <v>20240000</v>
      </c>
      <c r="EW77" s="680"/>
      <c r="EX77" s="680"/>
      <c r="EY77" s="680"/>
      <c r="EZ77" s="680"/>
      <c r="FA77" s="680"/>
      <c r="FB77" s="680"/>
      <c r="FC77" s="680"/>
      <c r="FD77" s="680"/>
      <c r="FE77" s="680"/>
      <c r="FF77" s="73">
        <f>SUM(FF78)</f>
        <v>20000000</v>
      </c>
      <c r="FG77" s="72">
        <f>SUM(FG78)</f>
        <v>2220000000</v>
      </c>
    </row>
    <row r="78" spans="1:163" ht="104.25" customHeight="1" x14ac:dyDescent="0.2">
      <c r="A78" s="299"/>
      <c r="B78" s="299"/>
      <c r="C78" s="240">
        <v>8</v>
      </c>
      <c r="D78" s="241" t="s">
        <v>203</v>
      </c>
      <c r="E78" s="275">
        <v>665</v>
      </c>
      <c r="F78" s="275">
        <v>798</v>
      </c>
      <c r="G78" s="221">
        <v>52</v>
      </c>
      <c r="H78" s="222" t="s">
        <v>209</v>
      </c>
      <c r="I78" s="218" t="s">
        <v>210</v>
      </c>
      <c r="J78" s="223" t="s">
        <v>125</v>
      </c>
      <c r="K78" s="223">
        <v>13</v>
      </c>
      <c r="L78" s="252" t="s">
        <v>58</v>
      </c>
      <c r="M78" s="225">
        <v>0</v>
      </c>
      <c r="N78" s="225">
        <v>3</v>
      </c>
      <c r="O78" s="250">
        <v>3</v>
      </c>
      <c r="P78" s="942">
        <v>3</v>
      </c>
      <c r="Q78" s="249">
        <v>3</v>
      </c>
      <c r="R78" s="228"/>
      <c r="S78" s="882">
        <v>3</v>
      </c>
      <c r="T78" s="249">
        <v>3</v>
      </c>
      <c r="U78" s="359"/>
      <c r="V78" s="1024">
        <v>0.99</v>
      </c>
      <c r="W78" s="249">
        <v>3</v>
      </c>
      <c r="X78" s="251"/>
      <c r="Y78" s="360">
        <f>BL78/BL77</f>
        <v>1</v>
      </c>
      <c r="Z78" s="227">
        <v>8</v>
      </c>
      <c r="AA78" s="313" t="s">
        <v>135</v>
      </c>
      <c r="AB78" s="86"/>
      <c r="AC78" s="68"/>
      <c r="AD78" s="68"/>
      <c r="AE78" s="68"/>
      <c r="AF78" s="86"/>
      <c r="AG78" s="78">
        <v>63000000</v>
      </c>
      <c r="AH78" s="68">
        <v>63000000</v>
      </c>
      <c r="AI78" s="68">
        <v>63000000</v>
      </c>
      <c r="AJ78" s="86">
        <v>80000000</v>
      </c>
      <c r="AK78" s="68">
        <v>17000000</v>
      </c>
      <c r="AL78" s="68">
        <v>15590000</v>
      </c>
      <c r="AM78" s="68">
        <v>15590000</v>
      </c>
      <c r="AN78" s="86"/>
      <c r="AO78" s="68"/>
      <c r="AP78" s="68"/>
      <c r="AQ78" s="68"/>
      <c r="AR78" s="86"/>
      <c r="AS78" s="68"/>
      <c r="AT78" s="68"/>
      <c r="AU78" s="68"/>
      <c r="AV78" s="86"/>
      <c r="AW78" s="68"/>
      <c r="AX78" s="68"/>
      <c r="AY78" s="68"/>
      <c r="AZ78" s="86"/>
      <c r="BA78" s="68"/>
      <c r="BB78" s="68"/>
      <c r="BC78" s="68"/>
      <c r="BD78" s="86"/>
      <c r="BE78" s="68"/>
      <c r="BF78" s="68"/>
      <c r="BG78" s="68"/>
      <c r="BH78" s="86">
        <v>2000000000</v>
      </c>
      <c r="BI78" s="68"/>
      <c r="BJ78" s="68"/>
      <c r="BK78" s="68"/>
      <c r="BL78" s="67">
        <f>+AB78+AF78+AJ78+AN78+AR78+AV78+AZ78+BD78+BH78</f>
        <v>2080000000</v>
      </c>
      <c r="BM78" s="68">
        <f>AC78+AG78+AK78+AO78+AS78+AW78+BA78+BE78+BI78</f>
        <v>80000000</v>
      </c>
      <c r="BN78" s="68">
        <f>AD78+AH78+AL78+AP78+AT78+AX78+BB78+BF78+BJ78</f>
        <v>78590000</v>
      </c>
      <c r="BO78" s="68">
        <f>AE78+AI78+AM78+AQ78+AU78+AY78+BC78+BG78+BK78</f>
        <v>78590000</v>
      </c>
      <c r="BP78" s="682"/>
      <c r="BQ78" s="238"/>
      <c r="BR78" s="238"/>
      <c r="BS78" s="238"/>
      <c r="BT78" s="682"/>
      <c r="BU78" s="238">
        <v>155080000</v>
      </c>
      <c r="BV78" s="238">
        <v>155080000</v>
      </c>
      <c r="BW78" s="238">
        <v>155080000</v>
      </c>
      <c r="BX78" s="238"/>
      <c r="BY78" s="682">
        <v>90000000</v>
      </c>
      <c r="BZ78" s="238">
        <v>141300000</v>
      </c>
      <c r="CA78" s="238">
        <v>93300000</v>
      </c>
      <c r="CB78" s="238">
        <v>93300000</v>
      </c>
      <c r="CC78" s="238"/>
      <c r="CD78" s="682"/>
      <c r="CE78" s="238"/>
      <c r="CF78" s="238"/>
      <c r="CG78" s="238"/>
      <c r="CH78" s="682"/>
      <c r="CI78" s="238"/>
      <c r="CJ78" s="238"/>
      <c r="CK78" s="238"/>
      <c r="CL78" s="682"/>
      <c r="CM78" s="238"/>
      <c r="CN78" s="238"/>
      <c r="CO78" s="238"/>
      <c r="CP78" s="682"/>
      <c r="CQ78" s="238"/>
      <c r="CR78" s="238"/>
      <c r="CS78" s="238"/>
      <c r="CT78" s="238"/>
      <c r="CU78" s="682"/>
      <c r="CV78" s="238"/>
      <c r="CW78" s="238"/>
      <c r="CX78" s="238"/>
      <c r="CY78" s="238"/>
      <c r="CZ78" s="682"/>
      <c r="DA78" s="238"/>
      <c r="DB78" s="238"/>
      <c r="DC78" s="238"/>
      <c r="DD78" s="676">
        <v>90000000</v>
      </c>
      <c r="DE78" s="711">
        <f>BQ78+BU78+BZ78+CE78+CI78+CM78+CQ78+CV78+DA78</f>
        <v>296380000</v>
      </c>
      <c r="DF78" s="711">
        <f>BR78+BV78+CA78+CF78+CJ78+CN78+CR78+CW78+DB78</f>
        <v>248380000</v>
      </c>
      <c r="DG78" s="711">
        <f>BS78+BW78+CB78+CG78+CK78+CO78+CS78+CX78+DC78</f>
        <v>248380000</v>
      </c>
      <c r="DH78" s="711"/>
      <c r="DI78" s="93"/>
      <c r="DJ78" s="93"/>
      <c r="DK78" s="93"/>
      <c r="DL78" s="93"/>
      <c r="DM78" s="685"/>
      <c r="DN78" s="685">
        <v>136640000</v>
      </c>
      <c r="DO78" s="685">
        <v>15840000</v>
      </c>
      <c r="DP78" s="685">
        <v>2640000</v>
      </c>
      <c r="DQ78" s="685">
        <v>30000000</v>
      </c>
      <c r="DR78" s="685">
        <v>120000000</v>
      </c>
      <c r="DS78" s="685">
        <v>96800000</v>
      </c>
      <c r="DT78" s="685">
        <v>17600000</v>
      </c>
      <c r="DU78" s="685"/>
      <c r="DV78" s="685"/>
      <c r="DW78" s="685"/>
      <c r="DX78" s="685"/>
      <c r="DY78" s="685"/>
      <c r="DZ78" s="685"/>
      <c r="EA78" s="685"/>
      <c r="EB78" s="685"/>
      <c r="EC78" s="685"/>
      <c r="ED78" s="685"/>
      <c r="EE78" s="685"/>
      <c r="EF78" s="685"/>
      <c r="EG78" s="685"/>
      <c r="EH78" s="685"/>
      <c r="EI78" s="685"/>
      <c r="EJ78" s="685"/>
      <c r="EK78" s="685"/>
      <c r="EL78" s="685"/>
      <c r="EM78" s="685"/>
      <c r="EN78" s="685"/>
      <c r="EO78" s="685"/>
      <c r="EP78" s="682"/>
      <c r="EQ78" s="682"/>
      <c r="ER78" s="682"/>
      <c r="ES78" s="676">
        <f>DI78+DM78+DQ78+DU78+DY78+EC78+EG78+EK78+EO78</f>
        <v>30000000</v>
      </c>
      <c r="ET78" s="690">
        <f>DJ78+DN78+DR78+DV78+DZ78+ED78+EH78+EL78+EP78</f>
        <v>256640000</v>
      </c>
      <c r="EU78" s="690">
        <f>DK78+DO78+DS78+DW78+EA78+EE78+EI78+EM78+EQ78</f>
        <v>112640000</v>
      </c>
      <c r="EV78" s="690">
        <f>DL78+DP78+DT78+DX78+EB78+EF78+EJ78+EN78+ER78</f>
        <v>20240000</v>
      </c>
      <c r="EW78" s="834"/>
      <c r="EX78" s="682"/>
      <c r="EY78" s="682">
        <v>20000000</v>
      </c>
      <c r="EZ78" s="682"/>
      <c r="FA78" s="682"/>
      <c r="FB78" s="682"/>
      <c r="FC78" s="682"/>
      <c r="FD78" s="682"/>
      <c r="FE78" s="682"/>
      <c r="FF78" s="676">
        <f>EW78+EX78+EY78+EZ78+FA78+FB78+FC78+FD78+FE78</f>
        <v>20000000</v>
      </c>
      <c r="FG78" s="107">
        <f>BL78+DD78+ES78+FF78</f>
        <v>2220000000</v>
      </c>
    </row>
    <row r="79" spans="1:163" ht="24.75" customHeight="1" x14ac:dyDescent="0.2">
      <c r="A79" s="299"/>
      <c r="B79" s="299"/>
      <c r="C79" s="205">
        <v>13</v>
      </c>
      <c r="D79" s="206" t="s">
        <v>211</v>
      </c>
      <c r="E79" s="208"/>
      <c r="F79" s="259"/>
      <c r="G79" s="208"/>
      <c r="H79" s="259"/>
      <c r="I79" s="259"/>
      <c r="J79" s="208"/>
      <c r="K79" s="208"/>
      <c r="L79" s="260"/>
      <c r="M79" s="259"/>
      <c r="N79" s="259"/>
      <c r="O79" s="150"/>
      <c r="P79" s="150"/>
      <c r="Q79" s="259"/>
      <c r="R79" s="262"/>
      <c r="S79" s="871"/>
      <c r="T79" s="259"/>
      <c r="U79" s="259"/>
      <c r="V79" s="150"/>
      <c r="W79" s="208"/>
      <c r="X79" s="208"/>
      <c r="Y79" s="263"/>
      <c r="Z79" s="208"/>
      <c r="AA79" s="208"/>
      <c r="AB79" s="72">
        <f>SUM(AB80)</f>
        <v>0</v>
      </c>
      <c r="AC79" s="72">
        <f t="shared" ref="AC79:BK79" si="171">SUM(AC80)</f>
        <v>0</v>
      </c>
      <c r="AD79" s="72">
        <f t="shared" si="171"/>
        <v>0</v>
      </c>
      <c r="AE79" s="72">
        <f t="shared" si="171"/>
        <v>0</v>
      </c>
      <c r="AF79" s="72">
        <f t="shared" si="171"/>
        <v>292360000</v>
      </c>
      <c r="AG79" s="72">
        <f t="shared" si="171"/>
        <v>297765559</v>
      </c>
      <c r="AH79" s="72">
        <f t="shared" si="171"/>
        <v>292360000</v>
      </c>
      <c r="AI79" s="72">
        <f t="shared" si="171"/>
        <v>292360000</v>
      </c>
      <c r="AJ79" s="72">
        <f t="shared" si="171"/>
        <v>83000000</v>
      </c>
      <c r="AK79" s="72">
        <f t="shared" si="171"/>
        <v>288140678</v>
      </c>
      <c r="AL79" s="72">
        <f t="shared" si="171"/>
        <v>252784155</v>
      </c>
      <c r="AM79" s="72">
        <f t="shared" si="171"/>
        <v>252784155</v>
      </c>
      <c r="AN79" s="72">
        <f t="shared" si="171"/>
        <v>0</v>
      </c>
      <c r="AO79" s="72">
        <f t="shared" si="171"/>
        <v>0</v>
      </c>
      <c r="AP79" s="72">
        <f t="shared" si="171"/>
        <v>0</v>
      </c>
      <c r="AQ79" s="72">
        <f t="shared" si="171"/>
        <v>0</v>
      </c>
      <c r="AR79" s="72">
        <f t="shared" si="171"/>
        <v>0</v>
      </c>
      <c r="AS79" s="72">
        <f t="shared" si="171"/>
        <v>0</v>
      </c>
      <c r="AT79" s="72">
        <f t="shared" si="171"/>
        <v>0</v>
      </c>
      <c r="AU79" s="72">
        <f t="shared" si="171"/>
        <v>0</v>
      </c>
      <c r="AV79" s="72">
        <f t="shared" si="171"/>
        <v>0</v>
      </c>
      <c r="AW79" s="72">
        <f t="shared" si="171"/>
        <v>0</v>
      </c>
      <c r="AX79" s="72">
        <f t="shared" si="171"/>
        <v>0</v>
      </c>
      <c r="AY79" s="72">
        <f t="shared" si="171"/>
        <v>0</v>
      </c>
      <c r="AZ79" s="72">
        <f t="shared" si="171"/>
        <v>0</v>
      </c>
      <c r="BA79" s="72">
        <f t="shared" si="171"/>
        <v>0</v>
      </c>
      <c r="BB79" s="72">
        <f t="shared" si="171"/>
        <v>0</v>
      </c>
      <c r="BC79" s="72">
        <f t="shared" si="171"/>
        <v>0</v>
      </c>
      <c r="BD79" s="72">
        <f t="shared" si="171"/>
        <v>0</v>
      </c>
      <c r="BE79" s="72">
        <f t="shared" si="171"/>
        <v>0</v>
      </c>
      <c r="BF79" s="72">
        <f t="shared" si="171"/>
        <v>0</v>
      </c>
      <c r="BG79" s="72">
        <f t="shared" si="171"/>
        <v>0</v>
      </c>
      <c r="BH79" s="72">
        <f t="shared" si="171"/>
        <v>0</v>
      </c>
      <c r="BI79" s="72">
        <f t="shared" si="171"/>
        <v>0</v>
      </c>
      <c r="BJ79" s="72">
        <f t="shared" si="171"/>
        <v>0</v>
      </c>
      <c r="BK79" s="72">
        <f t="shared" si="171"/>
        <v>0</v>
      </c>
      <c r="BL79" s="73">
        <f>SUM(BL80)</f>
        <v>375360000</v>
      </c>
      <c r="BM79" s="72">
        <f>SUM(BM80)</f>
        <v>585906237</v>
      </c>
      <c r="BN79" s="72">
        <f t="shared" ref="BN79:ED79" si="172">SUM(BN80)</f>
        <v>545144155</v>
      </c>
      <c r="BO79" s="72">
        <f t="shared" si="172"/>
        <v>545144155</v>
      </c>
      <c r="BP79" s="72">
        <f t="shared" si="172"/>
        <v>0</v>
      </c>
      <c r="BQ79" s="138">
        <f t="shared" si="172"/>
        <v>0</v>
      </c>
      <c r="BR79" s="138">
        <f t="shared" si="172"/>
        <v>0</v>
      </c>
      <c r="BS79" s="138">
        <f t="shared" si="172"/>
        <v>0</v>
      </c>
      <c r="BT79" s="72">
        <f t="shared" si="172"/>
        <v>386620800</v>
      </c>
      <c r="BU79" s="138">
        <f t="shared" si="172"/>
        <v>138706963</v>
      </c>
      <c r="BV79" s="138">
        <f t="shared" si="172"/>
        <v>138706963</v>
      </c>
      <c r="BW79" s="138">
        <f t="shared" si="172"/>
        <v>138706963</v>
      </c>
      <c r="BX79" s="138"/>
      <c r="BY79" s="72">
        <f t="shared" si="172"/>
        <v>0</v>
      </c>
      <c r="BZ79" s="138">
        <f t="shared" si="172"/>
        <v>901202600</v>
      </c>
      <c r="CA79" s="138">
        <f t="shared" si="172"/>
        <v>901202600</v>
      </c>
      <c r="CB79" s="138">
        <f t="shared" si="172"/>
        <v>876282600</v>
      </c>
      <c r="CC79" s="138"/>
      <c r="CD79" s="72">
        <f t="shared" si="172"/>
        <v>0</v>
      </c>
      <c r="CE79" s="138">
        <f t="shared" si="172"/>
        <v>0</v>
      </c>
      <c r="CF79" s="138">
        <f t="shared" si="172"/>
        <v>0</v>
      </c>
      <c r="CG79" s="138">
        <f t="shared" si="172"/>
        <v>0</v>
      </c>
      <c r="CH79" s="72">
        <f t="shared" si="172"/>
        <v>0</v>
      </c>
      <c r="CI79" s="138">
        <f t="shared" si="172"/>
        <v>0</v>
      </c>
      <c r="CJ79" s="138">
        <f t="shared" si="172"/>
        <v>0</v>
      </c>
      <c r="CK79" s="138">
        <f t="shared" si="172"/>
        <v>0</v>
      </c>
      <c r="CL79" s="72">
        <f t="shared" si="172"/>
        <v>0</v>
      </c>
      <c r="CM79" s="138">
        <f t="shared" si="172"/>
        <v>0</v>
      </c>
      <c r="CN79" s="138">
        <f t="shared" si="172"/>
        <v>0</v>
      </c>
      <c r="CO79" s="138">
        <f t="shared" si="172"/>
        <v>0</v>
      </c>
      <c r="CP79" s="72">
        <f t="shared" si="172"/>
        <v>0</v>
      </c>
      <c r="CQ79" s="138">
        <f t="shared" si="172"/>
        <v>0</v>
      </c>
      <c r="CR79" s="138">
        <f t="shared" si="172"/>
        <v>0</v>
      </c>
      <c r="CS79" s="138">
        <f t="shared" si="172"/>
        <v>0</v>
      </c>
      <c r="CT79" s="138"/>
      <c r="CU79" s="72">
        <f t="shared" si="172"/>
        <v>0</v>
      </c>
      <c r="CV79" s="138">
        <f t="shared" si="172"/>
        <v>0</v>
      </c>
      <c r="CW79" s="138">
        <f t="shared" si="172"/>
        <v>0</v>
      </c>
      <c r="CX79" s="138">
        <f t="shared" si="172"/>
        <v>0</v>
      </c>
      <c r="CY79" s="138"/>
      <c r="CZ79" s="72">
        <f t="shared" si="172"/>
        <v>0</v>
      </c>
      <c r="DA79" s="138">
        <f t="shared" si="172"/>
        <v>0</v>
      </c>
      <c r="DB79" s="138">
        <f t="shared" si="172"/>
        <v>0</v>
      </c>
      <c r="DC79" s="138">
        <f t="shared" si="172"/>
        <v>0</v>
      </c>
      <c r="DD79" s="72">
        <f t="shared" si="172"/>
        <v>386620800</v>
      </c>
      <c r="DE79" s="72">
        <f t="shared" si="172"/>
        <v>1039909563</v>
      </c>
      <c r="DF79" s="72">
        <f t="shared" si="172"/>
        <v>1039909563</v>
      </c>
      <c r="DG79" s="72">
        <f t="shared" si="172"/>
        <v>1014989563</v>
      </c>
      <c r="DH79" s="72"/>
      <c r="DI79" s="72">
        <f t="shared" si="172"/>
        <v>0</v>
      </c>
      <c r="DJ79" s="72">
        <f t="shared" si="172"/>
        <v>0</v>
      </c>
      <c r="DK79" s="72">
        <f t="shared" si="172"/>
        <v>0</v>
      </c>
      <c r="DL79" s="72">
        <f t="shared" si="172"/>
        <v>0</v>
      </c>
      <c r="DM79" s="72">
        <f t="shared" si="172"/>
        <v>0</v>
      </c>
      <c r="DN79" s="72">
        <f t="shared" si="172"/>
        <v>198094912</v>
      </c>
      <c r="DO79" s="72">
        <f t="shared" si="172"/>
        <v>0</v>
      </c>
      <c r="DP79" s="72">
        <f t="shared" si="172"/>
        <v>0</v>
      </c>
      <c r="DQ79" s="72">
        <f t="shared" si="172"/>
        <v>398219424</v>
      </c>
      <c r="DR79" s="72">
        <f t="shared" si="172"/>
        <v>762000000</v>
      </c>
      <c r="DS79" s="72">
        <f t="shared" si="172"/>
        <v>192710000</v>
      </c>
      <c r="DT79" s="72">
        <f t="shared" si="172"/>
        <v>51000000</v>
      </c>
      <c r="DU79" s="72">
        <f t="shared" si="172"/>
        <v>0</v>
      </c>
      <c r="DV79" s="72">
        <f t="shared" si="172"/>
        <v>0</v>
      </c>
      <c r="DW79" s="72">
        <f t="shared" si="172"/>
        <v>0</v>
      </c>
      <c r="DX79" s="72">
        <f t="shared" si="172"/>
        <v>0</v>
      </c>
      <c r="DY79" s="72">
        <f t="shared" si="172"/>
        <v>0</v>
      </c>
      <c r="DZ79" s="72">
        <f t="shared" si="172"/>
        <v>0</v>
      </c>
      <c r="EA79" s="72">
        <f t="shared" si="172"/>
        <v>0</v>
      </c>
      <c r="EB79" s="72">
        <f t="shared" si="172"/>
        <v>0</v>
      </c>
      <c r="EC79" s="72">
        <f t="shared" si="172"/>
        <v>0</v>
      </c>
      <c r="ED79" s="72">
        <f t="shared" si="172"/>
        <v>0</v>
      </c>
      <c r="EE79" s="72">
        <f t="shared" ref="EE79:ER79" si="173">SUM(EE80)</f>
        <v>0</v>
      </c>
      <c r="EF79" s="72">
        <f t="shared" si="173"/>
        <v>0</v>
      </c>
      <c r="EG79" s="72">
        <f t="shared" si="173"/>
        <v>0</v>
      </c>
      <c r="EH79" s="72">
        <f t="shared" si="173"/>
        <v>0</v>
      </c>
      <c r="EI79" s="72">
        <f t="shared" si="173"/>
        <v>0</v>
      </c>
      <c r="EJ79" s="72">
        <f t="shared" si="173"/>
        <v>0</v>
      </c>
      <c r="EK79" s="72">
        <f t="shared" si="173"/>
        <v>0</v>
      </c>
      <c r="EL79" s="72">
        <f t="shared" si="173"/>
        <v>0</v>
      </c>
      <c r="EM79" s="72">
        <f t="shared" si="173"/>
        <v>0</v>
      </c>
      <c r="EN79" s="72">
        <f t="shared" si="173"/>
        <v>0</v>
      </c>
      <c r="EO79" s="72">
        <f t="shared" si="173"/>
        <v>0</v>
      </c>
      <c r="EP79" s="72">
        <f t="shared" si="173"/>
        <v>0</v>
      </c>
      <c r="EQ79" s="72">
        <f t="shared" si="173"/>
        <v>0</v>
      </c>
      <c r="ER79" s="72">
        <f t="shared" si="173"/>
        <v>0</v>
      </c>
      <c r="ES79" s="72">
        <f>SUM(ES80)</f>
        <v>398219424</v>
      </c>
      <c r="ET79" s="72">
        <f t="shared" ref="ET79:EV79" si="174">SUM(ET80)</f>
        <v>960094912</v>
      </c>
      <c r="EU79" s="72">
        <f t="shared" si="174"/>
        <v>192710000</v>
      </c>
      <c r="EV79" s="72">
        <f t="shared" si="174"/>
        <v>51000000</v>
      </c>
      <c r="EW79" s="680"/>
      <c r="EX79" s="680"/>
      <c r="EY79" s="680"/>
      <c r="EZ79" s="680"/>
      <c r="FA79" s="680"/>
      <c r="FB79" s="680"/>
      <c r="FC79" s="680"/>
      <c r="FD79" s="680"/>
      <c r="FE79" s="680"/>
      <c r="FF79" s="805">
        <f>SUM(FF80)</f>
        <v>410166007</v>
      </c>
      <c r="FG79" s="72">
        <f>SUM(FG80)</f>
        <v>1570366231</v>
      </c>
    </row>
    <row r="80" spans="1:163" ht="86.25" customHeight="1" x14ac:dyDescent="0.2">
      <c r="A80" s="299"/>
      <c r="B80" s="358"/>
      <c r="C80" s="239">
        <v>8</v>
      </c>
      <c r="D80" s="241" t="s">
        <v>203</v>
      </c>
      <c r="E80" s="275">
        <v>665</v>
      </c>
      <c r="F80" s="275">
        <v>798</v>
      </c>
      <c r="G80" s="221">
        <v>53</v>
      </c>
      <c r="H80" s="222" t="s">
        <v>212</v>
      </c>
      <c r="I80" s="218" t="s">
        <v>213</v>
      </c>
      <c r="J80" s="223" t="s">
        <v>125</v>
      </c>
      <c r="K80" s="223">
        <v>13</v>
      </c>
      <c r="L80" s="252" t="s">
        <v>58</v>
      </c>
      <c r="M80" s="225">
        <v>0</v>
      </c>
      <c r="N80" s="225">
        <v>1</v>
      </c>
      <c r="O80" s="250">
        <v>1</v>
      </c>
      <c r="P80" s="942">
        <v>1</v>
      </c>
      <c r="Q80" s="249">
        <v>1</v>
      </c>
      <c r="R80" s="228"/>
      <c r="S80" s="882">
        <v>1</v>
      </c>
      <c r="T80" s="249">
        <v>1</v>
      </c>
      <c r="U80" s="359"/>
      <c r="V80" s="1024">
        <v>0.5</v>
      </c>
      <c r="W80" s="249">
        <v>1</v>
      </c>
      <c r="X80" s="251"/>
      <c r="Y80" s="360">
        <f>BL80/BL79</f>
        <v>1</v>
      </c>
      <c r="Z80" s="227">
        <v>8</v>
      </c>
      <c r="AA80" s="313" t="s">
        <v>135</v>
      </c>
      <c r="AB80" s="86"/>
      <c r="AC80" s="68"/>
      <c r="AD80" s="68"/>
      <c r="AE80" s="68"/>
      <c r="AF80" s="86">
        <v>292360000</v>
      </c>
      <c r="AG80" s="69">
        <v>297765559</v>
      </c>
      <c r="AH80" s="68">
        <v>292360000</v>
      </c>
      <c r="AI80" s="68">
        <v>292360000</v>
      </c>
      <c r="AJ80" s="86">
        <v>83000000</v>
      </c>
      <c r="AK80" s="68">
        <v>288140678</v>
      </c>
      <c r="AL80" s="75">
        <v>252784155</v>
      </c>
      <c r="AM80" s="87">
        <v>252784155</v>
      </c>
      <c r="AN80" s="86"/>
      <c r="AO80" s="68"/>
      <c r="AP80" s="68"/>
      <c r="AQ80" s="68"/>
      <c r="AR80" s="86"/>
      <c r="AS80" s="68"/>
      <c r="AT80" s="68"/>
      <c r="AU80" s="68"/>
      <c r="AV80" s="86"/>
      <c r="AW80" s="68"/>
      <c r="AX80" s="68"/>
      <c r="AY80" s="68"/>
      <c r="AZ80" s="86"/>
      <c r="BA80" s="68"/>
      <c r="BB80" s="68"/>
      <c r="BC80" s="68"/>
      <c r="BD80" s="86"/>
      <c r="BE80" s="68"/>
      <c r="BF80" s="68"/>
      <c r="BG80" s="68"/>
      <c r="BH80" s="86"/>
      <c r="BI80" s="68"/>
      <c r="BJ80" s="68"/>
      <c r="BK80" s="68"/>
      <c r="BL80" s="67">
        <f>+AB80+AF80+AJ80+AN80+AR80+AV80+AZ80+BD80+BH80</f>
        <v>375360000</v>
      </c>
      <c r="BM80" s="68">
        <f>AC80+AG80+AK80+AO80+AS80+AW80+BA80+BE80+BI80</f>
        <v>585906237</v>
      </c>
      <c r="BN80" s="68">
        <f>AD80+AH80+AL80+AP80+AT80+AX80+BB80+BF80+BJ80</f>
        <v>545144155</v>
      </c>
      <c r="BO80" s="68">
        <f>AE80+AI80+AM80+AQ80+AU80+AY80+BC80+BG80+BK80</f>
        <v>545144155</v>
      </c>
      <c r="BP80" s="682"/>
      <c r="BQ80" s="238"/>
      <c r="BR80" s="238"/>
      <c r="BS80" s="238"/>
      <c r="BT80" s="685">
        <v>386620800</v>
      </c>
      <c r="BU80" s="238">
        <f>50100000+88606963</f>
        <v>138706963</v>
      </c>
      <c r="BV80" s="238">
        <v>138706963</v>
      </c>
      <c r="BW80" s="238">
        <v>138706963</v>
      </c>
      <c r="BX80" s="238"/>
      <c r="BY80" s="682"/>
      <c r="BZ80" s="238">
        <v>901202600</v>
      </c>
      <c r="CA80" s="238">
        <v>901202600</v>
      </c>
      <c r="CB80" s="238">
        <v>876282600</v>
      </c>
      <c r="CC80" s="238"/>
      <c r="CD80" s="682"/>
      <c r="CE80" s="238"/>
      <c r="CF80" s="238"/>
      <c r="CG80" s="238"/>
      <c r="CH80" s="682"/>
      <c r="CI80" s="238"/>
      <c r="CJ80" s="238"/>
      <c r="CK80" s="238"/>
      <c r="CL80" s="682"/>
      <c r="CM80" s="238"/>
      <c r="CN80" s="238"/>
      <c r="CO80" s="238"/>
      <c r="CP80" s="682"/>
      <c r="CQ80" s="238"/>
      <c r="CR80" s="238"/>
      <c r="CS80" s="238"/>
      <c r="CT80" s="238"/>
      <c r="CU80" s="682"/>
      <c r="CV80" s="238"/>
      <c r="CW80" s="238"/>
      <c r="CX80" s="238"/>
      <c r="CY80" s="238"/>
      <c r="CZ80" s="682"/>
      <c r="DA80" s="238"/>
      <c r="DB80" s="238"/>
      <c r="DC80" s="238"/>
      <c r="DD80" s="676">
        <f>BP80+BT80+BY80+CD80+CH80+CL80+CP80+CU80+CZ80</f>
        <v>386620800</v>
      </c>
      <c r="DE80" s="711">
        <f>BQ80+BU80+BZ80+CE80+CI80+CM80+CQ80+CV80+DA80</f>
        <v>1039909563</v>
      </c>
      <c r="DF80" s="711">
        <f>BR80+BV80+CA80+CF80+CJ80+CN80+CR80+CW80+DB80</f>
        <v>1039909563</v>
      </c>
      <c r="DG80" s="711">
        <f>BS80+BW80+CB80+CG80+CK80+CO80+CS80+CX80+DC80</f>
        <v>1014989563</v>
      </c>
      <c r="DH80" s="711"/>
      <c r="DI80" s="685"/>
      <c r="DJ80" s="93"/>
      <c r="DK80" s="685"/>
      <c r="DL80" s="685"/>
      <c r="DM80" s="685"/>
      <c r="DN80" s="685">
        <v>198094912</v>
      </c>
      <c r="DO80" s="685"/>
      <c r="DP80" s="685"/>
      <c r="DQ80" s="685">
        <v>398219424</v>
      </c>
      <c r="DR80" s="685">
        <f>'[1]Metas y Proyectos '!$O$38+'[1]Metas y Proyectos '!$O$39</f>
        <v>762000000</v>
      </c>
      <c r="DS80" s="685">
        <v>192710000</v>
      </c>
      <c r="DT80" s="685">
        <v>51000000</v>
      </c>
      <c r="DU80" s="685"/>
      <c r="DV80" s="685"/>
      <c r="DW80" s="685"/>
      <c r="DX80" s="685"/>
      <c r="DY80" s="685"/>
      <c r="DZ80" s="685"/>
      <c r="EA80" s="685"/>
      <c r="EB80" s="685"/>
      <c r="EC80" s="685"/>
      <c r="ED80" s="685"/>
      <c r="EE80" s="685"/>
      <c r="EF80" s="685"/>
      <c r="EG80" s="685"/>
      <c r="EH80" s="685"/>
      <c r="EI80" s="685"/>
      <c r="EJ80" s="685"/>
      <c r="EK80" s="685"/>
      <c r="EL80" s="685"/>
      <c r="EM80" s="685"/>
      <c r="EN80" s="685"/>
      <c r="EO80" s="685"/>
      <c r="EP80" s="682"/>
      <c r="EQ80" s="682"/>
      <c r="ER80" s="682"/>
      <c r="ES80" s="676">
        <f>DI80+DM80+DQ80+DU80+DY80+EC80+EG80+EK80+EO80</f>
        <v>398219424</v>
      </c>
      <c r="ET80" s="690">
        <f>DJ80+DN80+DR80+DV80+DZ80+ED80+EH80+EL80+EP80</f>
        <v>960094912</v>
      </c>
      <c r="EU80" s="690">
        <f>DK80+DO80+DS80+DW80+EA80+EE80+EI80+EM80+EQ80</f>
        <v>192710000</v>
      </c>
      <c r="EV80" s="690">
        <f>DL80+DP80+DT80+DX80+EB80+EF80+EJ80+EN80+ER80</f>
        <v>51000000</v>
      </c>
      <c r="EW80" s="834"/>
      <c r="EX80" s="682"/>
      <c r="EY80" s="682">
        <v>410166007</v>
      </c>
      <c r="EZ80" s="682"/>
      <c r="FA80" s="682"/>
      <c r="FB80" s="682"/>
      <c r="FC80" s="682"/>
      <c r="FD80" s="682"/>
      <c r="FE80" s="682"/>
      <c r="FF80" s="676">
        <f>EW80+EX80+EY80+EZ80+FA80+FB80+FC80+FD80+FE80</f>
        <v>410166007</v>
      </c>
      <c r="FG80" s="107">
        <f>BL80+DD80+ES80+FF80</f>
        <v>1570366231</v>
      </c>
    </row>
    <row r="81" spans="1:163" s="324" customFormat="1" ht="24.75" customHeight="1" x14ac:dyDescent="0.2">
      <c r="A81" s="299"/>
      <c r="B81" s="192">
        <v>4</v>
      </c>
      <c r="C81" s="297" t="s">
        <v>214</v>
      </c>
      <c r="D81" s="197"/>
      <c r="E81" s="197"/>
      <c r="F81" s="197"/>
      <c r="G81" s="196"/>
      <c r="H81" s="197"/>
      <c r="I81" s="197"/>
      <c r="J81" s="198"/>
      <c r="K81" s="196"/>
      <c r="L81" s="199"/>
      <c r="M81" s="197"/>
      <c r="N81" s="197"/>
      <c r="O81" s="200"/>
      <c r="P81" s="200"/>
      <c r="Q81" s="197"/>
      <c r="R81" s="201"/>
      <c r="S81" s="864"/>
      <c r="T81" s="197"/>
      <c r="U81" s="197"/>
      <c r="V81" s="200"/>
      <c r="W81" s="196"/>
      <c r="X81" s="196"/>
      <c r="Y81" s="298"/>
      <c r="Z81" s="196"/>
      <c r="AA81" s="196"/>
      <c r="AB81" s="63">
        <f t="shared" ref="AB81:BG81" si="175">AB82+AB86</f>
        <v>0</v>
      </c>
      <c r="AC81" s="63">
        <f t="shared" si="175"/>
        <v>0</v>
      </c>
      <c r="AD81" s="63">
        <f t="shared" si="175"/>
        <v>0</v>
      </c>
      <c r="AE81" s="63">
        <f t="shared" si="175"/>
        <v>0</v>
      </c>
      <c r="AF81" s="63">
        <f t="shared" si="175"/>
        <v>7625296341</v>
      </c>
      <c r="AG81" s="63">
        <f t="shared" si="175"/>
        <v>8048181188.4200001</v>
      </c>
      <c r="AH81" s="63">
        <f t="shared" si="175"/>
        <v>6262570752.6400003</v>
      </c>
      <c r="AI81" s="63">
        <f t="shared" si="175"/>
        <v>4404794756</v>
      </c>
      <c r="AJ81" s="63">
        <f t="shared" si="175"/>
        <v>563293889</v>
      </c>
      <c r="AK81" s="63">
        <f t="shared" si="175"/>
        <v>744891377</v>
      </c>
      <c r="AL81" s="63">
        <f t="shared" si="175"/>
        <v>259911290</v>
      </c>
      <c r="AM81" s="63">
        <f t="shared" si="175"/>
        <v>237631357</v>
      </c>
      <c r="AN81" s="63">
        <f t="shared" si="175"/>
        <v>20519904</v>
      </c>
      <c r="AO81" s="63">
        <f t="shared" si="175"/>
        <v>148519904</v>
      </c>
      <c r="AP81" s="63">
        <f t="shared" si="175"/>
        <v>20519904</v>
      </c>
      <c r="AQ81" s="63">
        <f t="shared" si="175"/>
        <v>0</v>
      </c>
      <c r="AR81" s="63">
        <f t="shared" si="175"/>
        <v>0</v>
      </c>
      <c r="AS81" s="63">
        <f t="shared" si="175"/>
        <v>0</v>
      </c>
      <c r="AT81" s="63">
        <f t="shared" si="175"/>
        <v>0</v>
      </c>
      <c r="AU81" s="63">
        <f t="shared" si="175"/>
        <v>0</v>
      </c>
      <c r="AV81" s="63">
        <f t="shared" si="175"/>
        <v>0</v>
      </c>
      <c r="AW81" s="63">
        <f t="shared" si="175"/>
        <v>0</v>
      </c>
      <c r="AX81" s="63">
        <f t="shared" si="175"/>
        <v>0</v>
      </c>
      <c r="AY81" s="63">
        <f t="shared" si="175"/>
        <v>0</v>
      </c>
      <c r="AZ81" s="63">
        <f t="shared" si="175"/>
        <v>0</v>
      </c>
      <c r="BA81" s="63">
        <f t="shared" si="175"/>
        <v>0</v>
      </c>
      <c r="BB81" s="63">
        <f t="shared" si="175"/>
        <v>0</v>
      </c>
      <c r="BC81" s="63">
        <f t="shared" si="175"/>
        <v>0</v>
      </c>
      <c r="BD81" s="63">
        <f t="shared" si="175"/>
        <v>0</v>
      </c>
      <c r="BE81" s="63">
        <f t="shared" si="175"/>
        <v>0</v>
      </c>
      <c r="BF81" s="63">
        <f t="shared" si="175"/>
        <v>0</v>
      </c>
      <c r="BG81" s="63">
        <f t="shared" si="175"/>
        <v>0</v>
      </c>
      <c r="BH81" s="63">
        <f t="shared" ref="BH81:BO81" si="176">BH82+BH86</f>
        <v>2400000000</v>
      </c>
      <c r="BI81" s="63">
        <f t="shared" si="176"/>
        <v>0</v>
      </c>
      <c r="BJ81" s="63">
        <f t="shared" si="176"/>
        <v>0</v>
      </c>
      <c r="BK81" s="63">
        <f t="shared" si="176"/>
        <v>0</v>
      </c>
      <c r="BL81" s="64">
        <f t="shared" si="176"/>
        <v>10609110134</v>
      </c>
      <c r="BM81" s="64">
        <f t="shared" si="176"/>
        <v>8941592469.4200001</v>
      </c>
      <c r="BN81" s="64">
        <f t="shared" si="176"/>
        <v>6543001946.6400003</v>
      </c>
      <c r="BO81" s="64">
        <f t="shared" si="176"/>
        <v>4642426113</v>
      </c>
      <c r="BP81" s="64">
        <f t="shared" ref="BP81:EF81" si="177">BP82+BP86</f>
        <v>3000000000</v>
      </c>
      <c r="BQ81" s="134">
        <f t="shared" si="177"/>
        <v>0</v>
      </c>
      <c r="BR81" s="134">
        <f t="shared" si="177"/>
        <v>0</v>
      </c>
      <c r="BS81" s="134">
        <f t="shared" si="177"/>
        <v>0</v>
      </c>
      <c r="BT81" s="64">
        <f t="shared" si="177"/>
        <v>7958719927</v>
      </c>
      <c r="BU81" s="134">
        <f t="shared" si="177"/>
        <v>6399036898</v>
      </c>
      <c r="BV81" s="134">
        <f t="shared" si="177"/>
        <v>4823347030.6599998</v>
      </c>
      <c r="BW81" s="134">
        <f t="shared" si="177"/>
        <v>4153752568.8600001</v>
      </c>
      <c r="BX81" s="134">
        <f t="shared" si="177"/>
        <v>0</v>
      </c>
      <c r="BY81" s="64">
        <f t="shared" si="177"/>
        <v>100000000</v>
      </c>
      <c r="BZ81" s="134">
        <f t="shared" si="177"/>
        <v>7801815878.2799997</v>
      </c>
      <c r="CA81" s="134">
        <f t="shared" si="177"/>
        <v>5266304084.9800005</v>
      </c>
      <c r="CB81" s="134">
        <f t="shared" si="177"/>
        <v>5047464084.9800005</v>
      </c>
      <c r="CC81" s="134">
        <f t="shared" si="177"/>
        <v>16474147</v>
      </c>
      <c r="CD81" s="64">
        <f t="shared" si="177"/>
        <v>0</v>
      </c>
      <c r="CE81" s="134">
        <f t="shared" si="177"/>
        <v>611890318</v>
      </c>
      <c r="CF81" s="134">
        <f t="shared" si="177"/>
        <v>0</v>
      </c>
      <c r="CG81" s="134">
        <f t="shared" si="177"/>
        <v>0</v>
      </c>
      <c r="CH81" s="64">
        <f t="shared" si="177"/>
        <v>0</v>
      </c>
      <c r="CI81" s="134">
        <f t="shared" si="177"/>
        <v>0</v>
      </c>
      <c r="CJ81" s="134">
        <f t="shared" si="177"/>
        <v>0</v>
      </c>
      <c r="CK81" s="134">
        <f t="shared" si="177"/>
        <v>0</v>
      </c>
      <c r="CL81" s="64">
        <f t="shared" si="177"/>
        <v>0</v>
      </c>
      <c r="CM81" s="134">
        <f t="shared" si="177"/>
        <v>0</v>
      </c>
      <c r="CN81" s="134">
        <f t="shared" si="177"/>
        <v>0</v>
      </c>
      <c r="CO81" s="134">
        <f t="shared" si="177"/>
        <v>0</v>
      </c>
      <c r="CP81" s="64">
        <f t="shared" si="177"/>
        <v>0</v>
      </c>
      <c r="CQ81" s="134">
        <f t="shared" si="177"/>
        <v>0</v>
      </c>
      <c r="CR81" s="134">
        <f t="shared" si="177"/>
        <v>0</v>
      </c>
      <c r="CS81" s="134">
        <f t="shared" si="177"/>
        <v>0</v>
      </c>
      <c r="CT81" s="134">
        <f t="shared" si="177"/>
        <v>0</v>
      </c>
      <c r="CU81" s="64">
        <f t="shared" si="177"/>
        <v>0</v>
      </c>
      <c r="CV81" s="134">
        <f t="shared" si="177"/>
        <v>0</v>
      </c>
      <c r="CW81" s="134">
        <f t="shared" si="177"/>
        <v>0</v>
      </c>
      <c r="CX81" s="134">
        <f t="shared" si="177"/>
        <v>0</v>
      </c>
      <c r="CY81" s="134">
        <f t="shared" si="177"/>
        <v>0</v>
      </c>
      <c r="CZ81" s="64">
        <f t="shared" si="177"/>
        <v>12000000000</v>
      </c>
      <c r="DA81" s="134">
        <f t="shared" si="177"/>
        <v>0</v>
      </c>
      <c r="DB81" s="134">
        <f t="shared" si="177"/>
        <v>0</v>
      </c>
      <c r="DC81" s="134">
        <f t="shared" si="177"/>
        <v>0</v>
      </c>
      <c r="DD81" s="64">
        <f t="shared" si="177"/>
        <v>23058719927</v>
      </c>
      <c r="DE81" s="64">
        <f t="shared" si="177"/>
        <v>14812743094.279999</v>
      </c>
      <c r="DF81" s="64">
        <f t="shared" si="177"/>
        <v>10089651115.639999</v>
      </c>
      <c r="DG81" s="64">
        <f t="shared" si="177"/>
        <v>9201216653.8400002</v>
      </c>
      <c r="DH81" s="64">
        <f t="shared" si="177"/>
        <v>16474147</v>
      </c>
      <c r="DI81" s="63">
        <f t="shared" si="177"/>
        <v>10000000000</v>
      </c>
      <c r="DJ81" s="63">
        <f t="shared" si="177"/>
        <v>19000000000</v>
      </c>
      <c r="DK81" s="63">
        <f t="shared" si="177"/>
        <v>0</v>
      </c>
      <c r="DL81" s="63">
        <f t="shared" si="177"/>
        <v>0</v>
      </c>
      <c r="DM81" s="64">
        <f t="shared" si="177"/>
        <v>8364317496</v>
      </c>
      <c r="DN81" s="63">
        <f t="shared" si="177"/>
        <v>7824584140</v>
      </c>
      <c r="DO81" s="63">
        <f t="shared" si="177"/>
        <v>2489869795.5799999</v>
      </c>
      <c r="DP81" s="63">
        <f t="shared" si="177"/>
        <v>304087076.78999996</v>
      </c>
      <c r="DQ81" s="64">
        <f t="shared" si="177"/>
        <v>40000000</v>
      </c>
      <c r="DR81" s="63">
        <f t="shared" si="177"/>
        <v>7205486462</v>
      </c>
      <c r="DS81" s="63">
        <f t="shared" si="177"/>
        <v>1231117698</v>
      </c>
      <c r="DT81" s="63">
        <f t="shared" si="177"/>
        <v>366719538</v>
      </c>
      <c r="DU81" s="64">
        <f t="shared" si="177"/>
        <v>0</v>
      </c>
      <c r="DV81" s="63">
        <f t="shared" si="177"/>
        <v>0</v>
      </c>
      <c r="DW81" s="63">
        <f t="shared" si="177"/>
        <v>0</v>
      </c>
      <c r="DX81" s="63">
        <f t="shared" si="177"/>
        <v>0</v>
      </c>
      <c r="DY81" s="64">
        <f t="shared" si="177"/>
        <v>0</v>
      </c>
      <c r="DZ81" s="63">
        <f t="shared" si="177"/>
        <v>0</v>
      </c>
      <c r="EA81" s="63">
        <f t="shared" si="177"/>
        <v>0</v>
      </c>
      <c r="EB81" s="63">
        <f t="shared" si="177"/>
        <v>0</v>
      </c>
      <c r="EC81" s="64">
        <f t="shared" si="177"/>
        <v>0</v>
      </c>
      <c r="ED81" s="63">
        <f t="shared" si="177"/>
        <v>0</v>
      </c>
      <c r="EE81" s="63">
        <f t="shared" si="177"/>
        <v>0</v>
      </c>
      <c r="EF81" s="63">
        <f t="shared" si="177"/>
        <v>0</v>
      </c>
      <c r="EG81" s="64">
        <f t="shared" ref="EG81" si="178">EG82+EG86</f>
        <v>0</v>
      </c>
      <c r="EH81" s="63">
        <f t="shared" ref="EH81:ER81" si="179">EH82+EH86</f>
        <v>0</v>
      </c>
      <c r="EI81" s="63">
        <f t="shared" si="179"/>
        <v>0</v>
      </c>
      <c r="EJ81" s="63">
        <f t="shared" si="179"/>
        <v>0</v>
      </c>
      <c r="EK81" s="64">
        <f t="shared" si="179"/>
        <v>0</v>
      </c>
      <c r="EL81" s="63">
        <f t="shared" si="179"/>
        <v>0</v>
      </c>
      <c r="EM81" s="63">
        <f t="shared" si="179"/>
        <v>0</v>
      </c>
      <c r="EN81" s="63">
        <f t="shared" si="179"/>
        <v>0</v>
      </c>
      <c r="EO81" s="64">
        <f t="shared" si="179"/>
        <v>3000000000</v>
      </c>
      <c r="EP81" s="63">
        <f t="shared" si="179"/>
        <v>0</v>
      </c>
      <c r="EQ81" s="63">
        <f t="shared" si="179"/>
        <v>0</v>
      </c>
      <c r="ER81" s="63">
        <f t="shared" si="179"/>
        <v>0</v>
      </c>
      <c r="ES81" s="64">
        <f>ES82+ES86</f>
        <v>21404317496</v>
      </c>
      <c r="ET81" s="63">
        <f t="shared" ref="ET81:EV81" si="180">ET82+ET86</f>
        <v>34030070602</v>
      </c>
      <c r="EU81" s="63">
        <f t="shared" si="180"/>
        <v>3720987493.5799999</v>
      </c>
      <c r="EV81" s="63">
        <f t="shared" si="180"/>
        <v>670806614.78999996</v>
      </c>
      <c r="EW81" s="674"/>
      <c r="EX81" s="674"/>
      <c r="EY81" s="674"/>
      <c r="EZ81" s="674"/>
      <c r="FA81" s="674"/>
      <c r="FB81" s="674"/>
      <c r="FC81" s="674"/>
      <c r="FD81" s="674"/>
      <c r="FE81" s="674"/>
      <c r="FF81" s="64">
        <f>FF82+FF86</f>
        <v>24853681020</v>
      </c>
      <c r="FG81" s="63">
        <f>FG82+FG86</f>
        <v>79925828577</v>
      </c>
    </row>
    <row r="82" spans="1:163" s="324" customFormat="1" ht="24.75" customHeight="1" x14ac:dyDescent="0.2">
      <c r="A82" s="299"/>
      <c r="B82" s="362"/>
      <c r="C82" s="205">
        <v>14</v>
      </c>
      <c r="D82" s="206" t="s">
        <v>215</v>
      </c>
      <c r="E82" s="207"/>
      <c r="F82" s="206"/>
      <c r="G82" s="281"/>
      <c r="H82" s="209"/>
      <c r="I82" s="209"/>
      <c r="J82" s="208"/>
      <c r="K82" s="210"/>
      <c r="L82" s="211"/>
      <c r="M82" s="209"/>
      <c r="N82" s="209"/>
      <c r="O82" s="212"/>
      <c r="P82" s="212"/>
      <c r="Q82" s="209"/>
      <c r="R82" s="213"/>
      <c r="S82" s="865"/>
      <c r="T82" s="209"/>
      <c r="U82" s="209"/>
      <c r="V82" s="212"/>
      <c r="W82" s="210"/>
      <c r="X82" s="210"/>
      <c r="Y82" s="300"/>
      <c r="Z82" s="210"/>
      <c r="AA82" s="210"/>
      <c r="AB82" s="65">
        <f t="shared" ref="AB82:BK82" si="181">SUM(AB83:AB85)</f>
        <v>0</v>
      </c>
      <c r="AC82" s="65">
        <f t="shared" si="181"/>
        <v>0</v>
      </c>
      <c r="AD82" s="65">
        <f t="shared" si="181"/>
        <v>0</v>
      </c>
      <c r="AE82" s="65">
        <f t="shared" si="181"/>
        <v>0</v>
      </c>
      <c r="AF82" s="65">
        <f t="shared" si="181"/>
        <v>502256341</v>
      </c>
      <c r="AG82" s="65">
        <f t="shared" si="181"/>
        <v>539404493</v>
      </c>
      <c r="AH82" s="65">
        <f t="shared" si="181"/>
        <v>402334883.62</v>
      </c>
      <c r="AI82" s="65">
        <f t="shared" si="181"/>
        <v>402334883.62</v>
      </c>
      <c r="AJ82" s="65">
        <f t="shared" si="181"/>
        <v>363293889</v>
      </c>
      <c r="AK82" s="65">
        <f t="shared" si="181"/>
        <v>404891377</v>
      </c>
      <c r="AL82" s="65">
        <f t="shared" si="181"/>
        <v>182485098</v>
      </c>
      <c r="AM82" s="65">
        <f t="shared" si="181"/>
        <v>182485098</v>
      </c>
      <c r="AN82" s="65">
        <f t="shared" si="181"/>
        <v>0</v>
      </c>
      <c r="AO82" s="65">
        <f t="shared" si="181"/>
        <v>0</v>
      </c>
      <c r="AP82" s="65">
        <f t="shared" si="181"/>
        <v>0</v>
      </c>
      <c r="AQ82" s="65">
        <f t="shared" si="181"/>
        <v>0</v>
      </c>
      <c r="AR82" s="65">
        <f t="shared" si="181"/>
        <v>0</v>
      </c>
      <c r="AS82" s="65">
        <f t="shared" si="181"/>
        <v>0</v>
      </c>
      <c r="AT82" s="65">
        <f t="shared" si="181"/>
        <v>0</v>
      </c>
      <c r="AU82" s="65">
        <f t="shared" si="181"/>
        <v>0</v>
      </c>
      <c r="AV82" s="65">
        <f t="shared" si="181"/>
        <v>0</v>
      </c>
      <c r="AW82" s="65">
        <f t="shared" si="181"/>
        <v>0</v>
      </c>
      <c r="AX82" s="65">
        <f t="shared" si="181"/>
        <v>0</v>
      </c>
      <c r="AY82" s="65">
        <f t="shared" si="181"/>
        <v>0</v>
      </c>
      <c r="AZ82" s="65">
        <f t="shared" si="181"/>
        <v>0</v>
      </c>
      <c r="BA82" s="65">
        <f t="shared" si="181"/>
        <v>0</v>
      </c>
      <c r="BB82" s="65">
        <f t="shared" si="181"/>
        <v>0</v>
      </c>
      <c r="BC82" s="65">
        <f t="shared" si="181"/>
        <v>0</v>
      </c>
      <c r="BD82" s="65">
        <f t="shared" si="181"/>
        <v>0</v>
      </c>
      <c r="BE82" s="65">
        <f t="shared" si="181"/>
        <v>0</v>
      </c>
      <c r="BF82" s="65">
        <f t="shared" si="181"/>
        <v>0</v>
      </c>
      <c r="BG82" s="65">
        <f t="shared" si="181"/>
        <v>0</v>
      </c>
      <c r="BH82" s="65">
        <f t="shared" si="181"/>
        <v>0</v>
      </c>
      <c r="BI82" s="65">
        <f t="shared" si="181"/>
        <v>0</v>
      </c>
      <c r="BJ82" s="65">
        <f t="shared" si="181"/>
        <v>0</v>
      </c>
      <c r="BK82" s="65">
        <f t="shared" si="181"/>
        <v>0</v>
      </c>
      <c r="BL82" s="66">
        <f t="shared" ref="BL82:EB82" si="182">SUM(BL83:BL85)</f>
        <v>865550230</v>
      </c>
      <c r="BM82" s="66">
        <f t="shared" si="182"/>
        <v>944295870</v>
      </c>
      <c r="BN82" s="66">
        <f t="shared" si="182"/>
        <v>584819981.62</v>
      </c>
      <c r="BO82" s="66">
        <f t="shared" si="182"/>
        <v>584819981.62</v>
      </c>
      <c r="BP82" s="66">
        <f t="shared" si="182"/>
        <v>0</v>
      </c>
      <c r="BQ82" s="136">
        <f t="shared" si="182"/>
        <v>0</v>
      </c>
      <c r="BR82" s="136">
        <f t="shared" si="182"/>
        <v>0</v>
      </c>
      <c r="BS82" s="136">
        <f t="shared" si="182"/>
        <v>0</v>
      </c>
      <c r="BT82" s="66">
        <f t="shared" si="182"/>
        <v>621988727</v>
      </c>
      <c r="BU82" s="136">
        <f t="shared" si="182"/>
        <v>749266546</v>
      </c>
      <c r="BV82" s="136">
        <f t="shared" si="182"/>
        <v>659594390.64999998</v>
      </c>
      <c r="BW82" s="136">
        <f t="shared" si="182"/>
        <v>656794390.64999998</v>
      </c>
      <c r="BX82" s="136"/>
      <c r="BY82" s="66">
        <f t="shared" si="182"/>
        <v>0</v>
      </c>
      <c r="BZ82" s="136">
        <f t="shared" si="182"/>
        <v>662622516.06999993</v>
      </c>
      <c r="CA82" s="136">
        <f t="shared" si="182"/>
        <v>520248265.06999999</v>
      </c>
      <c r="CB82" s="136">
        <f t="shared" si="182"/>
        <v>362788265.06999999</v>
      </c>
      <c r="CC82" s="136"/>
      <c r="CD82" s="66">
        <f t="shared" si="182"/>
        <v>0</v>
      </c>
      <c r="CE82" s="136">
        <f t="shared" si="182"/>
        <v>0</v>
      </c>
      <c r="CF82" s="136">
        <f t="shared" si="182"/>
        <v>0</v>
      </c>
      <c r="CG82" s="136">
        <f t="shared" si="182"/>
        <v>0</v>
      </c>
      <c r="CH82" s="66">
        <f t="shared" si="182"/>
        <v>0</v>
      </c>
      <c r="CI82" s="136">
        <f t="shared" si="182"/>
        <v>0</v>
      </c>
      <c r="CJ82" s="136">
        <f t="shared" si="182"/>
        <v>0</v>
      </c>
      <c r="CK82" s="136">
        <f t="shared" si="182"/>
        <v>0</v>
      </c>
      <c r="CL82" s="66">
        <f t="shared" si="182"/>
        <v>0</v>
      </c>
      <c r="CM82" s="136">
        <f t="shared" si="182"/>
        <v>0</v>
      </c>
      <c r="CN82" s="136">
        <f t="shared" si="182"/>
        <v>0</v>
      </c>
      <c r="CO82" s="136">
        <f t="shared" si="182"/>
        <v>0</v>
      </c>
      <c r="CP82" s="66">
        <f t="shared" si="182"/>
        <v>0</v>
      </c>
      <c r="CQ82" s="136">
        <f t="shared" si="182"/>
        <v>0</v>
      </c>
      <c r="CR82" s="136">
        <f t="shared" si="182"/>
        <v>0</v>
      </c>
      <c r="CS82" s="136">
        <f t="shared" si="182"/>
        <v>0</v>
      </c>
      <c r="CT82" s="136"/>
      <c r="CU82" s="66">
        <f t="shared" si="182"/>
        <v>0</v>
      </c>
      <c r="CV82" s="136">
        <f t="shared" si="182"/>
        <v>0</v>
      </c>
      <c r="CW82" s="136">
        <f t="shared" si="182"/>
        <v>0</v>
      </c>
      <c r="CX82" s="136">
        <f t="shared" si="182"/>
        <v>0</v>
      </c>
      <c r="CY82" s="136"/>
      <c r="CZ82" s="66">
        <f t="shared" si="182"/>
        <v>0</v>
      </c>
      <c r="DA82" s="136">
        <f t="shared" si="182"/>
        <v>0</v>
      </c>
      <c r="DB82" s="136">
        <f t="shared" si="182"/>
        <v>0</v>
      </c>
      <c r="DC82" s="136">
        <f t="shared" si="182"/>
        <v>0</v>
      </c>
      <c r="DD82" s="66">
        <f t="shared" si="182"/>
        <v>621988727</v>
      </c>
      <c r="DE82" s="66">
        <f t="shared" si="182"/>
        <v>1411889062.0699999</v>
      </c>
      <c r="DF82" s="66">
        <f t="shared" si="182"/>
        <v>1179842655.72</v>
      </c>
      <c r="DG82" s="66">
        <f t="shared" si="182"/>
        <v>1019582655.72</v>
      </c>
      <c r="DH82" s="66"/>
      <c r="DI82" s="66">
        <f t="shared" si="182"/>
        <v>2000000000</v>
      </c>
      <c r="DJ82" s="66">
        <f t="shared" si="182"/>
        <v>4880000000</v>
      </c>
      <c r="DK82" s="66">
        <f t="shared" si="182"/>
        <v>0</v>
      </c>
      <c r="DL82" s="66">
        <f t="shared" si="182"/>
        <v>0</v>
      </c>
      <c r="DM82" s="66">
        <f t="shared" si="182"/>
        <v>807484360</v>
      </c>
      <c r="DN82" s="66">
        <f t="shared" si="182"/>
        <v>1364293593</v>
      </c>
      <c r="DO82" s="66">
        <f t="shared" si="182"/>
        <v>208321187</v>
      </c>
      <c r="DP82" s="66">
        <f t="shared" si="182"/>
        <v>24307400</v>
      </c>
      <c r="DQ82" s="66">
        <f t="shared" si="182"/>
        <v>0</v>
      </c>
      <c r="DR82" s="66">
        <f t="shared" si="182"/>
        <v>799486462</v>
      </c>
      <c r="DS82" s="66">
        <f t="shared" si="182"/>
        <v>454705017</v>
      </c>
      <c r="DT82" s="66">
        <f t="shared" si="182"/>
        <v>168756538</v>
      </c>
      <c r="DU82" s="66">
        <f t="shared" si="182"/>
        <v>0</v>
      </c>
      <c r="DV82" s="66">
        <f t="shared" si="182"/>
        <v>0</v>
      </c>
      <c r="DW82" s="66">
        <f t="shared" si="182"/>
        <v>0</v>
      </c>
      <c r="DX82" s="66">
        <f t="shared" si="182"/>
        <v>0</v>
      </c>
      <c r="DY82" s="66">
        <f t="shared" si="182"/>
        <v>0</v>
      </c>
      <c r="DZ82" s="66">
        <f t="shared" si="182"/>
        <v>0</v>
      </c>
      <c r="EA82" s="66">
        <f t="shared" si="182"/>
        <v>0</v>
      </c>
      <c r="EB82" s="66">
        <f t="shared" si="182"/>
        <v>0</v>
      </c>
      <c r="EC82" s="66">
        <f t="shared" ref="EC82:ER82" si="183">SUM(EC83:EC85)</f>
        <v>0</v>
      </c>
      <c r="ED82" s="66">
        <f t="shared" si="183"/>
        <v>0</v>
      </c>
      <c r="EE82" s="66">
        <f t="shared" si="183"/>
        <v>0</v>
      </c>
      <c r="EF82" s="66">
        <f t="shared" si="183"/>
        <v>0</v>
      </c>
      <c r="EG82" s="66">
        <f t="shared" si="183"/>
        <v>0</v>
      </c>
      <c r="EH82" s="66">
        <f t="shared" si="183"/>
        <v>0</v>
      </c>
      <c r="EI82" s="66">
        <f t="shared" si="183"/>
        <v>0</v>
      </c>
      <c r="EJ82" s="66">
        <f t="shared" si="183"/>
        <v>0</v>
      </c>
      <c r="EK82" s="66">
        <f t="shared" si="183"/>
        <v>0</v>
      </c>
      <c r="EL82" s="66">
        <f t="shared" si="183"/>
        <v>0</v>
      </c>
      <c r="EM82" s="66">
        <f t="shared" si="183"/>
        <v>0</v>
      </c>
      <c r="EN82" s="66">
        <f t="shared" si="183"/>
        <v>0</v>
      </c>
      <c r="EO82" s="66">
        <f t="shared" si="183"/>
        <v>2000000000</v>
      </c>
      <c r="EP82" s="66">
        <f t="shared" si="183"/>
        <v>0</v>
      </c>
      <c r="EQ82" s="66">
        <f t="shared" si="183"/>
        <v>0</v>
      </c>
      <c r="ER82" s="66">
        <f t="shared" si="183"/>
        <v>0</v>
      </c>
      <c r="ES82" s="66">
        <f>SUM(ES83:ES85)</f>
        <v>4807484360</v>
      </c>
      <c r="ET82" s="66">
        <f t="shared" ref="ET82:EV82" si="184">SUM(ET83:ET85)</f>
        <v>7043780055</v>
      </c>
      <c r="EU82" s="66">
        <f t="shared" si="184"/>
        <v>663026204</v>
      </c>
      <c r="EV82" s="850">
        <f t="shared" si="184"/>
        <v>193063938</v>
      </c>
      <c r="EW82" s="835"/>
      <c r="EX82" s="684"/>
      <c r="EY82" s="684"/>
      <c r="EZ82" s="684"/>
      <c r="FA82" s="684"/>
      <c r="FB82" s="684"/>
      <c r="FC82" s="684"/>
      <c r="FD82" s="684"/>
      <c r="FE82" s="684"/>
      <c r="FF82" s="66">
        <f>SUM(FF83:FF85)</f>
        <v>5995263005</v>
      </c>
      <c r="FG82" s="65">
        <f>SUM(FG83:FG85)</f>
        <v>12290286322</v>
      </c>
    </row>
    <row r="83" spans="1:163" ht="190.5" customHeight="1" x14ac:dyDescent="0.2">
      <c r="A83" s="299"/>
      <c r="B83" s="317"/>
      <c r="C83" s="217">
        <v>9</v>
      </c>
      <c r="D83" s="241" t="s">
        <v>216</v>
      </c>
      <c r="E83" s="303">
        <v>0.59</v>
      </c>
      <c r="F83" s="303">
        <v>0.87</v>
      </c>
      <c r="G83" s="899">
        <v>54</v>
      </c>
      <c r="H83" s="363" t="s">
        <v>217</v>
      </c>
      <c r="I83" s="218" t="s">
        <v>218</v>
      </c>
      <c r="J83" s="223" t="s">
        <v>219</v>
      </c>
      <c r="K83" s="223">
        <v>9</v>
      </c>
      <c r="L83" s="224" t="s">
        <v>58</v>
      </c>
      <c r="M83" s="225">
        <v>129.85</v>
      </c>
      <c r="N83" s="237">
        <v>130</v>
      </c>
      <c r="O83" s="226">
        <v>130</v>
      </c>
      <c r="P83" s="918">
        <v>132</v>
      </c>
      <c r="Q83" s="227">
        <v>130</v>
      </c>
      <c r="R83" s="228"/>
      <c r="S83" s="870">
        <f>0.5+130</f>
        <v>130.5</v>
      </c>
      <c r="T83" s="227">
        <v>130</v>
      </c>
      <c r="U83" s="227"/>
      <c r="V83" s="934">
        <v>61</v>
      </c>
      <c r="W83" s="227">
        <v>130</v>
      </c>
      <c r="X83" s="224"/>
      <c r="Y83" s="282">
        <f>BL83/$BL$82</f>
        <v>0.3723138528886995</v>
      </c>
      <c r="Z83" s="364">
        <v>9</v>
      </c>
      <c r="AA83" s="226" t="s">
        <v>181</v>
      </c>
      <c r="AB83" s="68"/>
      <c r="AC83" s="68"/>
      <c r="AD83" s="68"/>
      <c r="AE83" s="68"/>
      <c r="AF83" s="68">
        <f>292256341-49000000+30000000+49000000</f>
        <v>322256341</v>
      </c>
      <c r="AG83" s="68">
        <f>359404493</f>
        <v>359404493</v>
      </c>
      <c r="AH83" s="68">
        <v>402334883.62</v>
      </c>
      <c r="AI83" s="68">
        <v>402334883.62</v>
      </c>
      <c r="AJ83" s="68"/>
      <c r="AK83" s="88">
        <v>41597488</v>
      </c>
      <c r="AL83" s="68">
        <v>0</v>
      </c>
      <c r="AM83" s="68">
        <v>0</v>
      </c>
      <c r="AN83" s="67"/>
      <c r="AO83" s="68"/>
      <c r="AP83" s="68"/>
      <c r="AQ83" s="68"/>
      <c r="AR83" s="67"/>
      <c r="AS83" s="68"/>
      <c r="AT83" s="68"/>
      <c r="AU83" s="68"/>
      <c r="AV83" s="67"/>
      <c r="AW83" s="68"/>
      <c r="AX83" s="68"/>
      <c r="AY83" s="68"/>
      <c r="AZ83" s="67"/>
      <c r="BA83" s="68"/>
      <c r="BB83" s="68"/>
      <c r="BC83" s="68"/>
      <c r="BD83" s="67"/>
      <c r="BE83" s="68"/>
      <c r="BF83" s="68"/>
      <c r="BG83" s="68"/>
      <c r="BH83" s="67"/>
      <c r="BI83" s="68"/>
      <c r="BJ83" s="68"/>
      <c r="BK83" s="68"/>
      <c r="BL83" s="67">
        <f>+AB83+AF83+AJ83+AN83+AR83+AV83+AZ83+BD83+BH83</f>
        <v>322256341</v>
      </c>
      <c r="BM83" s="68">
        <f t="shared" ref="BM83:BO85" si="185">AC83+AG83+AK83+AO83+AS83+AW83+BA83+BE83+BI83</f>
        <v>401001981</v>
      </c>
      <c r="BN83" s="68">
        <f t="shared" si="185"/>
        <v>402334883.62</v>
      </c>
      <c r="BO83" s="68">
        <f t="shared" si="185"/>
        <v>402334883.62</v>
      </c>
      <c r="BP83" s="682"/>
      <c r="BQ83" s="238"/>
      <c r="BR83" s="238"/>
      <c r="BS83" s="238"/>
      <c r="BT83" s="682">
        <v>231688727</v>
      </c>
      <c r="BU83" s="238">
        <f>289214704.07+214850780</f>
        <v>504065484.06999999</v>
      </c>
      <c r="BV83" s="322">
        <f>239817777.65+214850780</f>
        <v>454668557.64999998</v>
      </c>
      <c r="BW83" s="322">
        <f>239817777.65+214850780</f>
        <v>454668557.64999998</v>
      </c>
      <c r="BX83" s="322"/>
      <c r="BY83" s="682"/>
      <c r="BZ83" s="238">
        <v>435918366.93000001</v>
      </c>
      <c r="CA83" s="238">
        <v>344558999.06999999</v>
      </c>
      <c r="CB83" s="238">
        <v>187098999.06999999</v>
      </c>
      <c r="CC83" s="238"/>
      <c r="CD83" s="682"/>
      <c r="CE83" s="238"/>
      <c r="CF83" s="238"/>
      <c r="CG83" s="238"/>
      <c r="CH83" s="682"/>
      <c r="CI83" s="238"/>
      <c r="CJ83" s="238"/>
      <c r="CK83" s="238"/>
      <c r="CL83" s="682"/>
      <c r="CM83" s="238"/>
      <c r="CN83" s="238"/>
      <c r="CO83" s="238"/>
      <c r="CP83" s="682"/>
      <c r="CQ83" s="238"/>
      <c r="CR83" s="238"/>
      <c r="CS83" s="238"/>
      <c r="CT83" s="238"/>
      <c r="CU83" s="682"/>
      <c r="CV83" s="238"/>
      <c r="CW83" s="238"/>
      <c r="CX83" s="238"/>
      <c r="CY83" s="238"/>
      <c r="CZ83" s="682"/>
      <c r="DA83" s="238"/>
      <c r="DB83" s="238"/>
      <c r="DC83" s="238"/>
      <c r="DD83" s="676">
        <f t="shared" ref="DD83:DG85" si="186">BP83+BT83+BY83+CD83+CH83+CL83+CP83+CU83+CZ83</f>
        <v>231688727</v>
      </c>
      <c r="DE83" s="711">
        <f t="shared" si="186"/>
        <v>939983851</v>
      </c>
      <c r="DF83" s="711">
        <f t="shared" si="186"/>
        <v>799227556.72000003</v>
      </c>
      <c r="DG83" s="711">
        <f t="shared" si="186"/>
        <v>641767556.72000003</v>
      </c>
      <c r="DH83" s="711"/>
      <c r="DI83" s="682"/>
      <c r="DJ83" s="686">
        <v>3020000000</v>
      </c>
      <c r="DK83" s="682"/>
      <c r="DL83" s="682"/>
      <c r="DM83" s="682">
        <v>300000000</v>
      </c>
      <c r="DN83" s="682">
        <f>727387131+240000000</f>
        <v>967387131</v>
      </c>
      <c r="DO83" s="682">
        <f>71675750+64825000</f>
        <v>136500750</v>
      </c>
      <c r="DP83" s="682">
        <v>24307400</v>
      </c>
      <c r="DQ83" s="682"/>
      <c r="DR83" s="682">
        <v>248486462</v>
      </c>
      <c r="DS83" s="682">
        <v>101057479</v>
      </c>
      <c r="DT83" s="682">
        <v>32893500</v>
      </c>
      <c r="DU83" s="682"/>
      <c r="DV83" s="682"/>
      <c r="DW83" s="682"/>
      <c r="DX83" s="682"/>
      <c r="DY83" s="682"/>
      <c r="DZ83" s="682"/>
      <c r="EA83" s="682"/>
      <c r="EB83" s="682"/>
      <c r="EC83" s="682"/>
      <c r="ED83" s="682"/>
      <c r="EE83" s="682"/>
      <c r="EF83" s="682"/>
      <c r="EG83" s="682"/>
      <c r="EH83" s="682"/>
      <c r="EI83" s="682"/>
      <c r="EJ83" s="682"/>
      <c r="EK83" s="682"/>
      <c r="EL83" s="682"/>
      <c r="EM83" s="682"/>
      <c r="EN83" s="682"/>
      <c r="EO83" s="682">
        <v>2000000000</v>
      </c>
      <c r="EP83" s="682"/>
      <c r="EQ83" s="682"/>
      <c r="ER83" s="682"/>
      <c r="ES83" s="676">
        <f>DI83+DM83+DQ83+DU83+DY83+EC83+EG83+EK83+EO83</f>
        <v>2300000000</v>
      </c>
      <c r="ET83" s="690">
        <f t="shared" ref="ET83:EV85" si="187">DJ83+DN83+DR83+DV83+DZ83+ED83+EH83+EL83+EP83</f>
        <v>4235873593</v>
      </c>
      <c r="EU83" s="690">
        <f t="shared" si="187"/>
        <v>237558229</v>
      </c>
      <c r="EV83" s="690">
        <f t="shared" si="187"/>
        <v>57200900</v>
      </c>
      <c r="EW83" s="834">
        <v>4000000000</v>
      </c>
      <c r="EX83" s="682">
        <v>473550204</v>
      </c>
      <c r="EY83" s="682"/>
      <c r="EZ83" s="682"/>
      <c r="FA83" s="682"/>
      <c r="FB83" s="682"/>
      <c r="FC83" s="682"/>
      <c r="FD83" s="682"/>
      <c r="FE83" s="682"/>
      <c r="FF83" s="676">
        <f>EW83+EX83+EY83+EZ83+FA83+FB83+FC83+FD83+FE83</f>
        <v>4473550204</v>
      </c>
      <c r="FG83" s="107">
        <f>BL83+DD83+ES83+FF83</f>
        <v>7327495272</v>
      </c>
    </row>
    <row r="84" spans="1:163" ht="77.25" customHeight="1" x14ac:dyDescent="0.2">
      <c r="A84" s="299"/>
      <c r="B84" s="317"/>
      <c r="C84" s="240"/>
      <c r="D84" s="280"/>
      <c r="E84" s="338"/>
      <c r="F84" s="338"/>
      <c r="G84" s="899">
        <v>55</v>
      </c>
      <c r="H84" s="363" t="s">
        <v>220</v>
      </c>
      <c r="I84" s="218" t="s">
        <v>221</v>
      </c>
      <c r="J84" s="223" t="s">
        <v>219</v>
      </c>
      <c r="K84" s="223">
        <v>9</v>
      </c>
      <c r="L84" s="224" t="s">
        <v>58</v>
      </c>
      <c r="M84" s="225">
        <v>12</v>
      </c>
      <c r="N84" s="225">
        <v>12</v>
      </c>
      <c r="O84" s="226">
        <v>12</v>
      </c>
      <c r="P84" s="918">
        <v>12</v>
      </c>
      <c r="Q84" s="227">
        <v>12</v>
      </c>
      <c r="R84" s="228"/>
      <c r="S84" s="870">
        <v>11</v>
      </c>
      <c r="T84" s="227">
        <v>12</v>
      </c>
      <c r="U84" s="227"/>
      <c r="V84" s="934">
        <v>5</v>
      </c>
      <c r="W84" s="227">
        <v>12</v>
      </c>
      <c r="X84" s="224"/>
      <c r="Y84" s="282">
        <f>BL84/$BL$82</f>
        <v>0.41972594588762341</v>
      </c>
      <c r="Z84" s="364">
        <v>9</v>
      </c>
      <c r="AA84" s="226" t="s">
        <v>181</v>
      </c>
      <c r="AB84" s="68"/>
      <c r="AC84" s="68"/>
      <c r="AD84" s="68"/>
      <c r="AE84" s="68"/>
      <c r="AF84" s="68"/>
      <c r="AG84" s="68"/>
      <c r="AH84" s="68"/>
      <c r="AI84" s="68"/>
      <c r="AJ84" s="79">
        <v>363293889</v>
      </c>
      <c r="AK84" s="75">
        <v>363293889</v>
      </c>
      <c r="AL84" s="79">
        <v>182485098</v>
      </c>
      <c r="AM84" s="79">
        <v>182485098</v>
      </c>
      <c r="AN84" s="80"/>
      <c r="AO84" s="79"/>
      <c r="AP84" s="79"/>
      <c r="AQ84" s="79"/>
      <c r="AR84" s="80"/>
      <c r="AS84" s="79"/>
      <c r="AT84" s="79"/>
      <c r="AU84" s="68"/>
      <c r="AV84" s="67"/>
      <c r="AW84" s="68"/>
      <c r="AX84" s="68"/>
      <c r="AY84" s="68"/>
      <c r="AZ84" s="67"/>
      <c r="BA84" s="68"/>
      <c r="BB84" s="68"/>
      <c r="BC84" s="68"/>
      <c r="BD84" s="67"/>
      <c r="BE84" s="68"/>
      <c r="BF84" s="68"/>
      <c r="BG84" s="68"/>
      <c r="BH84" s="67"/>
      <c r="BI84" s="68"/>
      <c r="BJ84" s="68"/>
      <c r="BK84" s="68"/>
      <c r="BL84" s="67">
        <f>+AB84+AF84+AJ84+AN84+AR84+AV84+AZ84+BD84+BH84</f>
        <v>363293889</v>
      </c>
      <c r="BM84" s="68">
        <f t="shared" si="185"/>
        <v>363293889</v>
      </c>
      <c r="BN84" s="68">
        <f t="shared" si="185"/>
        <v>182485098</v>
      </c>
      <c r="BO84" s="68">
        <f t="shared" si="185"/>
        <v>182485098</v>
      </c>
      <c r="BP84" s="676"/>
      <c r="BQ84" s="232"/>
      <c r="BR84" s="232"/>
      <c r="BS84" s="232"/>
      <c r="BT84" s="682">
        <v>261000000</v>
      </c>
      <c r="BU84" s="238">
        <v>245201061.93000001</v>
      </c>
      <c r="BV84" s="238">
        <v>204925833</v>
      </c>
      <c r="BW84" s="238">
        <v>202125833</v>
      </c>
      <c r="BX84" s="238"/>
      <c r="BY84" s="676"/>
      <c r="BZ84" s="232">
        <v>211221438.06999999</v>
      </c>
      <c r="CA84" s="232">
        <v>171745933</v>
      </c>
      <c r="CB84" s="232">
        <v>171745933</v>
      </c>
      <c r="CC84" s="232"/>
      <c r="CD84" s="676"/>
      <c r="CE84" s="232"/>
      <c r="CF84" s="232"/>
      <c r="CG84" s="232"/>
      <c r="CH84" s="676"/>
      <c r="CI84" s="232"/>
      <c r="CJ84" s="232"/>
      <c r="CK84" s="232"/>
      <c r="CL84" s="676"/>
      <c r="CM84" s="232"/>
      <c r="CN84" s="232"/>
      <c r="CO84" s="232"/>
      <c r="CP84" s="676"/>
      <c r="CQ84" s="232"/>
      <c r="CR84" s="232"/>
      <c r="CS84" s="232"/>
      <c r="CT84" s="232"/>
      <c r="CU84" s="676"/>
      <c r="CV84" s="232"/>
      <c r="CW84" s="232"/>
      <c r="CX84" s="232"/>
      <c r="CY84" s="232"/>
      <c r="CZ84" s="676"/>
      <c r="DA84" s="232"/>
      <c r="DB84" s="232"/>
      <c r="DC84" s="232"/>
      <c r="DD84" s="676">
        <f t="shared" si="186"/>
        <v>261000000</v>
      </c>
      <c r="DE84" s="711">
        <f t="shared" si="186"/>
        <v>456422500</v>
      </c>
      <c r="DF84" s="711">
        <f t="shared" si="186"/>
        <v>376671766</v>
      </c>
      <c r="DG84" s="711">
        <f t="shared" si="186"/>
        <v>373871766</v>
      </c>
      <c r="DH84" s="711"/>
      <c r="DI84" s="682">
        <v>2000000000</v>
      </c>
      <c r="DJ84" s="686">
        <v>1080000000</v>
      </c>
      <c r="DK84" s="682"/>
      <c r="DL84" s="682"/>
      <c r="DM84" s="682">
        <v>338000000</v>
      </c>
      <c r="DN84" s="682">
        <v>324906462</v>
      </c>
      <c r="DO84" s="682"/>
      <c r="DP84" s="682"/>
      <c r="DQ84" s="682"/>
      <c r="DR84" s="682">
        <v>431000000</v>
      </c>
      <c r="DS84" s="682">
        <v>353647538</v>
      </c>
      <c r="DT84" s="682">
        <v>135863038</v>
      </c>
      <c r="DU84" s="682"/>
      <c r="DV84" s="682"/>
      <c r="DW84" s="682"/>
      <c r="DX84" s="682"/>
      <c r="DY84" s="682"/>
      <c r="DZ84" s="682"/>
      <c r="EA84" s="682"/>
      <c r="EB84" s="682"/>
      <c r="EC84" s="682"/>
      <c r="ED84" s="682"/>
      <c r="EE84" s="682"/>
      <c r="EF84" s="682"/>
      <c r="EG84" s="682"/>
      <c r="EH84" s="682"/>
      <c r="EI84" s="682"/>
      <c r="EJ84" s="682"/>
      <c r="EK84" s="682"/>
      <c r="EL84" s="682"/>
      <c r="EM84" s="682"/>
      <c r="EN84" s="682"/>
      <c r="EO84" s="682"/>
      <c r="EP84" s="682"/>
      <c r="EQ84" s="682"/>
      <c r="ER84" s="682"/>
      <c r="ES84" s="676">
        <f>DI84+DM84+DQ84+DU84+DY84+EC84+EG84+EK84+EO84</f>
        <v>2338000000</v>
      </c>
      <c r="ET84" s="690">
        <f t="shared" si="187"/>
        <v>1835906462</v>
      </c>
      <c r="EU84" s="690">
        <f t="shared" si="187"/>
        <v>353647538</v>
      </c>
      <c r="EV84" s="690">
        <f t="shared" si="187"/>
        <v>135863038</v>
      </c>
      <c r="EW84" s="834"/>
      <c r="EX84" s="682">
        <v>521712801</v>
      </c>
      <c r="EY84" s="682"/>
      <c r="EZ84" s="682"/>
      <c r="FA84" s="682"/>
      <c r="FB84" s="682"/>
      <c r="FC84" s="682"/>
      <c r="FD84" s="682"/>
      <c r="FE84" s="682">
        <v>1000000000</v>
      </c>
      <c r="FF84" s="676">
        <f>EW84+EX84+EY84+EZ84+FA84+FB84+FC84+FD84+FE84</f>
        <v>1521712801</v>
      </c>
      <c r="FG84" s="107">
        <f>BL84+DD84+ES84+FF84</f>
        <v>4484006690</v>
      </c>
    </row>
    <row r="85" spans="1:163" ht="90.75" customHeight="1" x14ac:dyDescent="0.2">
      <c r="A85" s="299"/>
      <c r="B85" s="317"/>
      <c r="C85" s="239"/>
      <c r="D85" s="244"/>
      <c r="E85" s="365"/>
      <c r="F85" s="365"/>
      <c r="G85" s="899">
        <v>56</v>
      </c>
      <c r="H85" s="363" t="s">
        <v>222</v>
      </c>
      <c r="I85" s="218" t="s">
        <v>223</v>
      </c>
      <c r="J85" s="223" t="s">
        <v>219</v>
      </c>
      <c r="K85" s="223">
        <v>9</v>
      </c>
      <c r="L85" s="366" t="s">
        <v>73</v>
      </c>
      <c r="M85" s="225">
        <v>9</v>
      </c>
      <c r="N85" s="225">
        <v>8</v>
      </c>
      <c r="O85" s="226">
        <v>3</v>
      </c>
      <c r="P85" s="918">
        <v>0</v>
      </c>
      <c r="Q85" s="227">
        <v>3</v>
      </c>
      <c r="R85" s="272">
        <v>6</v>
      </c>
      <c r="S85" s="918">
        <v>5</v>
      </c>
      <c r="T85" s="226">
        <v>2</v>
      </c>
      <c r="U85" s="226">
        <v>3</v>
      </c>
      <c r="V85" s="918">
        <v>1</v>
      </c>
      <c r="W85" s="227">
        <v>0</v>
      </c>
      <c r="X85" s="224"/>
      <c r="Y85" s="282">
        <f>BL85/$BL$82</f>
        <v>0.20796020122367712</v>
      </c>
      <c r="Z85" s="364">
        <v>9</v>
      </c>
      <c r="AA85" s="226" t="s">
        <v>181</v>
      </c>
      <c r="AB85" s="68"/>
      <c r="AC85" s="68"/>
      <c r="AD85" s="68"/>
      <c r="AE85" s="68"/>
      <c r="AF85" s="68">
        <v>180000000</v>
      </c>
      <c r="AG85" s="68">
        <v>180000000</v>
      </c>
      <c r="AH85" s="68">
        <v>0</v>
      </c>
      <c r="AI85" s="68">
        <v>0</v>
      </c>
      <c r="AJ85" s="68"/>
      <c r="AK85" s="68"/>
      <c r="AL85" s="68"/>
      <c r="AM85" s="68"/>
      <c r="AN85" s="67"/>
      <c r="AO85" s="68"/>
      <c r="AP85" s="68"/>
      <c r="AQ85" s="68"/>
      <c r="AR85" s="67"/>
      <c r="AS85" s="68"/>
      <c r="AT85" s="68"/>
      <c r="AU85" s="68"/>
      <c r="AV85" s="67"/>
      <c r="AW85" s="68"/>
      <c r="AX85" s="68"/>
      <c r="AY85" s="68"/>
      <c r="AZ85" s="67"/>
      <c r="BA85" s="68"/>
      <c r="BB85" s="68"/>
      <c r="BC85" s="68"/>
      <c r="BD85" s="67"/>
      <c r="BE85" s="68"/>
      <c r="BF85" s="68"/>
      <c r="BG85" s="68"/>
      <c r="BH85" s="67"/>
      <c r="BI85" s="68"/>
      <c r="BJ85" s="68"/>
      <c r="BK85" s="68"/>
      <c r="BL85" s="67">
        <f>+AB85+AF85+AJ85+AN85+AR85+AV85+AZ85+BD85+BH85</f>
        <v>180000000</v>
      </c>
      <c r="BM85" s="68">
        <f t="shared" si="185"/>
        <v>180000000</v>
      </c>
      <c r="BN85" s="68">
        <f t="shared" si="185"/>
        <v>0</v>
      </c>
      <c r="BO85" s="68">
        <f t="shared" si="185"/>
        <v>0</v>
      </c>
      <c r="BP85" s="682"/>
      <c r="BQ85" s="238"/>
      <c r="BR85" s="238"/>
      <c r="BS85" s="238"/>
      <c r="BT85" s="682">
        <v>129300000</v>
      </c>
      <c r="BU85" s="238"/>
      <c r="BV85" s="238"/>
      <c r="BW85" s="238"/>
      <c r="BX85" s="238"/>
      <c r="BY85" s="682"/>
      <c r="BZ85" s="238">
        <v>15482711.069999993</v>
      </c>
      <c r="CA85" s="238">
        <v>3943333</v>
      </c>
      <c r="CB85" s="238">
        <v>3943333</v>
      </c>
      <c r="CC85" s="238"/>
      <c r="CD85" s="682"/>
      <c r="CE85" s="238"/>
      <c r="CF85" s="238"/>
      <c r="CG85" s="238"/>
      <c r="CH85" s="682"/>
      <c r="CI85" s="238"/>
      <c r="CJ85" s="238"/>
      <c r="CK85" s="238"/>
      <c r="CL85" s="682"/>
      <c r="CM85" s="238"/>
      <c r="CN85" s="238"/>
      <c r="CO85" s="238"/>
      <c r="CP85" s="682"/>
      <c r="CQ85" s="238"/>
      <c r="CR85" s="238"/>
      <c r="CS85" s="238"/>
      <c r="CT85" s="238"/>
      <c r="CU85" s="682"/>
      <c r="CV85" s="238"/>
      <c r="CW85" s="238"/>
      <c r="CX85" s="238"/>
      <c r="CY85" s="238"/>
      <c r="CZ85" s="682"/>
      <c r="DA85" s="238"/>
      <c r="DB85" s="238"/>
      <c r="DC85" s="238"/>
      <c r="DD85" s="676">
        <f t="shared" si="186"/>
        <v>129300000</v>
      </c>
      <c r="DE85" s="711">
        <f t="shared" si="186"/>
        <v>15482711.069999993</v>
      </c>
      <c r="DF85" s="711">
        <f t="shared" si="186"/>
        <v>3943333</v>
      </c>
      <c r="DG85" s="711">
        <f t="shared" si="186"/>
        <v>3943333</v>
      </c>
      <c r="DH85" s="711"/>
      <c r="DI85" s="682"/>
      <c r="DJ85" s="686">
        <v>780000000</v>
      </c>
      <c r="DK85" s="682"/>
      <c r="DL85" s="682"/>
      <c r="DM85" s="682">
        <v>169484360</v>
      </c>
      <c r="DN85" s="682">
        <v>72000000</v>
      </c>
      <c r="DO85" s="682">
        <v>71820437</v>
      </c>
      <c r="DP85" s="682"/>
      <c r="DQ85" s="682"/>
      <c r="DR85" s="682">
        <v>120000000</v>
      </c>
      <c r="DS85" s="682"/>
      <c r="DT85" s="682"/>
      <c r="DU85" s="682"/>
      <c r="DV85" s="682"/>
      <c r="DW85" s="682"/>
      <c r="DX85" s="682"/>
      <c r="DY85" s="682"/>
      <c r="DZ85" s="682"/>
      <c r="EA85" s="682"/>
      <c r="EB85" s="682"/>
      <c r="EC85" s="682"/>
      <c r="ED85" s="682"/>
      <c r="EE85" s="682"/>
      <c r="EF85" s="682"/>
      <c r="EG85" s="682"/>
      <c r="EH85" s="682"/>
      <c r="EI85" s="682"/>
      <c r="EJ85" s="682"/>
      <c r="EK85" s="682"/>
      <c r="EL85" s="682"/>
      <c r="EM85" s="682"/>
      <c r="EN85" s="682"/>
      <c r="EO85" s="682"/>
      <c r="EP85" s="682"/>
      <c r="EQ85" s="682"/>
      <c r="ER85" s="682"/>
      <c r="ES85" s="676">
        <f>DI85+DM85+DQ85+DU85+DY85+EC85+EG85+EK85+EO85</f>
        <v>169484360</v>
      </c>
      <c r="ET85" s="690">
        <f t="shared" si="187"/>
        <v>972000000</v>
      </c>
      <c r="EU85" s="690">
        <f t="shared" si="187"/>
        <v>71820437</v>
      </c>
      <c r="EV85" s="690">
        <f t="shared" si="187"/>
        <v>0</v>
      </c>
      <c r="EW85" s="834"/>
      <c r="EX85" s="682"/>
      <c r="EY85" s="682"/>
      <c r="EZ85" s="682"/>
      <c r="FA85" s="682"/>
      <c r="FB85" s="682"/>
      <c r="FC85" s="682"/>
      <c r="FD85" s="682"/>
      <c r="FE85" s="682"/>
      <c r="FF85" s="676">
        <f>EW85+EX85+EY85+EZ85+FA85+FB85+FC85+FD85+FE85</f>
        <v>0</v>
      </c>
      <c r="FG85" s="107">
        <f>BL85+DD85+ES85+FF85</f>
        <v>478784360</v>
      </c>
    </row>
    <row r="86" spans="1:163" ht="24.75" customHeight="1" x14ac:dyDescent="0.2">
      <c r="A86" s="299"/>
      <c r="B86" s="317"/>
      <c r="C86" s="205">
        <v>15</v>
      </c>
      <c r="D86" s="206" t="s">
        <v>224</v>
      </c>
      <c r="E86" s="209"/>
      <c r="F86" s="209"/>
      <c r="G86" s="210"/>
      <c r="H86" s="209"/>
      <c r="I86" s="259"/>
      <c r="J86" s="208"/>
      <c r="K86" s="208"/>
      <c r="L86" s="260"/>
      <c r="M86" s="259"/>
      <c r="N86" s="259"/>
      <c r="O86" s="150"/>
      <c r="P86" s="150"/>
      <c r="Q86" s="259"/>
      <c r="R86" s="262"/>
      <c r="S86" s="871"/>
      <c r="T86" s="259"/>
      <c r="U86" s="259"/>
      <c r="V86" s="150"/>
      <c r="W86" s="208"/>
      <c r="X86" s="208"/>
      <c r="Y86" s="263"/>
      <c r="Z86" s="208"/>
      <c r="AA86" s="208"/>
      <c r="AB86" s="72">
        <f t="shared" ref="AB86:BK86" si="188">SUM(AB87:AB94)</f>
        <v>0</v>
      </c>
      <c r="AC86" s="72">
        <f t="shared" si="188"/>
        <v>0</v>
      </c>
      <c r="AD86" s="72">
        <f t="shared" si="188"/>
        <v>0</v>
      </c>
      <c r="AE86" s="72">
        <f t="shared" si="188"/>
        <v>0</v>
      </c>
      <c r="AF86" s="72">
        <f t="shared" si="188"/>
        <v>7123040000</v>
      </c>
      <c r="AG86" s="72">
        <f t="shared" si="188"/>
        <v>7508776695.4200001</v>
      </c>
      <c r="AH86" s="72">
        <f t="shared" si="188"/>
        <v>5860235869.0200005</v>
      </c>
      <c r="AI86" s="72">
        <f t="shared" si="188"/>
        <v>4002459872.3800001</v>
      </c>
      <c r="AJ86" s="72">
        <f t="shared" si="188"/>
        <v>200000000</v>
      </c>
      <c r="AK86" s="72">
        <f t="shared" si="188"/>
        <v>340000000</v>
      </c>
      <c r="AL86" s="72">
        <f t="shared" si="188"/>
        <v>77426192</v>
      </c>
      <c r="AM86" s="72">
        <f t="shared" si="188"/>
        <v>55146259</v>
      </c>
      <c r="AN86" s="72">
        <f t="shared" si="188"/>
        <v>20519904</v>
      </c>
      <c r="AO86" s="72">
        <f t="shared" si="188"/>
        <v>148519904</v>
      </c>
      <c r="AP86" s="72">
        <f t="shared" si="188"/>
        <v>20519904</v>
      </c>
      <c r="AQ86" s="72">
        <f t="shared" si="188"/>
        <v>0</v>
      </c>
      <c r="AR86" s="72">
        <f t="shared" si="188"/>
        <v>0</v>
      </c>
      <c r="AS86" s="72">
        <f t="shared" si="188"/>
        <v>0</v>
      </c>
      <c r="AT86" s="72">
        <f t="shared" si="188"/>
        <v>0</v>
      </c>
      <c r="AU86" s="72">
        <f t="shared" si="188"/>
        <v>0</v>
      </c>
      <c r="AV86" s="72">
        <f t="shared" si="188"/>
        <v>0</v>
      </c>
      <c r="AW86" s="72">
        <f t="shared" si="188"/>
        <v>0</v>
      </c>
      <c r="AX86" s="72">
        <f t="shared" si="188"/>
        <v>0</v>
      </c>
      <c r="AY86" s="72">
        <f t="shared" si="188"/>
        <v>0</v>
      </c>
      <c r="AZ86" s="72">
        <f t="shared" si="188"/>
        <v>0</v>
      </c>
      <c r="BA86" s="72">
        <f t="shared" si="188"/>
        <v>0</v>
      </c>
      <c r="BB86" s="72">
        <f t="shared" si="188"/>
        <v>0</v>
      </c>
      <c r="BC86" s="72">
        <f t="shared" si="188"/>
        <v>0</v>
      </c>
      <c r="BD86" s="72">
        <f t="shared" si="188"/>
        <v>0</v>
      </c>
      <c r="BE86" s="72">
        <f t="shared" si="188"/>
        <v>0</v>
      </c>
      <c r="BF86" s="72">
        <f t="shared" si="188"/>
        <v>0</v>
      </c>
      <c r="BG86" s="72">
        <f t="shared" si="188"/>
        <v>0</v>
      </c>
      <c r="BH86" s="72">
        <f t="shared" si="188"/>
        <v>2400000000</v>
      </c>
      <c r="BI86" s="72">
        <f t="shared" si="188"/>
        <v>0</v>
      </c>
      <c r="BJ86" s="72">
        <f t="shared" si="188"/>
        <v>0</v>
      </c>
      <c r="BK86" s="72">
        <f t="shared" si="188"/>
        <v>0</v>
      </c>
      <c r="BL86" s="73">
        <f>SUM(BL87:BL94)</f>
        <v>9743559904</v>
      </c>
      <c r="BM86" s="72">
        <f>SUM(BM87:BM94)</f>
        <v>7997296599.4200001</v>
      </c>
      <c r="BN86" s="72">
        <f t="shared" ref="BN86:ED86" si="189">SUM(BN87:BN94)</f>
        <v>5958181965.0200005</v>
      </c>
      <c r="BO86" s="72">
        <f t="shared" si="189"/>
        <v>4057606131.3800001</v>
      </c>
      <c r="BP86" s="72">
        <f t="shared" si="189"/>
        <v>3000000000</v>
      </c>
      <c r="BQ86" s="138">
        <f t="shared" si="189"/>
        <v>0</v>
      </c>
      <c r="BR86" s="138">
        <f t="shared" si="189"/>
        <v>0</v>
      </c>
      <c r="BS86" s="138">
        <f t="shared" si="189"/>
        <v>0</v>
      </c>
      <c r="BT86" s="72">
        <f t="shared" si="189"/>
        <v>7336731200</v>
      </c>
      <c r="BU86" s="138">
        <f t="shared" si="189"/>
        <v>5649770352</v>
      </c>
      <c r="BV86" s="138">
        <f t="shared" si="189"/>
        <v>4163752640.0100002</v>
      </c>
      <c r="BW86" s="138">
        <f t="shared" si="189"/>
        <v>3496958178.21</v>
      </c>
      <c r="BX86" s="138">
        <f t="shared" si="189"/>
        <v>0</v>
      </c>
      <c r="BY86" s="72">
        <f t="shared" si="189"/>
        <v>100000000</v>
      </c>
      <c r="BZ86" s="138">
        <f t="shared" si="189"/>
        <v>7139193362.21</v>
      </c>
      <c r="CA86" s="138">
        <f t="shared" si="189"/>
        <v>4746055819.9100008</v>
      </c>
      <c r="CB86" s="138">
        <f t="shared" si="189"/>
        <v>4684675819.9100008</v>
      </c>
      <c r="CC86" s="138">
        <f t="shared" si="189"/>
        <v>16474147</v>
      </c>
      <c r="CD86" s="72">
        <f t="shared" si="189"/>
        <v>0</v>
      </c>
      <c r="CE86" s="138">
        <f t="shared" si="189"/>
        <v>611890318</v>
      </c>
      <c r="CF86" s="138">
        <f t="shared" si="189"/>
        <v>0</v>
      </c>
      <c r="CG86" s="138">
        <f t="shared" si="189"/>
        <v>0</v>
      </c>
      <c r="CH86" s="72">
        <f t="shared" si="189"/>
        <v>0</v>
      </c>
      <c r="CI86" s="138">
        <f t="shared" si="189"/>
        <v>0</v>
      </c>
      <c r="CJ86" s="138">
        <f t="shared" si="189"/>
        <v>0</v>
      </c>
      <c r="CK86" s="138">
        <f t="shared" si="189"/>
        <v>0</v>
      </c>
      <c r="CL86" s="72">
        <f t="shared" si="189"/>
        <v>0</v>
      </c>
      <c r="CM86" s="138">
        <f t="shared" si="189"/>
        <v>0</v>
      </c>
      <c r="CN86" s="138">
        <f t="shared" si="189"/>
        <v>0</v>
      </c>
      <c r="CO86" s="138">
        <f t="shared" si="189"/>
        <v>0</v>
      </c>
      <c r="CP86" s="72">
        <f t="shared" si="189"/>
        <v>0</v>
      </c>
      <c r="CQ86" s="138">
        <f t="shared" si="189"/>
        <v>0</v>
      </c>
      <c r="CR86" s="138">
        <f t="shared" si="189"/>
        <v>0</v>
      </c>
      <c r="CS86" s="138">
        <f t="shared" si="189"/>
        <v>0</v>
      </c>
      <c r="CT86" s="138">
        <f t="shared" si="189"/>
        <v>0</v>
      </c>
      <c r="CU86" s="72">
        <f t="shared" si="189"/>
        <v>0</v>
      </c>
      <c r="CV86" s="138">
        <f t="shared" si="189"/>
        <v>0</v>
      </c>
      <c r="CW86" s="138">
        <f t="shared" si="189"/>
        <v>0</v>
      </c>
      <c r="CX86" s="138">
        <f t="shared" si="189"/>
        <v>0</v>
      </c>
      <c r="CY86" s="138">
        <f t="shared" si="189"/>
        <v>0</v>
      </c>
      <c r="CZ86" s="72">
        <f t="shared" si="189"/>
        <v>12000000000</v>
      </c>
      <c r="DA86" s="138">
        <f t="shared" si="189"/>
        <v>0</v>
      </c>
      <c r="DB86" s="138">
        <f t="shared" si="189"/>
        <v>0</v>
      </c>
      <c r="DC86" s="138">
        <f t="shared" si="189"/>
        <v>0</v>
      </c>
      <c r="DD86" s="72">
        <f t="shared" si="189"/>
        <v>22436731200</v>
      </c>
      <c r="DE86" s="72">
        <f t="shared" si="189"/>
        <v>13400854032.209999</v>
      </c>
      <c r="DF86" s="72">
        <f t="shared" si="189"/>
        <v>8909808459.9200001</v>
      </c>
      <c r="DG86" s="72">
        <f t="shared" si="189"/>
        <v>8181633998.1199999</v>
      </c>
      <c r="DH86" s="72">
        <f t="shared" si="189"/>
        <v>16474147</v>
      </c>
      <c r="DI86" s="72">
        <f t="shared" si="189"/>
        <v>8000000000</v>
      </c>
      <c r="DJ86" s="72">
        <f t="shared" si="189"/>
        <v>14120000000</v>
      </c>
      <c r="DK86" s="72">
        <f t="shared" si="189"/>
        <v>0</v>
      </c>
      <c r="DL86" s="72">
        <f t="shared" si="189"/>
        <v>0</v>
      </c>
      <c r="DM86" s="72">
        <f t="shared" si="189"/>
        <v>7556833136</v>
      </c>
      <c r="DN86" s="72">
        <f t="shared" si="189"/>
        <v>6460290547</v>
      </c>
      <c r="DO86" s="72">
        <f t="shared" si="189"/>
        <v>2281548608.5799999</v>
      </c>
      <c r="DP86" s="72">
        <f t="shared" si="189"/>
        <v>279779676.78999996</v>
      </c>
      <c r="DQ86" s="72">
        <f t="shared" si="189"/>
        <v>40000000</v>
      </c>
      <c r="DR86" s="72">
        <f t="shared" si="189"/>
        <v>6406000000</v>
      </c>
      <c r="DS86" s="72">
        <f t="shared" si="189"/>
        <v>776412681</v>
      </c>
      <c r="DT86" s="72">
        <f t="shared" si="189"/>
        <v>197963000</v>
      </c>
      <c r="DU86" s="72">
        <f t="shared" si="189"/>
        <v>0</v>
      </c>
      <c r="DV86" s="72">
        <f t="shared" si="189"/>
        <v>0</v>
      </c>
      <c r="DW86" s="72">
        <f t="shared" si="189"/>
        <v>0</v>
      </c>
      <c r="DX86" s="72">
        <f t="shared" si="189"/>
        <v>0</v>
      </c>
      <c r="DY86" s="72">
        <f t="shared" si="189"/>
        <v>0</v>
      </c>
      <c r="DZ86" s="72">
        <f t="shared" si="189"/>
        <v>0</v>
      </c>
      <c r="EA86" s="72">
        <f t="shared" si="189"/>
        <v>0</v>
      </c>
      <c r="EB86" s="72">
        <f t="shared" si="189"/>
        <v>0</v>
      </c>
      <c r="EC86" s="72">
        <f t="shared" si="189"/>
        <v>0</v>
      </c>
      <c r="ED86" s="72">
        <f t="shared" si="189"/>
        <v>0</v>
      </c>
      <c r="EE86" s="72">
        <f t="shared" ref="EE86:ER86" si="190">SUM(EE87:EE94)</f>
        <v>0</v>
      </c>
      <c r="EF86" s="72">
        <f t="shared" si="190"/>
        <v>0</v>
      </c>
      <c r="EG86" s="72">
        <f t="shared" si="190"/>
        <v>0</v>
      </c>
      <c r="EH86" s="72">
        <f t="shared" si="190"/>
        <v>0</v>
      </c>
      <c r="EI86" s="72">
        <f t="shared" si="190"/>
        <v>0</v>
      </c>
      <c r="EJ86" s="72">
        <f t="shared" si="190"/>
        <v>0</v>
      </c>
      <c r="EK86" s="72">
        <f t="shared" si="190"/>
        <v>0</v>
      </c>
      <c r="EL86" s="72">
        <f t="shared" si="190"/>
        <v>0</v>
      </c>
      <c r="EM86" s="72">
        <f t="shared" si="190"/>
        <v>0</v>
      </c>
      <c r="EN86" s="72">
        <f t="shared" si="190"/>
        <v>0</v>
      </c>
      <c r="EO86" s="72">
        <f t="shared" si="190"/>
        <v>1000000000</v>
      </c>
      <c r="EP86" s="72">
        <f t="shared" si="190"/>
        <v>0</v>
      </c>
      <c r="EQ86" s="72">
        <f t="shared" si="190"/>
        <v>0</v>
      </c>
      <c r="ER86" s="72">
        <f t="shared" si="190"/>
        <v>0</v>
      </c>
      <c r="ES86" s="72">
        <f>SUM(ES87:ES94)</f>
        <v>16596833136</v>
      </c>
      <c r="ET86" s="72">
        <f t="shared" ref="ET86:EV86" si="191">SUM(ET87:ET94)</f>
        <v>26986290547</v>
      </c>
      <c r="EU86" s="72">
        <f t="shared" si="191"/>
        <v>3057961289.5799999</v>
      </c>
      <c r="EV86" s="72">
        <f t="shared" si="191"/>
        <v>477742676.78999996</v>
      </c>
      <c r="EW86" s="680"/>
      <c r="EX86" s="680"/>
      <c r="EY86" s="680"/>
      <c r="EZ86" s="680"/>
      <c r="FA86" s="680"/>
      <c r="FB86" s="680"/>
      <c r="FC86" s="680"/>
      <c r="FD86" s="680"/>
      <c r="FE86" s="680"/>
      <c r="FF86" s="805">
        <f>SUM(FF87:FF94)</f>
        <v>18858418015</v>
      </c>
      <c r="FG86" s="72">
        <f>SUM(FG87:FG94)</f>
        <v>67635542255</v>
      </c>
    </row>
    <row r="87" spans="1:163" ht="270" customHeight="1" x14ac:dyDescent="0.2">
      <c r="A87" s="299"/>
      <c r="B87" s="317"/>
      <c r="C87" s="247">
        <v>14</v>
      </c>
      <c r="D87" s="218" t="s">
        <v>225</v>
      </c>
      <c r="E87" s="367" t="s">
        <v>226</v>
      </c>
      <c r="F87" s="367">
        <v>0.03</v>
      </c>
      <c r="G87" s="221">
        <v>57</v>
      </c>
      <c r="H87" s="222" t="s">
        <v>227</v>
      </c>
      <c r="I87" s="218" t="s">
        <v>228</v>
      </c>
      <c r="J87" s="223" t="s">
        <v>229</v>
      </c>
      <c r="K87" s="223">
        <v>1</v>
      </c>
      <c r="L87" s="368" t="s">
        <v>73</v>
      </c>
      <c r="M87" s="225">
        <v>103</v>
      </c>
      <c r="N87" s="344">
        <v>48</v>
      </c>
      <c r="O87" s="226">
        <v>12</v>
      </c>
      <c r="P87" s="918">
        <v>12</v>
      </c>
      <c r="Q87" s="226">
        <v>12</v>
      </c>
      <c r="R87" s="228"/>
      <c r="S87" s="918">
        <f>18+11</f>
        <v>29</v>
      </c>
      <c r="T87" s="227">
        <v>12</v>
      </c>
      <c r="U87" s="227"/>
      <c r="V87" s="934">
        <v>15</v>
      </c>
      <c r="W87" s="227">
        <v>12</v>
      </c>
      <c r="X87" s="224"/>
      <c r="Y87" s="282">
        <f t="shared" ref="Y87:Y94" si="192">BL87/$BL$86</f>
        <v>0.36439657979035095</v>
      </c>
      <c r="Z87" s="226">
        <v>11</v>
      </c>
      <c r="AA87" s="223" t="s">
        <v>230</v>
      </c>
      <c r="AB87" s="67"/>
      <c r="AC87" s="68"/>
      <c r="AD87" s="68"/>
      <c r="AE87" s="68"/>
      <c r="AF87" s="67">
        <v>3530000000</v>
      </c>
      <c r="AG87" s="68">
        <v>4388984888</v>
      </c>
      <c r="AH87" s="68">
        <v>3625709742.02</v>
      </c>
      <c r="AI87" s="68">
        <v>2579433745.3800001</v>
      </c>
      <c r="AJ87" s="75"/>
      <c r="AK87" s="75"/>
      <c r="AL87" s="75"/>
      <c r="AM87" s="75"/>
      <c r="AN87" s="89">
        <v>20519904</v>
      </c>
      <c r="AO87" s="88">
        <v>20519904</v>
      </c>
      <c r="AP87" s="88">
        <v>20519904</v>
      </c>
      <c r="AQ87" s="88"/>
      <c r="AR87" s="89"/>
      <c r="AS87" s="88"/>
      <c r="AT87" s="90"/>
      <c r="AU87" s="68"/>
      <c r="AV87" s="67"/>
      <c r="AW87" s="68"/>
      <c r="AX87" s="68"/>
      <c r="AY87" s="68"/>
      <c r="AZ87" s="67"/>
      <c r="BA87" s="68"/>
      <c r="BB87" s="68"/>
      <c r="BC87" s="68"/>
      <c r="BD87" s="67"/>
      <c r="BE87" s="68"/>
      <c r="BF87" s="68"/>
      <c r="BG87" s="68"/>
      <c r="BH87" s="67"/>
      <c r="BI87" s="68"/>
      <c r="BJ87" s="68"/>
      <c r="BK87" s="68"/>
      <c r="BL87" s="67">
        <f t="shared" ref="BL87:BL94" si="193">+AB87+AF87+AJ87+AN87+AR87+AV87+AZ87+BD87+BH87</f>
        <v>3550519904</v>
      </c>
      <c r="BM87" s="68">
        <f t="shared" ref="BM87:BO94" si="194">AC87+AG87+AK87+AO87+AS87+AW87+BA87+BE87+BI87</f>
        <v>4409504792</v>
      </c>
      <c r="BN87" s="68">
        <f t="shared" si="194"/>
        <v>3646229646.02</v>
      </c>
      <c r="BO87" s="68">
        <f t="shared" si="194"/>
        <v>2579433745.3800001</v>
      </c>
      <c r="BP87" s="682"/>
      <c r="BQ87" s="238"/>
      <c r="BR87" s="238"/>
      <c r="BS87" s="238"/>
      <c r="BT87" s="682">
        <v>4489900000</v>
      </c>
      <c r="BU87" s="322">
        <v>2685878637</v>
      </c>
      <c r="BV87" s="322">
        <v>1538971054.5</v>
      </c>
      <c r="BW87" s="322">
        <v>1175890669.7</v>
      </c>
      <c r="BX87" s="322"/>
      <c r="BY87" s="682"/>
      <c r="BZ87" s="322">
        <v>5786250862.21</v>
      </c>
      <c r="CA87" s="238">
        <v>3966146401.5</v>
      </c>
      <c r="CB87" s="238">
        <v>3904766401.5</v>
      </c>
      <c r="CC87" s="238">
        <v>16474147</v>
      </c>
      <c r="CD87" s="682"/>
      <c r="CE87" s="238"/>
      <c r="CF87" s="238"/>
      <c r="CG87" s="238"/>
      <c r="CH87" s="682"/>
      <c r="CI87" s="238"/>
      <c r="CJ87" s="238"/>
      <c r="CK87" s="238"/>
      <c r="CL87" s="682"/>
      <c r="CM87" s="238"/>
      <c r="CN87" s="238"/>
      <c r="CO87" s="238"/>
      <c r="CP87" s="682"/>
      <c r="CQ87" s="238"/>
      <c r="CR87" s="238"/>
      <c r="CS87" s="238"/>
      <c r="CT87" s="238"/>
      <c r="CU87" s="682"/>
      <c r="CV87" s="238"/>
      <c r="CW87" s="238"/>
      <c r="CX87" s="238"/>
      <c r="CY87" s="238"/>
      <c r="CZ87" s="682"/>
      <c r="DA87" s="238"/>
      <c r="DB87" s="238"/>
      <c r="DC87" s="238"/>
      <c r="DD87" s="676">
        <f t="shared" ref="DD87:DD94" si="195">BP87+BT87+BY87+CD87+CH87+CL87+CP87+CU87+CZ87</f>
        <v>4489900000</v>
      </c>
      <c r="DE87" s="711">
        <f t="shared" ref="DE87:DE94" si="196">BQ87+BU87+BZ87+CE87+CI87+CM87+CQ87+CV87+DA87</f>
        <v>8472129499.21</v>
      </c>
      <c r="DF87" s="711">
        <f t="shared" ref="DF87:DF94" si="197">BR87+BV87+CA87+CF87+CJ87+CN87+CR87+CW87+DB87</f>
        <v>5505117456</v>
      </c>
      <c r="DG87" s="711">
        <f t="shared" ref="DG87:DG94" si="198">BS87+BW87+CB87+CG87+CK87+CO87+CS87+CX87+DC87</f>
        <v>5080657071.1999998</v>
      </c>
      <c r="DH87" s="711">
        <f>CC87</f>
        <v>16474147</v>
      </c>
      <c r="DI87" s="682"/>
      <c r="DJ87" s="686"/>
      <c r="DK87" s="682"/>
      <c r="DL87" s="682"/>
      <c r="DM87" s="682">
        <v>3654597000</v>
      </c>
      <c r="DN87" s="682">
        <f>2390695347+550000000</f>
        <v>2940695347</v>
      </c>
      <c r="DO87" s="682">
        <f>1685383425.58+115700000</f>
        <v>1801083425.5799999</v>
      </c>
      <c r="DP87" s="682">
        <f>47248321.79+49364000</f>
        <v>96612321.789999992</v>
      </c>
      <c r="DQ87" s="682"/>
      <c r="DR87" s="682">
        <v>4150000000</v>
      </c>
      <c r="DS87" s="682">
        <v>547870000</v>
      </c>
      <c r="DT87" s="682">
        <v>126670500</v>
      </c>
      <c r="DU87" s="682"/>
      <c r="DV87" s="682"/>
      <c r="DW87" s="682"/>
      <c r="DX87" s="682"/>
      <c r="DY87" s="682"/>
      <c r="DZ87" s="682"/>
      <c r="EA87" s="682"/>
      <c r="EB87" s="682"/>
      <c r="EC87" s="682"/>
      <c r="ED87" s="682"/>
      <c r="EE87" s="682"/>
      <c r="EF87" s="682"/>
      <c r="EG87" s="682"/>
      <c r="EH87" s="682"/>
      <c r="EI87" s="682"/>
      <c r="EJ87" s="682"/>
      <c r="EK87" s="682"/>
      <c r="EL87" s="682"/>
      <c r="EM87" s="682"/>
      <c r="EN87" s="682"/>
      <c r="EO87" s="682"/>
      <c r="EP87" s="682"/>
      <c r="EQ87" s="682"/>
      <c r="ER87" s="682"/>
      <c r="ES87" s="676">
        <f>DI87+DM87+DQ87+DU87+DY87+EC87+EG87+EK87+EO87</f>
        <v>3654597000</v>
      </c>
      <c r="ET87" s="690">
        <f>DJ87+DN87+DR87+DV87+DZ87+ED87+EH87+EL87+EP87</f>
        <v>7090695347</v>
      </c>
      <c r="EU87" s="690">
        <f t="shared" ref="ET87:EV94" si="199">DK87+DO87+DS87+DW87+EA87+EE87+EI87+EM87+EQ87</f>
        <v>2348953425.5799999</v>
      </c>
      <c r="EV87" s="690">
        <f t="shared" si="199"/>
        <v>223282821.78999999</v>
      </c>
      <c r="EW87" s="834"/>
      <c r="EX87" s="682">
        <v>3824234910</v>
      </c>
      <c r="EY87" s="682"/>
      <c r="EZ87" s="682"/>
      <c r="FA87" s="682"/>
      <c r="FB87" s="682"/>
      <c r="FC87" s="682"/>
      <c r="FD87" s="682"/>
      <c r="FE87" s="682"/>
      <c r="FF87" s="676">
        <f t="shared" ref="FF87:FF94" si="200">EW87+EX87+EY87+EZ87+FA87+FB87+FC87+FD87+FE87</f>
        <v>3824234910</v>
      </c>
      <c r="FG87" s="107">
        <f t="shared" ref="FG87:FG94" si="201">BL87+DD87+ES87+FF87</f>
        <v>15519251814</v>
      </c>
    </row>
    <row r="88" spans="1:163" ht="67.5" customHeight="1" x14ac:dyDescent="0.2">
      <c r="A88" s="299"/>
      <c r="B88" s="317"/>
      <c r="C88" s="239">
        <v>6</v>
      </c>
      <c r="D88" s="244" t="s">
        <v>231</v>
      </c>
      <c r="E88" s="325" t="s">
        <v>127</v>
      </c>
      <c r="F88" s="369" t="s">
        <v>127</v>
      </c>
      <c r="G88" s="967">
        <v>58</v>
      </c>
      <c r="H88" s="370" t="s">
        <v>232</v>
      </c>
      <c r="I88" s="241" t="s">
        <v>233</v>
      </c>
      <c r="J88" s="361" t="s">
        <v>234</v>
      </c>
      <c r="K88" s="361">
        <v>15</v>
      </c>
      <c r="L88" s="224" t="s">
        <v>73</v>
      </c>
      <c r="M88" s="249">
        <v>6</v>
      </c>
      <c r="N88" s="249">
        <v>4</v>
      </c>
      <c r="O88" s="227">
        <v>0</v>
      </c>
      <c r="P88" s="934"/>
      <c r="Q88" s="227">
        <v>1</v>
      </c>
      <c r="R88" s="228"/>
      <c r="S88" s="918">
        <v>1</v>
      </c>
      <c r="T88" s="227">
        <v>2</v>
      </c>
      <c r="U88" s="227"/>
      <c r="V88" s="934">
        <v>0</v>
      </c>
      <c r="W88" s="227">
        <v>1</v>
      </c>
      <c r="X88" s="224"/>
      <c r="Y88" s="282">
        <f t="shared" si="192"/>
        <v>0</v>
      </c>
      <c r="Z88" s="226">
        <v>11</v>
      </c>
      <c r="AA88" s="223" t="s">
        <v>230</v>
      </c>
      <c r="AB88" s="67"/>
      <c r="AC88" s="68"/>
      <c r="AD88" s="68"/>
      <c r="AE88" s="68"/>
      <c r="AF88" s="85">
        <v>0</v>
      </c>
      <c r="AG88" s="75"/>
      <c r="AH88" s="75"/>
      <c r="AI88" s="75"/>
      <c r="AJ88" s="75"/>
      <c r="AK88" s="75"/>
      <c r="AL88" s="75"/>
      <c r="AM88" s="75"/>
      <c r="AN88" s="85"/>
      <c r="AO88" s="75"/>
      <c r="AP88" s="75"/>
      <c r="AQ88" s="75"/>
      <c r="AR88" s="85"/>
      <c r="AS88" s="75"/>
      <c r="AT88" s="68"/>
      <c r="AU88" s="68"/>
      <c r="AV88" s="67"/>
      <c r="AW88" s="68"/>
      <c r="AX88" s="68"/>
      <c r="AY88" s="68"/>
      <c r="AZ88" s="67"/>
      <c r="BA88" s="68"/>
      <c r="BB88" s="68"/>
      <c r="BC88" s="68"/>
      <c r="BD88" s="67"/>
      <c r="BE88" s="68"/>
      <c r="BF88" s="68"/>
      <c r="BG88" s="68"/>
      <c r="BH88" s="67"/>
      <c r="BI88" s="68"/>
      <c r="BJ88" s="68"/>
      <c r="BK88" s="68"/>
      <c r="BL88" s="67">
        <f t="shared" si="193"/>
        <v>0</v>
      </c>
      <c r="BM88" s="68">
        <f t="shared" si="194"/>
        <v>0</v>
      </c>
      <c r="BN88" s="68">
        <f t="shared" si="194"/>
        <v>0</v>
      </c>
      <c r="BO88" s="68">
        <f t="shared" si="194"/>
        <v>0</v>
      </c>
      <c r="BP88" s="685"/>
      <c r="BQ88" s="238"/>
      <c r="BR88" s="238"/>
      <c r="BS88" s="238"/>
      <c r="BT88" s="682"/>
      <c r="BU88" s="238">
        <v>50000000</v>
      </c>
      <c r="BV88" s="238">
        <v>49998704</v>
      </c>
      <c r="BW88" s="238">
        <v>49998704</v>
      </c>
      <c r="BX88" s="238"/>
      <c r="BY88" s="682"/>
      <c r="BZ88" s="238"/>
      <c r="CA88" s="238"/>
      <c r="CB88" s="238"/>
      <c r="CC88" s="238"/>
      <c r="CD88" s="682"/>
      <c r="CE88" s="238"/>
      <c r="CF88" s="238"/>
      <c r="CG88" s="238"/>
      <c r="CH88" s="682"/>
      <c r="CI88" s="238"/>
      <c r="CJ88" s="238"/>
      <c r="CK88" s="238"/>
      <c r="CL88" s="682"/>
      <c r="CM88" s="238"/>
      <c r="CN88" s="238"/>
      <c r="CO88" s="238"/>
      <c r="CP88" s="682"/>
      <c r="CQ88" s="238"/>
      <c r="CR88" s="238"/>
      <c r="CS88" s="238"/>
      <c r="CT88" s="238"/>
      <c r="CU88" s="682"/>
      <c r="CV88" s="238"/>
      <c r="CW88" s="238"/>
      <c r="CX88" s="238"/>
      <c r="CY88" s="238"/>
      <c r="CZ88" s="682">
        <v>1000000000</v>
      </c>
      <c r="DA88" s="238"/>
      <c r="DB88" s="238"/>
      <c r="DC88" s="238"/>
      <c r="DD88" s="676">
        <f t="shared" si="195"/>
        <v>1000000000</v>
      </c>
      <c r="DE88" s="711">
        <f t="shared" si="196"/>
        <v>50000000</v>
      </c>
      <c r="DF88" s="711">
        <f t="shared" si="197"/>
        <v>49998704</v>
      </c>
      <c r="DG88" s="711">
        <f t="shared" si="198"/>
        <v>49998704</v>
      </c>
      <c r="DH88" s="711"/>
      <c r="DI88" s="682"/>
      <c r="DJ88" s="1096">
        <v>5400000000</v>
      </c>
      <c r="DK88" s="682"/>
      <c r="DL88" s="682"/>
      <c r="DM88" s="682"/>
      <c r="DN88" s="682"/>
      <c r="DO88" s="682"/>
      <c r="DP88" s="682"/>
      <c r="DQ88" s="682"/>
      <c r="DR88" s="682"/>
      <c r="DS88" s="682"/>
      <c r="DT88" s="682"/>
      <c r="DU88" s="682"/>
      <c r="DV88" s="682"/>
      <c r="DW88" s="682"/>
      <c r="DX88" s="682"/>
      <c r="DY88" s="682"/>
      <c r="DZ88" s="682"/>
      <c r="EA88" s="682"/>
      <c r="EB88" s="682"/>
      <c r="EC88" s="682"/>
      <c r="ED88" s="682"/>
      <c r="EE88" s="682"/>
      <c r="EF88" s="682"/>
      <c r="EG88" s="682"/>
      <c r="EH88" s="682"/>
      <c r="EI88" s="682"/>
      <c r="EJ88" s="682"/>
      <c r="EK88" s="682"/>
      <c r="EL88" s="682"/>
      <c r="EM88" s="682"/>
      <c r="EN88" s="682"/>
      <c r="EO88" s="682">
        <v>1000000000</v>
      </c>
      <c r="EP88" s="682"/>
      <c r="EQ88" s="682"/>
      <c r="ER88" s="682"/>
      <c r="ES88" s="676">
        <f t="shared" ref="ES88:ES94" si="202">DI88+DM88+DQ88+DU88+DY88+EC88+EG88+EK88+EO88</f>
        <v>1000000000</v>
      </c>
      <c r="ET88" s="690">
        <f t="shared" si="199"/>
        <v>5400000000</v>
      </c>
      <c r="EU88" s="690">
        <f t="shared" si="199"/>
        <v>0</v>
      </c>
      <c r="EV88" s="690">
        <f t="shared" si="199"/>
        <v>0</v>
      </c>
      <c r="EW88" s="834"/>
      <c r="EX88" s="682"/>
      <c r="EY88" s="682"/>
      <c r="EZ88" s="682"/>
      <c r="FA88" s="682"/>
      <c r="FB88" s="682"/>
      <c r="FC88" s="682"/>
      <c r="FD88" s="682"/>
      <c r="FE88" s="682">
        <v>1000000000</v>
      </c>
      <c r="FF88" s="676">
        <f t="shared" si="200"/>
        <v>1000000000</v>
      </c>
      <c r="FG88" s="107">
        <f t="shared" si="201"/>
        <v>3000000000</v>
      </c>
    </row>
    <row r="89" spans="1:163" ht="300.75" customHeight="1" x14ac:dyDescent="0.2">
      <c r="A89" s="299"/>
      <c r="B89" s="299"/>
      <c r="C89" s="247">
        <v>36</v>
      </c>
      <c r="D89" s="244" t="s">
        <v>235</v>
      </c>
      <c r="E89" s="371">
        <v>0.4</v>
      </c>
      <c r="F89" s="372">
        <v>0.6</v>
      </c>
      <c r="G89" s="221">
        <v>59</v>
      </c>
      <c r="H89" s="218" t="s">
        <v>236</v>
      </c>
      <c r="I89" s="218" t="s">
        <v>237</v>
      </c>
      <c r="J89" s="313" t="s">
        <v>234</v>
      </c>
      <c r="K89" s="313">
        <v>15</v>
      </c>
      <c r="L89" s="368" t="s">
        <v>73</v>
      </c>
      <c r="M89" s="225">
        <v>82</v>
      </c>
      <c r="N89" s="344">
        <v>48</v>
      </c>
      <c r="O89" s="227">
        <v>12</v>
      </c>
      <c r="P89" s="934">
        <v>24</v>
      </c>
      <c r="Q89" s="227">
        <v>12</v>
      </c>
      <c r="R89" s="228"/>
      <c r="S89" s="918">
        <f>23+12</f>
        <v>35</v>
      </c>
      <c r="T89" s="227">
        <v>12</v>
      </c>
      <c r="U89" s="227"/>
      <c r="V89" s="934">
        <v>0</v>
      </c>
      <c r="W89" s="227">
        <v>12</v>
      </c>
      <c r="X89" s="224"/>
      <c r="Y89" s="357">
        <f t="shared" si="192"/>
        <v>0.18473740786065782</v>
      </c>
      <c r="Z89" s="227">
        <v>11</v>
      </c>
      <c r="AA89" s="224" t="s">
        <v>230</v>
      </c>
      <c r="AB89" s="80"/>
      <c r="AC89" s="79"/>
      <c r="AD89" s="79"/>
      <c r="AE89" s="79"/>
      <c r="AF89" s="77">
        <v>1800000000</v>
      </c>
      <c r="AG89" s="78">
        <v>2582791807.4200001</v>
      </c>
      <c r="AH89" s="78">
        <v>1855791807.4200001</v>
      </c>
      <c r="AI89" s="78">
        <v>1044291807.4200001</v>
      </c>
      <c r="AJ89" s="78"/>
      <c r="AK89" s="78"/>
      <c r="AL89" s="78"/>
      <c r="AM89" s="78"/>
      <c r="AN89" s="77"/>
      <c r="AO89" s="78"/>
      <c r="AP89" s="78"/>
      <c r="AQ89" s="78"/>
      <c r="AR89" s="77"/>
      <c r="AS89" s="78"/>
      <c r="AT89" s="79"/>
      <c r="AU89" s="79"/>
      <c r="AV89" s="80"/>
      <c r="AW89" s="79"/>
      <c r="AX89" s="79"/>
      <c r="AY89" s="79"/>
      <c r="AZ89" s="80"/>
      <c r="BA89" s="79"/>
      <c r="BB89" s="79"/>
      <c r="BC89" s="79"/>
      <c r="BD89" s="80"/>
      <c r="BE89" s="79"/>
      <c r="BF89" s="79"/>
      <c r="BG89" s="79"/>
      <c r="BH89" s="80"/>
      <c r="BI89" s="79"/>
      <c r="BJ89" s="79"/>
      <c r="BK89" s="79"/>
      <c r="BL89" s="80">
        <f t="shared" si="193"/>
        <v>1800000000</v>
      </c>
      <c r="BM89" s="79">
        <f t="shared" si="194"/>
        <v>2582791807.4200001</v>
      </c>
      <c r="BN89" s="79">
        <f t="shared" si="194"/>
        <v>1855791807.4200001</v>
      </c>
      <c r="BO89" s="79">
        <f t="shared" si="194"/>
        <v>1044291807.4200001</v>
      </c>
      <c r="BP89" s="682"/>
      <c r="BQ89" s="238"/>
      <c r="BR89" s="238"/>
      <c r="BS89" s="238"/>
      <c r="BT89" s="682">
        <v>1000000000</v>
      </c>
      <c r="BU89" s="238">
        <v>1316303428</v>
      </c>
      <c r="BV89" s="238">
        <v>1135827475</v>
      </c>
      <c r="BW89" s="238">
        <v>848605887</v>
      </c>
      <c r="BX89" s="238"/>
      <c r="BY89" s="682"/>
      <c r="BZ89" s="238">
        <v>682942500</v>
      </c>
      <c r="CA89" s="238">
        <v>310580859.61000001</v>
      </c>
      <c r="CB89" s="238">
        <v>310580859.61000001</v>
      </c>
      <c r="CC89" s="238"/>
      <c r="CD89" s="682"/>
      <c r="CE89" s="238">
        <v>611890318</v>
      </c>
      <c r="CF89" s="238"/>
      <c r="CG89" s="238"/>
      <c r="CH89" s="682"/>
      <c r="CI89" s="238"/>
      <c r="CJ89" s="238"/>
      <c r="CK89" s="238"/>
      <c r="CL89" s="682"/>
      <c r="CM89" s="238"/>
      <c r="CN89" s="238"/>
      <c r="CO89" s="238"/>
      <c r="CP89" s="682"/>
      <c r="CQ89" s="238"/>
      <c r="CR89" s="238"/>
      <c r="CS89" s="238"/>
      <c r="CT89" s="238"/>
      <c r="CU89" s="685"/>
      <c r="CV89" s="238"/>
      <c r="CW89" s="238"/>
      <c r="CX89" s="238"/>
      <c r="CY89" s="238"/>
      <c r="CZ89" s="682">
        <v>2000000000</v>
      </c>
      <c r="DA89" s="238"/>
      <c r="DB89" s="238"/>
      <c r="DC89" s="238"/>
      <c r="DD89" s="676">
        <f t="shared" si="195"/>
        <v>3000000000</v>
      </c>
      <c r="DE89" s="676">
        <f t="shared" si="196"/>
        <v>2611136246</v>
      </c>
      <c r="DF89" s="676">
        <f t="shared" si="197"/>
        <v>1446408334.6100001</v>
      </c>
      <c r="DG89" s="676">
        <f t="shared" si="198"/>
        <v>1159186746.6100001</v>
      </c>
      <c r="DH89" s="676"/>
      <c r="DI89" s="682"/>
      <c r="DJ89" s="686">
        <v>400000000</v>
      </c>
      <c r="DK89" s="682"/>
      <c r="DL89" s="682"/>
      <c r="DM89" s="682">
        <f>2357158989-357158989</f>
        <v>2000000000</v>
      </c>
      <c r="DN89" s="682">
        <f>1721952832+550000000</f>
        <v>2271952832</v>
      </c>
      <c r="DO89" s="682">
        <v>115700000</v>
      </c>
      <c r="DP89" s="682">
        <v>49364000</v>
      </c>
      <c r="DQ89" s="682"/>
      <c r="DR89" s="682">
        <v>2000000000</v>
      </c>
      <c r="DS89" s="682">
        <v>228542681</v>
      </c>
      <c r="DT89" s="682">
        <v>71292500</v>
      </c>
      <c r="DU89" s="682"/>
      <c r="DV89" s="682"/>
      <c r="DW89" s="682"/>
      <c r="DX89" s="682"/>
      <c r="DY89" s="682"/>
      <c r="DZ89" s="682"/>
      <c r="EA89" s="682"/>
      <c r="EB89" s="682"/>
      <c r="EC89" s="682"/>
      <c r="ED89" s="682"/>
      <c r="EE89" s="682"/>
      <c r="EF89" s="682"/>
      <c r="EG89" s="682"/>
      <c r="EH89" s="682"/>
      <c r="EI89" s="682"/>
      <c r="EJ89" s="682"/>
      <c r="EK89" s="682"/>
      <c r="EL89" s="682"/>
      <c r="EM89" s="682"/>
      <c r="EN89" s="682"/>
      <c r="EO89" s="682"/>
      <c r="EP89" s="682"/>
      <c r="EQ89" s="682"/>
      <c r="ER89" s="682"/>
      <c r="ES89" s="676">
        <f t="shared" si="202"/>
        <v>2000000000</v>
      </c>
      <c r="ET89" s="690">
        <f t="shared" si="199"/>
        <v>4671952832</v>
      </c>
      <c r="EU89" s="690">
        <f t="shared" si="199"/>
        <v>344242681</v>
      </c>
      <c r="EV89" s="690">
        <f t="shared" si="199"/>
        <v>120656500</v>
      </c>
      <c r="EW89" s="834"/>
      <c r="EX89" s="682">
        <v>2000000000</v>
      </c>
      <c r="EY89" s="682"/>
      <c r="EZ89" s="682"/>
      <c r="FA89" s="682"/>
      <c r="FB89" s="682"/>
      <c r="FC89" s="682"/>
      <c r="FD89" s="682"/>
      <c r="FE89" s="682"/>
      <c r="FF89" s="676">
        <f t="shared" si="200"/>
        <v>2000000000</v>
      </c>
      <c r="FG89" s="107">
        <f t="shared" si="201"/>
        <v>8800000000</v>
      </c>
    </row>
    <row r="90" spans="1:163" ht="303" customHeight="1" x14ac:dyDescent="0.2">
      <c r="A90" s="299"/>
      <c r="B90" s="299"/>
      <c r="C90" s="247">
        <v>10</v>
      </c>
      <c r="D90" s="218" t="s">
        <v>238</v>
      </c>
      <c r="E90" s="247" t="s">
        <v>239</v>
      </c>
      <c r="F90" s="373" t="s">
        <v>240</v>
      </c>
      <c r="G90" s="221">
        <v>60</v>
      </c>
      <c r="H90" s="218" t="s">
        <v>241</v>
      </c>
      <c r="I90" s="218" t="s">
        <v>242</v>
      </c>
      <c r="J90" s="313" t="s">
        <v>234</v>
      </c>
      <c r="K90" s="313">
        <v>15</v>
      </c>
      <c r="L90" s="374" t="s">
        <v>73</v>
      </c>
      <c r="M90" s="225">
        <v>9</v>
      </c>
      <c r="N90" s="344">
        <v>48</v>
      </c>
      <c r="O90" s="227">
        <v>12</v>
      </c>
      <c r="P90" s="934">
        <v>18</v>
      </c>
      <c r="Q90" s="227">
        <v>12</v>
      </c>
      <c r="R90" s="228"/>
      <c r="S90" s="918">
        <f>41+2</f>
        <v>43</v>
      </c>
      <c r="T90" s="227">
        <v>12</v>
      </c>
      <c r="U90" s="227"/>
      <c r="V90" s="934">
        <v>0</v>
      </c>
      <c r="W90" s="227">
        <v>12</v>
      </c>
      <c r="X90" s="224"/>
      <c r="Y90" s="357">
        <f t="shared" si="192"/>
        <v>0</v>
      </c>
      <c r="Z90" s="227">
        <v>11</v>
      </c>
      <c r="AA90" s="224" t="s">
        <v>230</v>
      </c>
      <c r="AB90" s="80"/>
      <c r="AC90" s="79"/>
      <c r="AD90" s="79"/>
      <c r="AE90" s="79"/>
      <c r="AF90" s="77">
        <v>0</v>
      </c>
      <c r="AG90" s="78">
        <v>171365859.79000002</v>
      </c>
      <c r="AH90" s="78">
        <v>161525412.42000002</v>
      </c>
      <c r="AI90" s="78">
        <v>161525412.42000002</v>
      </c>
      <c r="AJ90" s="78"/>
      <c r="AK90" s="78"/>
      <c r="AL90" s="78"/>
      <c r="AM90" s="78"/>
      <c r="AN90" s="77"/>
      <c r="AO90" s="78"/>
      <c r="AP90" s="78"/>
      <c r="AQ90" s="78"/>
      <c r="AR90" s="77"/>
      <c r="AS90" s="78"/>
      <c r="AT90" s="79"/>
      <c r="AU90" s="79"/>
      <c r="AV90" s="80"/>
      <c r="AW90" s="79"/>
      <c r="AX90" s="79"/>
      <c r="AY90" s="79"/>
      <c r="AZ90" s="80"/>
      <c r="BA90" s="79"/>
      <c r="BB90" s="79"/>
      <c r="BC90" s="79"/>
      <c r="BD90" s="80"/>
      <c r="BE90" s="79"/>
      <c r="BF90" s="79"/>
      <c r="BG90" s="79"/>
      <c r="BH90" s="80"/>
      <c r="BI90" s="79"/>
      <c r="BJ90" s="79"/>
      <c r="BK90" s="79"/>
      <c r="BL90" s="80">
        <f t="shared" si="193"/>
        <v>0</v>
      </c>
      <c r="BM90" s="79">
        <f t="shared" si="194"/>
        <v>171365859.79000002</v>
      </c>
      <c r="BN90" s="79">
        <f t="shared" si="194"/>
        <v>161525412.42000002</v>
      </c>
      <c r="BO90" s="79">
        <f t="shared" si="194"/>
        <v>161525412.42000002</v>
      </c>
      <c r="BP90" s="682"/>
      <c r="BQ90" s="238"/>
      <c r="BR90" s="238"/>
      <c r="BS90" s="238"/>
      <c r="BT90" s="682"/>
      <c r="BU90" s="238">
        <v>493767887</v>
      </c>
      <c r="BV90" s="238">
        <v>343203923</v>
      </c>
      <c r="BW90" s="238">
        <v>326711434</v>
      </c>
      <c r="BX90" s="238"/>
      <c r="BY90" s="682"/>
      <c r="BZ90" s="238">
        <v>321000000</v>
      </c>
      <c r="CA90" s="238">
        <v>314000000</v>
      </c>
      <c r="CB90" s="238">
        <v>314000000</v>
      </c>
      <c r="CC90" s="238"/>
      <c r="CD90" s="682"/>
      <c r="CE90" s="238"/>
      <c r="CF90" s="238"/>
      <c r="CG90" s="238"/>
      <c r="CH90" s="682"/>
      <c r="CI90" s="238"/>
      <c r="CJ90" s="238"/>
      <c r="CK90" s="238"/>
      <c r="CL90" s="682"/>
      <c r="CM90" s="238"/>
      <c r="CN90" s="238"/>
      <c r="CO90" s="238"/>
      <c r="CP90" s="682"/>
      <c r="CQ90" s="238"/>
      <c r="CR90" s="238"/>
      <c r="CS90" s="238"/>
      <c r="CT90" s="238"/>
      <c r="CU90" s="685"/>
      <c r="CV90" s="238"/>
      <c r="CW90" s="238"/>
      <c r="CX90" s="238"/>
      <c r="CY90" s="238"/>
      <c r="CZ90" s="682">
        <v>4000000000</v>
      </c>
      <c r="DA90" s="238"/>
      <c r="DB90" s="238"/>
      <c r="DC90" s="238"/>
      <c r="DD90" s="676">
        <f t="shared" si="195"/>
        <v>4000000000</v>
      </c>
      <c r="DE90" s="676">
        <f t="shared" si="196"/>
        <v>814767887</v>
      </c>
      <c r="DF90" s="676">
        <f t="shared" si="197"/>
        <v>657203923</v>
      </c>
      <c r="DG90" s="676">
        <f t="shared" si="198"/>
        <v>640711434</v>
      </c>
      <c r="DH90" s="676"/>
      <c r="DI90" s="682">
        <v>2500000000</v>
      </c>
      <c r="DJ90" s="1096">
        <f>3400000000-900000000</f>
        <v>2500000000</v>
      </c>
      <c r="DK90" s="682"/>
      <c r="DL90" s="682"/>
      <c r="DM90" s="682"/>
      <c r="DN90" s="682">
        <v>437642368</v>
      </c>
      <c r="DO90" s="682">
        <v>64825000</v>
      </c>
      <c r="DP90" s="682">
        <v>24307400</v>
      </c>
      <c r="DQ90" s="682"/>
      <c r="DR90" s="682">
        <v>226000000</v>
      </c>
      <c r="DS90" s="682"/>
      <c r="DT90" s="682"/>
      <c r="DU90" s="682"/>
      <c r="DV90" s="682"/>
      <c r="DW90" s="682"/>
      <c r="DX90" s="682"/>
      <c r="DY90" s="682"/>
      <c r="DZ90" s="682"/>
      <c r="EA90" s="682"/>
      <c r="EB90" s="682"/>
      <c r="EC90" s="682"/>
      <c r="ED90" s="682"/>
      <c r="EE90" s="682"/>
      <c r="EF90" s="682"/>
      <c r="EG90" s="682"/>
      <c r="EH90" s="682"/>
      <c r="EI90" s="682"/>
      <c r="EJ90" s="682"/>
      <c r="EK90" s="682"/>
      <c r="EL90" s="682"/>
      <c r="EM90" s="682"/>
      <c r="EN90" s="682"/>
      <c r="EO90" s="682"/>
      <c r="EP90" s="682"/>
      <c r="EQ90" s="682"/>
      <c r="ER90" s="682"/>
      <c r="ES90" s="676">
        <f t="shared" si="202"/>
        <v>2500000000</v>
      </c>
      <c r="ET90" s="690">
        <f t="shared" si="199"/>
        <v>3163642368</v>
      </c>
      <c r="EU90" s="690">
        <f t="shared" si="199"/>
        <v>64825000</v>
      </c>
      <c r="EV90" s="690">
        <f t="shared" si="199"/>
        <v>24307400</v>
      </c>
      <c r="EW90" s="834">
        <f>4000000000-2054879885</f>
        <v>1945120115</v>
      </c>
      <c r="EX90" s="682"/>
      <c r="EY90" s="682"/>
      <c r="EZ90" s="682"/>
      <c r="FA90" s="682"/>
      <c r="FB90" s="682"/>
      <c r="FC90" s="682"/>
      <c r="FD90" s="682"/>
      <c r="FE90" s="682">
        <v>2054879885</v>
      </c>
      <c r="FF90" s="676">
        <f t="shared" si="200"/>
        <v>4000000000</v>
      </c>
      <c r="FG90" s="107">
        <f t="shared" si="201"/>
        <v>10500000000</v>
      </c>
    </row>
    <row r="91" spans="1:163" ht="185.25" customHeight="1" x14ac:dyDescent="0.2">
      <c r="A91" s="299"/>
      <c r="B91" s="317"/>
      <c r="C91" s="239">
        <v>22</v>
      </c>
      <c r="D91" s="244" t="s">
        <v>243</v>
      </c>
      <c r="E91" s="375" t="s">
        <v>244</v>
      </c>
      <c r="F91" s="376" t="s">
        <v>245</v>
      </c>
      <c r="G91" s="221">
        <v>61</v>
      </c>
      <c r="H91" s="222" t="s">
        <v>246</v>
      </c>
      <c r="I91" s="218" t="s">
        <v>247</v>
      </c>
      <c r="J91" s="361" t="s">
        <v>234</v>
      </c>
      <c r="K91" s="361">
        <v>15</v>
      </c>
      <c r="L91" s="368" t="s">
        <v>73</v>
      </c>
      <c r="M91" s="225">
        <v>2</v>
      </c>
      <c r="N91" s="344">
        <v>4</v>
      </c>
      <c r="O91" s="226">
        <v>1</v>
      </c>
      <c r="P91" s="918">
        <v>2</v>
      </c>
      <c r="Q91" s="226">
        <v>2</v>
      </c>
      <c r="R91" s="228"/>
      <c r="S91" s="918">
        <v>2</v>
      </c>
      <c r="T91" s="226">
        <v>1</v>
      </c>
      <c r="U91" s="226"/>
      <c r="V91" s="918">
        <v>1</v>
      </c>
      <c r="W91" s="226">
        <v>0</v>
      </c>
      <c r="X91" s="223"/>
      <c r="Y91" s="282">
        <f t="shared" si="192"/>
        <v>1.7447421853506572E-2</v>
      </c>
      <c r="Z91" s="226">
        <v>11</v>
      </c>
      <c r="AA91" s="223" t="s">
        <v>230</v>
      </c>
      <c r="AB91" s="67"/>
      <c r="AC91" s="68"/>
      <c r="AD91" s="68"/>
      <c r="AE91" s="68"/>
      <c r="AF91" s="85">
        <v>0</v>
      </c>
      <c r="AG91" s="75"/>
      <c r="AH91" s="75"/>
      <c r="AI91" s="75"/>
      <c r="AJ91" s="88">
        <v>170000000</v>
      </c>
      <c r="AK91" s="88">
        <v>310000000</v>
      </c>
      <c r="AL91" s="88">
        <v>77426192</v>
      </c>
      <c r="AM91" s="88">
        <v>55146259</v>
      </c>
      <c r="AN91" s="89"/>
      <c r="AO91" s="88">
        <v>128000000</v>
      </c>
      <c r="AP91" s="88"/>
      <c r="AQ91" s="88"/>
      <c r="AR91" s="89"/>
      <c r="AS91" s="88"/>
      <c r="AT91" s="90"/>
      <c r="AU91" s="68"/>
      <c r="AV91" s="67"/>
      <c r="AW91" s="68"/>
      <c r="AX91" s="68"/>
      <c r="AY91" s="68"/>
      <c r="AZ91" s="67"/>
      <c r="BA91" s="68"/>
      <c r="BB91" s="68"/>
      <c r="BC91" s="68"/>
      <c r="BD91" s="67"/>
      <c r="BE91" s="68"/>
      <c r="BF91" s="68"/>
      <c r="BG91" s="68"/>
      <c r="BH91" s="67"/>
      <c r="BI91" s="68"/>
      <c r="BJ91" s="68"/>
      <c r="BK91" s="68"/>
      <c r="BL91" s="67">
        <f t="shared" si="193"/>
        <v>170000000</v>
      </c>
      <c r="BM91" s="68">
        <f t="shared" si="194"/>
        <v>438000000</v>
      </c>
      <c r="BN91" s="68">
        <f t="shared" si="194"/>
        <v>77426192</v>
      </c>
      <c r="BO91" s="68">
        <f t="shared" si="194"/>
        <v>55146259</v>
      </c>
      <c r="BP91" s="682"/>
      <c r="BQ91" s="238"/>
      <c r="BR91" s="238"/>
      <c r="BS91" s="238"/>
      <c r="BT91" s="682"/>
      <c r="BU91" s="238">
        <v>304911566</v>
      </c>
      <c r="BV91" s="238">
        <v>300731230</v>
      </c>
      <c r="BW91" s="238">
        <v>300731230</v>
      </c>
      <c r="BX91" s="238"/>
      <c r="BY91" s="682"/>
      <c r="BZ91" s="322">
        <v>213450000</v>
      </c>
      <c r="CA91" s="322">
        <v>89147631</v>
      </c>
      <c r="CB91" s="322">
        <v>89147631</v>
      </c>
      <c r="CC91" s="322"/>
      <c r="CD91" s="682"/>
      <c r="CE91" s="322"/>
      <c r="CF91" s="238"/>
      <c r="CG91" s="238"/>
      <c r="CH91" s="682"/>
      <c r="CI91" s="238"/>
      <c r="CJ91" s="238"/>
      <c r="CK91" s="238"/>
      <c r="CL91" s="682"/>
      <c r="CM91" s="238"/>
      <c r="CN91" s="238"/>
      <c r="CO91" s="238"/>
      <c r="CP91" s="682"/>
      <c r="CQ91" s="238"/>
      <c r="CR91" s="238"/>
      <c r="CS91" s="238"/>
      <c r="CT91" s="238"/>
      <c r="CU91" s="685"/>
      <c r="CV91" s="238"/>
      <c r="CW91" s="238"/>
      <c r="CX91" s="238"/>
      <c r="CY91" s="238"/>
      <c r="CZ91" s="682">
        <v>2000000000</v>
      </c>
      <c r="DA91" s="238"/>
      <c r="DB91" s="238"/>
      <c r="DC91" s="238"/>
      <c r="DD91" s="676">
        <f t="shared" si="195"/>
        <v>2000000000</v>
      </c>
      <c r="DE91" s="711">
        <f t="shared" si="196"/>
        <v>518361566</v>
      </c>
      <c r="DF91" s="711">
        <f t="shared" si="197"/>
        <v>389878861</v>
      </c>
      <c r="DG91" s="711">
        <f t="shared" si="198"/>
        <v>389878861</v>
      </c>
      <c r="DH91" s="711"/>
      <c r="DI91" s="682">
        <v>1000000000</v>
      </c>
      <c r="DJ91" s="686">
        <v>1620000000</v>
      </c>
      <c r="DK91" s="682"/>
      <c r="DL91" s="682"/>
      <c r="DM91" s="682"/>
      <c r="DN91" s="682">
        <v>120000000</v>
      </c>
      <c r="DO91" s="682">
        <v>119415183</v>
      </c>
      <c r="DP91" s="682">
        <v>35824555</v>
      </c>
      <c r="DQ91" s="682"/>
      <c r="DR91" s="682"/>
      <c r="DS91" s="682"/>
      <c r="DT91" s="682"/>
      <c r="DU91" s="682"/>
      <c r="DV91" s="682"/>
      <c r="DW91" s="682"/>
      <c r="DX91" s="682"/>
      <c r="DY91" s="682"/>
      <c r="DZ91" s="682"/>
      <c r="EA91" s="682"/>
      <c r="EB91" s="682"/>
      <c r="EC91" s="682"/>
      <c r="ED91" s="682"/>
      <c r="EE91" s="682"/>
      <c r="EF91" s="682"/>
      <c r="EG91" s="682"/>
      <c r="EH91" s="682"/>
      <c r="EI91" s="682"/>
      <c r="EJ91" s="682"/>
      <c r="EK91" s="682"/>
      <c r="EL91" s="682"/>
      <c r="EM91" s="682"/>
      <c r="EN91" s="682"/>
      <c r="EO91" s="682"/>
      <c r="EP91" s="682"/>
      <c r="EQ91" s="682"/>
      <c r="ER91" s="682"/>
      <c r="ES91" s="676">
        <f t="shared" si="202"/>
        <v>1000000000</v>
      </c>
      <c r="ET91" s="690">
        <f t="shared" si="199"/>
        <v>1740000000</v>
      </c>
      <c r="EU91" s="690">
        <f t="shared" si="199"/>
        <v>119415183</v>
      </c>
      <c r="EV91" s="690">
        <f t="shared" si="199"/>
        <v>35824555</v>
      </c>
      <c r="EW91" s="834"/>
      <c r="EX91" s="682"/>
      <c r="EY91" s="682"/>
      <c r="EZ91" s="682"/>
      <c r="FA91" s="682"/>
      <c r="FB91" s="682"/>
      <c r="FC91" s="682"/>
      <c r="FD91" s="682"/>
      <c r="FE91" s="682"/>
      <c r="FF91" s="676">
        <f t="shared" si="200"/>
        <v>0</v>
      </c>
      <c r="FG91" s="107">
        <f t="shared" si="201"/>
        <v>3170000000</v>
      </c>
    </row>
    <row r="92" spans="1:163" ht="119.25" customHeight="1" x14ac:dyDescent="0.2">
      <c r="A92" s="299"/>
      <c r="B92" s="317"/>
      <c r="C92" s="247">
        <v>22</v>
      </c>
      <c r="D92" s="218" t="s">
        <v>243</v>
      </c>
      <c r="E92" s="235" t="s">
        <v>244</v>
      </c>
      <c r="F92" s="235" t="s">
        <v>248</v>
      </c>
      <c r="G92" s="221">
        <v>62</v>
      </c>
      <c r="H92" s="222" t="s">
        <v>249</v>
      </c>
      <c r="I92" s="218" t="s">
        <v>250</v>
      </c>
      <c r="J92" s="361" t="s">
        <v>234</v>
      </c>
      <c r="K92" s="361">
        <v>15</v>
      </c>
      <c r="L92" s="368" t="s">
        <v>58</v>
      </c>
      <c r="M92" s="225">
        <v>1</v>
      </c>
      <c r="N92" s="344">
        <v>2</v>
      </c>
      <c r="O92" s="226">
        <v>2</v>
      </c>
      <c r="P92" s="939">
        <v>2</v>
      </c>
      <c r="Q92" s="227">
        <v>2</v>
      </c>
      <c r="R92" s="228"/>
      <c r="S92" s="870">
        <v>2</v>
      </c>
      <c r="T92" s="227">
        <v>2</v>
      </c>
      <c r="U92" s="227"/>
      <c r="V92" s="934">
        <v>0</v>
      </c>
      <c r="W92" s="227">
        <v>2</v>
      </c>
      <c r="X92" s="224"/>
      <c r="Y92" s="282">
        <f t="shared" si="192"/>
        <v>3.0789567976776304E-3</v>
      </c>
      <c r="Z92" s="226">
        <v>11</v>
      </c>
      <c r="AA92" s="223" t="s">
        <v>230</v>
      </c>
      <c r="AB92" s="67"/>
      <c r="AC92" s="68"/>
      <c r="AD92" s="68"/>
      <c r="AE92" s="68"/>
      <c r="AF92" s="85">
        <v>0</v>
      </c>
      <c r="AG92" s="75"/>
      <c r="AH92" s="75"/>
      <c r="AI92" s="75"/>
      <c r="AJ92" s="88">
        <v>30000000</v>
      </c>
      <c r="AK92" s="88">
        <v>30000000</v>
      </c>
      <c r="AL92" s="88"/>
      <c r="AM92" s="88"/>
      <c r="AN92" s="89"/>
      <c r="AO92" s="88"/>
      <c r="AP92" s="88"/>
      <c r="AQ92" s="88"/>
      <c r="AR92" s="89"/>
      <c r="AS92" s="88"/>
      <c r="AT92" s="90"/>
      <c r="AU92" s="68"/>
      <c r="AV92" s="67"/>
      <c r="AW92" s="68"/>
      <c r="AX92" s="68"/>
      <c r="AY92" s="68"/>
      <c r="AZ92" s="67"/>
      <c r="BA92" s="68"/>
      <c r="BB92" s="68"/>
      <c r="BC92" s="68"/>
      <c r="BD92" s="67"/>
      <c r="BE92" s="68"/>
      <c r="BF92" s="68"/>
      <c r="BG92" s="68"/>
      <c r="BH92" s="67"/>
      <c r="BI92" s="68"/>
      <c r="BJ92" s="68"/>
      <c r="BK92" s="68"/>
      <c r="BL92" s="67">
        <f t="shared" si="193"/>
        <v>30000000</v>
      </c>
      <c r="BM92" s="68">
        <f t="shared" si="194"/>
        <v>30000000</v>
      </c>
      <c r="BN92" s="68">
        <f t="shared" si="194"/>
        <v>0</v>
      </c>
      <c r="BO92" s="68">
        <f t="shared" si="194"/>
        <v>0</v>
      </c>
      <c r="BP92" s="682">
        <v>3000000000</v>
      </c>
      <c r="BQ92" s="238"/>
      <c r="BR92" s="238"/>
      <c r="BS92" s="238"/>
      <c r="BT92" s="682"/>
      <c r="BU92" s="238">
        <v>100000000</v>
      </c>
      <c r="BV92" s="238">
        <v>100000000</v>
      </c>
      <c r="BW92" s="238">
        <v>100000000</v>
      </c>
      <c r="BX92" s="238"/>
      <c r="BY92" s="682">
        <v>70000000</v>
      </c>
      <c r="BZ92" s="238">
        <v>105550000</v>
      </c>
      <c r="CA92" s="238">
        <v>66180927.799999997</v>
      </c>
      <c r="CB92" s="238">
        <v>66180927.799999997</v>
      </c>
      <c r="CC92" s="238"/>
      <c r="CD92" s="682"/>
      <c r="CE92" s="238"/>
      <c r="CF92" s="238"/>
      <c r="CG92" s="238"/>
      <c r="CH92" s="682"/>
      <c r="CI92" s="238"/>
      <c r="CJ92" s="238"/>
      <c r="CK92" s="238"/>
      <c r="CL92" s="682"/>
      <c r="CM92" s="238"/>
      <c r="CN92" s="238"/>
      <c r="CO92" s="238"/>
      <c r="CP92" s="682"/>
      <c r="CQ92" s="238"/>
      <c r="CR92" s="238"/>
      <c r="CS92" s="238"/>
      <c r="CT92" s="238"/>
      <c r="CU92" s="685"/>
      <c r="CV92" s="238"/>
      <c r="CW92" s="238"/>
      <c r="CX92" s="238"/>
      <c r="CY92" s="238"/>
      <c r="CZ92" s="682"/>
      <c r="DA92" s="238"/>
      <c r="DB92" s="238"/>
      <c r="DC92" s="238"/>
      <c r="DD92" s="676">
        <f t="shared" si="195"/>
        <v>3070000000</v>
      </c>
      <c r="DE92" s="711">
        <f t="shared" si="196"/>
        <v>205550000</v>
      </c>
      <c r="DF92" s="711">
        <f t="shared" si="197"/>
        <v>166180927.80000001</v>
      </c>
      <c r="DG92" s="711">
        <f t="shared" si="198"/>
        <v>166180927.80000001</v>
      </c>
      <c r="DH92" s="711"/>
      <c r="DI92" s="682">
        <v>2500000000</v>
      </c>
      <c r="DJ92" s="686">
        <v>1500000000</v>
      </c>
      <c r="DK92" s="682"/>
      <c r="DL92" s="682"/>
      <c r="DM92" s="682"/>
      <c r="DN92" s="682"/>
      <c r="DO92" s="682"/>
      <c r="DP92" s="682"/>
      <c r="DQ92" s="682">
        <v>40000000</v>
      </c>
      <c r="DR92" s="682"/>
      <c r="DS92" s="682"/>
      <c r="DT92" s="682"/>
      <c r="DU92" s="682"/>
      <c r="DV92" s="682"/>
      <c r="DW92" s="682"/>
      <c r="DX92" s="682"/>
      <c r="DY92" s="682"/>
      <c r="DZ92" s="682"/>
      <c r="EA92" s="682"/>
      <c r="EB92" s="682"/>
      <c r="EC92" s="682"/>
      <c r="ED92" s="682"/>
      <c r="EE92" s="682"/>
      <c r="EF92" s="682"/>
      <c r="EG92" s="682"/>
      <c r="EH92" s="682"/>
      <c r="EI92" s="682"/>
      <c r="EJ92" s="682"/>
      <c r="EK92" s="682"/>
      <c r="EL92" s="682"/>
      <c r="EM92" s="682"/>
      <c r="EN92" s="682"/>
      <c r="EO92" s="682"/>
      <c r="EP92" s="682"/>
      <c r="EQ92" s="682"/>
      <c r="ER92" s="682"/>
      <c r="ES92" s="676">
        <f t="shared" si="202"/>
        <v>2540000000</v>
      </c>
      <c r="ET92" s="690">
        <f t="shared" si="199"/>
        <v>1500000000</v>
      </c>
      <c r="EU92" s="690">
        <f t="shared" si="199"/>
        <v>0</v>
      </c>
      <c r="EV92" s="690">
        <f t="shared" si="199"/>
        <v>0</v>
      </c>
      <c r="EW92" s="834">
        <v>2000000000</v>
      </c>
      <c r="EX92" s="682"/>
      <c r="EY92" s="682">
        <v>20000000</v>
      </c>
      <c r="EZ92" s="682"/>
      <c r="FA92" s="682"/>
      <c r="FB92" s="682"/>
      <c r="FC92" s="682"/>
      <c r="FD92" s="682"/>
      <c r="FE92" s="682"/>
      <c r="FF92" s="676">
        <f t="shared" si="200"/>
        <v>2020000000</v>
      </c>
      <c r="FG92" s="107">
        <f t="shared" si="201"/>
        <v>7660000000</v>
      </c>
    </row>
    <row r="93" spans="1:163" ht="119.25" customHeight="1" x14ac:dyDescent="0.2">
      <c r="A93" s="299"/>
      <c r="B93" s="317"/>
      <c r="C93" s="247">
        <v>32</v>
      </c>
      <c r="D93" s="218" t="s">
        <v>251</v>
      </c>
      <c r="E93" s="220" t="s">
        <v>252</v>
      </c>
      <c r="F93" s="220" t="s">
        <v>253</v>
      </c>
      <c r="G93" s="221">
        <v>63</v>
      </c>
      <c r="H93" s="222" t="s">
        <v>254</v>
      </c>
      <c r="I93" s="218" t="s">
        <v>255</v>
      </c>
      <c r="J93" s="223" t="s">
        <v>256</v>
      </c>
      <c r="K93" s="223">
        <v>7</v>
      </c>
      <c r="L93" s="224" t="s">
        <v>73</v>
      </c>
      <c r="M93" s="225" t="s">
        <v>53</v>
      </c>
      <c r="N93" s="225">
        <v>1000</v>
      </c>
      <c r="O93" s="226">
        <v>250</v>
      </c>
      <c r="P93" s="918">
        <v>350</v>
      </c>
      <c r="Q93" s="227">
        <v>250</v>
      </c>
      <c r="R93" s="228"/>
      <c r="S93" s="918">
        <v>363</v>
      </c>
      <c r="T93" s="227">
        <v>250</v>
      </c>
      <c r="U93" s="227"/>
      <c r="V93" s="934">
        <v>0</v>
      </c>
      <c r="W93" s="227">
        <v>250</v>
      </c>
      <c r="X93" s="224"/>
      <c r="Y93" s="282">
        <f t="shared" si="192"/>
        <v>0.43033963369780703</v>
      </c>
      <c r="Z93" s="226">
        <v>1</v>
      </c>
      <c r="AA93" s="223" t="s">
        <v>193</v>
      </c>
      <c r="AB93" s="67"/>
      <c r="AC93" s="68"/>
      <c r="AD93" s="68"/>
      <c r="AE93" s="68"/>
      <c r="AF93" s="85">
        <f>1230000000+563040000</f>
        <v>1793040000</v>
      </c>
      <c r="AG93" s="78">
        <v>365634140.21000004</v>
      </c>
      <c r="AH93" s="75">
        <v>217208907.16</v>
      </c>
      <c r="AI93" s="75">
        <v>217208907.16</v>
      </c>
      <c r="AJ93" s="75"/>
      <c r="AK93" s="75"/>
      <c r="AL93" s="75"/>
      <c r="AM93" s="75"/>
      <c r="AN93" s="85"/>
      <c r="AO93" s="75"/>
      <c r="AP93" s="75"/>
      <c r="AQ93" s="75"/>
      <c r="AR93" s="85"/>
      <c r="AS93" s="75"/>
      <c r="AT93" s="68"/>
      <c r="AU93" s="68"/>
      <c r="AV93" s="67"/>
      <c r="AW93" s="68"/>
      <c r="AX93" s="68"/>
      <c r="AY93" s="68"/>
      <c r="AZ93" s="67"/>
      <c r="BA93" s="68"/>
      <c r="BB93" s="68"/>
      <c r="BC93" s="68"/>
      <c r="BD93" s="67"/>
      <c r="BE93" s="68"/>
      <c r="BF93" s="68"/>
      <c r="BG93" s="68"/>
      <c r="BH93" s="67">
        <v>2400000000</v>
      </c>
      <c r="BI93" s="68"/>
      <c r="BJ93" s="68"/>
      <c r="BK93" s="68"/>
      <c r="BL93" s="67">
        <f t="shared" si="193"/>
        <v>4193040000</v>
      </c>
      <c r="BM93" s="68">
        <f t="shared" si="194"/>
        <v>365634140.21000004</v>
      </c>
      <c r="BN93" s="68">
        <f t="shared" si="194"/>
        <v>217208907.16</v>
      </c>
      <c r="BO93" s="68">
        <f t="shared" si="194"/>
        <v>217208907.16</v>
      </c>
      <c r="BP93" s="682"/>
      <c r="BQ93" s="238"/>
      <c r="BR93" s="238"/>
      <c r="BS93" s="238"/>
      <c r="BT93" s="682">
        <f>1266900000+579931200</f>
        <v>1846831200</v>
      </c>
      <c r="BU93" s="238">
        <v>698908834</v>
      </c>
      <c r="BV93" s="238">
        <v>695020253.50999999</v>
      </c>
      <c r="BW93" s="238">
        <v>695020253.50999999</v>
      </c>
      <c r="BX93" s="238"/>
      <c r="BY93" s="682"/>
      <c r="BZ93" s="238"/>
      <c r="CA93" s="238"/>
      <c r="CB93" s="238"/>
      <c r="CC93" s="238"/>
      <c r="CD93" s="682"/>
      <c r="CE93" s="238"/>
      <c r="CF93" s="238"/>
      <c r="CG93" s="238"/>
      <c r="CH93" s="682"/>
      <c r="CI93" s="238"/>
      <c r="CJ93" s="238"/>
      <c r="CK93" s="238"/>
      <c r="CL93" s="682"/>
      <c r="CM93" s="238"/>
      <c r="CN93" s="238"/>
      <c r="CO93" s="238"/>
      <c r="CP93" s="682"/>
      <c r="CQ93" s="238"/>
      <c r="CR93" s="238"/>
      <c r="CS93" s="238"/>
      <c r="CT93" s="238"/>
      <c r="CU93" s="685"/>
      <c r="CV93" s="238"/>
      <c r="CW93" s="238"/>
      <c r="CX93" s="238"/>
      <c r="CY93" s="238"/>
      <c r="CZ93" s="682">
        <v>2000000000</v>
      </c>
      <c r="DA93" s="238"/>
      <c r="DB93" s="238"/>
      <c r="DC93" s="238"/>
      <c r="DD93" s="676">
        <f t="shared" si="195"/>
        <v>3846831200</v>
      </c>
      <c r="DE93" s="711">
        <f t="shared" si="196"/>
        <v>698908834</v>
      </c>
      <c r="DF93" s="711">
        <f t="shared" si="197"/>
        <v>695020253.50999999</v>
      </c>
      <c r="DG93" s="711">
        <f t="shared" si="198"/>
        <v>695020253.50999999</v>
      </c>
      <c r="DH93" s="711"/>
      <c r="DI93" s="682">
        <v>1000000000</v>
      </c>
      <c r="DJ93" s="686">
        <v>2700000000</v>
      </c>
      <c r="DK93" s="682"/>
      <c r="DL93" s="682"/>
      <c r="DM93" s="93">
        <v>1902236136</v>
      </c>
      <c r="DN93" s="686">
        <v>690000000</v>
      </c>
      <c r="DO93" s="686">
        <v>180525000</v>
      </c>
      <c r="DP93" s="686">
        <v>73671400</v>
      </c>
      <c r="DQ93" s="682"/>
      <c r="DR93" s="682"/>
      <c r="DS93" s="682"/>
      <c r="DT93" s="682"/>
      <c r="DU93" s="682"/>
      <c r="DV93" s="682"/>
      <c r="DW93" s="682"/>
      <c r="DX93" s="682"/>
      <c r="DY93" s="682"/>
      <c r="DZ93" s="682"/>
      <c r="EA93" s="682"/>
      <c r="EB93" s="682"/>
      <c r="EC93" s="682"/>
      <c r="ED93" s="682"/>
      <c r="EE93" s="682"/>
      <c r="EF93" s="682"/>
      <c r="EG93" s="682"/>
      <c r="EH93" s="682"/>
      <c r="EI93" s="682"/>
      <c r="EJ93" s="682"/>
      <c r="EK93" s="682"/>
      <c r="EL93" s="682"/>
      <c r="EM93" s="682"/>
      <c r="EN93" s="682"/>
      <c r="EO93" s="682"/>
      <c r="EP93" s="682"/>
      <c r="EQ93" s="682"/>
      <c r="ER93" s="682"/>
      <c r="ES93" s="676">
        <f t="shared" si="202"/>
        <v>2902236136</v>
      </c>
      <c r="ET93" s="690">
        <f t="shared" si="199"/>
        <v>3390000000</v>
      </c>
      <c r="EU93" s="690">
        <f t="shared" si="199"/>
        <v>180525000</v>
      </c>
      <c r="EV93" s="690">
        <f t="shared" si="199"/>
        <v>73671400</v>
      </c>
      <c r="EW93" s="834">
        <f>5014183105-2959303220</f>
        <v>2054879885</v>
      </c>
      <c r="EX93" s="682">
        <f>1344054210+615249010</f>
        <v>1959303220</v>
      </c>
      <c r="EY93" s="682"/>
      <c r="EZ93" s="682"/>
      <c r="FA93" s="682"/>
      <c r="FB93" s="682"/>
      <c r="FC93" s="682"/>
      <c r="FD93" s="682"/>
      <c r="FE93" s="682">
        <v>1000000000</v>
      </c>
      <c r="FF93" s="676">
        <f t="shared" si="200"/>
        <v>5014183105</v>
      </c>
      <c r="FG93" s="107">
        <f t="shared" si="201"/>
        <v>15956290441</v>
      </c>
    </row>
    <row r="94" spans="1:163" ht="86.25" customHeight="1" x14ac:dyDescent="0.2">
      <c r="A94" s="358"/>
      <c r="B94" s="377"/>
      <c r="C94" s="239">
        <v>6</v>
      </c>
      <c r="D94" s="270" t="s">
        <v>231</v>
      </c>
      <c r="E94" s="378" t="s">
        <v>127</v>
      </c>
      <c r="F94" s="325" t="s">
        <v>127</v>
      </c>
      <c r="G94" s="221">
        <v>64</v>
      </c>
      <c r="H94" s="222" t="s">
        <v>257</v>
      </c>
      <c r="I94" s="218" t="s">
        <v>258</v>
      </c>
      <c r="J94" s="361" t="s">
        <v>234</v>
      </c>
      <c r="K94" s="361">
        <v>15</v>
      </c>
      <c r="L94" s="224" t="s">
        <v>73</v>
      </c>
      <c r="M94" s="225">
        <v>0</v>
      </c>
      <c r="N94" s="225">
        <v>3</v>
      </c>
      <c r="O94" s="227">
        <v>0</v>
      </c>
      <c r="P94" s="934"/>
      <c r="Q94" s="227">
        <v>1</v>
      </c>
      <c r="R94" s="228"/>
      <c r="S94" s="918">
        <v>0</v>
      </c>
      <c r="T94" s="227">
        <v>1</v>
      </c>
      <c r="U94" s="226">
        <v>2</v>
      </c>
      <c r="V94" s="934">
        <v>0</v>
      </c>
      <c r="W94" s="227">
        <v>1</v>
      </c>
      <c r="X94" s="224"/>
      <c r="Y94" s="282">
        <f t="shared" si="192"/>
        <v>0</v>
      </c>
      <c r="Z94" s="226">
        <v>11</v>
      </c>
      <c r="AA94" s="223" t="s">
        <v>230</v>
      </c>
      <c r="AB94" s="67"/>
      <c r="AC94" s="68"/>
      <c r="AD94" s="68"/>
      <c r="AE94" s="68"/>
      <c r="AF94" s="67"/>
      <c r="AG94" s="68"/>
      <c r="AH94" s="68"/>
      <c r="AI94" s="68"/>
      <c r="AJ94" s="75"/>
      <c r="AK94" s="75"/>
      <c r="AL94" s="75"/>
      <c r="AM94" s="75"/>
      <c r="AN94" s="85"/>
      <c r="AO94" s="75"/>
      <c r="AP94" s="75"/>
      <c r="AQ94" s="75"/>
      <c r="AR94" s="85"/>
      <c r="AS94" s="75"/>
      <c r="AT94" s="68"/>
      <c r="AU94" s="68"/>
      <c r="AV94" s="67"/>
      <c r="AW94" s="68"/>
      <c r="AX94" s="68"/>
      <c r="AY94" s="68"/>
      <c r="AZ94" s="67"/>
      <c r="BA94" s="68"/>
      <c r="BB94" s="68"/>
      <c r="BC94" s="68"/>
      <c r="BD94" s="67"/>
      <c r="BE94" s="68"/>
      <c r="BF94" s="68"/>
      <c r="BG94" s="68"/>
      <c r="BH94" s="67"/>
      <c r="BI94" s="68"/>
      <c r="BJ94" s="68"/>
      <c r="BK94" s="68"/>
      <c r="BL94" s="67">
        <f t="shared" si="193"/>
        <v>0</v>
      </c>
      <c r="BM94" s="68">
        <f t="shared" si="194"/>
        <v>0</v>
      </c>
      <c r="BN94" s="68">
        <f t="shared" si="194"/>
        <v>0</v>
      </c>
      <c r="BO94" s="68">
        <f t="shared" si="194"/>
        <v>0</v>
      </c>
      <c r="BP94" s="682"/>
      <c r="BQ94" s="238"/>
      <c r="BR94" s="238"/>
      <c r="BS94" s="238"/>
      <c r="BT94" s="682"/>
      <c r="BU94" s="238"/>
      <c r="BV94" s="238"/>
      <c r="BW94" s="238"/>
      <c r="BX94" s="238"/>
      <c r="BY94" s="682">
        <v>30000000</v>
      </c>
      <c r="BZ94" s="238">
        <v>30000000</v>
      </c>
      <c r="CA94" s="238"/>
      <c r="CB94" s="238"/>
      <c r="CC94" s="238"/>
      <c r="CD94" s="682"/>
      <c r="CE94" s="238"/>
      <c r="CF94" s="238"/>
      <c r="CG94" s="238"/>
      <c r="CH94" s="682"/>
      <c r="CI94" s="238"/>
      <c r="CJ94" s="238"/>
      <c r="CK94" s="238"/>
      <c r="CL94" s="682"/>
      <c r="CM94" s="238"/>
      <c r="CN94" s="238"/>
      <c r="CO94" s="238"/>
      <c r="CP94" s="682"/>
      <c r="CQ94" s="238"/>
      <c r="CR94" s="238"/>
      <c r="CS94" s="238"/>
      <c r="CT94" s="238"/>
      <c r="CU94" s="682"/>
      <c r="CV94" s="238"/>
      <c r="CW94" s="238"/>
      <c r="CX94" s="238"/>
      <c r="CY94" s="238"/>
      <c r="CZ94" s="682">
        <v>1000000000</v>
      </c>
      <c r="DA94" s="238"/>
      <c r="DB94" s="238"/>
      <c r="DC94" s="238"/>
      <c r="DD94" s="676">
        <f t="shared" si="195"/>
        <v>1030000000</v>
      </c>
      <c r="DE94" s="711">
        <f t="shared" si="196"/>
        <v>30000000</v>
      </c>
      <c r="DF94" s="711">
        <f t="shared" si="197"/>
        <v>0</v>
      </c>
      <c r="DG94" s="711">
        <f t="shared" si="198"/>
        <v>0</v>
      </c>
      <c r="DH94" s="711"/>
      <c r="DI94" s="682">
        <v>1000000000</v>
      </c>
      <c r="DJ94" s="686"/>
      <c r="DK94" s="682"/>
      <c r="DL94" s="682"/>
      <c r="DM94" s="685"/>
      <c r="DN94" s="685"/>
      <c r="DO94" s="685"/>
      <c r="DP94" s="685"/>
      <c r="DQ94" s="685"/>
      <c r="DR94" s="860">
        <v>30000000</v>
      </c>
      <c r="DS94" s="682"/>
      <c r="DT94" s="682"/>
      <c r="DU94" s="682"/>
      <c r="DV94" s="682"/>
      <c r="DW94" s="682"/>
      <c r="DX94" s="682"/>
      <c r="DY94" s="682"/>
      <c r="DZ94" s="682"/>
      <c r="EA94" s="682"/>
      <c r="EB94" s="682"/>
      <c r="EC94" s="682"/>
      <c r="ED94" s="682"/>
      <c r="EE94" s="682"/>
      <c r="EF94" s="682"/>
      <c r="EG94" s="682"/>
      <c r="EH94" s="682"/>
      <c r="EI94" s="682"/>
      <c r="EJ94" s="682"/>
      <c r="EK94" s="682"/>
      <c r="EL94" s="682"/>
      <c r="EM94" s="682"/>
      <c r="EN94" s="682"/>
      <c r="EO94" s="682"/>
      <c r="EP94" s="682"/>
      <c r="EQ94" s="682"/>
      <c r="ER94" s="682"/>
      <c r="ES94" s="676">
        <f t="shared" si="202"/>
        <v>1000000000</v>
      </c>
      <c r="ET94" s="690">
        <f t="shared" si="199"/>
        <v>30000000</v>
      </c>
      <c r="EU94" s="690">
        <f t="shared" si="199"/>
        <v>0</v>
      </c>
      <c r="EV94" s="690">
        <f t="shared" si="199"/>
        <v>0</v>
      </c>
      <c r="EW94" s="834"/>
      <c r="EX94" s="682"/>
      <c r="EY94" s="682"/>
      <c r="EZ94" s="682"/>
      <c r="FA94" s="682"/>
      <c r="FB94" s="682"/>
      <c r="FC94" s="682"/>
      <c r="FD94" s="682"/>
      <c r="FE94" s="682">
        <v>1000000000</v>
      </c>
      <c r="FF94" s="676">
        <f t="shared" si="200"/>
        <v>1000000000</v>
      </c>
      <c r="FG94" s="107">
        <f t="shared" si="201"/>
        <v>3030000000</v>
      </c>
    </row>
    <row r="95" spans="1:163" ht="24.75" customHeight="1" x14ac:dyDescent="0.2">
      <c r="A95" s="287">
        <v>3</v>
      </c>
      <c r="B95" s="379" t="s">
        <v>259</v>
      </c>
      <c r="C95" s="380"/>
      <c r="D95" s="380"/>
      <c r="E95" s="381"/>
      <c r="F95" s="381"/>
      <c r="G95" s="291"/>
      <c r="H95" s="381"/>
      <c r="I95" s="381"/>
      <c r="J95" s="291"/>
      <c r="K95" s="291"/>
      <c r="L95" s="382"/>
      <c r="M95" s="381"/>
      <c r="N95" s="381"/>
      <c r="O95" s="383"/>
      <c r="P95" s="383"/>
      <c r="Q95" s="381"/>
      <c r="R95" s="384"/>
      <c r="S95" s="883"/>
      <c r="T95" s="381"/>
      <c r="U95" s="381"/>
      <c r="V95" s="383"/>
      <c r="W95" s="291"/>
      <c r="X95" s="291"/>
      <c r="Y95" s="385"/>
      <c r="Z95" s="291"/>
      <c r="AA95" s="291"/>
      <c r="AB95" s="91">
        <f t="shared" ref="AB95:BG95" si="203">AB96+AB110+AB138+AB151+AB162+AB171+AB177+AB188+AB233+AB240+AB257+AB262+AB268+AB281+AB294+AB300+AB312+AB319</f>
        <v>0</v>
      </c>
      <c r="AC95" s="91">
        <f t="shared" si="203"/>
        <v>0</v>
      </c>
      <c r="AD95" s="91">
        <f t="shared" si="203"/>
        <v>0</v>
      </c>
      <c r="AE95" s="91">
        <f t="shared" si="203"/>
        <v>0</v>
      </c>
      <c r="AF95" s="91">
        <f t="shared" si="203"/>
        <v>33921269166</v>
      </c>
      <c r="AG95" s="91">
        <f t="shared" si="203"/>
        <v>37653815543</v>
      </c>
      <c r="AH95" s="91">
        <f t="shared" si="203"/>
        <v>24923443575</v>
      </c>
      <c r="AI95" s="91">
        <f t="shared" si="203"/>
        <v>24017402458</v>
      </c>
      <c r="AJ95" s="91">
        <f t="shared" si="203"/>
        <v>5674664564.6400003</v>
      </c>
      <c r="AK95" s="91">
        <f t="shared" si="203"/>
        <v>7209909756.6400003</v>
      </c>
      <c r="AL95" s="91">
        <f t="shared" si="203"/>
        <v>6200685681</v>
      </c>
      <c r="AM95" s="91">
        <f t="shared" si="203"/>
        <v>5893328025</v>
      </c>
      <c r="AN95" s="91">
        <f t="shared" si="203"/>
        <v>1159954239</v>
      </c>
      <c r="AO95" s="91">
        <f t="shared" si="203"/>
        <v>1875171512</v>
      </c>
      <c r="AP95" s="91">
        <f t="shared" si="203"/>
        <v>1241955936</v>
      </c>
      <c r="AQ95" s="91">
        <f t="shared" si="203"/>
        <v>877692925</v>
      </c>
      <c r="AR95" s="91">
        <f t="shared" si="203"/>
        <v>4987433131</v>
      </c>
      <c r="AS95" s="91">
        <f t="shared" si="203"/>
        <v>5817514937.4499998</v>
      </c>
      <c r="AT95" s="91">
        <f t="shared" si="203"/>
        <v>5268549692</v>
      </c>
      <c r="AU95" s="91">
        <f t="shared" si="203"/>
        <v>5257850617</v>
      </c>
      <c r="AV95" s="91">
        <f t="shared" si="203"/>
        <v>0</v>
      </c>
      <c r="AW95" s="91">
        <f t="shared" si="203"/>
        <v>0</v>
      </c>
      <c r="AX95" s="91">
        <f t="shared" si="203"/>
        <v>0</v>
      </c>
      <c r="AY95" s="91">
        <f t="shared" si="203"/>
        <v>0</v>
      </c>
      <c r="AZ95" s="91">
        <f t="shared" si="203"/>
        <v>112952913595</v>
      </c>
      <c r="BA95" s="91">
        <f t="shared" si="203"/>
        <v>115872342405.84</v>
      </c>
      <c r="BB95" s="91">
        <f t="shared" si="203"/>
        <v>113283855070.28</v>
      </c>
      <c r="BC95" s="91">
        <f t="shared" si="203"/>
        <v>112814161930.28</v>
      </c>
      <c r="BD95" s="91">
        <f t="shared" si="203"/>
        <v>11365979119</v>
      </c>
      <c r="BE95" s="91">
        <f t="shared" si="203"/>
        <v>14109434246</v>
      </c>
      <c r="BF95" s="91">
        <f t="shared" si="203"/>
        <v>12271439621.66</v>
      </c>
      <c r="BG95" s="91">
        <f t="shared" si="203"/>
        <v>10529805240.66</v>
      </c>
      <c r="BH95" s="91">
        <f t="shared" ref="BH95:DC95" si="204">BH96+BH110+BH138+BH151+BH162+BH171+BH177+BH188+BH233+BH240+BH257+BH262+BH268+BH281+BH294+BH300+BH312+BH319</f>
        <v>9950000000</v>
      </c>
      <c r="BI95" s="91">
        <f t="shared" si="204"/>
        <v>0</v>
      </c>
      <c r="BJ95" s="91">
        <f t="shared" si="204"/>
        <v>0</v>
      </c>
      <c r="BK95" s="91">
        <f t="shared" si="204"/>
        <v>0</v>
      </c>
      <c r="BL95" s="92">
        <f t="shared" si="204"/>
        <v>180012213814.64001</v>
      </c>
      <c r="BM95" s="91">
        <f t="shared" si="204"/>
        <v>182538188400.92999</v>
      </c>
      <c r="BN95" s="91">
        <f t="shared" si="204"/>
        <v>163189929575.94</v>
      </c>
      <c r="BO95" s="91">
        <f t="shared" si="204"/>
        <v>159390241195.94</v>
      </c>
      <c r="BP95" s="91">
        <f t="shared" si="204"/>
        <v>0</v>
      </c>
      <c r="BQ95" s="141">
        <f t="shared" si="204"/>
        <v>0</v>
      </c>
      <c r="BR95" s="141">
        <f t="shared" si="204"/>
        <v>0</v>
      </c>
      <c r="BS95" s="141">
        <f t="shared" si="204"/>
        <v>0</v>
      </c>
      <c r="BT95" s="91">
        <f t="shared" si="204"/>
        <v>28265270630.439999</v>
      </c>
      <c r="BU95" s="141">
        <f t="shared" si="204"/>
        <v>20524927188.810001</v>
      </c>
      <c r="BV95" s="141">
        <f t="shared" si="204"/>
        <v>17997477989.439999</v>
      </c>
      <c r="BW95" s="141">
        <f t="shared" si="204"/>
        <v>17754820083.25</v>
      </c>
      <c r="BX95" s="141">
        <f t="shared" ref="BX95" si="205">BX96+BX110+BX138+BX151+BX162+BX171+BX177+BX188+BX233+BX240+BX257+BX262+BX268+BX281+BX294+BX300+BX312+BX319</f>
        <v>96122616</v>
      </c>
      <c r="BY95" s="91">
        <f t="shared" si="204"/>
        <v>5601591884.6692009</v>
      </c>
      <c r="BZ95" s="141">
        <f t="shared" si="204"/>
        <v>37355916892.550003</v>
      </c>
      <c r="CA95" s="141">
        <f t="shared" si="204"/>
        <v>33236600285.209999</v>
      </c>
      <c r="CB95" s="141">
        <f t="shared" si="204"/>
        <v>32696058403.540001</v>
      </c>
      <c r="CC95" s="141">
        <f t="shared" si="204"/>
        <v>590665022.85000002</v>
      </c>
      <c r="CD95" s="91">
        <f t="shared" si="204"/>
        <v>0</v>
      </c>
      <c r="CE95" s="141">
        <f t="shared" si="204"/>
        <v>9717738616.1300011</v>
      </c>
      <c r="CF95" s="141">
        <f t="shared" si="204"/>
        <v>7800273554</v>
      </c>
      <c r="CG95" s="141">
        <f t="shared" si="204"/>
        <v>7683230554</v>
      </c>
      <c r="CH95" s="91">
        <f t="shared" si="204"/>
        <v>233587702.31</v>
      </c>
      <c r="CI95" s="141">
        <f t="shared" si="204"/>
        <v>0</v>
      </c>
      <c r="CJ95" s="141">
        <f t="shared" si="204"/>
        <v>0</v>
      </c>
      <c r="CK95" s="141">
        <f t="shared" si="204"/>
        <v>0</v>
      </c>
      <c r="CL95" s="91">
        <f t="shared" si="204"/>
        <v>0</v>
      </c>
      <c r="CM95" s="141">
        <f t="shared" si="204"/>
        <v>0</v>
      </c>
      <c r="CN95" s="141">
        <f t="shared" si="204"/>
        <v>0</v>
      </c>
      <c r="CO95" s="141">
        <f t="shared" si="204"/>
        <v>0</v>
      </c>
      <c r="CP95" s="91">
        <f t="shared" si="204"/>
        <v>116291155143.60001</v>
      </c>
      <c r="CQ95" s="141">
        <f t="shared" si="204"/>
        <v>129482155897</v>
      </c>
      <c r="CR95" s="141">
        <f t="shared" si="204"/>
        <v>126291698200.14</v>
      </c>
      <c r="CS95" s="141">
        <f t="shared" si="204"/>
        <v>126286393950.14</v>
      </c>
      <c r="CT95" s="141">
        <f t="shared" si="204"/>
        <v>20000000</v>
      </c>
      <c r="CU95" s="91">
        <f t="shared" si="204"/>
        <v>10799941036.780186</v>
      </c>
      <c r="CV95" s="141">
        <f t="shared" si="204"/>
        <v>14770969867.99691</v>
      </c>
      <c r="CW95" s="141">
        <f t="shared" si="204"/>
        <v>13797961475.66</v>
      </c>
      <c r="CX95" s="141">
        <f t="shared" si="204"/>
        <v>12820316607.33</v>
      </c>
      <c r="CY95" s="141">
        <f t="shared" ref="CY95" si="206">CY96+CY110+CY138+CY151+CY162+CY171+CY177+CY188+CY233+CY240+CY257+CY262+CY268+CY281+CY294+CY300+CY312+CY319</f>
        <v>278333357</v>
      </c>
      <c r="CZ95" s="91">
        <f t="shared" si="204"/>
        <v>11045276423</v>
      </c>
      <c r="DA95" s="141">
        <f t="shared" si="204"/>
        <v>0</v>
      </c>
      <c r="DB95" s="141">
        <f t="shared" si="204"/>
        <v>0</v>
      </c>
      <c r="DC95" s="141">
        <f t="shared" si="204"/>
        <v>0</v>
      </c>
      <c r="DD95" s="91">
        <f t="shared" ref="DD95:ER95" si="207">DD96+DD110+DD138+DD151+DD162+DD171+DD177+DD188+DD233+DD240+DD257+DD262+DD268+DD281+DD294+DD300+DD312+DD319</f>
        <v>172236822820.43924</v>
      </c>
      <c r="DE95" s="91">
        <f t="shared" si="207"/>
        <v>211851708462.48694</v>
      </c>
      <c r="DF95" s="91">
        <f t="shared" si="207"/>
        <v>199124011504.44998</v>
      </c>
      <c r="DG95" s="91">
        <f t="shared" si="207"/>
        <v>197240819598.25998</v>
      </c>
      <c r="DH95" s="91">
        <f t="shared" si="207"/>
        <v>985120995.85000002</v>
      </c>
      <c r="DI95" s="91">
        <f t="shared" si="207"/>
        <v>0</v>
      </c>
      <c r="DJ95" s="91">
        <f t="shared" si="207"/>
        <v>0</v>
      </c>
      <c r="DK95" s="91">
        <f t="shared" si="207"/>
        <v>0</v>
      </c>
      <c r="DL95" s="91">
        <f t="shared" si="207"/>
        <v>0</v>
      </c>
      <c r="DM95" s="91">
        <f t="shared" si="207"/>
        <v>29113228748.364998</v>
      </c>
      <c r="DN95" s="91">
        <f t="shared" si="207"/>
        <v>15308616921.200001</v>
      </c>
      <c r="DO95" s="91">
        <f t="shared" si="207"/>
        <v>1722204692</v>
      </c>
      <c r="DP95" s="91">
        <f t="shared" si="207"/>
        <v>219934576</v>
      </c>
      <c r="DQ95" s="91">
        <f t="shared" si="207"/>
        <v>3941979641.2092762</v>
      </c>
      <c r="DR95" s="91">
        <f t="shared" si="207"/>
        <v>37903351147.290001</v>
      </c>
      <c r="DS95" s="91">
        <f t="shared" si="207"/>
        <v>20695474860</v>
      </c>
      <c r="DT95" s="91">
        <f t="shared" si="207"/>
        <v>2761712644</v>
      </c>
      <c r="DU95" s="91">
        <f t="shared" si="207"/>
        <v>0</v>
      </c>
      <c r="DV95" s="91">
        <f t="shared" si="207"/>
        <v>11815393323</v>
      </c>
      <c r="DW95" s="91">
        <f t="shared" si="207"/>
        <v>1399524004</v>
      </c>
      <c r="DX95" s="91">
        <f t="shared" si="207"/>
        <v>15920000</v>
      </c>
      <c r="DY95" s="91">
        <f t="shared" si="207"/>
        <v>240595333.3793</v>
      </c>
      <c r="DZ95" s="91">
        <f t="shared" si="207"/>
        <v>7780000000</v>
      </c>
      <c r="EA95" s="91">
        <f t="shared" si="207"/>
        <v>0</v>
      </c>
      <c r="EB95" s="91">
        <f t="shared" si="207"/>
        <v>0</v>
      </c>
      <c r="EC95" s="91">
        <f t="shared" si="207"/>
        <v>0</v>
      </c>
      <c r="ED95" s="91">
        <f t="shared" si="207"/>
        <v>0</v>
      </c>
      <c r="EE95" s="91">
        <f t="shared" si="207"/>
        <v>0</v>
      </c>
      <c r="EF95" s="91">
        <f t="shared" si="207"/>
        <v>0</v>
      </c>
      <c r="EG95" s="91">
        <f t="shared" si="207"/>
        <v>119779889797.90849</v>
      </c>
      <c r="EH95" s="91">
        <f t="shared" si="207"/>
        <v>162784889505</v>
      </c>
      <c r="EI95" s="91">
        <f t="shared" si="207"/>
        <v>28566430765</v>
      </c>
      <c r="EJ95" s="91">
        <f t="shared" si="207"/>
        <v>26494311503</v>
      </c>
      <c r="EK95" s="91">
        <f t="shared" si="207"/>
        <v>11123939268.595118</v>
      </c>
      <c r="EL95" s="91">
        <f t="shared" si="207"/>
        <v>12964230031</v>
      </c>
      <c r="EM95" s="91">
        <f t="shared" si="207"/>
        <v>6950882996</v>
      </c>
      <c r="EN95" s="91">
        <f t="shared" si="207"/>
        <v>511662000</v>
      </c>
      <c r="EO95" s="91">
        <f t="shared" si="207"/>
        <v>11750000000</v>
      </c>
      <c r="EP95" s="91">
        <f t="shared" si="207"/>
        <v>0</v>
      </c>
      <c r="EQ95" s="91">
        <f t="shared" si="207"/>
        <v>0</v>
      </c>
      <c r="ER95" s="91">
        <f t="shared" si="207"/>
        <v>0</v>
      </c>
      <c r="ES95" s="91">
        <f>ES96+ES110+ES138+ES151+ES162+ES171+ES177+ES188+ES233+ES240+ES257+ES262+ES268+ES281+ES294+ES300+ES312+ES319</f>
        <v>175949632789.45718</v>
      </c>
      <c r="ET95" s="91">
        <f>ET96+ET110+ET138+ET151+ET162+ET171+ET177+ET188+ET233+ET240+ET257+ET262+ET268+ET281+ET294+ET300+ET312+ET319</f>
        <v>248556480927.48999</v>
      </c>
      <c r="EU95" s="91">
        <f>EU96+EU110+EU138+EU151+EU162+EU171+EU177+EU188+EU233+EU240+EU257+EU262+EU268+EU281+EU294+EU300+EU312+EU319</f>
        <v>59334517317</v>
      </c>
      <c r="EV95" s="91">
        <f>EV96+EV110+EV138+EV151+EV162+EV171+EV177+EV188+EV233+EV240+EV257+EV262+EV268+EV281+EV294+EV300+EV312+EV319</f>
        <v>30003540723</v>
      </c>
      <c r="EW95" s="837"/>
      <c r="EX95" s="687"/>
      <c r="EY95" s="687"/>
      <c r="EZ95" s="687"/>
      <c r="FA95" s="687"/>
      <c r="FB95" s="687"/>
      <c r="FC95" s="687"/>
      <c r="FD95" s="687"/>
      <c r="FE95" s="687"/>
      <c r="FF95" s="92">
        <f>FF96+FF110+FF138+FF151+FF162+FF171+FF177+FF188+FF233+FF240+FF257+FF262+FF268+FF281+FF294+FF300+FF312+FF319</f>
        <v>183007271771.91962</v>
      </c>
      <c r="FG95" s="91">
        <f>FG96+FG110+FG138+FG151+FG162+FG171+FG177+FG188+FG233+FG240+FG257+FG262+FG268+FG281+FG294+FG300+FG312+FG319</f>
        <v>711205941196.45593</v>
      </c>
    </row>
    <row r="96" spans="1:163" ht="24.75" customHeight="1" x14ac:dyDescent="0.2">
      <c r="A96" s="296"/>
      <c r="B96" s="192">
        <v>5</v>
      </c>
      <c r="C96" s="297" t="s">
        <v>260</v>
      </c>
      <c r="D96" s="195"/>
      <c r="E96" s="195"/>
      <c r="F96" s="195"/>
      <c r="G96" s="196"/>
      <c r="H96" s="197"/>
      <c r="I96" s="197"/>
      <c r="J96" s="198"/>
      <c r="K96" s="196"/>
      <c r="L96" s="199"/>
      <c r="M96" s="197"/>
      <c r="N96" s="197"/>
      <c r="O96" s="200"/>
      <c r="P96" s="200"/>
      <c r="Q96" s="197"/>
      <c r="R96" s="201"/>
      <c r="S96" s="864"/>
      <c r="T96" s="197"/>
      <c r="U96" s="197"/>
      <c r="V96" s="200"/>
      <c r="W96" s="196"/>
      <c r="X96" s="196"/>
      <c r="Y96" s="298"/>
      <c r="Z96" s="196"/>
      <c r="AA96" s="196"/>
      <c r="AB96" s="63">
        <f t="shared" ref="AB96:BG96" si="208">AB97+AB101+AB108</f>
        <v>0</v>
      </c>
      <c r="AC96" s="63">
        <f t="shared" si="208"/>
        <v>0</v>
      </c>
      <c r="AD96" s="63">
        <f t="shared" si="208"/>
        <v>0</v>
      </c>
      <c r="AE96" s="63">
        <f t="shared" si="208"/>
        <v>0</v>
      </c>
      <c r="AF96" s="63">
        <f t="shared" si="208"/>
        <v>3582459532</v>
      </c>
      <c r="AG96" s="63">
        <f t="shared" si="208"/>
        <v>3582541949</v>
      </c>
      <c r="AH96" s="63">
        <f t="shared" si="208"/>
        <v>1809542199</v>
      </c>
      <c r="AI96" s="63">
        <f t="shared" si="208"/>
        <v>1809542199</v>
      </c>
      <c r="AJ96" s="63">
        <f t="shared" si="208"/>
        <v>3216953997</v>
      </c>
      <c r="AK96" s="63">
        <f t="shared" si="208"/>
        <v>3216953997</v>
      </c>
      <c r="AL96" s="63">
        <f t="shared" si="208"/>
        <v>3046888415</v>
      </c>
      <c r="AM96" s="63">
        <f t="shared" si="208"/>
        <v>2953888415</v>
      </c>
      <c r="AN96" s="63">
        <f t="shared" si="208"/>
        <v>0</v>
      </c>
      <c r="AO96" s="63">
        <f t="shared" si="208"/>
        <v>0</v>
      </c>
      <c r="AP96" s="63">
        <f t="shared" si="208"/>
        <v>0</v>
      </c>
      <c r="AQ96" s="63">
        <f t="shared" si="208"/>
        <v>0</v>
      </c>
      <c r="AR96" s="63">
        <f t="shared" si="208"/>
        <v>4987433131</v>
      </c>
      <c r="AS96" s="63">
        <f t="shared" si="208"/>
        <v>5768635462</v>
      </c>
      <c r="AT96" s="63">
        <f t="shared" si="208"/>
        <v>5222850617</v>
      </c>
      <c r="AU96" s="63">
        <f t="shared" si="208"/>
        <v>5222850617</v>
      </c>
      <c r="AV96" s="63">
        <f t="shared" si="208"/>
        <v>0</v>
      </c>
      <c r="AW96" s="63">
        <f t="shared" si="208"/>
        <v>0</v>
      </c>
      <c r="AX96" s="63">
        <f t="shared" si="208"/>
        <v>0</v>
      </c>
      <c r="AY96" s="63">
        <f t="shared" si="208"/>
        <v>0</v>
      </c>
      <c r="AZ96" s="63">
        <f t="shared" si="208"/>
        <v>99034613825</v>
      </c>
      <c r="BA96" s="63">
        <f t="shared" si="208"/>
        <v>99583861125.839996</v>
      </c>
      <c r="BB96" s="63">
        <f t="shared" si="208"/>
        <v>98297393067.130005</v>
      </c>
      <c r="BC96" s="63">
        <f t="shared" si="208"/>
        <v>97854593067.130005</v>
      </c>
      <c r="BD96" s="63">
        <f t="shared" si="208"/>
        <v>0</v>
      </c>
      <c r="BE96" s="63">
        <f t="shared" si="208"/>
        <v>0</v>
      </c>
      <c r="BF96" s="63">
        <f t="shared" si="208"/>
        <v>0</v>
      </c>
      <c r="BG96" s="63">
        <f t="shared" si="208"/>
        <v>0</v>
      </c>
      <c r="BH96" s="63">
        <f t="shared" ref="BH96:BO96" si="209">BH97+BH101+BH108</f>
        <v>0</v>
      </c>
      <c r="BI96" s="63">
        <f t="shared" si="209"/>
        <v>0</v>
      </c>
      <c r="BJ96" s="63">
        <f t="shared" si="209"/>
        <v>0</v>
      </c>
      <c r="BK96" s="63">
        <f t="shared" si="209"/>
        <v>0</v>
      </c>
      <c r="BL96" s="64">
        <f t="shared" si="209"/>
        <v>110821460485</v>
      </c>
      <c r="BM96" s="63">
        <f t="shared" si="209"/>
        <v>112151992533.84</v>
      </c>
      <c r="BN96" s="63">
        <f t="shared" si="209"/>
        <v>108376674298.13</v>
      </c>
      <c r="BO96" s="63">
        <f t="shared" si="209"/>
        <v>107840874298.13</v>
      </c>
      <c r="BP96" s="63">
        <f t="shared" ref="BP96:EF96" si="210">BP97+BP101+BP108</f>
        <v>0</v>
      </c>
      <c r="BQ96" s="133">
        <f t="shared" si="210"/>
        <v>0</v>
      </c>
      <c r="BR96" s="133">
        <f t="shared" si="210"/>
        <v>0</v>
      </c>
      <c r="BS96" s="133">
        <f t="shared" si="210"/>
        <v>0</v>
      </c>
      <c r="BT96" s="63">
        <f t="shared" si="210"/>
        <v>3683852490.1000004</v>
      </c>
      <c r="BU96" s="133">
        <f t="shared" si="210"/>
        <v>3901505459</v>
      </c>
      <c r="BV96" s="133">
        <f t="shared" si="210"/>
        <v>3078809789</v>
      </c>
      <c r="BW96" s="133">
        <f t="shared" si="210"/>
        <v>2859136388</v>
      </c>
      <c r="BX96" s="133">
        <f t="shared" ref="BX96" si="211">BX97+BX101+BX108</f>
        <v>0</v>
      </c>
      <c r="BY96" s="63">
        <f t="shared" si="210"/>
        <v>3050000000</v>
      </c>
      <c r="BZ96" s="133">
        <f t="shared" si="210"/>
        <v>7182663541</v>
      </c>
      <c r="CA96" s="133">
        <f t="shared" si="210"/>
        <v>6371020473</v>
      </c>
      <c r="CB96" s="133">
        <f t="shared" si="210"/>
        <v>6262536323</v>
      </c>
      <c r="CC96" s="133">
        <f t="shared" si="210"/>
        <v>40000000</v>
      </c>
      <c r="CD96" s="63">
        <f t="shared" si="210"/>
        <v>0</v>
      </c>
      <c r="CE96" s="133">
        <f t="shared" si="210"/>
        <v>7520231341</v>
      </c>
      <c r="CF96" s="133">
        <f t="shared" si="210"/>
        <v>6621047614</v>
      </c>
      <c r="CG96" s="133">
        <f t="shared" si="210"/>
        <v>6621047614</v>
      </c>
      <c r="CH96" s="63">
        <f t="shared" si="210"/>
        <v>233587702.31</v>
      </c>
      <c r="CI96" s="133">
        <f t="shared" si="210"/>
        <v>0</v>
      </c>
      <c r="CJ96" s="133">
        <f t="shared" si="210"/>
        <v>0</v>
      </c>
      <c r="CK96" s="133">
        <f t="shared" si="210"/>
        <v>0</v>
      </c>
      <c r="CL96" s="63">
        <f t="shared" si="210"/>
        <v>0</v>
      </c>
      <c r="CM96" s="133">
        <f t="shared" si="210"/>
        <v>0</v>
      </c>
      <c r="CN96" s="133">
        <f t="shared" si="210"/>
        <v>0</v>
      </c>
      <c r="CO96" s="133">
        <f t="shared" si="210"/>
        <v>0</v>
      </c>
      <c r="CP96" s="63">
        <f t="shared" si="210"/>
        <v>102005652239.75</v>
      </c>
      <c r="CQ96" s="133">
        <f t="shared" si="210"/>
        <v>109866068353</v>
      </c>
      <c r="CR96" s="133">
        <f t="shared" si="210"/>
        <v>107013919855.14</v>
      </c>
      <c r="CS96" s="133">
        <f t="shared" si="210"/>
        <v>107008615605.14</v>
      </c>
      <c r="CT96" s="133">
        <f t="shared" si="210"/>
        <v>0</v>
      </c>
      <c r="CU96" s="63">
        <f t="shared" si="210"/>
        <v>0</v>
      </c>
      <c r="CV96" s="133">
        <f t="shared" si="210"/>
        <v>0</v>
      </c>
      <c r="CW96" s="133">
        <f t="shared" si="210"/>
        <v>0</v>
      </c>
      <c r="CX96" s="133">
        <f t="shared" si="210"/>
        <v>0</v>
      </c>
      <c r="CY96" s="133">
        <f t="shared" ref="CY96" si="212">CY97+CY101+CY108</f>
        <v>0</v>
      </c>
      <c r="CZ96" s="63">
        <f t="shared" si="210"/>
        <v>0</v>
      </c>
      <c r="DA96" s="133">
        <f t="shared" si="210"/>
        <v>0</v>
      </c>
      <c r="DB96" s="133">
        <f t="shared" si="210"/>
        <v>0</v>
      </c>
      <c r="DC96" s="133">
        <f t="shared" si="210"/>
        <v>0</v>
      </c>
      <c r="DD96" s="63">
        <f t="shared" si="210"/>
        <v>108973092432.16</v>
      </c>
      <c r="DE96" s="63">
        <f t="shared" si="210"/>
        <v>128470468694</v>
      </c>
      <c r="DF96" s="63">
        <f t="shared" si="210"/>
        <v>123084797731.14</v>
      </c>
      <c r="DG96" s="63">
        <f t="shared" si="210"/>
        <v>122751335930.14</v>
      </c>
      <c r="DH96" s="63">
        <f t="shared" ref="DH96" si="213">DH97+DH101+DH108</f>
        <v>40000000</v>
      </c>
      <c r="DI96" s="63">
        <f t="shared" si="210"/>
        <v>0</v>
      </c>
      <c r="DJ96" s="63">
        <f t="shared" si="210"/>
        <v>0</v>
      </c>
      <c r="DK96" s="63">
        <f t="shared" si="210"/>
        <v>0</v>
      </c>
      <c r="DL96" s="63">
        <f t="shared" si="210"/>
        <v>0</v>
      </c>
      <c r="DM96" s="63">
        <f t="shared" si="210"/>
        <v>3794368064.803</v>
      </c>
      <c r="DN96" s="63">
        <f t="shared" si="210"/>
        <v>3136486802</v>
      </c>
      <c r="DO96" s="63">
        <f t="shared" si="210"/>
        <v>97827540</v>
      </c>
      <c r="DP96" s="63">
        <f t="shared" si="210"/>
        <v>0</v>
      </c>
      <c r="DQ96" s="63">
        <f t="shared" si="210"/>
        <v>2015000000</v>
      </c>
      <c r="DR96" s="63">
        <f t="shared" si="210"/>
        <v>5303800000</v>
      </c>
      <c r="DS96" s="63">
        <f t="shared" si="210"/>
        <v>2709591123</v>
      </c>
      <c r="DT96" s="63">
        <f t="shared" si="210"/>
        <v>1027049980</v>
      </c>
      <c r="DU96" s="63">
        <f t="shared" si="210"/>
        <v>0</v>
      </c>
      <c r="DV96" s="63">
        <f t="shared" si="210"/>
        <v>0</v>
      </c>
      <c r="DW96" s="63">
        <f t="shared" si="210"/>
        <v>0</v>
      </c>
      <c r="DX96" s="63">
        <f t="shared" si="210"/>
        <v>0</v>
      </c>
      <c r="DY96" s="63">
        <f t="shared" si="210"/>
        <v>240595333.3793</v>
      </c>
      <c r="DZ96" s="63">
        <f t="shared" si="210"/>
        <v>7780000000</v>
      </c>
      <c r="EA96" s="63">
        <f t="shared" si="210"/>
        <v>0</v>
      </c>
      <c r="EB96" s="63">
        <f t="shared" si="210"/>
        <v>0</v>
      </c>
      <c r="EC96" s="63">
        <f t="shared" si="210"/>
        <v>0</v>
      </c>
      <c r="ED96" s="63">
        <f t="shared" si="210"/>
        <v>0</v>
      </c>
      <c r="EE96" s="63">
        <f t="shared" si="210"/>
        <v>0</v>
      </c>
      <c r="EF96" s="63">
        <f t="shared" si="210"/>
        <v>0</v>
      </c>
      <c r="EG96" s="63">
        <f t="shared" ref="EG96" si="214">EG97+EG101+EG108</f>
        <v>105065821806.94299</v>
      </c>
      <c r="EH96" s="63">
        <f t="shared" ref="EH96:ER96" si="215">EH97+EH101+EH108</f>
        <v>140759119483</v>
      </c>
      <c r="EI96" s="63">
        <f t="shared" si="215"/>
        <v>25272614529</v>
      </c>
      <c r="EJ96" s="63">
        <f t="shared" si="215"/>
        <v>23429881165</v>
      </c>
      <c r="EK96" s="63">
        <f t="shared" si="215"/>
        <v>0</v>
      </c>
      <c r="EL96" s="63">
        <f t="shared" si="215"/>
        <v>0</v>
      </c>
      <c r="EM96" s="63">
        <f t="shared" si="215"/>
        <v>0</v>
      </c>
      <c r="EN96" s="63">
        <f t="shared" si="215"/>
        <v>0</v>
      </c>
      <c r="EO96" s="63">
        <f t="shared" si="215"/>
        <v>0</v>
      </c>
      <c r="EP96" s="63">
        <f t="shared" si="215"/>
        <v>0</v>
      </c>
      <c r="EQ96" s="63">
        <f t="shared" si="215"/>
        <v>0</v>
      </c>
      <c r="ER96" s="63">
        <f t="shared" si="215"/>
        <v>0</v>
      </c>
      <c r="ES96" s="63">
        <f>ES97+ES101+ES108</f>
        <v>111115785205.12529</v>
      </c>
      <c r="ET96" s="63">
        <f>ET97+ET101+ET108</f>
        <v>156979406285</v>
      </c>
      <c r="EU96" s="63">
        <f>EU97+EU101+EU108</f>
        <v>28080033192</v>
      </c>
      <c r="EV96" s="63">
        <f>EV97+EV101+EV108</f>
        <v>24456931145</v>
      </c>
      <c r="EW96" s="674"/>
      <c r="EX96" s="674"/>
      <c r="EY96" s="674"/>
      <c r="EZ96" s="674"/>
      <c r="FA96" s="674"/>
      <c r="FB96" s="674"/>
      <c r="FC96" s="674"/>
      <c r="FD96" s="674"/>
      <c r="FE96" s="674"/>
      <c r="FF96" s="804">
        <f>FF97+FF101+FF108</f>
        <v>115891991461.27399</v>
      </c>
      <c r="FG96" s="63">
        <f>FG97+FG101+FG108</f>
        <v>446802329583.55927</v>
      </c>
    </row>
    <row r="97" spans="1:163" ht="24.75" customHeight="1" x14ac:dyDescent="0.2">
      <c r="A97" s="299"/>
      <c r="B97" s="296"/>
      <c r="C97" s="205">
        <v>16</v>
      </c>
      <c r="D97" s="206" t="s">
        <v>261</v>
      </c>
      <c r="E97" s="209"/>
      <c r="F97" s="209"/>
      <c r="G97" s="208"/>
      <c r="H97" s="209"/>
      <c r="I97" s="209"/>
      <c r="J97" s="208"/>
      <c r="K97" s="210"/>
      <c r="L97" s="211"/>
      <c r="M97" s="209"/>
      <c r="N97" s="209"/>
      <c r="O97" s="212"/>
      <c r="P97" s="212"/>
      <c r="Q97" s="209"/>
      <c r="R97" s="213"/>
      <c r="S97" s="865"/>
      <c r="T97" s="209"/>
      <c r="U97" s="209"/>
      <c r="V97" s="212"/>
      <c r="W97" s="210"/>
      <c r="X97" s="210"/>
      <c r="Y97" s="300"/>
      <c r="Z97" s="210"/>
      <c r="AA97" s="210"/>
      <c r="AB97" s="65">
        <f t="shared" ref="AB97:BK97" si="216">SUM(AB98:AB100)</f>
        <v>0</v>
      </c>
      <c r="AC97" s="65">
        <f t="shared" si="216"/>
        <v>0</v>
      </c>
      <c r="AD97" s="65">
        <f t="shared" si="216"/>
        <v>0</v>
      </c>
      <c r="AE97" s="65">
        <f t="shared" si="216"/>
        <v>0</v>
      </c>
      <c r="AF97" s="65">
        <f t="shared" si="216"/>
        <v>3582459532</v>
      </c>
      <c r="AG97" s="65">
        <f t="shared" si="216"/>
        <v>3582541949</v>
      </c>
      <c r="AH97" s="65">
        <f t="shared" si="216"/>
        <v>1809542199</v>
      </c>
      <c r="AI97" s="65">
        <f t="shared" si="216"/>
        <v>1809542199</v>
      </c>
      <c r="AJ97" s="65">
        <f t="shared" si="216"/>
        <v>3166953997</v>
      </c>
      <c r="AK97" s="65">
        <f t="shared" si="216"/>
        <v>3166953997</v>
      </c>
      <c r="AL97" s="65">
        <f t="shared" si="216"/>
        <v>2998902415</v>
      </c>
      <c r="AM97" s="65">
        <f t="shared" si="216"/>
        <v>2945902415</v>
      </c>
      <c r="AN97" s="65">
        <f t="shared" si="216"/>
        <v>0</v>
      </c>
      <c r="AO97" s="65">
        <f t="shared" si="216"/>
        <v>0</v>
      </c>
      <c r="AP97" s="65">
        <f t="shared" si="216"/>
        <v>0</v>
      </c>
      <c r="AQ97" s="65">
        <f t="shared" si="216"/>
        <v>0</v>
      </c>
      <c r="AR97" s="65">
        <f t="shared" si="216"/>
        <v>4987433131</v>
      </c>
      <c r="AS97" s="65">
        <f t="shared" si="216"/>
        <v>5768635462</v>
      </c>
      <c r="AT97" s="65">
        <f t="shared" si="216"/>
        <v>5222850617</v>
      </c>
      <c r="AU97" s="65">
        <f t="shared" si="216"/>
        <v>5222850617</v>
      </c>
      <c r="AV97" s="65">
        <f t="shared" si="216"/>
        <v>0</v>
      </c>
      <c r="AW97" s="65">
        <f t="shared" si="216"/>
        <v>0</v>
      </c>
      <c r="AX97" s="65">
        <f t="shared" si="216"/>
        <v>0</v>
      </c>
      <c r="AY97" s="65">
        <f t="shared" si="216"/>
        <v>0</v>
      </c>
      <c r="AZ97" s="65">
        <f t="shared" si="216"/>
        <v>0</v>
      </c>
      <c r="BA97" s="65">
        <f t="shared" si="216"/>
        <v>934549247</v>
      </c>
      <c r="BB97" s="65">
        <f t="shared" si="216"/>
        <v>703809200</v>
      </c>
      <c r="BC97" s="65">
        <f t="shared" si="216"/>
        <v>703809200</v>
      </c>
      <c r="BD97" s="65">
        <f t="shared" si="216"/>
        <v>0</v>
      </c>
      <c r="BE97" s="65">
        <f t="shared" si="216"/>
        <v>0</v>
      </c>
      <c r="BF97" s="65">
        <f t="shared" si="216"/>
        <v>0</v>
      </c>
      <c r="BG97" s="65">
        <f t="shared" si="216"/>
        <v>0</v>
      </c>
      <c r="BH97" s="65">
        <f t="shared" si="216"/>
        <v>0</v>
      </c>
      <c r="BI97" s="65">
        <f t="shared" si="216"/>
        <v>0</v>
      </c>
      <c r="BJ97" s="65">
        <f t="shared" si="216"/>
        <v>0</v>
      </c>
      <c r="BK97" s="65">
        <f t="shared" si="216"/>
        <v>0</v>
      </c>
      <c r="BL97" s="66">
        <f>SUM(BL98:BL100)</f>
        <v>11736846660</v>
      </c>
      <c r="BM97" s="65">
        <f>SUM(BM98:BM100)</f>
        <v>13452680655</v>
      </c>
      <c r="BN97" s="65">
        <f>SUM(BN98:BN100)</f>
        <v>10735104431</v>
      </c>
      <c r="BO97" s="65">
        <f>SUM(BO98:BO100)</f>
        <v>10682104431</v>
      </c>
      <c r="BP97" s="65">
        <f t="shared" ref="BP97:EF97" si="217">SUM(BP98:BP100)</f>
        <v>0</v>
      </c>
      <c r="BQ97" s="135">
        <f t="shared" si="217"/>
        <v>0</v>
      </c>
      <c r="BR97" s="135">
        <f t="shared" si="217"/>
        <v>0</v>
      </c>
      <c r="BS97" s="135">
        <f t="shared" si="217"/>
        <v>0</v>
      </c>
      <c r="BT97" s="65">
        <f t="shared" si="217"/>
        <v>3683852490.1000004</v>
      </c>
      <c r="BU97" s="135">
        <f t="shared" si="217"/>
        <v>3901505459</v>
      </c>
      <c r="BV97" s="135">
        <f t="shared" si="217"/>
        <v>3078809789</v>
      </c>
      <c r="BW97" s="135">
        <f t="shared" si="217"/>
        <v>2859136388</v>
      </c>
      <c r="BX97" s="135"/>
      <c r="BY97" s="65">
        <f t="shared" si="217"/>
        <v>3000000000</v>
      </c>
      <c r="BZ97" s="135">
        <f t="shared" si="217"/>
        <v>7142663541</v>
      </c>
      <c r="CA97" s="135">
        <f t="shared" si="217"/>
        <v>6371020473</v>
      </c>
      <c r="CB97" s="135">
        <f t="shared" si="217"/>
        <v>6262536323</v>
      </c>
      <c r="CC97" s="135"/>
      <c r="CD97" s="65">
        <f t="shared" si="217"/>
        <v>0</v>
      </c>
      <c r="CE97" s="135">
        <f t="shared" si="217"/>
        <v>7520231341</v>
      </c>
      <c r="CF97" s="135">
        <f t="shared" si="217"/>
        <v>6621047614</v>
      </c>
      <c r="CG97" s="135">
        <f t="shared" si="217"/>
        <v>6621047614</v>
      </c>
      <c r="CH97" s="65">
        <f t="shared" si="217"/>
        <v>233587702.31</v>
      </c>
      <c r="CI97" s="135">
        <f t="shared" si="217"/>
        <v>0</v>
      </c>
      <c r="CJ97" s="135">
        <f t="shared" si="217"/>
        <v>0</v>
      </c>
      <c r="CK97" s="135">
        <f t="shared" si="217"/>
        <v>0</v>
      </c>
      <c r="CL97" s="65">
        <f t="shared" si="217"/>
        <v>0</v>
      </c>
      <c r="CM97" s="135">
        <f t="shared" si="217"/>
        <v>0</v>
      </c>
      <c r="CN97" s="135">
        <f t="shared" si="217"/>
        <v>0</v>
      </c>
      <c r="CO97" s="135">
        <f t="shared" si="217"/>
        <v>0</v>
      </c>
      <c r="CP97" s="65">
        <f t="shared" si="217"/>
        <v>0</v>
      </c>
      <c r="CQ97" s="135">
        <f t="shared" si="217"/>
        <v>0</v>
      </c>
      <c r="CR97" s="135">
        <f t="shared" si="217"/>
        <v>0</v>
      </c>
      <c r="CS97" s="135">
        <f t="shared" si="217"/>
        <v>0</v>
      </c>
      <c r="CT97" s="135"/>
      <c r="CU97" s="65">
        <f t="shared" si="217"/>
        <v>0</v>
      </c>
      <c r="CV97" s="135">
        <f t="shared" si="217"/>
        <v>0</v>
      </c>
      <c r="CW97" s="135">
        <f t="shared" si="217"/>
        <v>0</v>
      </c>
      <c r="CX97" s="135">
        <f t="shared" si="217"/>
        <v>0</v>
      </c>
      <c r="CY97" s="135"/>
      <c r="CZ97" s="65">
        <f t="shared" si="217"/>
        <v>0</v>
      </c>
      <c r="DA97" s="135">
        <f t="shared" si="217"/>
        <v>0</v>
      </c>
      <c r="DB97" s="135">
        <f t="shared" si="217"/>
        <v>0</v>
      </c>
      <c r="DC97" s="135">
        <f t="shared" si="217"/>
        <v>0</v>
      </c>
      <c r="DD97" s="65">
        <f t="shared" si="217"/>
        <v>6917440192.4099998</v>
      </c>
      <c r="DE97" s="65">
        <f t="shared" si="217"/>
        <v>18564400341</v>
      </c>
      <c r="DF97" s="65">
        <f t="shared" si="217"/>
        <v>16070877876</v>
      </c>
      <c r="DG97" s="65">
        <f t="shared" si="217"/>
        <v>15742720325</v>
      </c>
      <c r="DH97" s="65">
        <f t="shared" ref="DH97" si="218">SUM(DH98:DH100)</f>
        <v>0</v>
      </c>
      <c r="DI97" s="65">
        <f t="shared" si="217"/>
        <v>0</v>
      </c>
      <c r="DJ97" s="65">
        <f t="shared" si="217"/>
        <v>0</v>
      </c>
      <c r="DK97" s="65">
        <f t="shared" si="217"/>
        <v>0</v>
      </c>
      <c r="DL97" s="65">
        <f t="shared" si="217"/>
        <v>0</v>
      </c>
      <c r="DM97" s="65">
        <f t="shared" si="217"/>
        <v>3794368064.803</v>
      </c>
      <c r="DN97" s="65">
        <f t="shared" si="217"/>
        <v>3136486802</v>
      </c>
      <c r="DO97" s="65">
        <f t="shared" si="217"/>
        <v>97827540</v>
      </c>
      <c r="DP97" s="65">
        <f t="shared" si="217"/>
        <v>0</v>
      </c>
      <c r="DQ97" s="65">
        <f t="shared" si="217"/>
        <v>2000000000</v>
      </c>
      <c r="DR97" s="65">
        <f t="shared" si="217"/>
        <v>5267800000</v>
      </c>
      <c r="DS97" s="65">
        <f t="shared" si="217"/>
        <v>2709591123</v>
      </c>
      <c r="DT97" s="65">
        <f t="shared" si="217"/>
        <v>1027049980</v>
      </c>
      <c r="DU97" s="65">
        <f t="shared" si="217"/>
        <v>0</v>
      </c>
      <c r="DV97" s="65">
        <f t="shared" si="217"/>
        <v>0</v>
      </c>
      <c r="DW97" s="65">
        <f t="shared" si="217"/>
        <v>0</v>
      </c>
      <c r="DX97" s="65">
        <f t="shared" si="217"/>
        <v>0</v>
      </c>
      <c r="DY97" s="65">
        <f t="shared" si="217"/>
        <v>240595333.3793</v>
      </c>
      <c r="DZ97" s="65">
        <f t="shared" si="217"/>
        <v>7780000000</v>
      </c>
      <c r="EA97" s="65">
        <f t="shared" si="217"/>
        <v>0</v>
      </c>
      <c r="EB97" s="65">
        <f t="shared" si="217"/>
        <v>0</v>
      </c>
      <c r="EC97" s="65">
        <f t="shared" si="217"/>
        <v>0</v>
      </c>
      <c r="ED97" s="65">
        <f t="shared" si="217"/>
        <v>0</v>
      </c>
      <c r="EE97" s="65">
        <f t="shared" si="217"/>
        <v>0</v>
      </c>
      <c r="EF97" s="65">
        <f t="shared" si="217"/>
        <v>0</v>
      </c>
      <c r="EG97" s="65">
        <f t="shared" ref="EG97" si="219">SUM(EG98:EG100)</f>
        <v>0</v>
      </c>
      <c r="EH97" s="65">
        <f t="shared" ref="EH97:ER97" si="220">SUM(EH98:EH100)</f>
        <v>35181428</v>
      </c>
      <c r="EI97" s="65">
        <f t="shared" si="220"/>
        <v>0</v>
      </c>
      <c r="EJ97" s="65">
        <f t="shared" si="220"/>
        <v>0</v>
      </c>
      <c r="EK97" s="65">
        <f t="shared" si="220"/>
        <v>0</v>
      </c>
      <c r="EL97" s="65">
        <f t="shared" si="220"/>
        <v>0</v>
      </c>
      <c r="EM97" s="65">
        <f t="shared" si="220"/>
        <v>0</v>
      </c>
      <c r="EN97" s="65">
        <f t="shared" si="220"/>
        <v>0</v>
      </c>
      <c r="EO97" s="65">
        <f t="shared" si="220"/>
        <v>0</v>
      </c>
      <c r="EP97" s="65">
        <f t="shared" si="220"/>
        <v>0</v>
      </c>
      <c r="EQ97" s="65">
        <f t="shared" si="220"/>
        <v>0</v>
      </c>
      <c r="ER97" s="65">
        <f t="shared" si="220"/>
        <v>0</v>
      </c>
      <c r="ES97" s="65">
        <f>SUM(ES98:ES100)</f>
        <v>6034963398.1823006</v>
      </c>
      <c r="ET97" s="65">
        <f t="shared" ref="ET97:EU97" si="221">SUM(ET98:ET100)</f>
        <v>16219468230</v>
      </c>
      <c r="EU97" s="65">
        <f t="shared" si="221"/>
        <v>2807418663</v>
      </c>
      <c r="EV97" s="65">
        <f>SUM(EV98:EV100)</f>
        <v>1027049980</v>
      </c>
      <c r="EW97" s="675"/>
      <c r="EX97" s="675"/>
      <c r="EY97" s="675"/>
      <c r="EZ97" s="675"/>
      <c r="FA97" s="675"/>
      <c r="FB97" s="675"/>
      <c r="FC97" s="675"/>
      <c r="FD97" s="675"/>
      <c r="FE97" s="675"/>
      <c r="FF97" s="82">
        <f>SUM(FF98:FF100)</f>
        <v>7659195000.1277695</v>
      </c>
      <c r="FG97" s="65">
        <f>SUM(FG98:FG100)</f>
        <v>32348445250.72007</v>
      </c>
    </row>
    <row r="98" spans="1:163" ht="87.75" customHeight="1" x14ac:dyDescent="0.2">
      <c r="A98" s="299"/>
      <c r="B98" s="299"/>
      <c r="C98" s="217">
        <v>15</v>
      </c>
      <c r="D98" s="241" t="s">
        <v>262</v>
      </c>
      <c r="E98" s="242" t="s">
        <v>263</v>
      </c>
      <c r="F98" s="242" t="s">
        <v>264</v>
      </c>
      <c r="G98" s="221">
        <v>65</v>
      </c>
      <c r="H98" s="222" t="s">
        <v>265</v>
      </c>
      <c r="I98" s="386" t="s">
        <v>266</v>
      </c>
      <c r="J98" s="387" t="s">
        <v>267</v>
      </c>
      <c r="K98" s="387">
        <v>1</v>
      </c>
      <c r="L98" s="273" t="s">
        <v>58</v>
      </c>
      <c r="M98" s="337">
        <v>1</v>
      </c>
      <c r="N98" s="337">
        <v>1</v>
      </c>
      <c r="O98" s="364">
        <v>1</v>
      </c>
      <c r="P98" s="926">
        <v>1</v>
      </c>
      <c r="Q98" s="247">
        <v>1</v>
      </c>
      <c r="R98" s="228"/>
      <c r="S98" s="884">
        <v>1</v>
      </c>
      <c r="T98" s="247">
        <v>1</v>
      </c>
      <c r="U98" s="247"/>
      <c r="V98" s="924">
        <v>0.25</v>
      </c>
      <c r="W98" s="247">
        <v>1</v>
      </c>
      <c r="X98" s="273"/>
      <c r="Y98" s="388">
        <f>BL98/$BL$97</f>
        <v>0.37367306449925114</v>
      </c>
      <c r="Z98" s="226">
        <v>4</v>
      </c>
      <c r="AA98" s="301" t="s">
        <v>114</v>
      </c>
      <c r="AB98" s="85"/>
      <c r="AC98" s="75"/>
      <c r="AD98" s="68"/>
      <c r="AE98" s="68"/>
      <c r="AF98" s="69">
        <f>1212885746+5903716</f>
        <v>1218789462</v>
      </c>
      <c r="AG98" s="75">
        <v>508871879</v>
      </c>
      <c r="AH98" s="69"/>
      <c r="AI98" s="69"/>
      <c r="AJ98" s="85">
        <f>1459029622+1707924375</f>
        <v>3166953997</v>
      </c>
      <c r="AK98" s="68">
        <v>3166953997</v>
      </c>
      <c r="AL98" s="75">
        <v>2998902415</v>
      </c>
      <c r="AM98" s="75">
        <v>2945902415</v>
      </c>
      <c r="AN98" s="85"/>
      <c r="AO98" s="75"/>
      <c r="AP98" s="75"/>
      <c r="AQ98" s="75"/>
      <c r="AR98" s="85"/>
      <c r="AS98" s="75"/>
      <c r="AT98" s="68"/>
      <c r="AU98" s="68"/>
      <c r="AV98" s="85"/>
      <c r="AW98" s="75"/>
      <c r="AX98" s="75"/>
      <c r="AY98" s="75"/>
      <c r="AZ98" s="85"/>
      <c r="BA98" s="75"/>
      <c r="BB98" s="75"/>
      <c r="BC98" s="75"/>
      <c r="BD98" s="85"/>
      <c r="BE98" s="75"/>
      <c r="BF98" s="68"/>
      <c r="BG98" s="68"/>
      <c r="BH98" s="85"/>
      <c r="BI98" s="75"/>
      <c r="BJ98" s="75"/>
      <c r="BK98" s="75"/>
      <c r="BL98" s="67">
        <f>+AB98+AF98+AJ98+AN98+AR98+AV98+AZ98+BD98+BH98</f>
        <v>4385743459</v>
      </c>
      <c r="BM98" s="68">
        <f t="shared" ref="BM98:BO100" si="222">AC98+AG98+AK98+AO98+AS98+AW98+BA98+BE98+BI98</f>
        <v>3675825876</v>
      </c>
      <c r="BN98" s="68">
        <f t="shared" si="222"/>
        <v>2998902415</v>
      </c>
      <c r="BO98" s="68">
        <f t="shared" si="222"/>
        <v>2945902415</v>
      </c>
      <c r="BP98" s="682"/>
      <c r="BQ98" s="238"/>
      <c r="BR98" s="238"/>
      <c r="BS98" s="238"/>
      <c r="BT98" s="682">
        <v>1250000000</v>
      </c>
      <c r="BU98" s="322">
        <f>2055700205+6431354</f>
        <v>2062131559</v>
      </c>
      <c r="BV98" s="322">
        <f>1741436117+6336943</f>
        <v>1747773060</v>
      </c>
      <c r="BW98" s="322">
        <v>1574823060</v>
      </c>
      <c r="BX98" s="322"/>
      <c r="BY98" s="686">
        <v>1600000000</v>
      </c>
      <c r="BZ98" s="322">
        <f>4012445157-6431354</f>
        <v>4006013803</v>
      </c>
      <c r="CA98" s="322">
        <f>3983959955-6336943</f>
        <v>3977623012</v>
      </c>
      <c r="CB98" s="322">
        <v>3936550078</v>
      </c>
      <c r="CC98" s="322"/>
      <c r="CD98" s="686"/>
      <c r="CE98" s="322"/>
      <c r="CF98" s="322"/>
      <c r="CG98" s="322"/>
      <c r="CH98" s="686"/>
      <c r="CI98" s="322"/>
      <c r="CJ98" s="322"/>
      <c r="CK98" s="322"/>
      <c r="CL98" s="686"/>
      <c r="CM98" s="238"/>
      <c r="CN98" s="238"/>
      <c r="CO98" s="238"/>
      <c r="CP98" s="682"/>
      <c r="CQ98" s="322"/>
      <c r="CR98" s="238"/>
      <c r="CS98" s="238"/>
      <c r="CT98" s="238"/>
      <c r="CU98" s="682"/>
      <c r="CV98" s="238"/>
      <c r="CW98" s="238"/>
      <c r="CX98" s="238"/>
      <c r="CY98" s="238"/>
      <c r="CZ98" s="322"/>
      <c r="DA98" s="238"/>
      <c r="DB98" s="238"/>
      <c r="DC98" s="238"/>
      <c r="DD98" s="676">
        <f t="shared" ref="DD98:DG100" si="223">BP98+BT98+BY98+CD98+CH98+CL98+CP98+CU98+CZ98</f>
        <v>2850000000</v>
      </c>
      <c r="DE98" s="782">
        <f t="shared" si="223"/>
        <v>6068145362</v>
      </c>
      <c r="DF98" s="711">
        <f t="shared" si="223"/>
        <v>5725396072</v>
      </c>
      <c r="DG98" s="711">
        <f t="shared" si="223"/>
        <v>5511373138</v>
      </c>
      <c r="DH98" s="711"/>
      <c r="DI98" s="682"/>
      <c r="DJ98" s="686"/>
      <c r="DK98" s="682"/>
      <c r="DL98" s="682"/>
      <c r="DM98" s="682">
        <f>1250000000*1.03</f>
        <v>1287500000</v>
      </c>
      <c r="DN98" s="682">
        <v>1097907097</v>
      </c>
      <c r="DO98" s="682">
        <v>97827540</v>
      </c>
      <c r="DP98" s="682"/>
      <c r="DQ98" s="682">
        <v>1000000000</v>
      </c>
      <c r="DR98" s="682">
        <v>3890000000</v>
      </c>
      <c r="DS98" s="682">
        <v>1604787667</v>
      </c>
      <c r="DT98" s="682">
        <v>177435157</v>
      </c>
      <c r="DU98" s="682"/>
      <c r="DV98" s="682"/>
      <c r="DW98" s="682"/>
      <c r="DX98" s="682"/>
      <c r="DY98" s="682"/>
      <c r="DZ98" s="682"/>
      <c r="EA98" s="682"/>
      <c r="EB98" s="682"/>
      <c r="EC98" s="682"/>
      <c r="ED98" s="682"/>
      <c r="EE98" s="682"/>
      <c r="EF98" s="682"/>
      <c r="EG98" s="682"/>
      <c r="EH98" s="682"/>
      <c r="EI98" s="682"/>
      <c r="EJ98" s="682"/>
      <c r="EK98" s="682"/>
      <c r="EL98" s="682"/>
      <c r="EM98" s="682"/>
      <c r="EN98" s="682"/>
      <c r="EO98" s="682"/>
      <c r="EP98" s="682"/>
      <c r="EQ98" s="682"/>
      <c r="ER98" s="682"/>
      <c r="ES98" s="676">
        <f>DI98+DM98+DQ98+DU98+DY98+EC98+EG98+EK98+EO98</f>
        <v>2287500000</v>
      </c>
      <c r="ET98" s="690">
        <f t="shared" ref="ET98:EV100" si="224">DJ98+DN98+DR98+DV98+DZ98+ED98+EH98+EL98+EP98</f>
        <v>4987907097</v>
      </c>
      <c r="EU98" s="690">
        <f t="shared" si="224"/>
        <v>1702615207</v>
      </c>
      <c r="EV98" s="690">
        <f t="shared" si="224"/>
        <v>177435157</v>
      </c>
      <c r="EW98" s="834"/>
      <c r="EX98" s="682">
        <f>1287500000*1.03+3182700</f>
        <v>1329307700</v>
      </c>
      <c r="EY98" s="682">
        <v>750000000</v>
      </c>
      <c r="EZ98" s="682"/>
      <c r="FA98" s="682"/>
      <c r="FB98" s="682"/>
      <c r="FC98" s="682"/>
      <c r="FD98" s="682"/>
      <c r="FE98" s="682"/>
      <c r="FF98" s="676">
        <f>EW98+EX98+EY98+EZ98+FA98+FB98+FC98+FD98+FE98</f>
        <v>2079307700</v>
      </c>
      <c r="FG98" s="107">
        <f>BL98+DD98+ES98+FF98</f>
        <v>11602551159</v>
      </c>
    </row>
    <row r="99" spans="1:163" ht="59.25" customHeight="1" x14ac:dyDescent="0.2">
      <c r="A99" s="299"/>
      <c r="B99" s="299"/>
      <c r="C99" s="240"/>
      <c r="D99" s="280"/>
      <c r="E99" s="275"/>
      <c r="F99" s="275"/>
      <c r="G99" s="221">
        <v>66</v>
      </c>
      <c r="H99" s="222" t="s">
        <v>268</v>
      </c>
      <c r="I99" s="386" t="s">
        <v>269</v>
      </c>
      <c r="J99" s="387" t="s">
        <v>267</v>
      </c>
      <c r="K99" s="387">
        <v>1</v>
      </c>
      <c r="L99" s="273" t="s">
        <v>58</v>
      </c>
      <c r="M99" s="337">
        <v>1</v>
      </c>
      <c r="N99" s="337">
        <v>1</v>
      </c>
      <c r="O99" s="364">
        <v>1</v>
      </c>
      <c r="P99" s="926">
        <v>1</v>
      </c>
      <c r="Q99" s="247">
        <v>1</v>
      </c>
      <c r="R99" s="228"/>
      <c r="S99" s="884">
        <v>1</v>
      </c>
      <c r="T99" s="247">
        <v>1</v>
      </c>
      <c r="U99" s="247"/>
      <c r="V99" s="924">
        <v>0.03</v>
      </c>
      <c r="W99" s="247">
        <v>1</v>
      </c>
      <c r="X99" s="273"/>
      <c r="Y99" s="388">
        <f>BL99/$BL$97</f>
        <v>0.53942113963002047</v>
      </c>
      <c r="Z99" s="227">
        <v>2</v>
      </c>
      <c r="AA99" s="231" t="s">
        <v>141</v>
      </c>
      <c r="AB99" s="85"/>
      <c r="AC99" s="75"/>
      <c r="AD99" s="68"/>
      <c r="AE99" s="68"/>
      <c r="AF99" s="75">
        <v>1343670070</v>
      </c>
      <c r="AG99" s="75">
        <v>2053670070</v>
      </c>
      <c r="AH99" s="75">
        <v>814622000</v>
      </c>
      <c r="AI99" s="75">
        <v>814622000</v>
      </c>
      <c r="AJ99" s="87"/>
      <c r="AK99" s="75"/>
      <c r="AL99" s="75"/>
      <c r="AM99" s="75"/>
      <c r="AN99" s="87"/>
      <c r="AO99" s="75"/>
      <c r="AP99" s="75"/>
      <c r="AQ99" s="75"/>
      <c r="AR99" s="85">
        <v>4987433131</v>
      </c>
      <c r="AS99" s="75">
        <v>5768635462</v>
      </c>
      <c r="AT99" s="68">
        <v>5222850617</v>
      </c>
      <c r="AU99" s="68">
        <v>5222850617</v>
      </c>
      <c r="AV99" s="85"/>
      <c r="AW99" s="75"/>
      <c r="AX99" s="75"/>
      <c r="AY99" s="75"/>
      <c r="AZ99" s="75"/>
      <c r="BA99" s="75">
        <v>934549247</v>
      </c>
      <c r="BB99" s="75">
        <v>703809200</v>
      </c>
      <c r="BC99" s="75">
        <v>703809200</v>
      </c>
      <c r="BD99" s="85"/>
      <c r="BE99" s="75"/>
      <c r="BF99" s="68"/>
      <c r="BG99" s="68"/>
      <c r="BH99" s="85"/>
      <c r="BI99" s="75"/>
      <c r="BJ99" s="75"/>
      <c r="BK99" s="75"/>
      <c r="BL99" s="67">
        <f>+AB99+AF99+AJ99+AN99+AR99+AV99+AZ99+BD99+BH99</f>
        <v>6331103201</v>
      </c>
      <c r="BM99" s="68">
        <f t="shared" si="222"/>
        <v>8756854779</v>
      </c>
      <c r="BN99" s="68">
        <f t="shared" si="222"/>
        <v>6741281817</v>
      </c>
      <c r="BO99" s="68">
        <f t="shared" si="222"/>
        <v>6741281817</v>
      </c>
      <c r="BP99" s="682"/>
      <c r="BQ99" s="238"/>
      <c r="BR99" s="238"/>
      <c r="BS99" s="238"/>
      <c r="BT99" s="682">
        <v>1383252490.1000001</v>
      </c>
      <c r="BU99" s="322">
        <f>1839373900</f>
        <v>1839373900</v>
      </c>
      <c r="BV99" s="322">
        <v>1331036729</v>
      </c>
      <c r="BW99" s="322">
        <v>1284313328</v>
      </c>
      <c r="BX99" s="322"/>
      <c r="BY99" s="686">
        <v>1400000000</v>
      </c>
      <c r="BZ99" s="322">
        <f>1593371259+144291779</f>
        <v>1737663038</v>
      </c>
      <c r="CA99" s="322">
        <f>1207461782+144291779</f>
        <v>1351753561</v>
      </c>
      <c r="CB99" s="322">
        <f>1186774267+144291779</f>
        <v>1331066046</v>
      </c>
      <c r="CC99" s="322"/>
      <c r="CD99" s="686"/>
      <c r="CE99" s="1068">
        <v>7520231341</v>
      </c>
      <c r="CF99" s="322">
        <v>6621047614</v>
      </c>
      <c r="CG99" s="322">
        <v>6621047614</v>
      </c>
      <c r="CH99" s="686">
        <v>233587702.31</v>
      </c>
      <c r="CI99" s="322"/>
      <c r="CJ99" s="322"/>
      <c r="CK99" s="322"/>
      <c r="CL99" s="686"/>
      <c r="CM99" s="238"/>
      <c r="CN99" s="238"/>
      <c r="CO99" s="238"/>
      <c r="CP99" s="686"/>
      <c r="CQ99" s="322">
        <f>171253920-171253920</f>
        <v>0</v>
      </c>
      <c r="CR99" s="322">
        <f>171253920-171253920</f>
        <v>0</v>
      </c>
      <c r="CS99" s="322">
        <f>171253920-171253920</f>
        <v>0</v>
      </c>
      <c r="CT99" s="322"/>
      <c r="CU99" s="682"/>
      <c r="CV99" s="238"/>
      <c r="CW99" s="238"/>
      <c r="CX99" s="238"/>
      <c r="CY99" s="238"/>
      <c r="CZ99" s="682"/>
      <c r="DA99" s="238"/>
      <c r="DB99" s="238"/>
      <c r="DC99" s="238"/>
      <c r="DD99" s="676">
        <f t="shared" si="223"/>
        <v>3016840192.4100003</v>
      </c>
      <c r="DE99" s="782">
        <f t="shared" si="223"/>
        <v>11097268279</v>
      </c>
      <c r="DF99" s="711">
        <f t="shared" si="223"/>
        <v>9303837904</v>
      </c>
      <c r="DG99" s="711">
        <f t="shared" si="223"/>
        <v>9236426988</v>
      </c>
      <c r="DH99" s="711"/>
      <c r="DI99" s="682"/>
      <c r="DJ99" s="686"/>
      <c r="DK99" s="682"/>
      <c r="DL99" s="682"/>
      <c r="DM99" s="682">
        <v>1424750064.803</v>
      </c>
      <c r="DN99" s="682">
        <v>2038579705</v>
      </c>
      <c r="DO99" s="682"/>
      <c r="DP99" s="682"/>
      <c r="DQ99" s="682">
        <v>1000000000</v>
      </c>
      <c r="DR99" s="682">
        <v>287000000</v>
      </c>
      <c r="DS99" s="682">
        <v>225294000</v>
      </c>
      <c r="DT99" s="682">
        <v>34602000</v>
      </c>
      <c r="DU99" s="682"/>
      <c r="DV99" s="682"/>
      <c r="DW99" s="682"/>
      <c r="DX99" s="682"/>
      <c r="DY99" s="682">
        <v>240595333.3793</v>
      </c>
      <c r="DZ99" s="682">
        <v>7780000000</v>
      </c>
      <c r="EA99" s="682"/>
      <c r="EB99" s="682"/>
      <c r="EC99" s="682"/>
      <c r="ED99" s="682"/>
      <c r="EE99" s="682"/>
      <c r="EF99" s="682"/>
      <c r="EG99" s="682"/>
      <c r="EH99" s="686">
        <v>35181428</v>
      </c>
      <c r="EI99" s="682"/>
      <c r="EJ99" s="682"/>
      <c r="EK99" s="682"/>
      <c r="EL99" s="682"/>
      <c r="EM99" s="682"/>
      <c r="EN99" s="682"/>
      <c r="EO99" s="682"/>
      <c r="EP99" s="682"/>
      <c r="EQ99" s="682"/>
      <c r="ER99" s="682"/>
      <c r="ES99" s="676">
        <f>DI99+DM99+DQ99+DU99+DY99+EC99+EG99+EK99+EO99</f>
        <v>2665345398.1823001</v>
      </c>
      <c r="ET99" s="690">
        <f t="shared" si="224"/>
        <v>10140761133</v>
      </c>
      <c r="EU99" s="690">
        <f t="shared" si="224"/>
        <v>225294000</v>
      </c>
      <c r="EV99" s="690">
        <f t="shared" si="224"/>
        <v>34602000</v>
      </c>
      <c r="EW99" s="834"/>
      <c r="EX99" s="682">
        <f>1424750064.803*1.03</f>
        <v>1467492566.7470901</v>
      </c>
      <c r="EY99" s="682">
        <v>750000000</v>
      </c>
      <c r="EZ99" s="682"/>
      <c r="FA99" s="682">
        <v>247813193.38067901</v>
      </c>
      <c r="FB99" s="682"/>
      <c r="FC99" s="682"/>
      <c r="FD99" s="682"/>
      <c r="FE99" s="682">
        <v>2000000000</v>
      </c>
      <c r="FF99" s="676">
        <f>EW99+EX99+EY99+EZ99+FA99+FB99+FC99+FD99+FE99</f>
        <v>4465305760.1277695</v>
      </c>
      <c r="FG99" s="107">
        <f>BL99+DD99+ES99+FF99</f>
        <v>16478594551.72007</v>
      </c>
    </row>
    <row r="100" spans="1:163" ht="59.25" customHeight="1" x14ac:dyDescent="0.2">
      <c r="A100" s="299"/>
      <c r="B100" s="299"/>
      <c r="C100" s="239"/>
      <c r="D100" s="244"/>
      <c r="E100" s="246"/>
      <c r="F100" s="246"/>
      <c r="G100" s="221">
        <v>67</v>
      </c>
      <c r="H100" s="222" t="s">
        <v>270</v>
      </c>
      <c r="I100" s="386" t="s">
        <v>271</v>
      </c>
      <c r="J100" s="387" t="s">
        <v>267</v>
      </c>
      <c r="K100" s="387">
        <v>1</v>
      </c>
      <c r="L100" s="273" t="s">
        <v>58</v>
      </c>
      <c r="M100" s="337">
        <v>1</v>
      </c>
      <c r="N100" s="337">
        <v>1</v>
      </c>
      <c r="O100" s="364">
        <v>1</v>
      </c>
      <c r="P100" s="926">
        <v>1</v>
      </c>
      <c r="Q100" s="247">
        <v>1</v>
      </c>
      <c r="R100" s="228"/>
      <c r="S100" s="884">
        <v>1</v>
      </c>
      <c r="T100" s="247">
        <v>1</v>
      </c>
      <c r="U100" s="247"/>
      <c r="V100" s="924">
        <v>0.81</v>
      </c>
      <c r="W100" s="247">
        <v>1</v>
      </c>
      <c r="X100" s="273"/>
      <c r="Y100" s="388">
        <f>BL100/$BL$97</f>
        <v>8.6905795870728358E-2</v>
      </c>
      <c r="Z100" s="227">
        <v>4</v>
      </c>
      <c r="AA100" s="231" t="s">
        <v>114</v>
      </c>
      <c r="AB100" s="85"/>
      <c r="AC100" s="75"/>
      <c r="AD100" s="68"/>
      <c r="AE100" s="68"/>
      <c r="AF100" s="78">
        <v>1020000000</v>
      </c>
      <c r="AG100" s="75">
        <v>1020000000</v>
      </c>
      <c r="AH100" s="75">
        <v>994920199</v>
      </c>
      <c r="AI100" s="75">
        <v>994920199</v>
      </c>
      <c r="AJ100" s="85"/>
      <c r="AK100" s="75"/>
      <c r="AL100" s="75"/>
      <c r="AM100" s="75"/>
      <c r="AN100" s="85"/>
      <c r="AO100" s="75"/>
      <c r="AP100" s="75"/>
      <c r="AQ100" s="75"/>
      <c r="AR100" s="85"/>
      <c r="AS100" s="75"/>
      <c r="AT100" s="68"/>
      <c r="AU100" s="68"/>
      <c r="AV100" s="85"/>
      <c r="AW100" s="75"/>
      <c r="AX100" s="75"/>
      <c r="AY100" s="75"/>
      <c r="AZ100" s="85"/>
      <c r="BA100" s="75"/>
      <c r="BB100" s="75"/>
      <c r="BC100" s="75"/>
      <c r="BD100" s="85"/>
      <c r="BE100" s="75"/>
      <c r="BF100" s="68"/>
      <c r="BG100" s="68"/>
      <c r="BH100" s="85"/>
      <c r="BI100" s="75"/>
      <c r="BJ100" s="75"/>
      <c r="BK100" s="75"/>
      <c r="BL100" s="67">
        <f>+AB100+AF100+AJ100+AN100+AR100+AV100+AZ100+BD100+BH100</f>
        <v>1020000000</v>
      </c>
      <c r="BM100" s="68">
        <f t="shared" si="222"/>
        <v>1020000000</v>
      </c>
      <c r="BN100" s="68">
        <f t="shared" si="222"/>
        <v>994920199</v>
      </c>
      <c r="BO100" s="68">
        <f t="shared" si="222"/>
        <v>994920199</v>
      </c>
      <c r="BP100" s="682"/>
      <c r="BQ100" s="238"/>
      <c r="BR100" s="238"/>
      <c r="BS100" s="238"/>
      <c r="BT100" s="682">
        <v>1050600000</v>
      </c>
      <c r="BU100" s="238"/>
      <c r="BV100" s="238"/>
      <c r="BW100" s="238"/>
      <c r="BX100" s="238"/>
      <c r="BY100" s="682"/>
      <c r="BZ100" s="238">
        <v>1398986700</v>
      </c>
      <c r="CA100" s="238">
        <v>1041643900</v>
      </c>
      <c r="CB100" s="238">
        <v>994920199</v>
      </c>
      <c r="CC100" s="238"/>
      <c r="CD100" s="682"/>
      <c r="CE100" s="322"/>
      <c r="CF100" s="238"/>
      <c r="CG100" s="238"/>
      <c r="CH100" s="682"/>
      <c r="CI100" s="238"/>
      <c r="CJ100" s="238"/>
      <c r="CK100" s="238"/>
      <c r="CL100" s="682"/>
      <c r="CM100" s="238"/>
      <c r="CN100" s="238"/>
      <c r="CO100" s="238"/>
      <c r="CP100" s="682"/>
      <c r="CQ100" s="238"/>
      <c r="CR100" s="238"/>
      <c r="CS100" s="238"/>
      <c r="CT100" s="238"/>
      <c r="CU100" s="682"/>
      <c r="CV100" s="238"/>
      <c r="CW100" s="238"/>
      <c r="CX100" s="238"/>
      <c r="CY100" s="238"/>
      <c r="CZ100" s="682"/>
      <c r="DA100" s="238"/>
      <c r="DB100" s="238"/>
      <c r="DC100" s="238"/>
      <c r="DD100" s="676">
        <f t="shared" si="223"/>
        <v>1050600000</v>
      </c>
      <c r="DE100" s="782">
        <f t="shared" si="223"/>
        <v>1398986700</v>
      </c>
      <c r="DF100" s="711">
        <f t="shared" si="223"/>
        <v>1041643900</v>
      </c>
      <c r="DG100" s="711">
        <f t="shared" si="223"/>
        <v>994920199</v>
      </c>
      <c r="DH100" s="711"/>
      <c r="DI100" s="682"/>
      <c r="DJ100" s="686"/>
      <c r="DK100" s="682"/>
      <c r="DL100" s="682"/>
      <c r="DM100" s="682">
        <f>1050600000*1.03</f>
        <v>1082118000</v>
      </c>
      <c r="DN100" s="682"/>
      <c r="DO100" s="682"/>
      <c r="DP100" s="682"/>
      <c r="DQ100" s="682"/>
      <c r="DR100" s="682">
        <v>1090800000</v>
      </c>
      <c r="DS100" s="682">
        <v>879509456</v>
      </c>
      <c r="DT100" s="682">
        <v>815012823</v>
      </c>
      <c r="DU100" s="682"/>
      <c r="DV100" s="682"/>
      <c r="DW100" s="682"/>
      <c r="DX100" s="682"/>
      <c r="DY100" s="682"/>
      <c r="DZ100" s="682"/>
      <c r="EA100" s="682"/>
      <c r="EB100" s="682"/>
      <c r="EC100" s="682"/>
      <c r="ED100" s="682"/>
      <c r="EE100" s="682"/>
      <c r="EF100" s="682"/>
      <c r="EG100" s="682"/>
      <c r="EH100" s="682"/>
      <c r="EI100" s="682"/>
      <c r="EJ100" s="682"/>
      <c r="EK100" s="682"/>
      <c r="EL100" s="682"/>
      <c r="EM100" s="682"/>
      <c r="EN100" s="682"/>
      <c r="EO100" s="682"/>
      <c r="EP100" s="682"/>
      <c r="EQ100" s="682"/>
      <c r="ER100" s="682"/>
      <c r="ES100" s="676">
        <f>DI100+DM100+DQ100+DU100+DY100+EC100+EG100+EK100+EO100</f>
        <v>1082118000</v>
      </c>
      <c r="ET100" s="690">
        <f t="shared" si="224"/>
        <v>1090800000</v>
      </c>
      <c r="EU100" s="690">
        <f t="shared" si="224"/>
        <v>879509456</v>
      </c>
      <c r="EV100" s="690">
        <f t="shared" si="224"/>
        <v>815012823</v>
      </c>
      <c r="EW100" s="834"/>
      <c r="EX100" s="682">
        <f>1082118000*1.03</f>
        <v>1114581540</v>
      </c>
      <c r="EY100" s="682"/>
      <c r="EZ100" s="682"/>
      <c r="FA100" s="682"/>
      <c r="FB100" s="682"/>
      <c r="FC100" s="682"/>
      <c r="FD100" s="682"/>
      <c r="FE100" s="682"/>
      <c r="FF100" s="676">
        <f>EW100+EX100+EY100+EZ100+FA100+FB100+FC100+FD100+FE100</f>
        <v>1114581540</v>
      </c>
      <c r="FG100" s="107">
        <f>BL100+DD100+ES100+FF100</f>
        <v>4267299540</v>
      </c>
    </row>
    <row r="101" spans="1:163" ht="24.75" customHeight="1" x14ac:dyDescent="0.2">
      <c r="A101" s="299"/>
      <c r="B101" s="299"/>
      <c r="C101" s="205">
        <v>17</v>
      </c>
      <c r="D101" s="206" t="s">
        <v>272</v>
      </c>
      <c r="E101" s="207"/>
      <c r="F101" s="206"/>
      <c r="G101" s="205"/>
      <c r="H101" s="206"/>
      <c r="I101" s="209"/>
      <c r="J101" s="208"/>
      <c r="K101" s="210"/>
      <c r="L101" s="211"/>
      <c r="M101" s="209"/>
      <c r="N101" s="209"/>
      <c r="O101" s="212"/>
      <c r="P101" s="212"/>
      <c r="Q101" s="209"/>
      <c r="R101" s="213"/>
      <c r="S101" s="865"/>
      <c r="T101" s="209"/>
      <c r="U101" s="209"/>
      <c r="V101" s="212"/>
      <c r="W101" s="210"/>
      <c r="X101" s="210"/>
      <c r="Y101" s="300"/>
      <c r="Z101" s="210"/>
      <c r="AA101" s="210"/>
      <c r="AB101" s="65">
        <f t="shared" ref="AB101:BK101" si="225">SUM(AB102:AB107)</f>
        <v>0</v>
      </c>
      <c r="AC101" s="65">
        <f t="shared" si="225"/>
        <v>0</v>
      </c>
      <c r="AD101" s="65">
        <f t="shared" si="225"/>
        <v>0</v>
      </c>
      <c r="AE101" s="65">
        <f t="shared" si="225"/>
        <v>0</v>
      </c>
      <c r="AF101" s="65">
        <f t="shared" si="225"/>
        <v>0</v>
      </c>
      <c r="AG101" s="65">
        <f t="shared" si="225"/>
        <v>0</v>
      </c>
      <c r="AH101" s="65">
        <f t="shared" si="225"/>
        <v>0</v>
      </c>
      <c r="AI101" s="65">
        <f t="shared" si="225"/>
        <v>0</v>
      </c>
      <c r="AJ101" s="65">
        <f t="shared" si="225"/>
        <v>50000000</v>
      </c>
      <c r="AK101" s="65">
        <f t="shared" si="225"/>
        <v>50000000</v>
      </c>
      <c r="AL101" s="65">
        <f t="shared" si="225"/>
        <v>47986000</v>
      </c>
      <c r="AM101" s="65">
        <f t="shared" si="225"/>
        <v>7986000</v>
      </c>
      <c r="AN101" s="65">
        <f t="shared" si="225"/>
        <v>0</v>
      </c>
      <c r="AO101" s="65">
        <f t="shared" si="225"/>
        <v>0</v>
      </c>
      <c r="AP101" s="65">
        <f t="shared" si="225"/>
        <v>0</v>
      </c>
      <c r="AQ101" s="65">
        <f t="shared" si="225"/>
        <v>0</v>
      </c>
      <c r="AR101" s="65">
        <f t="shared" si="225"/>
        <v>0</v>
      </c>
      <c r="AS101" s="65">
        <f t="shared" si="225"/>
        <v>0</v>
      </c>
      <c r="AT101" s="65">
        <f t="shared" si="225"/>
        <v>0</v>
      </c>
      <c r="AU101" s="65">
        <f t="shared" si="225"/>
        <v>0</v>
      </c>
      <c r="AV101" s="65">
        <f t="shared" si="225"/>
        <v>0</v>
      </c>
      <c r="AW101" s="65">
        <f t="shared" si="225"/>
        <v>0</v>
      </c>
      <c r="AX101" s="65">
        <f t="shared" si="225"/>
        <v>0</v>
      </c>
      <c r="AY101" s="65">
        <f t="shared" si="225"/>
        <v>0</v>
      </c>
      <c r="AZ101" s="65">
        <f t="shared" si="225"/>
        <v>1100000000</v>
      </c>
      <c r="BA101" s="65">
        <f t="shared" si="225"/>
        <v>1097002022</v>
      </c>
      <c r="BB101" s="65">
        <f t="shared" si="225"/>
        <v>974131283</v>
      </c>
      <c r="BC101" s="65">
        <f t="shared" si="225"/>
        <v>531331283</v>
      </c>
      <c r="BD101" s="65">
        <f t="shared" si="225"/>
        <v>0</v>
      </c>
      <c r="BE101" s="65">
        <f t="shared" si="225"/>
        <v>0</v>
      </c>
      <c r="BF101" s="65">
        <f t="shared" si="225"/>
        <v>0</v>
      </c>
      <c r="BG101" s="65">
        <f t="shared" si="225"/>
        <v>0</v>
      </c>
      <c r="BH101" s="65">
        <f t="shared" si="225"/>
        <v>0</v>
      </c>
      <c r="BI101" s="65">
        <f t="shared" si="225"/>
        <v>0</v>
      </c>
      <c r="BJ101" s="65">
        <f t="shared" si="225"/>
        <v>0</v>
      </c>
      <c r="BK101" s="65">
        <f t="shared" si="225"/>
        <v>0</v>
      </c>
      <c r="BL101" s="66">
        <f>SUM(BL102:BL107)</f>
        <v>1150000000</v>
      </c>
      <c r="BM101" s="65">
        <f>SUM(BM102:BM107)</f>
        <v>1147002022</v>
      </c>
      <c r="BN101" s="65">
        <f>SUM(BN102:BN107)</f>
        <v>1022117283</v>
      </c>
      <c r="BO101" s="65">
        <f t="shared" ref="BO101:EE101" si="226">SUM(BO102:BO107)</f>
        <v>539317283</v>
      </c>
      <c r="BP101" s="65">
        <f t="shared" si="226"/>
        <v>0</v>
      </c>
      <c r="BQ101" s="135">
        <f t="shared" si="226"/>
        <v>0</v>
      </c>
      <c r="BR101" s="135">
        <f t="shared" si="226"/>
        <v>0</v>
      </c>
      <c r="BS101" s="135">
        <f t="shared" si="226"/>
        <v>0</v>
      </c>
      <c r="BT101" s="65">
        <f t="shared" si="226"/>
        <v>0</v>
      </c>
      <c r="BU101" s="135">
        <f t="shared" si="226"/>
        <v>0</v>
      </c>
      <c r="BV101" s="135">
        <f t="shared" si="226"/>
        <v>0</v>
      </c>
      <c r="BW101" s="135">
        <f t="shared" si="226"/>
        <v>0</v>
      </c>
      <c r="BX101" s="135">
        <f t="shared" si="226"/>
        <v>0</v>
      </c>
      <c r="BY101" s="65">
        <f t="shared" si="226"/>
        <v>50000000</v>
      </c>
      <c r="BZ101" s="135">
        <f t="shared" si="226"/>
        <v>40000000</v>
      </c>
      <c r="CA101" s="135">
        <f t="shared" si="226"/>
        <v>0</v>
      </c>
      <c r="CB101" s="135">
        <f t="shared" si="226"/>
        <v>0</v>
      </c>
      <c r="CC101" s="135">
        <f t="shared" si="226"/>
        <v>40000000</v>
      </c>
      <c r="CD101" s="65">
        <f t="shared" si="226"/>
        <v>0</v>
      </c>
      <c r="CE101" s="135">
        <f t="shared" si="226"/>
        <v>0</v>
      </c>
      <c r="CF101" s="135">
        <f t="shared" si="226"/>
        <v>0</v>
      </c>
      <c r="CG101" s="135">
        <f t="shared" si="226"/>
        <v>0</v>
      </c>
      <c r="CH101" s="65">
        <f t="shared" si="226"/>
        <v>0</v>
      </c>
      <c r="CI101" s="135">
        <f t="shared" si="226"/>
        <v>0</v>
      </c>
      <c r="CJ101" s="135">
        <f t="shared" si="226"/>
        <v>0</v>
      </c>
      <c r="CK101" s="135">
        <f t="shared" si="226"/>
        <v>0</v>
      </c>
      <c r="CL101" s="65">
        <f t="shared" si="226"/>
        <v>0</v>
      </c>
      <c r="CM101" s="135">
        <f t="shared" si="226"/>
        <v>0</v>
      </c>
      <c r="CN101" s="135">
        <f t="shared" si="226"/>
        <v>0</v>
      </c>
      <c r="CO101" s="135">
        <f t="shared" si="226"/>
        <v>0</v>
      </c>
      <c r="CP101" s="65">
        <f t="shared" si="226"/>
        <v>1133000000</v>
      </c>
      <c r="CQ101" s="135">
        <f t="shared" si="226"/>
        <v>1341180171</v>
      </c>
      <c r="CR101" s="135">
        <f t="shared" si="226"/>
        <v>976986480</v>
      </c>
      <c r="CS101" s="135">
        <f t="shared" si="226"/>
        <v>976986480</v>
      </c>
      <c r="CT101" s="135">
        <f t="shared" si="226"/>
        <v>0</v>
      </c>
      <c r="CU101" s="65">
        <f t="shared" si="226"/>
        <v>0</v>
      </c>
      <c r="CV101" s="135">
        <f t="shared" si="226"/>
        <v>0</v>
      </c>
      <c r="CW101" s="135">
        <f t="shared" si="226"/>
        <v>0</v>
      </c>
      <c r="CX101" s="135">
        <f t="shared" si="226"/>
        <v>0</v>
      </c>
      <c r="CY101" s="135">
        <f t="shared" si="226"/>
        <v>0</v>
      </c>
      <c r="CZ101" s="65">
        <f t="shared" si="226"/>
        <v>0</v>
      </c>
      <c r="DA101" s="135">
        <f t="shared" si="226"/>
        <v>0</v>
      </c>
      <c r="DB101" s="135">
        <f t="shared" si="226"/>
        <v>0</v>
      </c>
      <c r="DC101" s="135">
        <f t="shared" si="226"/>
        <v>0</v>
      </c>
      <c r="DD101" s="65">
        <f t="shared" si="226"/>
        <v>1183000000</v>
      </c>
      <c r="DE101" s="65">
        <f t="shared" si="226"/>
        <v>1381180171</v>
      </c>
      <c r="DF101" s="65">
        <f t="shared" si="226"/>
        <v>976986480</v>
      </c>
      <c r="DG101" s="65">
        <f t="shared" si="226"/>
        <v>976986480</v>
      </c>
      <c r="DH101" s="65">
        <f t="shared" si="226"/>
        <v>40000000</v>
      </c>
      <c r="DI101" s="65">
        <f t="shared" si="226"/>
        <v>0</v>
      </c>
      <c r="DJ101" s="65">
        <f t="shared" si="226"/>
        <v>0</v>
      </c>
      <c r="DK101" s="65">
        <f t="shared" si="226"/>
        <v>0</v>
      </c>
      <c r="DL101" s="65">
        <f t="shared" si="226"/>
        <v>0</v>
      </c>
      <c r="DM101" s="65">
        <f t="shared" si="226"/>
        <v>0</v>
      </c>
      <c r="DN101" s="65">
        <f t="shared" si="226"/>
        <v>0</v>
      </c>
      <c r="DO101" s="65">
        <f t="shared" si="226"/>
        <v>0</v>
      </c>
      <c r="DP101" s="65">
        <f t="shared" si="226"/>
        <v>0</v>
      </c>
      <c r="DQ101" s="65">
        <f t="shared" si="226"/>
        <v>15000000</v>
      </c>
      <c r="DR101" s="65">
        <f t="shared" si="226"/>
        <v>36000000</v>
      </c>
      <c r="DS101" s="65">
        <f t="shared" si="226"/>
        <v>0</v>
      </c>
      <c r="DT101" s="65">
        <f t="shared" si="226"/>
        <v>0</v>
      </c>
      <c r="DU101" s="65">
        <f t="shared" si="226"/>
        <v>0</v>
      </c>
      <c r="DV101" s="65">
        <f t="shared" si="226"/>
        <v>0</v>
      </c>
      <c r="DW101" s="65">
        <f t="shared" si="226"/>
        <v>0</v>
      </c>
      <c r="DX101" s="65">
        <f t="shared" si="226"/>
        <v>0</v>
      </c>
      <c r="DY101" s="65">
        <f t="shared" si="226"/>
        <v>0</v>
      </c>
      <c r="DZ101" s="65">
        <f t="shared" si="226"/>
        <v>0</v>
      </c>
      <c r="EA101" s="65">
        <f t="shared" si="226"/>
        <v>0</v>
      </c>
      <c r="EB101" s="65">
        <f t="shared" si="226"/>
        <v>0</v>
      </c>
      <c r="EC101" s="65">
        <f t="shared" si="226"/>
        <v>0</v>
      </c>
      <c r="ED101" s="65">
        <f t="shared" si="226"/>
        <v>0</v>
      </c>
      <c r="EE101" s="65">
        <f t="shared" si="226"/>
        <v>0</v>
      </c>
      <c r="EF101" s="65">
        <f t="shared" ref="EF101:EU101" si="227">SUM(EF102:EF107)</f>
        <v>0</v>
      </c>
      <c r="EG101" s="65">
        <f t="shared" si="227"/>
        <v>1166990000</v>
      </c>
      <c r="EH101" s="65">
        <f t="shared" si="227"/>
        <v>1500000000</v>
      </c>
      <c r="EI101" s="65">
        <f t="shared" si="227"/>
        <v>39725000</v>
      </c>
      <c r="EJ101" s="65">
        <f t="shared" si="227"/>
        <v>8675000</v>
      </c>
      <c r="EK101" s="65">
        <f t="shared" si="227"/>
        <v>0</v>
      </c>
      <c r="EL101" s="65">
        <f t="shared" si="227"/>
        <v>0</v>
      </c>
      <c r="EM101" s="65">
        <f t="shared" si="227"/>
        <v>0</v>
      </c>
      <c r="EN101" s="65">
        <f t="shared" si="227"/>
        <v>0</v>
      </c>
      <c r="EO101" s="65">
        <f t="shared" si="227"/>
        <v>0</v>
      </c>
      <c r="EP101" s="65">
        <f t="shared" si="227"/>
        <v>0</v>
      </c>
      <c r="EQ101" s="65">
        <f t="shared" si="227"/>
        <v>0</v>
      </c>
      <c r="ER101" s="65">
        <f t="shared" si="227"/>
        <v>0</v>
      </c>
      <c r="ES101" s="65">
        <f t="shared" si="227"/>
        <v>1181990000</v>
      </c>
      <c r="ET101" s="65">
        <f t="shared" si="227"/>
        <v>1536000000</v>
      </c>
      <c r="EU101" s="65">
        <f t="shared" si="227"/>
        <v>39725000</v>
      </c>
      <c r="EV101" s="65">
        <f>SUM(EV102:EV107)</f>
        <v>8675000</v>
      </c>
      <c r="EW101" s="675"/>
      <c r="EX101" s="675"/>
      <c r="EY101" s="675"/>
      <c r="EZ101" s="675"/>
      <c r="FA101" s="675"/>
      <c r="FB101" s="675"/>
      <c r="FC101" s="675"/>
      <c r="FD101" s="675"/>
      <c r="FE101" s="675"/>
      <c r="FF101" s="82">
        <f>SUM(FF102:FF107)</f>
        <v>1216999699.9952176</v>
      </c>
      <c r="FG101" s="65">
        <f>SUM(FG102:FG107)</f>
        <v>4731989699.9952173</v>
      </c>
    </row>
    <row r="102" spans="1:163" ht="96.75" customHeight="1" x14ac:dyDescent="0.2">
      <c r="A102" s="299"/>
      <c r="B102" s="299"/>
      <c r="C102" s="247">
        <v>15</v>
      </c>
      <c r="D102" s="218" t="s">
        <v>262</v>
      </c>
      <c r="E102" s="220" t="s">
        <v>263</v>
      </c>
      <c r="F102" s="389" t="s">
        <v>264</v>
      </c>
      <c r="G102" s="221">
        <v>68</v>
      </c>
      <c r="H102" s="390" t="s">
        <v>273</v>
      </c>
      <c r="I102" s="390" t="s">
        <v>274</v>
      </c>
      <c r="J102" s="387" t="s">
        <v>267</v>
      </c>
      <c r="K102" s="387">
        <v>1</v>
      </c>
      <c r="L102" s="391" t="s">
        <v>58</v>
      </c>
      <c r="M102" s="226">
        <v>4357</v>
      </c>
      <c r="N102" s="226">
        <v>4500</v>
      </c>
      <c r="O102" s="392">
        <v>4500</v>
      </c>
      <c r="P102" s="935">
        <v>4453</v>
      </c>
      <c r="Q102" s="392">
        <v>4500</v>
      </c>
      <c r="R102" s="228"/>
      <c r="S102" s="885">
        <v>3732</v>
      </c>
      <c r="T102" s="392">
        <v>4500</v>
      </c>
      <c r="U102" s="392"/>
      <c r="V102" s="935">
        <v>3707</v>
      </c>
      <c r="W102" s="392">
        <v>4500</v>
      </c>
      <c r="X102" s="391"/>
      <c r="Y102" s="388">
        <f t="shared" ref="Y102:Y107" si="228">BL102/$BL$101</f>
        <v>8.6956521739130436E-3</v>
      </c>
      <c r="Z102" s="226">
        <v>4</v>
      </c>
      <c r="AA102" s="301" t="s">
        <v>114</v>
      </c>
      <c r="AB102" s="85"/>
      <c r="AC102" s="75"/>
      <c r="AD102" s="68"/>
      <c r="AE102" s="68"/>
      <c r="AF102" s="85"/>
      <c r="AG102" s="75"/>
      <c r="AH102" s="75"/>
      <c r="AI102" s="75"/>
      <c r="AJ102" s="77">
        <v>10000000</v>
      </c>
      <c r="AK102" s="78">
        <v>0</v>
      </c>
      <c r="AL102" s="78"/>
      <c r="AM102" s="78"/>
      <c r="AN102" s="77"/>
      <c r="AO102" s="78"/>
      <c r="AP102" s="78"/>
      <c r="AQ102" s="75"/>
      <c r="AR102" s="85"/>
      <c r="AS102" s="75"/>
      <c r="AT102" s="68"/>
      <c r="AU102" s="68"/>
      <c r="AV102" s="85"/>
      <c r="AW102" s="75"/>
      <c r="AX102" s="75"/>
      <c r="AY102" s="75"/>
      <c r="AZ102" s="85"/>
      <c r="BA102" s="75"/>
      <c r="BB102" s="75"/>
      <c r="BC102" s="75"/>
      <c r="BD102" s="85"/>
      <c r="BE102" s="75"/>
      <c r="BF102" s="68"/>
      <c r="BG102" s="68"/>
      <c r="BH102" s="85"/>
      <c r="BI102" s="75"/>
      <c r="BJ102" s="75"/>
      <c r="BK102" s="75"/>
      <c r="BL102" s="67">
        <f t="shared" ref="BL102:BL107" si="229">+AB102+AF102+AJ102+AN102+AR102+AV102+AZ102+BD102+BH102</f>
        <v>10000000</v>
      </c>
      <c r="BM102" s="68">
        <f t="shared" ref="BM102:BO107" si="230">AC102+AG102+AK102+AO102+AS102+AW102+BA102+BE102+BI102</f>
        <v>0</v>
      </c>
      <c r="BN102" s="68">
        <f t="shared" si="230"/>
        <v>0</v>
      </c>
      <c r="BO102" s="68">
        <f t="shared" si="230"/>
        <v>0</v>
      </c>
      <c r="BP102" s="682"/>
      <c r="BQ102" s="238"/>
      <c r="BR102" s="238"/>
      <c r="BS102" s="238"/>
      <c r="BT102" s="682"/>
      <c r="BU102" s="238"/>
      <c r="BV102" s="238"/>
      <c r="BW102" s="238"/>
      <c r="BX102" s="238"/>
      <c r="BY102" s="682">
        <v>10000000</v>
      </c>
      <c r="BZ102" s="238">
        <v>10000000</v>
      </c>
      <c r="CA102" s="238"/>
      <c r="CB102" s="238"/>
      <c r="CC102" s="238"/>
      <c r="CD102" s="682"/>
      <c r="CE102" s="238"/>
      <c r="CF102" s="238"/>
      <c r="CG102" s="238"/>
      <c r="CH102" s="682"/>
      <c r="CI102" s="238"/>
      <c r="CJ102" s="238"/>
      <c r="CK102" s="238"/>
      <c r="CL102" s="682"/>
      <c r="CM102" s="238"/>
      <c r="CN102" s="238"/>
      <c r="CO102" s="238"/>
      <c r="CP102" s="682"/>
      <c r="CQ102" s="238"/>
      <c r="CR102" s="238"/>
      <c r="CS102" s="238"/>
      <c r="CT102" s="238"/>
      <c r="CU102" s="682"/>
      <c r="CV102" s="238"/>
      <c r="CW102" s="238"/>
      <c r="CX102" s="238"/>
      <c r="CY102" s="238"/>
      <c r="CZ102" s="682"/>
      <c r="DA102" s="238"/>
      <c r="DB102" s="238"/>
      <c r="DC102" s="238"/>
      <c r="DD102" s="676">
        <f t="shared" ref="DD102:DD107" si="231">BP102+BT102+BY102+CD102+CH102+CL102+CP102+CU102+CZ102</f>
        <v>10000000</v>
      </c>
      <c r="DE102" s="783">
        <f t="shared" ref="DE102:DG107" si="232">BQ102+BU102+BZ102+CE102+CI102+CM102+CQ102+CV102+DA102</f>
        <v>10000000</v>
      </c>
      <c r="DF102" s="676">
        <f t="shared" si="232"/>
        <v>0</v>
      </c>
      <c r="DG102" s="676">
        <f t="shared" si="232"/>
        <v>0</v>
      </c>
      <c r="DH102" s="676"/>
      <c r="DI102" s="682"/>
      <c r="DJ102" s="686"/>
      <c r="DK102" s="682"/>
      <c r="DL102" s="682"/>
      <c r="DM102" s="682"/>
      <c r="DN102" s="682"/>
      <c r="DO102" s="682"/>
      <c r="DP102" s="682"/>
      <c r="DQ102" s="682">
        <v>4000000</v>
      </c>
      <c r="DR102" s="682">
        <v>7200000</v>
      </c>
      <c r="DS102" s="682"/>
      <c r="DT102" s="682"/>
      <c r="DU102" s="682"/>
      <c r="DV102" s="682"/>
      <c r="DW102" s="682"/>
      <c r="DX102" s="682"/>
      <c r="DY102" s="682"/>
      <c r="DZ102" s="682"/>
      <c r="EA102" s="682"/>
      <c r="EB102" s="682"/>
      <c r="EC102" s="682"/>
      <c r="ED102" s="682"/>
      <c r="EE102" s="682"/>
      <c r="EF102" s="682"/>
      <c r="EG102" s="682"/>
      <c r="EH102" s="682"/>
      <c r="EI102" s="682"/>
      <c r="EJ102" s="682"/>
      <c r="EK102" s="682"/>
      <c r="EL102" s="682"/>
      <c r="EM102" s="682"/>
      <c r="EN102" s="682"/>
      <c r="EO102" s="682"/>
      <c r="EP102" s="682"/>
      <c r="EQ102" s="682"/>
      <c r="ER102" s="682"/>
      <c r="ES102" s="676">
        <f t="shared" ref="ES102:ES107" si="233">DI102+DM102+DQ102+DU102+DY102+EC102+EG102+EK102+EO102</f>
        <v>4000000</v>
      </c>
      <c r="ET102" s="690">
        <f t="shared" ref="ET102:EV107" si="234">DJ102+DN102+DR102+DV102+DZ102+ED102+EH102+EL102+EP102</f>
        <v>7200000</v>
      </c>
      <c r="EU102" s="690">
        <f t="shared" si="234"/>
        <v>0</v>
      </c>
      <c r="EV102" s="690">
        <f t="shared" si="234"/>
        <v>0</v>
      </c>
      <c r="EW102" s="834"/>
      <c r="EX102" s="682"/>
      <c r="EY102" s="682">
        <v>10550000</v>
      </c>
      <c r="EZ102" s="682"/>
      <c r="FA102" s="682"/>
      <c r="FB102" s="682"/>
      <c r="FC102" s="682"/>
      <c r="FD102" s="682"/>
      <c r="FE102" s="682"/>
      <c r="FF102" s="676">
        <f t="shared" ref="FF102:FF107" si="235">EW102+EX102+EY102+EZ102+FA102+FB102+FC102+FD102+FE102</f>
        <v>10550000</v>
      </c>
      <c r="FG102" s="107">
        <f t="shared" ref="FG102:FG107" si="236">BL102+DD102+ES102+FF102</f>
        <v>34550000</v>
      </c>
    </row>
    <row r="103" spans="1:163" ht="96.75" customHeight="1" x14ac:dyDescent="0.2">
      <c r="A103" s="299"/>
      <c r="B103" s="299"/>
      <c r="C103" s="247">
        <v>14</v>
      </c>
      <c r="D103" s="218" t="s">
        <v>275</v>
      </c>
      <c r="E103" s="246" t="s">
        <v>276</v>
      </c>
      <c r="F103" s="393">
        <v>0.03</v>
      </c>
      <c r="G103" s="221">
        <v>69</v>
      </c>
      <c r="H103" s="222" t="s">
        <v>277</v>
      </c>
      <c r="I103" s="390" t="s">
        <v>278</v>
      </c>
      <c r="J103" s="387" t="s">
        <v>267</v>
      </c>
      <c r="K103" s="387">
        <v>1</v>
      </c>
      <c r="L103" s="391" t="s">
        <v>58</v>
      </c>
      <c r="M103" s="226" t="s">
        <v>53</v>
      </c>
      <c r="N103" s="226">
        <v>1</v>
      </c>
      <c r="O103" s="392">
        <v>1</v>
      </c>
      <c r="P103" s="935">
        <v>1</v>
      </c>
      <c r="Q103" s="392">
        <v>1</v>
      </c>
      <c r="R103" s="228"/>
      <c r="S103" s="907">
        <v>1</v>
      </c>
      <c r="T103" s="392">
        <v>1</v>
      </c>
      <c r="U103" s="392"/>
      <c r="V103" s="1026">
        <v>0.5</v>
      </c>
      <c r="W103" s="392">
        <v>1</v>
      </c>
      <c r="X103" s="391"/>
      <c r="Y103" s="388">
        <f t="shared" si="228"/>
        <v>8.6956521739130436E-3</v>
      </c>
      <c r="Z103" s="226">
        <v>4</v>
      </c>
      <c r="AA103" s="301" t="s">
        <v>114</v>
      </c>
      <c r="AB103" s="85"/>
      <c r="AC103" s="75"/>
      <c r="AD103" s="68"/>
      <c r="AE103" s="68"/>
      <c r="AF103" s="85"/>
      <c r="AG103" s="75"/>
      <c r="AH103" s="75"/>
      <c r="AI103" s="75"/>
      <c r="AJ103" s="77">
        <v>10000000</v>
      </c>
      <c r="AK103" s="78">
        <v>0</v>
      </c>
      <c r="AL103" s="78"/>
      <c r="AM103" s="78"/>
      <c r="AN103" s="77"/>
      <c r="AO103" s="78"/>
      <c r="AP103" s="78"/>
      <c r="AQ103" s="75"/>
      <c r="AR103" s="85"/>
      <c r="AS103" s="75"/>
      <c r="AT103" s="68"/>
      <c r="AU103" s="68"/>
      <c r="AV103" s="85"/>
      <c r="AW103" s="75"/>
      <c r="AX103" s="75"/>
      <c r="AY103" s="75"/>
      <c r="AZ103" s="85"/>
      <c r="BA103" s="75"/>
      <c r="BB103" s="75"/>
      <c r="BC103" s="75"/>
      <c r="BD103" s="85"/>
      <c r="BE103" s="75"/>
      <c r="BF103" s="68"/>
      <c r="BG103" s="68"/>
      <c r="BH103" s="85"/>
      <c r="BI103" s="75"/>
      <c r="BJ103" s="75"/>
      <c r="BK103" s="75"/>
      <c r="BL103" s="67">
        <f t="shared" si="229"/>
        <v>10000000</v>
      </c>
      <c r="BM103" s="68">
        <f t="shared" si="230"/>
        <v>0</v>
      </c>
      <c r="BN103" s="68">
        <f t="shared" si="230"/>
        <v>0</v>
      </c>
      <c r="BO103" s="68">
        <f t="shared" si="230"/>
        <v>0</v>
      </c>
      <c r="BP103" s="682"/>
      <c r="BQ103" s="238"/>
      <c r="BR103" s="238"/>
      <c r="BS103" s="238"/>
      <c r="BT103" s="682"/>
      <c r="BU103" s="238"/>
      <c r="BV103" s="238"/>
      <c r="BW103" s="238"/>
      <c r="BX103" s="238"/>
      <c r="BY103" s="682">
        <v>10000000</v>
      </c>
      <c r="BZ103" s="238">
        <v>10000000</v>
      </c>
      <c r="CA103" s="238"/>
      <c r="CB103" s="238"/>
      <c r="CC103" s="238"/>
      <c r="CD103" s="682"/>
      <c r="CE103" s="238"/>
      <c r="CF103" s="238"/>
      <c r="CG103" s="238"/>
      <c r="CH103" s="682"/>
      <c r="CI103" s="238"/>
      <c r="CJ103" s="238"/>
      <c r="CK103" s="238"/>
      <c r="CL103" s="682"/>
      <c r="CM103" s="238"/>
      <c r="CN103" s="238"/>
      <c r="CO103" s="238"/>
      <c r="CP103" s="682"/>
      <c r="CQ103" s="238"/>
      <c r="CR103" s="238"/>
      <c r="CS103" s="238"/>
      <c r="CT103" s="238"/>
      <c r="CU103" s="682"/>
      <c r="CV103" s="238"/>
      <c r="CW103" s="238"/>
      <c r="CX103" s="238"/>
      <c r="CY103" s="238"/>
      <c r="CZ103" s="682"/>
      <c r="DA103" s="238"/>
      <c r="DB103" s="238"/>
      <c r="DC103" s="238"/>
      <c r="DD103" s="676">
        <f t="shared" si="231"/>
        <v>10000000</v>
      </c>
      <c r="DE103" s="783">
        <f t="shared" si="232"/>
        <v>10000000</v>
      </c>
      <c r="DF103" s="676">
        <f t="shared" si="232"/>
        <v>0</v>
      </c>
      <c r="DG103" s="676">
        <f t="shared" si="232"/>
        <v>0</v>
      </c>
      <c r="DH103" s="676"/>
      <c r="DI103" s="682"/>
      <c r="DJ103" s="686"/>
      <c r="DK103" s="682"/>
      <c r="DL103" s="682"/>
      <c r="DM103" s="682"/>
      <c r="DN103" s="682"/>
      <c r="DO103" s="682"/>
      <c r="DP103" s="682"/>
      <c r="DQ103" s="682">
        <v>4000000</v>
      </c>
      <c r="DR103" s="682">
        <v>7200000</v>
      </c>
      <c r="DS103" s="682"/>
      <c r="DT103" s="682"/>
      <c r="DU103" s="682"/>
      <c r="DV103" s="682"/>
      <c r="DW103" s="682"/>
      <c r="DX103" s="682"/>
      <c r="DY103" s="682"/>
      <c r="DZ103" s="682"/>
      <c r="EA103" s="682"/>
      <c r="EB103" s="682"/>
      <c r="EC103" s="682"/>
      <c r="ED103" s="682"/>
      <c r="EE103" s="682"/>
      <c r="EF103" s="682"/>
      <c r="EG103" s="682"/>
      <c r="EH103" s="682"/>
      <c r="EI103" s="682"/>
      <c r="EJ103" s="682"/>
      <c r="EK103" s="682"/>
      <c r="EL103" s="682"/>
      <c r="EM103" s="682"/>
      <c r="EN103" s="682"/>
      <c r="EO103" s="682"/>
      <c r="EP103" s="682"/>
      <c r="EQ103" s="682"/>
      <c r="ER103" s="682"/>
      <c r="ES103" s="676">
        <f t="shared" si="233"/>
        <v>4000000</v>
      </c>
      <c r="ET103" s="690">
        <f t="shared" si="234"/>
        <v>7200000</v>
      </c>
      <c r="EU103" s="690">
        <f t="shared" si="234"/>
        <v>0</v>
      </c>
      <c r="EV103" s="690">
        <f t="shared" si="234"/>
        <v>0</v>
      </c>
      <c r="EW103" s="834"/>
      <c r="EX103" s="682"/>
      <c r="EY103" s="682">
        <f>15000000-10550000</f>
        <v>4450000</v>
      </c>
      <c r="EZ103" s="682"/>
      <c r="FA103" s="682"/>
      <c r="FB103" s="682"/>
      <c r="FC103" s="682">
        <f>10550000-4450000</f>
        <v>6100000</v>
      </c>
      <c r="FD103" s="682"/>
      <c r="FE103" s="682"/>
      <c r="FF103" s="676">
        <f t="shared" si="235"/>
        <v>10550000</v>
      </c>
      <c r="FG103" s="107">
        <f t="shared" si="236"/>
        <v>34550000</v>
      </c>
    </row>
    <row r="104" spans="1:163" ht="96.75" customHeight="1" x14ac:dyDescent="0.2">
      <c r="A104" s="299"/>
      <c r="B104" s="299"/>
      <c r="C104" s="240">
        <v>15</v>
      </c>
      <c r="D104" s="241" t="s">
        <v>262</v>
      </c>
      <c r="E104" s="242" t="s">
        <v>263</v>
      </c>
      <c r="F104" s="242" t="s">
        <v>264</v>
      </c>
      <c r="G104" s="221">
        <v>70</v>
      </c>
      <c r="H104" s="222" t="s">
        <v>279</v>
      </c>
      <c r="I104" s="386" t="s">
        <v>280</v>
      </c>
      <c r="J104" s="387" t="s">
        <v>267</v>
      </c>
      <c r="K104" s="387">
        <v>1</v>
      </c>
      <c r="L104" s="394" t="s">
        <v>73</v>
      </c>
      <c r="M104" s="395">
        <v>322</v>
      </c>
      <c r="N104" s="396">
        <v>490</v>
      </c>
      <c r="O104" s="392">
        <v>343</v>
      </c>
      <c r="P104" s="935">
        <v>464</v>
      </c>
      <c r="Q104" s="392">
        <v>406</v>
      </c>
      <c r="R104" s="228"/>
      <c r="S104" s="919">
        <v>524</v>
      </c>
      <c r="T104" s="392">
        <v>469</v>
      </c>
      <c r="U104" s="392"/>
      <c r="V104" s="935">
        <v>584</v>
      </c>
      <c r="W104" s="392">
        <v>490</v>
      </c>
      <c r="X104" s="391"/>
      <c r="Y104" s="388">
        <f t="shared" si="228"/>
        <v>1.7391304347826087E-2</v>
      </c>
      <c r="Z104" s="226">
        <v>4</v>
      </c>
      <c r="AA104" s="301" t="s">
        <v>114</v>
      </c>
      <c r="AB104" s="85"/>
      <c r="AC104" s="75"/>
      <c r="AD104" s="68"/>
      <c r="AE104" s="68"/>
      <c r="AF104" s="85"/>
      <c r="AG104" s="75"/>
      <c r="AH104" s="75"/>
      <c r="AI104" s="75"/>
      <c r="AJ104" s="77">
        <v>20000000</v>
      </c>
      <c r="AK104" s="78">
        <v>0</v>
      </c>
      <c r="AL104" s="78"/>
      <c r="AM104" s="78"/>
      <c r="AN104" s="77"/>
      <c r="AO104" s="78"/>
      <c r="AP104" s="78"/>
      <c r="AQ104" s="75"/>
      <c r="AR104" s="85"/>
      <c r="AS104" s="75"/>
      <c r="AT104" s="68"/>
      <c r="AU104" s="68"/>
      <c r="AV104" s="85"/>
      <c r="AW104" s="75"/>
      <c r="AX104" s="75"/>
      <c r="AY104" s="75"/>
      <c r="AZ104" s="85"/>
      <c r="BA104" s="75"/>
      <c r="BB104" s="75"/>
      <c r="BC104" s="75"/>
      <c r="BD104" s="85"/>
      <c r="BE104" s="75"/>
      <c r="BF104" s="68"/>
      <c r="BG104" s="68"/>
      <c r="BH104" s="85"/>
      <c r="BI104" s="75"/>
      <c r="BJ104" s="75"/>
      <c r="BK104" s="75"/>
      <c r="BL104" s="67">
        <f t="shared" si="229"/>
        <v>20000000</v>
      </c>
      <c r="BM104" s="68">
        <f t="shared" si="230"/>
        <v>0</v>
      </c>
      <c r="BN104" s="68">
        <f t="shared" si="230"/>
        <v>0</v>
      </c>
      <c r="BO104" s="68">
        <f t="shared" si="230"/>
        <v>0</v>
      </c>
      <c r="BP104" s="682"/>
      <c r="BQ104" s="238"/>
      <c r="BR104" s="238"/>
      <c r="BS104" s="238"/>
      <c r="BT104" s="682"/>
      <c r="BU104" s="238"/>
      <c r="BV104" s="238"/>
      <c r="BW104" s="238"/>
      <c r="BX104" s="238"/>
      <c r="BY104" s="682">
        <v>20000000</v>
      </c>
      <c r="BZ104" s="238">
        <v>20000000</v>
      </c>
      <c r="CA104" s="238"/>
      <c r="CB104" s="238"/>
      <c r="CC104" s="238"/>
      <c r="CD104" s="682"/>
      <c r="CE104" s="238"/>
      <c r="CF104" s="238"/>
      <c r="CG104" s="238"/>
      <c r="CH104" s="682"/>
      <c r="CI104" s="238"/>
      <c r="CJ104" s="238"/>
      <c r="CK104" s="238"/>
      <c r="CL104" s="682"/>
      <c r="CM104" s="238"/>
      <c r="CN104" s="238"/>
      <c r="CO104" s="238"/>
      <c r="CP104" s="682"/>
      <c r="CQ104" s="238"/>
      <c r="CR104" s="238"/>
      <c r="CS104" s="238"/>
      <c r="CT104" s="238"/>
      <c r="CU104" s="682"/>
      <c r="CV104" s="238"/>
      <c r="CW104" s="238"/>
      <c r="CX104" s="238"/>
      <c r="CY104" s="238"/>
      <c r="CZ104" s="682"/>
      <c r="DA104" s="238"/>
      <c r="DB104" s="238"/>
      <c r="DC104" s="238"/>
      <c r="DD104" s="676">
        <f t="shared" si="231"/>
        <v>20000000</v>
      </c>
      <c r="DE104" s="783">
        <f t="shared" si="232"/>
        <v>20000000</v>
      </c>
      <c r="DF104" s="676">
        <f t="shared" si="232"/>
        <v>0</v>
      </c>
      <c r="DG104" s="676">
        <f t="shared" si="232"/>
        <v>0</v>
      </c>
      <c r="DH104" s="676"/>
      <c r="DI104" s="682"/>
      <c r="DJ104" s="686"/>
      <c r="DK104" s="682"/>
      <c r="DL104" s="682"/>
      <c r="DM104" s="682"/>
      <c r="DN104" s="682"/>
      <c r="DO104" s="682"/>
      <c r="DP104" s="682"/>
      <c r="DQ104" s="682">
        <v>4000000</v>
      </c>
      <c r="DR104" s="682">
        <v>14400000</v>
      </c>
      <c r="DS104" s="682"/>
      <c r="DT104" s="682"/>
      <c r="DU104" s="682"/>
      <c r="DV104" s="682"/>
      <c r="DW104" s="682"/>
      <c r="DX104" s="682"/>
      <c r="DY104" s="682"/>
      <c r="DZ104" s="682"/>
      <c r="EA104" s="682"/>
      <c r="EB104" s="682"/>
      <c r="EC104" s="682"/>
      <c r="ED104" s="682"/>
      <c r="EE104" s="682"/>
      <c r="EF104" s="682"/>
      <c r="EG104" s="682"/>
      <c r="EH104" s="682"/>
      <c r="EI104" s="682"/>
      <c r="EJ104" s="682"/>
      <c r="EK104" s="682"/>
      <c r="EL104" s="682"/>
      <c r="EM104" s="682"/>
      <c r="EN104" s="682"/>
      <c r="EO104" s="682"/>
      <c r="EP104" s="682"/>
      <c r="EQ104" s="682"/>
      <c r="ER104" s="682"/>
      <c r="ES104" s="676">
        <f t="shared" si="233"/>
        <v>4000000</v>
      </c>
      <c r="ET104" s="690">
        <f t="shared" si="234"/>
        <v>14400000</v>
      </c>
      <c r="EU104" s="690">
        <f t="shared" si="234"/>
        <v>0</v>
      </c>
      <c r="EV104" s="690">
        <f t="shared" si="234"/>
        <v>0</v>
      </c>
      <c r="EW104" s="834"/>
      <c r="EX104" s="682"/>
      <c r="EY104" s="682"/>
      <c r="EZ104" s="682"/>
      <c r="FA104" s="682"/>
      <c r="FB104" s="682"/>
      <c r="FC104" s="682">
        <v>21165000</v>
      </c>
      <c r="FD104" s="682"/>
      <c r="FE104" s="682"/>
      <c r="FF104" s="676">
        <f t="shared" si="235"/>
        <v>21165000</v>
      </c>
      <c r="FG104" s="107">
        <f t="shared" si="236"/>
        <v>65165000</v>
      </c>
    </row>
    <row r="105" spans="1:163" ht="96.75" customHeight="1" x14ac:dyDescent="0.2">
      <c r="A105" s="299"/>
      <c r="B105" s="299"/>
      <c r="C105" s="240"/>
      <c r="D105" s="280"/>
      <c r="E105" s="275"/>
      <c r="F105" s="275"/>
      <c r="G105" s="221">
        <v>71</v>
      </c>
      <c r="H105" s="222" t="s">
        <v>281</v>
      </c>
      <c r="I105" s="386" t="s">
        <v>282</v>
      </c>
      <c r="J105" s="387" t="s">
        <v>267</v>
      </c>
      <c r="K105" s="387">
        <v>1</v>
      </c>
      <c r="L105" s="394" t="s">
        <v>73</v>
      </c>
      <c r="M105" s="395">
        <v>1762</v>
      </c>
      <c r="N105" s="396">
        <v>2570</v>
      </c>
      <c r="O105" s="392">
        <v>1863</v>
      </c>
      <c r="P105" s="935">
        <v>2551</v>
      </c>
      <c r="Q105" s="392">
        <v>2166</v>
      </c>
      <c r="R105" s="228"/>
      <c r="S105" s="919">
        <v>2706</v>
      </c>
      <c r="T105" s="392">
        <v>2469</v>
      </c>
      <c r="U105" s="392"/>
      <c r="V105" s="935">
        <v>2756</v>
      </c>
      <c r="W105" s="392">
        <v>2570</v>
      </c>
      <c r="X105" s="391"/>
      <c r="Y105" s="388">
        <f t="shared" si="228"/>
        <v>0</v>
      </c>
      <c r="Z105" s="226">
        <v>4</v>
      </c>
      <c r="AA105" s="301" t="s">
        <v>114</v>
      </c>
      <c r="AB105" s="85"/>
      <c r="AC105" s="75"/>
      <c r="AD105" s="68"/>
      <c r="AE105" s="68"/>
      <c r="AF105" s="85"/>
      <c r="AG105" s="75"/>
      <c r="AH105" s="75"/>
      <c r="AI105" s="75"/>
      <c r="AJ105" s="77"/>
      <c r="AK105" s="78"/>
      <c r="AL105" s="78"/>
      <c r="AM105" s="78"/>
      <c r="AN105" s="77"/>
      <c r="AO105" s="78"/>
      <c r="AP105" s="78"/>
      <c r="AQ105" s="75"/>
      <c r="AR105" s="85"/>
      <c r="AS105" s="75"/>
      <c r="AT105" s="68"/>
      <c r="AU105" s="68"/>
      <c r="AV105" s="85"/>
      <c r="AW105" s="75"/>
      <c r="AX105" s="75"/>
      <c r="AY105" s="75"/>
      <c r="AZ105" s="85"/>
      <c r="BA105" s="75"/>
      <c r="BB105" s="75"/>
      <c r="BC105" s="75"/>
      <c r="BD105" s="85"/>
      <c r="BE105" s="75"/>
      <c r="BF105" s="68"/>
      <c r="BG105" s="68"/>
      <c r="BH105" s="85"/>
      <c r="BI105" s="75"/>
      <c r="BJ105" s="75"/>
      <c r="BK105" s="75"/>
      <c r="BL105" s="67">
        <f t="shared" si="229"/>
        <v>0</v>
      </c>
      <c r="BM105" s="68">
        <f t="shared" si="230"/>
        <v>0</v>
      </c>
      <c r="BN105" s="68">
        <f t="shared" si="230"/>
        <v>0</v>
      </c>
      <c r="BO105" s="68">
        <f t="shared" si="230"/>
        <v>0</v>
      </c>
      <c r="BP105" s="682"/>
      <c r="BQ105" s="238"/>
      <c r="BR105" s="238"/>
      <c r="BS105" s="238"/>
      <c r="BT105" s="682"/>
      <c r="BU105" s="238"/>
      <c r="BV105" s="238"/>
      <c r="BW105" s="238"/>
      <c r="BX105" s="238"/>
      <c r="BY105" s="682"/>
      <c r="BZ105" s="238"/>
      <c r="CA105" s="238"/>
      <c r="CB105" s="238"/>
      <c r="CC105" s="238"/>
      <c r="CD105" s="682"/>
      <c r="CE105" s="238"/>
      <c r="CF105" s="238"/>
      <c r="CG105" s="238"/>
      <c r="CH105" s="682"/>
      <c r="CI105" s="238"/>
      <c r="CJ105" s="238"/>
      <c r="CK105" s="238"/>
      <c r="CL105" s="682"/>
      <c r="CM105" s="238"/>
      <c r="CN105" s="238"/>
      <c r="CO105" s="238"/>
      <c r="CP105" s="682"/>
      <c r="CQ105" s="238"/>
      <c r="CR105" s="238"/>
      <c r="CS105" s="238"/>
      <c r="CT105" s="238"/>
      <c r="CU105" s="682"/>
      <c r="CV105" s="238"/>
      <c r="CW105" s="238"/>
      <c r="CX105" s="238"/>
      <c r="CY105" s="238"/>
      <c r="CZ105" s="682"/>
      <c r="DA105" s="238"/>
      <c r="DB105" s="238"/>
      <c r="DC105" s="238"/>
      <c r="DD105" s="676">
        <f t="shared" si="231"/>
        <v>0</v>
      </c>
      <c r="DE105" s="783">
        <f t="shared" si="232"/>
        <v>0</v>
      </c>
      <c r="DF105" s="676">
        <f t="shared" si="232"/>
        <v>0</v>
      </c>
      <c r="DG105" s="676">
        <f t="shared" si="232"/>
        <v>0</v>
      </c>
      <c r="DH105" s="676"/>
      <c r="DI105" s="682"/>
      <c r="DJ105" s="686"/>
      <c r="DK105" s="682"/>
      <c r="DL105" s="682"/>
      <c r="DM105" s="682"/>
      <c r="DN105" s="682"/>
      <c r="DO105" s="682"/>
      <c r="DP105" s="682"/>
      <c r="DQ105" s="682">
        <v>0</v>
      </c>
      <c r="DR105" s="682"/>
      <c r="DS105" s="682"/>
      <c r="DT105" s="682"/>
      <c r="DU105" s="682"/>
      <c r="DV105" s="682"/>
      <c r="DW105" s="682"/>
      <c r="DX105" s="682"/>
      <c r="DY105" s="682"/>
      <c r="DZ105" s="682"/>
      <c r="EA105" s="682"/>
      <c r="EB105" s="682"/>
      <c r="EC105" s="682"/>
      <c r="ED105" s="682"/>
      <c r="EE105" s="682"/>
      <c r="EF105" s="682"/>
      <c r="EG105" s="682"/>
      <c r="EH105" s="682"/>
      <c r="EI105" s="682"/>
      <c r="EJ105" s="682"/>
      <c r="EK105" s="682"/>
      <c r="EL105" s="682"/>
      <c r="EM105" s="682"/>
      <c r="EN105" s="682"/>
      <c r="EO105" s="682"/>
      <c r="EP105" s="682"/>
      <c r="EQ105" s="682"/>
      <c r="ER105" s="682"/>
      <c r="ES105" s="676">
        <f t="shared" si="233"/>
        <v>0</v>
      </c>
      <c r="ET105" s="690">
        <f t="shared" si="234"/>
        <v>0</v>
      </c>
      <c r="EU105" s="690">
        <f t="shared" si="234"/>
        <v>0</v>
      </c>
      <c r="EV105" s="690">
        <f t="shared" si="234"/>
        <v>0</v>
      </c>
      <c r="EW105" s="834"/>
      <c r="EX105" s="682"/>
      <c r="EY105" s="682"/>
      <c r="EZ105" s="682"/>
      <c r="FA105" s="682"/>
      <c r="FB105" s="682"/>
      <c r="FC105" s="682">
        <v>0</v>
      </c>
      <c r="FD105" s="682"/>
      <c r="FE105" s="682"/>
      <c r="FF105" s="676">
        <f t="shared" si="235"/>
        <v>0</v>
      </c>
      <c r="FG105" s="107">
        <f t="shared" si="236"/>
        <v>0</v>
      </c>
    </row>
    <row r="106" spans="1:163" ht="96.75" customHeight="1" x14ac:dyDescent="0.2">
      <c r="A106" s="299"/>
      <c r="B106" s="299"/>
      <c r="C106" s="240"/>
      <c r="D106" s="280"/>
      <c r="E106" s="275"/>
      <c r="F106" s="275"/>
      <c r="G106" s="221">
        <v>72</v>
      </c>
      <c r="H106" s="222" t="s">
        <v>283</v>
      </c>
      <c r="I106" s="386" t="s">
        <v>284</v>
      </c>
      <c r="J106" s="387" t="s">
        <v>267</v>
      </c>
      <c r="K106" s="387">
        <v>1</v>
      </c>
      <c r="L106" s="397" t="s">
        <v>58</v>
      </c>
      <c r="M106" s="337">
        <v>455</v>
      </c>
      <c r="N106" s="337">
        <v>455</v>
      </c>
      <c r="O106" s="392">
        <v>455</v>
      </c>
      <c r="P106" s="935">
        <v>445</v>
      </c>
      <c r="Q106" s="398">
        <v>455</v>
      </c>
      <c r="R106" s="228"/>
      <c r="S106" s="884">
        <v>889</v>
      </c>
      <c r="T106" s="398">
        <v>455</v>
      </c>
      <c r="U106" s="398"/>
      <c r="V106" s="1027">
        <v>186</v>
      </c>
      <c r="W106" s="398">
        <v>455</v>
      </c>
      <c r="X106" s="397"/>
      <c r="Y106" s="388">
        <f t="shared" si="228"/>
        <v>8.6956521739130436E-3</v>
      </c>
      <c r="Z106" s="226">
        <v>4</v>
      </c>
      <c r="AA106" s="301" t="s">
        <v>114</v>
      </c>
      <c r="AB106" s="77"/>
      <c r="AC106" s="78"/>
      <c r="AD106" s="79"/>
      <c r="AE106" s="79"/>
      <c r="AF106" s="77"/>
      <c r="AG106" s="78"/>
      <c r="AH106" s="78"/>
      <c r="AI106" s="78"/>
      <c r="AJ106" s="77">
        <v>10000000</v>
      </c>
      <c r="AK106" s="78">
        <v>50000000</v>
      </c>
      <c r="AL106" s="78">
        <v>47986000</v>
      </c>
      <c r="AM106" s="78">
        <v>7986000</v>
      </c>
      <c r="AN106" s="77"/>
      <c r="AO106" s="78"/>
      <c r="AP106" s="78"/>
      <c r="AQ106" s="78"/>
      <c r="AR106" s="77"/>
      <c r="AS106" s="78"/>
      <c r="AT106" s="79"/>
      <c r="AU106" s="79"/>
      <c r="AV106" s="77"/>
      <c r="AW106" s="78"/>
      <c r="AX106" s="78"/>
      <c r="AY106" s="78"/>
      <c r="AZ106" s="77"/>
      <c r="BA106" s="78"/>
      <c r="BB106" s="78"/>
      <c r="BC106" s="78"/>
      <c r="BD106" s="77"/>
      <c r="BE106" s="78"/>
      <c r="BF106" s="79"/>
      <c r="BG106" s="79"/>
      <c r="BH106" s="77"/>
      <c r="BI106" s="78"/>
      <c r="BJ106" s="78"/>
      <c r="BK106" s="78"/>
      <c r="BL106" s="67">
        <f t="shared" si="229"/>
        <v>10000000</v>
      </c>
      <c r="BM106" s="68">
        <f t="shared" si="230"/>
        <v>50000000</v>
      </c>
      <c r="BN106" s="68">
        <f t="shared" si="230"/>
        <v>47986000</v>
      </c>
      <c r="BO106" s="68">
        <f t="shared" si="230"/>
        <v>7986000</v>
      </c>
      <c r="BP106" s="682"/>
      <c r="BQ106" s="238"/>
      <c r="BR106" s="238"/>
      <c r="BS106" s="238"/>
      <c r="BT106" s="682"/>
      <c r="BU106" s="238"/>
      <c r="BV106" s="238"/>
      <c r="BW106" s="238"/>
      <c r="BX106" s="238"/>
      <c r="BY106" s="682">
        <v>10000000</v>
      </c>
      <c r="BZ106" s="238"/>
      <c r="CA106" s="238"/>
      <c r="CB106" s="238"/>
      <c r="CC106" s="238">
        <v>40000000</v>
      </c>
      <c r="CD106" s="682"/>
      <c r="CE106" s="238"/>
      <c r="CF106" s="238"/>
      <c r="CG106" s="238"/>
      <c r="CH106" s="682"/>
      <c r="CI106" s="238"/>
      <c r="CJ106" s="238"/>
      <c r="CK106" s="238"/>
      <c r="CL106" s="682"/>
      <c r="CM106" s="238"/>
      <c r="CN106" s="238"/>
      <c r="CO106" s="238"/>
      <c r="CP106" s="682"/>
      <c r="CQ106" s="238"/>
      <c r="CR106" s="238"/>
      <c r="CS106" s="238"/>
      <c r="CT106" s="238"/>
      <c r="CU106" s="682"/>
      <c r="CV106" s="238"/>
      <c r="CW106" s="238"/>
      <c r="CX106" s="238"/>
      <c r="CY106" s="238"/>
      <c r="CZ106" s="682"/>
      <c r="DA106" s="238"/>
      <c r="DB106" s="238"/>
      <c r="DC106" s="238"/>
      <c r="DD106" s="676">
        <f t="shared" si="231"/>
        <v>10000000</v>
      </c>
      <c r="DE106" s="783">
        <f t="shared" si="232"/>
        <v>0</v>
      </c>
      <c r="DF106" s="676">
        <f t="shared" si="232"/>
        <v>0</v>
      </c>
      <c r="DG106" s="676">
        <f t="shared" si="232"/>
        <v>0</v>
      </c>
      <c r="DH106" s="676">
        <f>CC106</f>
        <v>40000000</v>
      </c>
      <c r="DI106" s="682"/>
      <c r="DJ106" s="686"/>
      <c r="DK106" s="682"/>
      <c r="DL106" s="682"/>
      <c r="DM106" s="682"/>
      <c r="DN106" s="682"/>
      <c r="DO106" s="682"/>
      <c r="DP106" s="682"/>
      <c r="DQ106" s="682">
        <v>3000000</v>
      </c>
      <c r="DR106" s="682">
        <v>7200000</v>
      </c>
      <c r="DS106" s="682"/>
      <c r="DT106" s="682"/>
      <c r="DU106" s="682"/>
      <c r="DV106" s="682"/>
      <c r="DW106" s="682"/>
      <c r="DX106" s="682"/>
      <c r="DY106" s="682"/>
      <c r="DZ106" s="682"/>
      <c r="EA106" s="682"/>
      <c r="EB106" s="682"/>
      <c r="EC106" s="682"/>
      <c r="ED106" s="682"/>
      <c r="EE106" s="682"/>
      <c r="EF106" s="682"/>
      <c r="EG106" s="682"/>
      <c r="EH106" s="682"/>
      <c r="EI106" s="682"/>
      <c r="EJ106" s="682"/>
      <c r="EK106" s="682"/>
      <c r="EL106" s="682"/>
      <c r="EM106" s="682"/>
      <c r="EN106" s="682"/>
      <c r="EO106" s="682"/>
      <c r="EP106" s="682"/>
      <c r="EQ106" s="682"/>
      <c r="ER106" s="682"/>
      <c r="ES106" s="676">
        <f t="shared" si="233"/>
        <v>3000000</v>
      </c>
      <c r="ET106" s="690">
        <f t="shared" si="234"/>
        <v>7200000</v>
      </c>
      <c r="EU106" s="690">
        <f t="shared" si="234"/>
        <v>0</v>
      </c>
      <c r="EV106" s="690">
        <f t="shared" si="234"/>
        <v>0</v>
      </c>
      <c r="EW106" s="834"/>
      <c r="EX106" s="682"/>
      <c r="EY106" s="682"/>
      <c r="EZ106" s="682"/>
      <c r="FA106" s="682"/>
      <c r="FB106" s="682"/>
      <c r="FC106" s="682">
        <v>10580000</v>
      </c>
      <c r="FD106" s="682"/>
      <c r="FE106" s="682"/>
      <c r="FF106" s="676">
        <f t="shared" si="235"/>
        <v>10580000</v>
      </c>
      <c r="FG106" s="107">
        <f t="shared" si="236"/>
        <v>33580000</v>
      </c>
    </row>
    <row r="107" spans="1:163" ht="150.75" customHeight="1" x14ac:dyDescent="0.2">
      <c r="A107" s="299"/>
      <c r="B107" s="299"/>
      <c r="C107" s="239"/>
      <c r="D107" s="244"/>
      <c r="E107" s="246"/>
      <c r="F107" s="246"/>
      <c r="G107" s="221">
        <v>73</v>
      </c>
      <c r="H107" s="222" t="s">
        <v>285</v>
      </c>
      <c r="I107" s="386" t="s">
        <v>286</v>
      </c>
      <c r="J107" s="387" t="s">
        <v>267</v>
      </c>
      <c r="K107" s="387">
        <v>1</v>
      </c>
      <c r="L107" s="273" t="s">
        <v>58</v>
      </c>
      <c r="M107" s="337" t="s">
        <v>53</v>
      </c>
      <c r="N107" s="337">
        <v>1</v>
      </c>
      <c r="O107" s="364">
        <v>1</v>
      </c>
      <c r="P107" s="926">
        <v>1</v>
      </c>
      <c r="Q107" s="247">
        <v>1</v>
      </c>
      <c r="R107" s="228"/>
      <c r="S107" s="884">
        <v>1</v>
      </c>
      <c r="T107" s="247">
        <v>1</v>
      </c>
      <c r="U107" s="247"/>
      <c r="V107" s="924">
        <v>0.65</v>
      </c>
      <c r="W107" s="247">
        <v>1</v>
      </c>
      <c r="X107" s="273"/>
      <c r="Y107" s="388">
        <f t="shared" si="228"/>
        <v>0.95652173913043481</v>
      </c>
      <c r="Z107" s="226">
        <v>4</v>
      </c>
      <c r="AA107" s="301" t="s">
        <v>114</v>
      </c>
      <c r="AB107" s="77"/>
      <c r="AC107" s="78"/>
      <c r="AD107" s="79"/>
      <c r="AE107" s="79"/>
      <c r="AF107" s="77"/>
      <c r="AG107" s="78"/>
      <c r="AH107" s="78"/>
      <c r="AI107" s="78"/>
      <c r="AJ107" s="77"/>
      <c r="AK107" s="78"/>
      <c r="AL107" s="78"/>
      <c r="AM107" s="78"/>
      <c r="AN107" s="77"/>
      <c r="AO107" s="78"/>
      <c r="AP107" s="78"/>
      <c r="AQ107" s="78"/>
      <c r="AR107" s="77"/>
      <c r="AS107" s="78"/>
      <c r="AT107" s="79"/>
      <c r="AU107" s="79"/>
      <c r="AV107" s="77"/>
      <c r="AW107" s="78"/>
      <c r="AX107" s="78"/>
      <c r="AY107" s="78"/>
      <c r="AZ107" s="77">
        <v>1100000000</v>
      </c>
      <c r="BA107" s="75">
        <v>1097002022</v>
      </c>
      <c r="BB107" s="75">
        <v>974131283</v>
      </c>
      <c r="BC107" s="75">
        <v>531331283</v>
      </c>
      <c r="BD107" s="77"/>
      <c r="BE107" s="78"/>
      <c r="BF107" s="79"/>
      <c r="BG107" s="79"/>
      <c r="BH107" s="77"/>
      <c r="BI107" s="78"/>
      <c r="BJ107" s="78"/>
      <c r="BK107" s="78"/>
      <c r="BL107" s="67">
        <f t="shared" si="229"/>
        <v>1100000000</v>
      </c>
      <c r="BM107" s="68">
        <f t="shared" si="230"/>
        <v>1097002022</v>
      </c>
      <c r="BN107" s="68">
        <f t="shared" si="230"/>
        <v>974131283</v>
      </c>
      <c r="BO107" s="68">
        <f t="shared" si="230"/>
        <v>531331283</v>
      </c>
      <c r="BP107" s="682"/>
      <c r="BQ107" s="238"/>
      <c r="BR107" s="238"/>
      <c r="BS107" s="238"/>
      <c r="BT107" s="682"/>
      <c r="BU107" s="238"/>
      <c r="BV107" s="238"/>
      <c r="BW107" s="238"/>
      <c r="BX107" s="238"/>
      <c r="BY107" s="682"/>
      <c r="BZ107" s="238"/>
      <c r="CA107" s="238"/>
      <c r="CB107" s="238"/>
      <c r="CC107" s="238"/>
      <c r="CD107" s="682"/>
      <c r="CE107" s="238"/>
      <c r="CF107" s="238"/>
      <c r="CG107" s="238"/>
      <c r="CH107" s="682"/>
      <c r="CI107" s="238"/>
      <c r="CJ107" s="238"/>
      <c r="CK107" s="238"/>
      <c r="CL107" s="682"/>
      <c r="CM107" s="238"/>
      <c r="CN107" s="238"/>
      <c r="CO107" s="238"/>
      <c r="CP107" s="682">
        <v>1133000000</v>
      </c>
      <c r="CQ107" s="238">
        <v>1341180171</v>
      </c>
      <c r="CR107" s="238">
        <v>976986480</v>
      </c>
      <c r="CS107" s="238">
        <v>976986480</v>
      </c>
      <c r="CT107" s="238"/>
      <c r="CU107" s="682"/>
      <c r="CV107" s="238"/>
      <c r="CW107" s="238"/>
      <c r="CX107" s="238"/>
      <c r="CY107" s="238"/>
      <c r="CZ107" s="682"/>
      <c r="DA107" s="238"/>
      <c r="DB107" s="238"/>
      <c r="DC107" s="238"/>
      <c r="DD107" s="676">
        <f t="shared" si="231"/>
        <v>1133000000</v>
      </c>
      <c r="DE107" s="783">
        <f t="shared" si="232"/>
        <v>1341180171</v>
      </c>
      <c r="DF107" s="676">
        <f t="shared" si="232"/>
        <v>976986480</v>
      </c>
      <c r="DG107" s="676">
        <f t="shared" si="232"/>
        <v>976986480</v>
      </c>
      <c r="DH107" s="676"/>
      <c r="DI107" s="682"/>
      <c r="DJ107" s="686"/>
      <c r="DK107" s="682"/>
      <c r="DL107" s="682"/>
      <c r="DM107" s="682"/>
      <c r="DN107" s="682"/>
      <c r="DO107" s="682"/>
      <c r="DP107" s="682"/>
      <c r="DQ107" s="682"/>
      <c r="DR107" s="682"/>
      <c r="DS107" s="682"/>
      <c r="DT107" s="682"/>
      <c r="DU107" s="682"/>
      <c r="DV107" s="682"/>
      <c r="DW107" s="682"/>
      <c r="DX107" s="682"/>
      <c r="DY107" s="682"/>
      <c r="DZ107" s="682"/>
      <c r="EA107" s="682"/>
      <c r="EB107" s="682"/>
      <c r="EC107" s="682"/>
      <c r="ED107" s="682"/>
      <c r="EE107" s="682"/>
      <c r="EF107" s="682"/>
      <c r="EG107" s="682">
        <v>1166990000</v>
      </c>
      <c r="EH107" s="682">
        <v>1500000000</v>
      </c>
      <c r="EI107" s="682">
        <v>39725000</v>
      </c>
      <c r="EJ107" s="682">
        <v>8675000</v>
      </c>
      <c r="EK107" s="682"/>
      <c r="EL107" s="682"/>
      <c r="EM107" s="682"/>
      <c r="EN107" s="682"/>
      <c r="EO107" s="682"/>
      <c r="EP107" s="682"/>
      <c r="EQ107" s="682"/>
      <c r="ER107" s="682"/>
      <c r="ES107" s="676">
        <f t="shared" si="233"/>
        <v>1166990000</v>
      </c>
      <c r="ET107" s="690">
        <f t="shared" si="234"/>
        <v>1500000000</v>
      </c>
      <c r="EU107" s="690">
        <f t="shared" si="234"/>
        <v>39725000</v>
      </c>
      <c r="EV107" s="690">
        <f t="shared" si="234"/>
        <v>8675000</v>
      </c>
      <c r="EW107" s="834"/>
      <c r="EX107" s="682"/>
      <c r="EY107" s="682"/>
      <c r="EZ107" s="682"/>
      <c r="FA107" s="682"/>
      <c r="FB107" s="682"/>
      <c r="FC107" s="682">
        <v>1164154699.9952176</v>
      </c>
      <c r="FD107" s="682"/>
      <c r="FE107" s="682"/>
      <c r="FF107" s="676">
        <f t="shared" si="235"/>
        <v>1164154699.9952176</v>
      </c>
      <c r="FG107" s="107">
        <f t="shared" si="236"/>
        <v>4564144699.9952173</v>
      </c>
    </row>
    <row r="108" spans="1:163" ht="24.75" customHeight="1" x14ac:dyDescent="0.2">
      <c r="A108" s="299"/>
      <c r="B108" s="299"/>
      <c r="C108" s="205">
        <v>18</v>
      </c>
      <c r="D108" s="206" t="s">
        <v>287</v>
      </c>
      <c r="E108" s="209"/>
      <c r="F108" s="209"/>
      <c r="G108" s="210"/>
      <c r="H108" s="209"/>
      <c r="I108" s="259"/>
      <c r="J108" s="208"/>
      <c r="K108" s="208"/>
      <c r="L108" s="211"/>
      <c r="M108" s="209"/>
      <c r="N108" s="209"/>
      <c r="O108" s="212"/>
      <c r="P108" s="212"/>
      <c r="Q108" s="209"/>
      <c r="R108" s="213"/>
      <c r="S108" s="865"/>
      <c r="T108" s="209"/>
      <c r="U108" s="209"/>
      <c r="V108" s="212"/>
      <c r="W108" s="210"/>
      <c r="X108" s="210"/>
      <c r="Y108" s="300"/>
      <c r="Z108" s="216"/>
      <c r="AA108" s="210"/>
      <c r="AB108" s="65">
        <f t="shared" ref="AB108:BK108" si="237">SUM(AB109)</f>
        <v>0</v>
      </c>
      <c r="AC108" s="65">
        <f t="shared" si="237"/>
        <v>0</v>
      </c>
      <c r="AD108" s="65">
        <f t="shared" si="237"/>
        <v>0</v>
      </c>
      <c r="AE108" s="65">
        <f t="shared" si="237"/>
        <v>0</v>
      </c>
      <c r="AF108" s="65">
        <f t="shared" si="237"/>
        <v>0</v>
      </c>
      <c r="AG108" s="65">
        <f t="shared" si="237"/>
        <v>0</v>
      </c>
      <c r="AH108" s="65">
        <f t="shared" si="237"/>
        <v>0</v>
      </c>
      <c r="AI108" s="65">
        <f t="shared" si="237"/>
        <v>0</v>
      </c>
      <c r="AJ108" s="65">
        <f t="shared" si="237"/>
        <v>0</v>
      </c>
      <c r="AK108" s="65">
        <f t="shared" si="237"/>
        <v>0</v>
      </c>
      <c r="AL108" s="65">
        <f t="shared" si="237"/>
        <v>0</v>
      </c>
      <c r="AM108" s="65">
        <f t="shared" si="237"/>
        <v>0</v>
      </c>
      <c r="AN108" s="65">
        <f t="shared" si="237"/>
        <v>0</v>
      </c>
      <c r="AO108" s="65">
        <f t="shared" si="237"/>
        <v>0</v>
      </c>
      <c r="AP108" s="65">
        <f t="shared" si="237"/>
        <v>0</v>
      </c>
      <c r="AQ108" s="65">
        <f t="shared" si="237"/>
        <v>0</v>
      </c>
      <c r="AR108" s="65">
        <f t="shared" si="237"/>
        <v>0</v>
      </c>
      <c r="AS108" s="65">
        <f t="shared" si="237"/>
        <v>0</v>
      </c>
      <c r="AT108" s="65">
        <f t="shared" si="237"/>
        <v>0</v>
      </c>
      <c r="AU108" s="65">
        <f t="shared" si="237"/>
        <v>0</v>
      </c>
      <c r="AV108" s="65">
        <f t="shared" si="237"/>
        <v>0</v>
      </c>
      <c r="AW108" s="65">
        <f t="shared" si="237"/>
        <v>0</v>
      </c>
      <c r="AX108" s="65">
        <f t="shared" si="237"/>
        <v>0</v>
      </c>
      <c r="AY108" s="65">
        <f t="shared" si="237"/>
        <v>0</v>
      </c>
      <c r="AZ108" s="65">
        <f t="shared" si="237"/>
        <v>97934613825</v>
      </c>
      <c r="BA108" s="65">
        <f t="shared" si="237"/>
        <v>97552309856.839996</v>
      </c>
      <c r="BB108" s="65">
        <f t="shared" si="237"/>
        <v>96619452584.130005</v>
      </c>
      <c r="BC108" s="65">
        <f t="shared" si="237"/>
        <v>96619452584.130005</v>
      </c>
      <c r="BD108" s="65">
        <f t="shared" si="237"/>
        <v>0</v>
      </c>
      <c r="BE108" s="65">
        <f t="shared" si="237"/>
        <v>0</v>
      </c>
      <c r="BF108" s="65">
        <f t="shared" si="237"/>
        <v>0</v>
      </c>
      <c r="BG108" s="65">
        <f t="shared" si="237"/>
        <v>0</v>
      </c>
      <c r="BH108" s="65">
        <f t="shared" si="237"/>
        <v>0</v>
      </c>
      <c r="BI108" s="65">
        <f t="shared" si="237"/>
        <v>0</v>
      </c>
      <c r="BJ108" s="65">
        <f t="shared" si="237"/>
        <v>0</v>
      </c>
      <c r="BK108" s="65">
        <f t="shared" si="237"/>
        <v>0</v>
      </c>
      <c r="BL108" s="66">
        <f>SUM(BL109)</f>
        <v>97934613825</v>
      </c>
      <c r="BM108" s="65">
        <f>SUM(BM109)</f>
        <v>97552309856.839996</v>
      </c>
      <c r="BN108" s="65">
        <f t="shared" ref="BN108:ED108" si="238">SUM(BN109)</f>
        <v>96619452584.130005</v>
      </c>
      <c r="BO108" s="65">
        <f t="shared" si="238"/>
        <v>96619452584.130005</v>
      </c>
      <c r="BP108" s="65">
        <f t="shared" si="238"/>
        <v>0</v>
      </c>
      <c r="BQ108" s="65">
        <f t="shared" si="238"/>
        <v>0</v>
      </c>
      <c r="BR108" s="65">
        <f t="shared" si="238"/>
        <v>0</v>
      </c>
      <c r="BS108" s="65">
        <f t="shared" si="238"/>
        <v>0</v>
      </c>
      <c r="BT108" s="65">
        <f t="shared" si="238"/>
        <v>0</v>
      </c>
      <c r="BU108" s="65">
        <f t="shared" si="238"/>
        <v>0</v>
      </c>
      <c r="BV108" s="65">
        <f t="shared" si="238"/>
        <v>0</v>
      </c>
      <c r="BW108" s="65">
        <f t="shared" si="238"/>
        <v>0</v>
      </c>
      <c r="BX108" s="65"/>
      <c r="BY108" s="65">
        <f t="shared" si="238"/>
        <v>0</v>
      </c>
      <c r="BZ108" s="65">
        <f t="shared" si="238"/>
        <v>0</v>
      </c>
      <c r="CA108" s="65">
        <f t="shared" si="238"/>
        <v>0</v>
      </c>
      <c r="CB108" s="65">
        <f t="shared" si="238"/>
        <v>0</v>
      </c>
      <c r="CC108" s="65"/>
      <c r="CD108" s="65">
        <f t="shared" si="238"/>
        <v>0</v>
      </c>
      <c r="CE108" s="65">
        <f t="shared" si="238"/>
        <v>0</v>
      </c>
      <c r="CF108" s="65">
        <f t="shared" si="238"/>
        <v>0</v>
      </c>
      <c r="CG108" s="65">
        <f t="shared" si="238"/>
        <v>0</v>
      </c>
      <c r="CH108" s="65">
        <f t="shared" si="238"/>
        <v>0</v>
      </c>
      <c r="CI108" s="65">
        <f t="shared" si="238"/>
        <v>0</v>
      </c>
      <c r="CJ108" s="65">
        <f t="shared" si="238"/>
        <v>0</v>
      </c>
      <c r="CK108" s="65">
        <f t="shared" si="238"/>
        <v>0</v>
      </c>
      <c r="CL108" s="65">
        <f t="shared" si="238"/>
        <v>0</v>
      </c>
      <c r="CM108" s="65">
        <f t="shared" si="238"/>
        <v>0</v>
      </c>
      <c r="CN108" s="65">
        <f t="shared" si="238"/>
        <v>0</v>
      </c>
      <c r="CO108" s="65">
        <f t="shared" si="238"/>
        <v>0</v>
      </c>
      <c r="CP108" s="65">
        <f t="shared" si="238"/>
        <v>100872652239.75</v>
      </c>
      <c r="CQ108" s="65">
        <f t="shared" si="238"/>
        <v>108524888182</v>
      </c>
      <c r="CR108" s="65">
        <f t="shared" si="238"/>
        <v>106036933375.14</v>
      </c>
      <c r="CS108" s="65">
        <f t="shared" si="238"/>
        <v>106031629125.14</v>
      </c>
      <c r="CT108" s="65"/>
      <c r="CU108" s="65">
        <f t="shared" si="238"/>
        <v>0</v>
      </c>
      <c r="CV108" s="65">
        <f t="shared" si="238"/>
        <v>0</v>
      </c>
      <c r="CW108" s="65">
        <f t="shared" si="238"/>
        <v>0</v>
      </c>
      <c r="CX108" s="65">
        <f t="shared" si="238"/>
        <v>0</v>
      </c>
      <c r="CY108" s="65"/>
      <c r="CZ108" s="65">
        <f t="shared" si="238"/>
        <v>0</v>
      </c>
      <c r="DA108" s="65">
        <f t="shared" si="238"/>
        <v>0</v>
      </c>
      <c r="DB108" s="65">
        <f t="shared" si="238"/>
        <v>0</v>
      </c>
      <c r="DC108" s="65">
        <f t="shared" si="238"/>
        <v>0</v>
      </c>
      <c r="DD108" s="65">
        <f t="shared" si="238"/>
        <v>100872652239.75</v>
      </c>
      <c r="DE108" s="65">
        <f t="shared" si="238"/>
        <v>108524888182</v>
      </c>
      <c r="DF108" s="65">
        <f t="shared" si="238"/>
        <v>106036933375.14</v>
      </c>
      <c r="DG108" s="65">
        <f t="shared" si="238"/>
        <v>106031629125.14</v>
      </c>
      <c r="DH108" s="65"/>
      <c r="DI108" s="65">
        <f t="shared" si="238"/>
        <v>0</v>
      </c>
      <c r="DJ108" s="65">
        <f t="shared" si="238"/>
        <v>0</v>
      </c>
      <c r="DK108" s="65">
        <f t="shared" si="238"/>
        <v>0</v>
      </c>
      <c r="DL108" s="65">
        <f t="shared" si="238"/>
        <v>0</v>
      </c>
      <c r="DM108" s="65">
        <f t="shared" si="238"/>
        <v>0</v>
      </c>
      <c r="DN108" s="65">
        <f t="shared" si="238"/>
        <v>0</v>
      </c>
      <c r="DO108" s="65">
        <f t="shared" si="238"/>
        <v>0</v>
      </c>
      <c r="DP108" s="65">
        <f t="shared" si="238"/>
        <v>0</v>
      </c>
      <c r="DQ108" s="65">
        <f t="shared" si="238"/>
        <v>0</v>
      </c>
      <c r="DR108" s="65">
        <f t="shared" si="238"/>
        <v>0</v>
      </c>
      <c r="DS108" s="65">
        <f t="shared" si="238"/>
        <v>0</v>
      </c>
      <c r="DT108" s="65">
        <f t="shared" si="238"/>
        <v>0</v>
      </c>
      <c r="DU108" s="65">
        <f t="shared" si="238"/>
        <v>0</v>
      </c>
      <c r="DV108" s="65">
        <f t="shared" si="238"/>
        <v>0</v>
      </c>
      <c r="DW108" s="65">
        <f t="shared" si="238"/>
        <v>0</v>
      </c>
      <c r="DX108" s="65">
        <f t="shared" si="238"/>
        <v>0</v>
      </c>
      <c r="DY108" s="65">
        <f t="shared" si="238"/>
        <v>0</v>
      </c>
      <c r="DZ108" s="65">
        <f t="shared" si="238"/>
        <v>0</v>
      </c>
      <c r="EA108" s="65">
        <f t="shared" si="238"/>
        <v>0</v>
      </c>
      <c r="EB108" s="65">
        <f t="shared" si="238"/>
        <v>0</v>
      </c>
      <c r="EC108" s="65">
        <f t="shared" si="238"/>
        <v>0</v>
      </c>
      <c r="ED108" s="65">
        <f t="shared" si="238"/>
        <v>0</v>
      </c>
      <c r="EE108" s="65">
        <f t="shared" ref="EE108:ER108" si="239">SUM(EE109)</f>
        <v>0</v>
      </c>
      <c r="EF108" s="65">
        <f t="shared" si="239"/>
        <v>0</v>
      </c>
      <c r="EG108" s="65">
        <f t="shared" si="239"/>
        <v>103898831806.94299</v>
      </c>
      <c r="EH108" s="65">
        <f t="shared" si="239"/>
        <v>139223938055</v>
      </c>
      <c r="EI108" s="65">
        <f t="shared" si="239"/>
        <v>25232889529</v>
      </c>
      <c r="EJ108" s="65">
        <f t="shared" si="239"/>
        <v>23421206165</v>
      </c>
      <c r="EK108" s="65">
        <f t="shared" si="239"/>
        <v>0</v>
      </c>
      <c r="EL108" s="65">
        <f t="shared" si="239"/>
        <v>0</v>
      </c>
      <c r="EM108" s="65">
        <f t="shared" si="239"/>
        <v>0</v>
      </c>
      <c r="EN108" s="65">
        <f t="shared" si="239"/>
        <v>0</v>
      </c>
      <c r="EO108" s="65">
        <f t="shared" si="239"/>
        <v>0</v>
      </c>
      <c r="EP108" s="65">
        <f t="shared" si="239"/>
        <v>0</v>
      </c>
      <c r="EQ108" s="65">
        <f t="shared" si="239"/>
        <v>0</v>
      </c>
      <c r="ER108" s="65">
        <f t="shared" si="239"/>
        <v>0</v>
      </c>
      <c r="ES108" s="65">
        <f>SUM(ES109)</f>
        <v>103898831806.94299</v>
      </c>
      <c r="ET108" s="65">
        <f t="shared" ref="ET108:EV108" si="240">SUM(ET109)</f>
        <v>139223938055</v>
      </c>
      <c r="EU108" s="65">
        <f t="shared" si="240"/>
        <v>25232889529</v>
      </c>
      <c r="EV108" s="65">
        <f t="shared" si="240"/>
        <v>23421206165</v>
      </c>
      <c r="EW108" s="675"/>
      <c r="EX108" s="675"/>
      <c r="EY108" s="675"/>
      <c r="EZ108" s="675"/>
      <c r="FA108" s="675"/>
      <c r="FB108" s="675"/>
      <c r="FC108" s="675"/>
      <c r="FD108" s="675"/>
      <c r="FE108" s="675"/>
      <c r="FF108" s="82">
        <f>SUM(FF109)</f>
        <v>107015796761.151</v>
      </c>
      <c r="FG108" s="65">
        <f>SUM(FG109)</f>
        <v>409721894632.84399</v>
      </c>
    </row>
    <row r="109" spans="1:163" ht="102.75" customHeight="1" x14ac:dyDescent="0.2">
      <c r="A109" s="299"/>
      <c r="B109" s="358"/>
      <c r="C109" s="247">
        <v>15</v>
      </c>
      <c r="D109" s="218" t="s">
        <v>288</v>
      </c>
      <c r="E109" s="220" t="s">
        <v>263</v>
      </c>
      <c r="F109" s="389" t="s">
        <v>264</v>
      </c>
      <c r="G109" s="221">
        <v>74</v>
      </c>
      <c r="H109" s="222" t="s">
        <v>289</v>
      </c>
      <c r="I109" s="386" t="s">
        <v>290</v>
      </c>
      <c r="J109" s="387" t="s">
        <v>267</v>
      </c>
      <c r="K109" s="387">
        <v>1</v>
      </c>
      <c r="L109" s="399" t="s">
        <v>58</v>
      </c>
      <c r="M109" s="337">
        <v>2232</v>
      </c>
      <c r="N109" s="337">
        <v>2232</v>
      </c>
      <c r="O109" s="395">
        <v>2232</v>
      </c>
      <c r="P109" s="945">
        <v>2232</v>
      </c>
      <c r="Q109" s="337">
        <v>2232</v>
      </c>
      <c r="R109" s="228"/>
      <c r="S109" s="873">
        <v>2232</v>
      </c>
      <c r="T109" s="337">
        <v>2232</v>
      </c>
      <c r="U109" s="337"/>
      <c r="V109" s="936">
        <v>2232</v>
      </c>
      <c r="W109" s="337">
        <v>2232</v>
      </c>
      <c r="X109" s="399"/>
      <c r="Y109" s="282">
        <f>BL109/BL108</f>
        <v>1</v>
      </c>
      <c r="Z109" s="227">
        <v>4</v>
      </c>
      <c r="AA109" s="231" t="s">
        <v>114</v>
      </c>
      <c r="AB109" s="67">
        <v>0</v>
      </c>
      <c r="AC109" s="68">
        <v>0</v>
      </c>
      <c r="AD109" s="68">
        <v>0</v>
      </c>
      <c r="AE109" s="68">
        <v>0</v>
      </c>
      <c r="AF109" s="67">
        <v>0</v>
      </c>
      <c r="AG109" s="68">
        <v>0</v>
      </c>
      <c r="AH109" s="68">
        <v>0</v>
      </c>
      <c r="AI109" s="68">
        <v>0</v>
      </c>
      <c r="AJ109" s="67">
        <v>0</v>
      </c>
      <c r="AK109" s="68">
        <v>0</v>
      </c>
      <c r="AL109" s="68">
        <v>0</v>
      </c>
      <c r="AM109" s="68">
        <v>0</v>
      </c>
      <c r="AN109" s="67">
        <v>0</v>
      </c>
      <c r="AO109" s="68">
        <v>0</v>
      </c>
      <c r="AP109" s="68">
        <v>0</v>
      </c>
      <c r="AQ109" s="68">
        <v>0</v>
      </c>
      <c r="AR109" s="67">
        <v>0</v>
      </c>
      <c r="AS109" s="68">
        <v>0</v>
      </c>
      <c r="AT109" s="68">
        <v>0</v>
      </c>
      <c r="AU109" s="68">
        <v>0</v>
      </c>
      <c r="AV109" s="67">
        <v>0</v>
      </c>
      <c r="AW109" s="68">
        <v>0</v>
      </c>
      <c r="AX109" s="68">
        <v>0</v>
      </c>
      <c r="AY109" s="68">
        <v>0</v>
      </c>
      <c r="AZ109" s="77">
        <v>97934613825</v>
      </c>
      <c r="BA109" s="77">
        <v>97552309856.839996</v>
      </c>
      <c r="BB109" s="75">
        <v>96619452584.130005</v>
      </c>
      <c r="BC109" s="75">
        <v>96619452584.130005</v>
      </c>
      <c r="BD109" s="67">
        <v>0</v>
      </c>
      <c r="BE109" s="68">
        <v>0</v>
      </c>
      <c r="BF109" s="68">
        <v>0</v>
      </c>
      <c r="BG109" s="68">
        <v>0</v>
      </c>
      <c r="BH109" s="67">
        <v>0</v>
      </c>
      <c r="BI109" s="68">
        <v>0</v>
      </c>
      <c r="BJ109" s="68">
        <v>0</v>
      </c>
      <c r="BK109" s="68">
        <v>0</v>
      </c>
      <c r="BL109" s="67">
        <f>+AB109+AF109+AJ109+AN109+AR109+AV109+AZ109+BD109+BH109</f>
        <v>97934613825</v>
      </c>
      <c r="BM109" s="68">
        <f>AC109+AG109+AK109+AO109+AS109+AW109+BA109+BE109+BI109</f>
        <v>97552309856.839996</v>
      </c>
      <c r="BN109" s="68">
        <f>AD109+AH109+AL109+AP109+AT109+AX109+BB109+BF109+BJ109</f>
        <v>96619452584.130005</v>
      </c>
      <c r="BO109" s="68">
        <f>AE109+AI109+AM109+AQ109+AU109+AY109+BC109+BG109+BK109</f>
        <v>96619452584.130005</v>
      </c>
      <c r="BP109" s="682"/>
      <c r="BQ109" s="238"/>
      <c r="BR109" s="238"/>
      <c r="BS109" s="238"/>
      <c r="BT109" s="682"/>
      <c r="BU109" s="238"/>
      <c r="BV109" s="238"/>
      <c r="BW109" s="238"/>
      <c r="BX109" s="238"/>
      <c r="BY109" s="682"/>
      <c r="BZ109" s="238"/>
      <c r="CA109" s="238"/>
      <c r="CB109" s="238"/>
      <c r="CC109" s="238"/>
      <c r="CD109" s="682"/>
      <c r="CE109" s="238"/>
      <c r="CF109" s="238"/>
      <c r="CG109" s="238"/>
      <c r="CH109" s="682"/>
      <c r="CI109" s="238"/>
      <c r="CJ109" s="238"/>
      <c r="CK109" s="238"/>
      <c r="CL109" s="682"/>
      <c r="CM109" s="238"/>
      <c r="CN109" s="238"/>
      <c r="CO109" s="238"/>
      <c r="CP109" s="686">
        <f>100872652239.75</f>
        <v>100872652239.75</v>
      </c>
      <c r="CQ109" s="322">
        <v>108524888182</v>
      </c>
      <c r="CR109" s="322">
        <f>106036933375.14</f>
        <v>106036933375.14</v>
      </c>
      <c r="CS109" s="322">
        <f>106031629125.14</f>
        <v>106031629125.14</v>
      </c>
      <c r="CT109" s="322"/>
      <c r="CU109" s="682"/>
      <c r="CV109" s="238"/>
      <c r="CW109" s="238"/>
      <c r="CX109" s="238"/>
      <c r="CY109" s="238"/>
      <c r="CZ109" s="682"/>
      <c r="DA109" s="238"/>
      <c r="DB109" s="238"/>
      <c r="DC109" s="238"/>
      <c r="DD109" s="676">
        <f>BP109+BT109+BY109+CD109+CH109+CL109+CP109+CU109+CZ109</f>
        <v>100872652239.75</v>
      </c>
      <c r="DE109" s="782">
        <f>BQ109+BU109+BZ109+CE109+CI109+CM109+CQ109+CV109+DA109</f>
        <v>108524888182</v>
      </c>
      <c r="DF109" s="711">
        <f>BR109+BV109+CA109+CF109+CJ109+CN109+CR109+CW109+DB109</f>
        <v>106036933375.14</v>
      </c>
      <c r="DG109" s="711">
        <f>BS109+BW109+CB109+CG109+CK109+CO109+CS109+CX109+DC109</f>
        <v>106031629125.14</v>
      </c>
      <c r="DH109" s="711"/>
      <c r="DI109" s="688"/>
      <c r="DJ109" s="688"/>
      <c r="DK109" s="688"/>
      <c r="DL109" s="688"/>
      <c r="DM109" s="688"/>
      <c r="DN109" s="688"/>
      <c r="DO109" s="688"/>
      <c r="DP109" s="688"/>
      <c r="DQ109" s="688"/>
      <c r="DR109" s="688"/>
      <c r="DS109" s="688"/>
      <c r="DT109" s="688"/>
      <c r="DU109" s="688"/>
      <c r="DV109" s="688"/>
      <c r="DW109" s="688"/>
      <c r="DX109" s="688"/>
      <c r="DY109" s="688"/>
      <c r="DZ109" s="688"/>
      <c r="EA109" s="688"/>
      <c r="EB109" s="688"/>
      <c r="EC109" s="688"/>
      <c r="ED109" s="688"/>
      <c r="EE109" s="688"/>
      <c r="EF109" s="688"/>
      <c r="EG109" s="685">
        <v>103898831806.94299</v>
      </c>
      <c r="EH109" s="685">
        <v>139223938055</v>
      </c>
      <c r="EI109" s="685">
        <v>25232889529</v>
      </c>
      <c r="EJ109" s="685">
        <v>23421206165</v>
      </c>
      <c r="EK109" s="688"/>
      <c r="EL109" s="688"/>
      <c r="EM109" s="688"/>
      <c r="EN109" s="688"/>
      <c r="EO109" s="688"/>
      <c r="EP109" s="711"/>
      <c r="EQ109" s="711"/>
      <c r="ER109" s="711"/>
      <c r="ES109" s="676">
        <f>DI109+DM109+DQ109+DU109+DY109+EC109+EG109+EK109+EO109</f>
        <v>103898831806.94299</v>
      </c>
      <c r="ET109" s="690">
        <f>DJ109+DN109+DR109+DV109+DZ109+ED109+EH109+EL109+EP109</f>
        <v>139223938055</v>
      </c>
      <c r="EU109" s="690">
        <f>DK109+DO109+DS109+DW109+EA109+EE109+EI109+EM109+EQ109</f>
        <v>25232889529</v>
      </c>
      <c r="EV109" s="690">
        <f>DL109+DP109+DT109+DX109+EB109+EF109+EJ109+EN109+ER109</f>
        <v>23421206165</v>
      </c>
      <c r="EW109" s="834"/>
      <c r="EX109" s="682"/>
      <c r="EY109" s="682"/>
      <c r="EZ109" s="682"/>
      <c r="FA109" s="682"/>
      <c r="FB109" s="682"/>
      <c r="FC109" s="682">
        <v>107015796761.151</v>
      </c>
      <c r="FD109" s="682"/>
      <c r="FE109" s="682"/>
      <c r="FF109" s="676">
        <f>EW109+EX109+EY109+EZ109+FA109+FB109+FC109+FD109+FE109</f>
        <v>107015796761.151</v>
      </c>
      <c r="FG109" s="107">
        <f>BL109+DD109+ES109+FF109</f>
        <v>409721894632.84399</v>
      </c>
    </row>
    <row r="110" spans="1:163" ht="24.75" customHeight="1" x14ac:dyDescent="0.2">
      <c r="A110" s="299"/>
      <c r="B110" s="192">
        <v>6</v>
      </c>
      <c r="C110" s="297" t="s">
        <v>291</v>
      </c>
      <c r="D110" s="197"/>
      <c r="E110" s="197"/>
      <c r="F110" s="197"/>
      <c r="G110" s="196"/>
      <c r="H110" s="197"/>
      <c r="I110" s="197"/>
      <c r="J110" s="198"/>
      <c r="K110" s="196"/>
      <c r="L110" s="199"/>
      <c r="M110" s="197"/>
      <c r="N110" s="197"/>
      <c r="O110" s="200"/>
      <c r="P110" s="200"/>
      <c r="Q110" s="197"/>
      <c r="R110" s="201"/>
      <c r="S110" s="864"/>
      <c r="T110" s="197"/>
      <c r="U110" s="197"/>
      <c r="V110" s="200"/>
      <c r="W110" s="196"/>
      <c r="X110" s="196"/>
      <c r="Y110" s="298"/>
      <c r="Z110" s="196"/>
      <c r="AA110" s="196"/>
      <c r="AB110" s="63">
        <f t="shared" ref="AB110:BK110" si="241">AB111+AB120+AB131+AB136</f>
        <v>0</v>
      </c>
      <c r="AC110" s="63">
        <f t="shared" si="241"/>
        <v>0</v>
      </c>
      <c r="AD110" s="63">
        <f t="shared" si="241"/>
        <v>0</v>
      </c>
      <c r="AE110" s="63">
        <f t="shared" si="241"/>
        <v>0</v>
      </c>
      <c r="AF110" s="63">
        <f t="shared" si="241"/>
        <v>100000000</v>
      </c>
      <c r="AG110" s="63">
        <f t="shared" si="241"/>
        <v>651120524.54999995</v>
      </c>
      <c r="AH110" s="63">
        <f t="shared" si="241"/>
        <v>405569514</v>
      </c>
      <c r="AI110" s="63">
        <f t="shared" si="241"/>
        <v>383198989</v>
      </c>
      <c r="AJ110" s="63">
        <f t="shared" si="241"/>
        <v>105000000</v>
      </c>
      <c r="AK110" s="63">
        <f t="shared" si="241"/>
        <v>105000000</v>
      </c>
      <c r="AL110" s="63">
        <f t="shared" si="241"/>
        <v>62480000</v>
      </c>
      <c r="AM110" s="63">
        <f t="shared" si="241"/>
        <v>62480000</v>
      </c>
      <c r="AN110" s="63">
        <f t="shared" si="241"/>
        <v>0</v>
      </c>
      <c r="AO110" s="63">
        <f t="shared" si="241"/>
        <v>0</v>
      </c>
      <c r="AP110" s="63">
        <f t="shared" si="241"/>
        <v>0</v>
      </c>
      <c r="AQ110" s="63">
        <f t="shared" si="241"/>
        <v>0</v>
      </c>
      <c r="AR110" s="63">
        <f t="shared" si="241"/>
        <v>0</v>
      </c>
      <c r="AS110" s="63">
        <f t="shared" si="241"/>
        <v>48879475.450000003</v>
      </c>
      <c r="AT110" s="63">
        <f t="shared" si="241"/>
        <v>45699075</v>
      </c>
      <c r="AU110" s="63">
        <f t="shared" si="241"/>
        <v>35000000</v>
      </c>
      <c r="AV110" s="63">
        <f t="shared" si="241"/>
        <v>0</v>
      </c>
      <c r="AW110" s="63">
        <f t="shared" si="241"/>
        <v>0</v>
      </c>
      <c r="AX110" s="63">
        <f t="shared" si="241"/>
        <v>0</v>
      </c>
      <c r="AY110" s="63">
        <f t="shared" si="241"/>
        <v>0</v>
      </c>
      <c r="AZ110" s="63">
        <f t="shared" si="241"/>
        <v>360000000</v>
      </c>
      <c r="BA110" s="63">
        <f t="shared" si="241"/>
        <v>360000000</v>
      </c>
      <c r="BB110" s="63">
        <f t="shared" si="241"/>
        <v>7500000</v>
      </c>
      <c r="BC110" s="63">
        <f t="shared" si="241"/>
        <v>7500000</v>
      </c>
      <c r="BD110" s="63">
        <f t="shared" si="241"/>
        <v>0</v>
      </c>
      <c r="BE110" s="63">
        <f t="shared" si="241"/>
        <v>0</v>
      </c>
      <c r="BF110" s="63">
        <f t="shared" si="241"/>
        <v>0</v>
      </c>
      <c r="BG110" s="63">
        <f t="shared" si="241"/>
        <v>0</v>
      </c>
      <c r="BH110" s="63">
        <f t="shared" si="241"/>
        <v>4200000000</v>
      </c>
      <c r="BI110" s="63">
        <f t="shared" si="241"/>
        <v>0</v>
      </c>
      <c r="BJ110" s="63">
        <f t="shared" si="241"/>
        <v>0</v>
      </c>
      <c r="BK110" s="63">
        <f t="shared" si="241"/>
        <v>0</v>
      </c>
      <c r="BL110" s="64">
        <f>BL111+BL120+BL131+BL136</f>
        <v>4765000000</v>
      </c>
      <c r="BM110" s="63">
        <f>BM111+BM120+BM131+BM136</f>
        <v>1165000000</v>
      </c>
      <c r="BN110" s="63">
        <f>BN111+BN120+BN131+BN136</f>
        <v>521248589</v>
      </c>
      <c r="BO110" s="63">
        <f>BO111+BO120+BO131+BO136</f>
        <v>488178989</v>
      </c>
      <c r="BP110" s="63">
        <f t="shared" ref="BP110:EF110" si="242">BP111+BP120+BP131+BP136</f>
        <v>0</v>
      </c>
      <c r="BQ110" s="133">
        <f t="shared" si="242"/>
        <v>0</v>
      </c>
      <c r="BR110" s="133">
        <f t="shared" si="242"/>
        <v>0</v>
      </c>
      <c r="BS110" s="133">
        <f t="shared" si="242"/>
        <v>0</v>
      </c>
      <c r="BT110" s="63">
        <f t="shared" si="242"/>
        <v>103000000</v>
      </c>
      <c r="BU110" s="133">
        <f t="shared" si="242"/>
        <v>349950000</v>
      </c>
      <c r="BV110" s="133">
        <f t="shared" si="242"/>
        <v>299731040</v>
      </c>
      <c r="BW110" s="133">
        <f t="shared" si="242"/>
        <v>299731040</v>
      </c>
      <c r="BX110" s="133">
        <f t="shared" ref="BX110" si="243">BX111+BX120+BX131+BX136</f>
        <v>10699075</v>
      </c>
      <c r="BY110" s="63">
        <f t="shared" si="242"/>
        <v>80000000</v>
      </c>
      <c r="BZ110" s="133">
        <f t="shared" si="242"/>
        <v>452254816</v>
      </c>
      <c r="CA110" s="133">
        <f t="shared" si="242"/>
        <v>155754816</v>
      </c>
      <c r="CB110" s="133">
        <f t="shared" si="242"/>
        <v>155754816</v>
      </c>
      <c r="CC110" s="133">
        <f t="shared" si="242"/>
        <v>7370525</v>
      </c>
      <c r="CD110" s="133">
        <f t="shared" si="242"/>
        <v>0</v>
      </c>
      <c r="CE110" s="133">
        <f t="shared" si="242"/>
        <v>0</v>
      </c>
      <c r="CF110" s="133">
        <f t="shared" si="242"/>
        <v>0</v>
      </c>
      <c r="CG110" s="133">
        <f t="shared" si="242"/>
        <v>0</v>
      </c>
      <c r="CH110" s="133">
        <f t="shared" si="242"/>
        <v>0</v>
      </c>
      <c r="CI110" s="133">
        <f t="shared" si="242"/>
        <v>0</v>
      </c>
      <c r="CJ110" s="133">
        <f t="shared" si="242"/>
        <v>0</v>
      </c>
      <c r="CK110" s="133">
        <f t="shared" si="242"/>
        <v>0</v>
      </c>
      <c r="CL110" s="133">
        <f t="shared" si="242"/>
        <v>0</v>
      </c>
      <c r="CM110" s="133">
        <f t="shared" si="242"/>
        <v>0</v>
      </c>
      <c r="CN110" s="133">
        <f t="shared" si="242"/>
        <v>0</v>
      </c>
      <c r="CO110" s="133">
        <f t="shared" si="242"/>
        <v>0</v>
      </c>
      <c r="CP110" s="133">
        <f t="shared" si="242"/>
        <v>370800000</v>
      </c>
      <c r="CQ110" s="133">
        <f t="shared" si="242"/>
        <v>286276023</v>
      </c>
      <c r="CR110" s="133">
        <f t="shared" si="242"/>
        <v>231068152</v>
      </c>
      <c r="CS110" s="133">
        <f t="shared" si="242"/>
        <v>231068152</v>
      </c>
      <c r="CT110" s="133">
        <f t="shared" si="242"/>
        <v>0</v>
      </c>
      <c r="CU110" s="133">
        <f t="shared" si="242"/>
        <v>0</v>
      </c>
      <c r="CV110" s="133">
        <f t="shared" si="242"/>
        <v>0</v>
      </c>
      <c r="CW110" s="133">
        <f t="shared" si="242"/>
        <v>0</v>
      </c>
      <c r="CX110" s="133">
        <f t="shared" si="242"/>
        <v>0</v>
      </c>
      <c r="CY110" s="133">
        <f t="shared" ref="CY110" si="244">CY111+CY120+CY131+CY136</f>
        <v>0</v>
      </c>
      <c r="CZ110" s="133">
        <f t="shared" si="242"/>
        <v>5295276423</v>
      </c>
      <c r="DA110" s="133">
        <f t="shared" si="242"/>
        <v>0</v>
      </c>
      <c r="DB110" s="133">
        <f t="shared" si="242"/>
        <v>0</v>
      </c>
      <c r="DC110" s="133">
        <f t="shared" si="242"/>
        <v>0</v>
      </c>
      <c r="DD110" s="133">
        <f t="shared" si="242"/>
        <v>5849076423</v>
      </c>
      <c r="DE110" s="133">
        <f t="shared" si="242"/>
        <v>1088480839</v>
      </c>
      <c r="DF110" s="133">
        <f t="shared" si="242"/>
        <v>686554008</v>
      </c>
      <c r="DG110" s="133">
        <f t="shared" si="242"/>
        <v>686554008</v>
      </c>
      <c r="DH110" s="133">
        <f t="shared" si="242"/>
        <v>18069600</v>
      </c>
      <c r="DI110" s="63">
        <f t="shared" si="242"/>
        <v>0</v>
      </c>
      <c r="DJ110" s="63">
        <f t="shared" si="242"/>
        <v>0</v>
      </c>
      <c r="DK110" s="63">
        <f t="shared" si="242"/>
        <v>0</v>
      </c>
      <c r="DL110" s="63">
        <f t="shared" si="242"/>
        <v>0</v>
      </c>
      <c r="DM110" s="63">
        <f t="shared" si="242"/>
        <v>106090000</v>
      </c>
      <c r="DN110" s="63">
        <f t="shared" si="242"/>
        <v>615925000</v>
      </c>
      <c r="DO110" s="63">
        <f t="shared" si="242"/>
        <v>243425000</v>
      </c>
      <c r="DP110" s="63">
        <f t="shared" si="242"/>
        <v>32100000</v>
      </c>
      <c r="DQ110" s="63">
        <f t="shared" si="242"/>
        <v>35000000</v>
      </c>
      <c r="DR110" s="63">
        <f t="shared" si="242"/>
        <v>112000000</v>
      </c>
      <c r="DS110" s="63">
        <f t="shared" si="242"/>
        <v>16050000</v>
      </c>
      <c r="DT110" s="63">
        <f t="shared" si="242"/>
        <v>2675000</v>
      </c>
      <c r="DU110" s="63">
        <f t="shared" si="242"/>
        <v>0</v>
      </c>
      <c r="DV110" s="63">
        <f t="shared" si="242"/>
        <v>0</v>
      </c>
      <c r="DW110" s="63">
        <f t="shared" si="242"/>
        <v>0</v>
      </c>
      <c r="DX110" s="63">
        <f t="shared" si="242"/>
        <v>0</v>
      </c>
      <c r="DY110" s="63">
        <f t="shared" si="242"/>
        <v>0</v>
      </c>
      <c r="DZ110" s="63">
        <f t="shared" si="242"/>
        <v>0</v>
      </c>
      <c r="EA110" s="63">
        <f t="shared" si="242"/>
        <v>0</v>
      </c>
      <c r="EB110" s="63">
        <f t="shared" si="242"/>
        <v>0</v>
      </c>
      <c r="EC110" s="63">
        <f t="shared" si="242"/>
        <v>0</v>
      </c>
      <c r="ED110" s="63">
        <f t="shared" si="242"/>
        <v>0</v>
      </c>
      <c r="EE110" s="63">
        <f t="shared" si="242"/>
        <v>0</v>
      </c>
      <c r="EF110" s="63">
        <f t="shared" si="242"/>
        <v>0</v>
      </c>
      <c r="EG110" s="63">
        <f t="shared" ref="EG110" si="245">EG111+EG120+EG131+EG136</f>
        <v>381924000</v>
      </c>
      <c r="EH110" s="63">
        <f t="shared" ref="EH110:EU110" si="246">EH111+EH120+EH131+EH136</f>
        <v>267770022</v>
      </c>
      <c r="EI110" s="63">
        <f t="shared" si="246"/>
        <v>0</v>
      </c>
      <c r="EJ110" s="63">
        <f t="shared" si="246"/>
        <v>0</v>
      </c>
      <c r="EK110" s="63">
        <f t="shared" si="246"/>
        <v>0</v>
      </c>
      <c r="EL110" s="63">
        <f t="shared" si="246"/>
        <v>0</v>
      </c>
      <c r="EM110" s="63">
        <f t="shared" si="246"/>
        <v>0</v>
      </c>
      <c r="EN110" s="63">
        <f t="shared" si="246"/>
        <v>0</v>
      </c>
      <c r="EO110" s="63">
        <f t="shared" si="246"/>
        <v>6000000000</v>
      </c>
      <c r="EP110" s="63">
        <f t="shared" si="246"/>
        <v>0</v>
      </c>
      <c r="EQ110" s="63">
        <f t="shared" si="246"/>
        <v>0</v>
      </c>
      <c r="ER110" s="63">
        <f t="shared" si="246"/>
        <v>0</v>
      </c>
      <c r="ES110" s="63">
        <f t="shared" si="246"/>
        <v>6523014000</v>
      </c>
      <c r="ET110" s="63">
        <f t="shared" si="246"/>
        <v>995695022</v>
      </c>
      <c r="EU110" s="63">
        <f t="shared" si="246"/>
        <v>259475000</v>
      </c>
      <c r="EV110" s="63">
        <f>EV111+EV120+EV131+EV136</f>
        <v>34775000</v>
      </c>
      <c r="EW110" s="674"/>
      <c r="EX110" s="674"/>
      <c r="EY110" s="674"/>
      <c r="EZ110" s="674"/>
      <c r="FA110" s="674"/>
      <c r="FB110" s="674"/>
      <c r="FC110" s="674"/>
      <c r="FD110" s="674"/>
      <c r="FE110" s="674"/>
      <c r="FF110" s="804">
        <f>FF111+FF120+FF131+FF136</f>
        <v>4529471720</v>
      </c>
      <c r="FG110" s="63">
        <f>FG111+FG120+FG131+FG136</f>
        <v>21666562143</v>
      </c>
    </row>
    <row r="111" spans="1:163" ht="24.75" customHeight="1" x14ac:dyDescent="0.2">
      <c r="A111" s="299"/>
      <c r="B111" s="296"/>
      <c r="C111" s="205">
        <v>19</v>
      </c>
      <c r="D111" s="206" t="s">
        <v>292</v>
      </c>
      <c r="E111" s="214"/>
      <c r="F111" s="214"/>
      <c r="G111" s="208"/>
      <c r="H111" s="209"/>
      <c r="I111" s="209"/>
      <c r="J111" s="208"/>
      <c r="K111" s="210"/>
      <c r="L111" s="211"/>
      <c r="M111" s="209"/>
      <c r="N111" s="209"/>
      <c r="O111" s="212"/>
      <c r="P111" s="212"/>
      <c r="Q111" s="209"/>
      <c r="R111" s="213"/>
      <c r="S111" s="865"/>
      <c r="T111" s="209"/>
      <c r="U111" s="209"/>
      <c r="V111" s="212"/>
      <c r="W111" s="210"/>
      <c r="X111" s="210"/>
      <c r="Y111" s="300"/>
      <c r="Z111" s="210"/>
      <c r="AA111" s="210"/>
      <c r="AB111" s="65">
        <f t="shared" ref="AB111:BK111" si="247">SUM(AB112:AB119)</f>
        <v>0</v>
      </c>
      <c r="AC111" s="65">
        <f t="shared" si="247"/>
        <v>0</v>
      </c>
      <c r="AD111" s="65">
        <f t="shared" si="247"/>
        <v>0</v>
      </c>
      <c r="AE111" s="65">
        <f t="shared" si="247"/>
        <v>0</v>
      </c>
      <c r="AF111" s="65">
        <f t="shared" si="247"/>
        <v>100000000</v>
      </c>
      <c r="AG111" s="65">
        <f t="shared" si="247"/>
        <v>51120524.549999997</v>
      </c>
      <c r="AH111" s="65">
        <f t="shared" si="247"/>
        <v>51120525</v>
      </c>
      <c r="AI111" s="65">
        <f t="shared" si="247"/>
        <v>43750000</v>
      </c>
      <c r="AJ111" s="65">
        <f t="shared" si="247"/>
        <v>30000000</v>
      </c>
      <c r="AK111" s="65">
        <f t="shared" si="247"/>
        <v>30000000</v>
      </c>
      <c r="AL111" s="65">
        <f t="shared" si="247"/>
        <v>25480000</v>
      </c>
      <c r="AM111" s="65">
        <f t="shared" si="247"/>
        <v>25480000</v>
      </c>
      <c r="AN111" s="65">
        <f t="shared" si="247"/>
        <v>0</v>
      </c>
      <c r="AO111" s="65">
        <f t="shared" si="247"/>
        <v>0</v>
      </c>
      <c r="AP111" s="65">
        <f t="shared" si="247"/>
        <v>0</v>
      </c>
      <c r="AQ111" s="65">
        <f t="shared" si="247"/>
        <v>0</v>
      </c>
      <c r="AR111" s="65">
        <f t="shared" si="247"/>
        <v>0</v>
      </c>
      <c r="AS111" s="65">
        <f t="shared" si="247"/>
        <v>48879475.450000003</v>
      </c>
      <c r="AT111" s="65">
        <f t="shared" si="247"/>
        <v>45699075</v>
      </c>
      <c r="AU111" s="65">
        <f t="shared" si="247"/>
        <v>35000000</v>
      </c>
      <c r="AV111" s="65">
        <f t="shared" si="247"/>
        <v>0</v>
      </c>
      <c r="AW111" s="65">
        <f t="shared" si="247"/>
        <v>0</v>
      </c>
      <c r="AX111" s="65">
        <f t="shared" si="247"/>
        <v>0</v>
      </c>
      <c r="AY111" s="65">
        <f t="shared" si="247"/>
        <v>0</v>
      </c>
      <c r="AZ111" s="65">
        <f t="shared" si="247"/>
        <v>0</v>
      </c>
      <c r="BA111" s="65">
        <f t="shared" si="247"/>
        <v>0</v>
      </c>
      <c r="BB111" s="65">
        <f t="shared" si="247"/>
        <v>0</v>
      </c>
      <c r="BC111" s="65">
        <f t="shared" si="247"/>
        <v>0</v>
      </c>
      <c r="BD111" s="65">
        <f t="shared" si="247"/>
        <v>0</v>
      </c>
      <c r="BE111" s="65">
        <f t="shared" si="247"/>
        <v>0</v>
      </c>
      <c r="BF111" s="65">
        <f t="shared" si="247"/>
        <v>0</v>
      </c>
      <c r="BG111" s="65">
        <f t="shared" si="247"/>
        <v>0</v>
      </c>
      <c r="BH111" s="65">
        <f t="shared" si="247"/>
        <v>0</v>
      </c>
      <c r="BI111" s="65">
        <f t="shared" si="247"/>
        <v>0</v>
      </c>
      <c r="BJ111" s="65">
        <f t="shared" si="247"/>
        <v>0</v>
      </c>
      <c r="BK111" s="65">
        <f t="shared" si="247"/>
        <v>0</v>
      </c>
      <c r="BL111" s="66">
        <f>SUM(BL112:BL119)</f>
        <v>130000000</v>
      </c>
      <c r="BM111" s="65">
        <f>SUM(BM112:BM119)</f>
        <v>130000000</v>
      </c>
      <c r="BN111" s="65">
        <f>SUM(BN112:BN119)</f>
        <v>122299600</v>
      </c>
      <c r="BO111" s="65">
        <f>SUM(BO112:BO119)</f>
        <v>104230000</v>
      </c>
      <c r="BP111" s="65">
        <f t="shared" ref="BP111:EF111" si="248">SUM(BP112:BP119)</f>
        <v>0</v>
      </c>
      <c r="BQ111" s="135">
        <f t="shared" si="248"/>
        <v>0</v>
      </c>
      <c r="BR111" s="135">
        <f t="shared" si="248"/>
        <v>0</v>
      </c>
      <c r="BS111" s="135">
        <f t="shared" si="248"/>
        <v>0</v>
      </c>
      <c r="BT111" s="65">
        <f t="shared" si="248"/>
        <v>103000000</v>
      </c>
      <c r="BU111" s="135">
        <f t="shared" si="248"/>
        <v>59950000</v>
      </c>
      <c r="BV111" s="135">
        <f t="shared" si="248"/>
        <v>59950000</v>
      </c>
      <c r="BW111" s="135">
        <f t="shared" si="248"/>
        <v>59950000</v>
      </c>
      <c r="BX111" s="135">
        <f t="shared" ref="BX111" si="249">SUM(BX112:BX119)</f>
        <v>10699075</v>
      </c>
      <c r="BY111" s="65">
        <f t="shared" si="248"/>
        <v>0</v>
      </c>
      <c r="BZ111" s="135">
        <f t="shared" si="248"/>
        <v>99154816</v>
      </c>
      <c r="CA111" s="135">
        <f t="shared" si="248"/>
        <v>91954816</v>
      </c>
      <c r="CB111" s="135">
        <f t="shared" si="248"/>
        <v>91954816</v>
      </c>
      <c r="CC111" s="135">
        <f t="shared" si="248"/>
        <v>7370525</v>
      </c>
      <c r="CD111" s="65">
        <f t="shared" si="248"/>
        <v>0</v>
      </c>
      <c r="CE111" s="135">
        <f t="shared" si="248"/>
        <v>0</v>
      </c>
      <c r="CF111" s="135">
        <f t="shared" si="248"/>
        <v>0</v>
      </c>
      <c r="CG111" s="135">
        <f t="shared" si="248"/>
        <v>0</v>
      </c>
      <c r="CH111" s="65">
        <f t="shared" si="248"/>
        <v>0</v>
      </c>
      <c r="CI111" s="135">
        <f t="shared" si="248"/>
        <v>0</v>
      </c>
      <c r="CJ111" s="135">
        <f t="shared" si="248"/>
        <v>0</v>
      </c>
      <c r="CK111" s="135">
        <f t="shared" si="248"/>
        <v>0</v>
      </c>
      <c r="CL111" s="65">
        <f t="shared" si="248"/>
        <v>0</v>
      </c>
      <c r="CM111" s="135">
        <f t="shared" si="248"/>
        <v>0</v>
      </c>
      <c r="CN111" s="135">
        <f t="shared" si="248"/>
        <v>0</v>
      </c>
      <c r="CO111" s="135">
        <f t="shared" si="248"/>
        <v>0</v>
      </c>
      <c r="CP111" s="65">
        <f t="shared" si="248"/>
        <v>0</v>
      </c>
      <c r="CQ111" s="135">
        <f t="shared" si="248"/>
        <v>0</v>
      </c>
      <c r="CR111" s="135">
        <f t="shared" si="248"/>
        <v>0</v>
      </c>
      <c r="CS111" s="135">
        <f t="shared" si="248"/>
        <v>0</v>
      </c>
      <c r="CT111" s="135">
        <f t="shared" si="248"/>
        <v>0</v>
      </c>
      <c r="CU111" s="65">
        <f t="shared" si="248"/>
        <v>0</v>
      </c>
      <c r="CV111" s="135">
        <f t="shared" si="248"/>
        <v>0</v>
      </c>
      <c r="CW111" s="135">
        <f t="shared" si="248"/>
        <v>0</v>
      </c>
      <c r="CX111" s="135">
        <f t="shared" si="248"/>
        <v>0</v>
      </c>
      <c r="CY111" s="135">
        <f t="shared" ref="CY111" si="250">SUM(CY112:CY119)</f>
        <v>0</v>
      </c>
      <c r="CZ111" s="65">
        <f t="shared" si="248"/>
        <v>0</v>
      </c>
      <c r="DA111" s="135">
        <f t="shared" si="248"/>
        <v>0</v>
      </c>
      <c r="DB111" s="135">
        <f t="shared" si="248"/>
        <v>0</v>
      </c>
      <c r="DC111" s="135">
        <f t="shared" si="248"/>
        <v>0</v>
      </c>
      <c r="DD111" s="65">
        <f t="shared" si="248"/>
        <v>103000000</v>
      </c>
      <c r="DE111" s="65">
        <f t="shared" si="248"/>
        <v>159104816</v>
      </c>
      <c r="DF111" s="65">
        <f t="shared" si="248"/>
        <v>151904816</v>
      </c>
      <c r="DG111" s="65">
        <f t="shared" si="248"/>
        <v>151904816</v>
      </c>
      <c r="DH111" s="65">
        <f t="shared" si="248"/>
        <v>18069600</v>
      </c>
      <c r="DI111" s="65">
        <f t="shared" si="248"/>
        <v>0</v>
      </c>
      <c r="DJ111" s="65">
        <f t="shared" si="248"/>
        <v>0</v>
      </c>
      <c r="DK111" s="65">
        <f t="shared" si="248"/>
        <v>0</v>
      </c>
      <c r="DL111" s="65">
        <f t="shared" si="248"/>
        <v>0</v>
      </c>
      <c r="DM111" s="65">
        <f t="shared" si="248"/>
        <v>106090000</v>
      </c>
      <c r="DN111" s="65">
        <f t="shared" si="248"/>
        <v>230625000</v>
      </c>
      <c r="DO111" s="65">
        <f t="shared" si="248"/>
        <v>131075000</v>
      </c>
      <c r="DP111" s="65">
        <f t="shared" si="248"/>
        <v>16050000</v>
      </c>
      <c r="DQ111" s="65">
        <f t="shared" si="248"/>
        <v>0</v>
      </c>
      <c r="DR111" s="65">
        <f t="shared" si="248"/>
        <v>30000000</v>
      </c>
      <c r="DS111" s="65">
        <f t="shared" si="248"/>
        <v>16050000</v>
      </c>
      <c r="DT111" s="65">
        <f t="shared" si="248"/>
        <v>2675000</v>
      </c>
      <c r="DU111" s="65">
        <f t="shared" si="248"/>
        <v>0</v>
      </c>
      <c r="DV111" s="65">
        <f t="shared" si="248"/>
        <v>0</v>
      </c>
      <c r="DW111" s="65">
        <f t="shared" si="248"/>
        <v>0</v>
      </c>
      <c r="DX111" s="65">
        <f t="shared" si="248"/>
        <v>0</v>
      </c>
      <c r="DY111" s="65">
        <f t="shared" si="248"/>
        <v>0</v>
      </c>
      <c r="DZ111" s="65">
        <f t="shared" si="248"/>
        <v>0</v>
      </c>
      <c r="EA111" s="65">
        <f t="shared" si="248"/>
        <v>0</v>
      </c>
      <c r="EB111" s="65">
        <f t="shared" si="248"/>
        <v>0</v>
      </c>
      <c r="EC111" s="65">
        <f t="shared" si="248"/>
        <v>0</v>
      </c>
      <c r="ED111" s="65">
        <f t="shared" si="248"/>
        <v>0</v>
      </c>
      <c r="EE111" s="65">
        <f t="shared" si="248"/>
        <v>0</v>
      </c>
      <c r="EF111" s="65">
        <f t="shared" si="248"/>
        <v>0</v>
      </c>
      <c r="EG111" s="65">
        <f t="shared" ref="EG111" si="251">SUM(EG112:EG119)</f>
        <v>0</v>
      </c>
      <c r="EH111" s="65">
        <f t="shared" ref="EH111:EU111" si="252">SUM(EH112:EH119)</f>
        <v>0</v>
      </c>
      <c r="EI111" s="65">
        <f t="shared" si="252"/>
        <v>0</v>
      </c>
      <c r="EJ111" s="65">
        <f t="shared" si="252"/>
        <v>0</v>
      </c>
      <c r="EK111" s="65">
        <f t="shared" si="252"/>
        <v>0</v>
      </c>
      <c r="EL111" s="65">
        <f t="shared" si="252"/>
        <v>0</v>
      </c>
      <c r="EM111" s="65">
        <f t="shared" si="252"/>
        <v>0</v>
      </c>
      <c r="EN111" s="65">
        <f t="shared" si="252"/>
        <v>0</v>
      </c>
      <c r="EO111" s="65">
        <f t="shared" si="252"/>
        <v>0</v>
      </c>
      <c r="EP111" s="65">
        <f t="shared" si="252"/>
        <v>0</v>
      </c>
      <c r="EQ111" s="65">
        <f t="shared" si="252"/>
        <v>0</v>
      </c>
      <c r="ER111" s="65">
        <f t="shared" si="252"/>
        <v>0</v>
      </c>
      <c r="ES111" s="65">
        <f t="shared" si="252"/>
        <v>106090000</v>
      </c>
      <c r="ET111" s="65">
        <f t="shared" si="252"/>
        <v>260625000</v>
      </c>
      <c r="EU111" s="65">
        <f t="shared" si="252"/>
        <v>147125000</v>
      </c>
      <c r="EV111" s="65">
        <f>SUM(EV112:EV119)</f>
        <v>18725000</v>
      </c>
      <c r="EW111" s="675"/>
      <c r="EX111" s="675"/>
      <c r="EY111" s="675"/>
      <c r="EZ111" s="675"/>
      <c r="FA111" s="675"/>
      <c r="FB111" s="675"/>
      <c r="FC111" s="675"/>
      <c r="FD111" s="675"/>
      <c r="FE111" s="675"/>
      <c r="FF111" s="82">
        <f>SUM(FF112:FF119)</f>
        <v>106090000</v>
      </c>
      <c r="FG111" s="65">
        <f>SUM(FG112:FG119)</f>
        <v>445180000</v>
      </c>
    </row>
    <row r="112" spans="1:163" ht="113.25" customHeight="1" x14ac:dyDescent="0.2">
      <c r="A112" s="299"/>
      <c r="B112" s="299"/>
      <c r="C112" s="217"/>
      <c r="D112" s="1151" t="s">
        <v>295</v>
      </c>
      <c r="E112" s="219"/>
      <c r="F112" s="219"/>
      <c r="G112" s="221">
        <v>75</v>
      </c>
      <c r="H112" s="222" t="s">
        <v>293</v>
      </c>
      <c r="I112" s="1101" t="s">
        <v>294</v>
      </c>
      <c r="J112" s="387" t="s">
        <v>267</v>
      </c>
      <c r="K112" s="387">
        <v>1</v>
      </c>
      <c r="L112" s="391" t="s">
        <v>73</v>
      </c>
      <c r="M112" s="395">
        <v>18</v>
      </c>
      <c r="N112" s="392">
        <v>36</v>
      </c>
      <c r="O112" s="392">
        <v>23</v>
      </c>
      <c r="P112" s="935">
        <v>13</v>
      </c>
      <c r="Q112" s="392">
        <v>27</v>
      </c>
      <c r="R112" s="272">
        <v>20</v>
      </c>
      <c r="S112" s="919">
        <v>13</v>
      </c>
      <c r="T112" s="392">
        <v>34</v>
      </c>
      <c r="U112" s="392">
        <v>28</v>
      </c>
      <c r="V112" s="935">
        <v>13</v>
      </c>
      <c r="W112" s="392">
        <v>36</v>
      </c>
      <c r="X112" s="391">
        <v>36</v>
      </c>
      <c r="Y112" s="388"/>
      <c r="Z112" s="226">
        <v>4</v>
      </c>
      <c r="AA112" s="301" t="s">
        <v>114</v>
      </c>
      <c r="AB112" s="85"/>
      <c r="AC112" s="75"/>
      <c r="AD112" s="68"/>
      <c r="AE112" s="68"/>
      <c r="AF112" s="85"/>
      <c r="AG112" s="75"/>
      <c r="AH112" s="75"/>
      <c r="AI112" s="75"/>
      <c r="AJ112" s="85"/>
      <c r="AK112" s="75"/>
      <c r="AL112" s="75"/>
      <c r="AM112" s="75"/>
      <c r="AN112" s="85"/>
      <c r="AO112" s="75"/>
      <c r="AP112" s="75"/>
      <c r="AQ112" s="75"/>
      <c r="AR112" s="85"/>
      <c r="AS112" s="75"/>
      <c r="AT112" s="68"/>
      <c r="AU112" s="68"/>
      <c r="AV112" s="85"/>
      <c r="AW112" s="75"/>
      <c r="AX112" s="75"/>
      <c r="AY112" s="75"/>
      <c r="AZ112" s="85"/>
      <c r="BA112" s="75"/>
      <c r="BB112" s="75"/>
      <c r="BC112" s="75"/>
      <c r="BD112" s="85"/>
      <c r="BE112" s="75"/>
      <c r="BF112" s="68"/>
      <c r="BG112" s="68"/>
      <c r="BH112" s="85"/>
      <c r="BI112" s="75"/>
      <c r="BJ112" s="75"/>
      <c r="BK112" s="75"/>
      <c r="BL112" s="67">
        <f t="shared" ref="BL112:BL119" si="253">+AB112+AF112+AJ112+AN112+AR112+AV112+AZ112+BD112+BH112</f>
        <v>0</v>
      </c>
      <c r="BM112" s="68">
        <f t="shared" ref="BM112:BO119" si="254">AC112+AG112+AK112+AO112+AS112+AW112+BA112+BE112+BI112</f>
        <v>0</v>
      </c>
      <c r="BN112" s="68">
        <f t="shared" si="254"/>
        <v>0</v>
      </c>
      <c r="BO112" s="68">
        <f t="shared" si="254"/>
        <v>0</v>
      </c>
      <c r="BP112" s="682"/>
      <c r="BQ112" s="238"/>
      <c r="BR112" s="238"/>
      <c r="BS112" s="238"/>
      <c r="BT112" s="682"/>
      <c r="BU112" s="238"/>
      <c r="BV112" s="238"/>
      <c r="BW112" s="238"/>
      <c r="BX112" s="238"/>
      <c r="BY112" s="682"/>
      <c r="BZ112" s="238"/>
      <c r="CA112" s="238"/>
      <c r="CB112" s="238"/>
      <c r="CC112" s="238"/>
      <c r="CD112" s="682"/>
      <c r="CE112" s="238"/>
      <c r="CF112" s="238"/>
      <c r="CG112" s="238"/>
      <c r="CH112" s="682"/>
      <c r="CI112" s="238"/>
      <c r="CJ112" s="238"/>
      <c r="CK112" s="238"/>
      <c r="CL112" s="682"/>
      <c r="CM112" s="238"/>
      <c r="CN112" s="238"/>
      <c r="CO112" s="238"/>
      <c r="CP112" s="682"/>
      <c r="CQ112" s="238"/>
      <c r="CR112" s="238"/>
      <c r="CS112" s="238"/>
      <c r="CT112" s="238"/>
      <c r="CU112" s="682"/>
      <c r="CV112" s="238"/>
      <c r="CW112" s="238"/>
      <c r="CX112" s="238"/>
      <c r="CY112" s="238"/>
      <c r="CZ112" s="682"/>
      <c r="DA112" s="238"/>
      <c r="DB112" s="238"/>
      <c r="DC112" s="238"/>
      <c r="DD112" s="676">
        <f t="shared" ref="DD112:DD119" si="255">BP112+BT112+BY112+CD112+CH112+CL112+CP112+CU112+CZ112</f>
        <v>0</v>
      </c>
      <c r="DE112" s="783">
        <f t="shared" ref="DE112:DE119" si="256">BQ112+BU112+BZ112+CE112+CI112+CM112+CQ112+CV112+DA112</f>
        <v>0</v>
      </c>
      <c r="DF112" s="676">
        <f t="shared" ref="DF112:DF119" si="257">BR112+BV112+CA112+CF112+CJ112+CN112+CR112+CW112+DB112</f>
        <v>0</v>
      </c>
      <c r="DG112" s="676">
        <f t="shared" ref="DG112:DG119" si="258">BS112+BW112+CB112+CG112+CK112+CO112+CS112+CX112+DC112</f>
        <v>0</v>
      </c>
      <c r="DH112" s="676"/>
      <c r="DI112" s="685"/>
      <c r="DJ112" s="93"/>
      <c r="DK112" s="685"/>
      <c r="DL112" s="685"/>
      <c r="DM112" s="685"/>
      <c r="DN112" s="685"/>
      <c r="DO112" s="685"/>
      <c r="DP112" s="685"/>
      <c r="DQ112" s="685"/>
      <c r="DR112" s="685"/>
      <c r="DS112" s="685"/>
      <c r="DT112" s="685"/>
      <c r="DU112" s="685"/>
      <c r="DV112" s="685"/>
      <c r="DW112" s="685"/>
      <c r="DX112" s="685"/>
      <c r="DY112" s="685"/>
      <c r="DZ112" s="685"/>
      <c r="EA112" s="685"/>
      <c r="EB112" s="685"/>
      <c r="EC112" s="685"/>
      <c r="ED112" s="685"/>
      <c r="EE112" s="685"/>
      <c r="EF112" s="685"/>
      <c r="EG112" s="685"/>
      <c r="EH112" s="685"/>
      <c r="EI112" s="685"/>
      <c r="EJ112" s="685"/>
      <c r="EK112" s="685"/>
      <c r="EL112" s="685"/>
      <c r="EM112" s="685"/>
      <c r="EN112" s="685"/>
      <c r="EO112" s="685"/>
      <c r="EP112" s="682"/>
      <c r="EQ112" s="682"/>
      <c r="ER112" s="682"/>
      <c r="ES112" s="676">
        <f t="shared" ref="ES112:ES119" si="259">DI112+DM112+DQ112+DU112+DY112+EC112+EG112+EK112+EO112</f>
        <v>0</v>
      </c>
      <c r="ET112" s="690">
        <f t="shared" ref="ET112:EV119" si="260">DJ112+DN112+DR112+DV112+DZ112+ED112+EH112+EL112+EP112</f>
        <v>0</v>
      </c>
      <c r="EU112" s="690">
        <f t="shared" si="260"/>
        <v>0</v>
      </c>
      <c r="EV112" s="690">
        <f t="shared" si="260"/>
        <v>0</v>
      </c>
      <c r="EW112" s="834"/>
      <c r="EX112" s="682"/>
      <c r="EY112" s="682"/>
      <c r="EZ112" s="682"/>
      <c r="FA112" s="682"/>
      <c r="FB112" s="682"/>
      <c r="FC112" s="682"/>
      <c r="FD112" s="682"/>
      <c r="FE112" s="682"/>
      <c r="FF112" s="676">
        <f t="shared" ref="FF112:FF119" si="261">EW112+EX112+EY112+EZ112+FA112+FB112+FC112+FD112+FE112</f>
        <v>0</v>
      </c>
      <c r="FG112" s="107">
        <f t="shared" ref="FG112:FG119" si="262">BL112+DD112+ES112+FF112</f>
        <v>0</v>
      </c>
    </row>
    <row r="113" spans="1:163" ht="120.75" customHeight="1" x14ac:dyDescent="0.2">
      <c r="A113" s="299"/>
      <c r="B113" s="299"/>
      <c r="C113" s="239">
        <v>16</v>
      </c>
      <c r="D113" s="1153"/>
      <c r="E113" s="245">
        <v>45</v>
      </c>
      <c r="F113" s="245">
        <v>90</v>
      </c>
      <c r="G113" s="221">
        <v>76</v>
      </c>
      <c r="H113" s="222" t="s">
        <v>296</v>
      </c>
      <c r="I113" s="1101" t="s">
        <v>297</v>
      </c>
      <c r="J113" s="387" t="s">
        <v>267</v>
      </c>
      <c r="K113" s="387">
        <v>1</v>
      </c>
      <c r="L113" s="1102" t="s">
        <v>73</v>
      </c>
      <c r="M113" s="395">
        <v>0</v>
      </c>
      <c r="N113" s="395">
        <v>1200</v>
      </c>
      <c r="O113" s="392">
        <v>450</v>
      </c>
      <c r="P113" s="935">
        <v>450</v>
      </c>
      <c r="Q113" s="392">
        <v>600</v>
      </c>
      <c r="R113" s="228"/>
      <c r="S113" s="919">
        <v>837</v>
      </c>
      <c r="T113" s="392">
        <v>1050</v>
      </c>
      <c r="U113" s="392"/>
      <c r="V113" s="935">
        <v>1033</v>
      </c>
      <c r="W113" s="392">
        <v>1200</v>
      </c>
      <c r="X113" s="391"/>
      <c r="Y113" s="388">
        <f>BL113/BL111</f>
        <v>1</v>
      </c>
      <c r="Z113" s="226">
        <v>4</v>
      </c>
      <c r="AA113" s="301" t="s">
        <v>114</v>
      </c>
      <c r="AB113" s="85"/>
      <c r="AC113" s="75"/>
      <c r="AD113" s="68"/>
      <c r="AE113" s="68"/>
      <c r="AF113" s="85">
        <v>100000000</v>
      </c>
      <c r="AG113" s="75">
        <v>51120524.549999997</v>
      </c>
      <c r="AH113" s="75">
        <v>51120525</v>
      </c>
      <c r="AI113" s="75">
        <v>43750000</v>
      </c>
      <c r="AJ113" s="85">
        <v>30000000</v>
      </c>
      <c r="AK113" s="75">
        <v>30000000</v>
      </c>
      <c r="AL113" s="75">
        <v>25480000</v>
      </c>
      <c r="AM113" s="75">
        <v>25480000</v>
      </c>
      <c r="AN113" s="85"/>
      <c r="AO113" s="75"/>
      <c r="AP113" s="75"/>
      <c r="AQ113" s="75"/>
      <c r="AR113" s="85"/>
      <c r="AS113" s="93">
        <v>48879475.450000003</v>
      </c>
      <c r="AT113" s="94">
        <v>45699075</v>
      </c>
      <c r="AU113" s="94">
        <v>35000000</v>
      </c>
      <c r="AV113" s="85"/>
      <c r="AW113" s="75"/>
      <c r="AX113" s="75"/>
      <c r="AY113" s="75"/>
      <c r="AZ113" s="85"/>
      <c r="BA113" s="75"/>
      <c r="BB113" s="75"/>
      <c r="BC113" s="75"/>
      <c r="BD113" s="85"/>
      <c r="BE113" s="75"/>
      <c r="BF113" s="68"/>
      <c r="BG113" s="68"/>
      <c r="BH113" s="85"/>
      <c r="BI113" s="75"/>
      <c r="BJ113" s="75"/>
      <c r="BK113" s="75"/>
      <c r="BL113" s="67">
        <f t="shared" si="253"/>
        <v>130000000</v>
      </c>
      <c r="BM113" s="68">
        <f t="shared" si="254"/>
        <v>130000000</v>
      </c>
      <c r="BN113" s="68">
        <f t="shared" si="254"/>
        <v>122299600</v>
      </c>
      <c r="BO113" s="68">
        <f t="shared" si="254"/>
        <v>104230000</v>
      </c>
      <c r="BP113" s="682"/>
      <c r="BQ113" s="238"/>
      <c r="BR113" s="238"/>
      <c r="BS113" s="238"/>
      <c r="BT113" s="682">
        <v>103000000</v>
      </c>
      <c r="BU113" s="238">
        <v>59950000</v>
      </c>
      <c r="BV113" s="238">
        <v>59950000</v>
      </c>
      <c r="BW113" s="238">
        <v>59950000</v>
      </c>
      <c r="BX113" s="238">
        <v>10699075</v>
      </c>
      <c r="BY113" s="682"/>
      <c r="BZ113" s="238">
        <v>99154816</v>
      </c>
      <c r="CA113" s="238">
        <v>91954816</v>
      </c>
      <c r="CB113" s="238">
        <v>91954816</v>
      </c>
      <c r="CC113" s="685">
        <v>7370525</v>
      </c>
      <c r="CD113" s="682"/>
      <c r="CE113" s="322"/>
      <c r="CF113" s="238"/>
      <c r="CG113" s="238"/>
      <c r="CH113" s="682"/>
      <c r="CI113" s="238"/>
      <c r="CJ113" s="238"/>
      <c r="CK113" s="238"/>
      <c r="CL113" s="682"/>
      <c r="CM113" s="238"/>
      <c r="CN113" s="238"/>
      <c r="CO113" s="238"/>
      <c r="CP113" s="682"/>
      <c r="CQ113" s="238"/>
      <c r="CR113" s="238"/>
      <c r="CS113" s="238"/>
      <c r="CT113" s="238"/>
      <c r="CU113" s="682"/>
      <c r="CV113" s="238"/>
      <c r="CW113" s="238"/>
      <c r="CX113" s="238"/>
      <c r="CY113" s="238"/>
      <c r="CZ113" s="682"/>
      <c r="DA113" s="238"/>
      <c r="DB113" s="238"/>
      <c r="DC113" s="238"/>
      <c r="DD113" s="676">
        <f t="shared" si="255"/>
        <v>103000000</v>
      </c>
      <c r="DE113" s="782">
        <f t="shared" si="256"/>
        <v>159104816</v>
      </c>
      <c r="DF113" s="711">
        <f t="shared" si="257"/>
        <v>151904816</v>
      </c>
      <c r="DG113" s="711">
        <f t="shared" si="258"/>
        <v>151904816</v>
      </c>
      <c r="DH113" s="711">
        <f>CC113+BX113</f>
        <v>18069600</v>
      </c>
      <c r="DI113" s="685"/>
      <c r="DJ113" s="93"/>
      <c r="DK113" s="685"/>
      <c r="DL113" s="685"/>
      <c r="DM113" s="685">
        <v>106090000</v>
      </c>
      <c r="DN113" s="685">
        <v>214825000</v>
      </c>
      <c r="DO113" s="685">
        <v>131075000</v>
      </c>
      <c r="DP113" s="685">
        <v>16050000</v>
      </c>
      <c r="DQ113" s="685"/>
      <c r="DR113" s="685">
        <v>30000000</v>
      </c>
      <c r="DS113" s="685">
        <v>16050000</v>
      </c>
      <c r="DT113" s="685">
        <v>2675000</v>
      </c>
      <c r="DU113" s="685"/>
      <c r="DV113" s="685"/>
      <c r="DW113" s="685"/>
      <c r="DX113" s="685"/>
      <c r="DY113" s="685"/>
      <c r="DZ113" s="685"/>
      <c r="EA113" s="685"/>
      <c r="EB113" s="685"/>
      <c r="EC113" s="685"/>
      <c r="ED113" s="685"/>
      <c r="EE113" s="685"/>
      <c r="EF113" s="685"/>
      <c r="EG113" s="685"/>
      <c r="EH113" s="685"/>
      <c r="EI113" s="685"/>
      <c r="EJ113" s="685"/>
      <c r="EK113" s="685"/>
      <c r="EL113" s="685"/>
      <c r="EM113" s="685"/>
      <c r="EN113" s="685"/>
      <c r="EO113" s="685"/>
      <c r="EP113" s="682"/>
      <c r="EQ113" s="682"/>
      <c r="ER113" s="682"/>
      <c r="ES113" s="676">
        <f t="shared" si="259"/>
        <v>106090000</v>
      </c>
      <c r="ET113" s="690">
        <f t="shared" si="260"/>
        <v>244825000</v>
      </c>
      <c r="EU113" s="690">
        <f t="shared" si="260"/>
        <v>147125000</v>
      </c>
      <c r="EV113" s="690">
        <f t="shared" si="260"/>
        <v>18725000</v>
      </c>
      <c r="EW113" s="834"/>
      <c r="EX113" s="682">
        <v>106090000</v>
      </c>
      <c r="EY113" s="682"/>
      <c r="EZ113" s="682"/>
      <c r="FA113" s="682"/>
      <c r="FB113" s="682"/>
      <c r="FC113" s="682"/>
      <c r="FD113" s="682"/>
      <c r="FE113" s="682"/>
      <c r="FF113" s="676">
        <f t="shared" si="261"/>
        <v>106090000</v>
      </c>
      <c r="FG113" s="107">
        <f t="shared" si="262"/>
        <v>445180000</v>
      </c>
    </row>
    <row r="114" spans="1:163" ht="93.75" customHeight="1" x14ac:dyDescent="0.2">
      <c r="A114" s="299"/>
      <c r="B114" s="299"/>
      <c r="C114" s="240"/>
      <c r="D114" s="1154" t="s">
        <v>300</v>
      </c>
      <c r="E114" s="308"/>
      <c r="F114" s="308"/>
      <c r="G114" s="221">
        <v>77</v>
      </c>
      <c r="H114" s="222" t="s">
        <v>298</v>
      </c>
      <c r="I114" s="1101" t="s">
        <v>299</v>
      </c>
      <c r="J114" s="387" t="s">
        <v>267</v>
      </c>
      <c r="K114" s="387">
        <v>1</v>
      </c>
      <c r="L114" s="391" t="s">
        <v>73</v>
      </c>
      <c r="M114" s="395">
        <v>20</v>
      </c>
      <c r="N114" s="392">
        <v>80</v>
      </c>
      <c r="O114" s="392">
        <v>28</v>
      </c>
      <c r="P114" s="935">
        <v>75</v>
      </c>
      <c r="Q114" s="392">
        <v>50</v>
      </c>
      <c r="R114" s="228"/>
      <c r="S114" s="919">
        <v>79</v>
      </c>
      <c r="T114" s="392">
        <v>73</v>
      </c>
      <c r="U114" s="392"/>
      <c r="V114" s="935">
        <v>94</v>
      </c>
      <c r="W114" s="392">
        <v>80</v>
      </c>
      <c r="X114" s="391"/>
      <c r="Y114" s="388"/>
      <c r="Z114" s="226">
        <v>4</v>
      </c>
      <c r="AA114" s="301" t="s">
        <v>114</v>
      </c>
      <c r="AB114" s="85"/>
      <c r="AC114" s="75"/>
      <c r="AD114" s="68"/>
      <c r="AE114" s="68"/>
      <c r="AF114" s="85"/>
      <c r="AG114" s="75"/>
      <c r="AH114" s="75"/>
      <c r="AI114" s="75"/>
      <c r="AJ114" s="85"/>
      <c r="AK114" s="75"/>
      <c r="AL114" s="75"/>
      <c r="AM114" s="75"/>
      <c r="AN114" s="85"/>
      <c r="AO114" s="75"/>
      <c r="AP114" s="75"/>
      <c r="AQ114" s="75"/>
      <c r="AR114" s="85"/>
      <c r="AS114" s="75"/>
      <c r="AT114" s="68"/>
      <c r="AU114" s="68"/>
      <c r="AV114" s="85"/>
      <c r="AW114" s="75"/>
      <c r="AX114" s="75"/>
      <c r="AY114" s="75"/>
      <c r="AZ114" s="85"/>
      <c r="BA114" s="75"/>
      <c r="BB114" s="75"/>
      <c r="BC114" s="75"/>
      <c r="BD114" s="85"/>
      <c r="BE114" s="75"/>
      <c r="BF114" s="68"/>
      <c r="BG114" s="68"/>
      <c r="BH114" s="85"/>
      <c r="BI114" s="75"/>
      <c r="BJ114" s="75"/>
      <c r="BK114" s="75"/>
      <c r="BL114" s="67">
        <f t="shared" si="253"/>
        <v>0</v>
      </c>
      <c r="BM114" s="68">
        <f t="shared" si="254"/>
        <v>0</v>
      </c>
      <c r="BN114" s="68">
        <f t="shared" si="254"/>
        <v>0</v>
      </c>
      <c r="BO114" s="68">
        <f t="shared" si="254"/>
        <v>0</v>
      </c>
      <c r="BP114" s="682"/>
      <c r="BQ114" s="238"/>
      <c r="BR114" s="238"/>
      <c r="BS114" s="238"/>
      <c r="BT114" s="682"/>
      <c r="BU114" s="238"/>
      <c r="BV114" s="238"/>
      <c r="BW114" s="238"/>
      <c r="BX114" s="238"/>
      <c r="BY114" s="682"/>
      <c r="BZ114" s="238"/>
      <c r="CA114" s="238"/>
      <c r="CB114" s="238"/>
      <c r="CC114" s="238"/>
      <c r="CD114" s="682"/>
      <c r="CE114" s="238"/>
      <c r="CF114" s="238"/>
      <c r="CG114" s="238"/>
      <c r="CH114" s="682"/>
      <c r="CI114" s="238"/>
      <c r="CJ114" s="238"/>
      <c r="CK114" s="238"/>
      <c r="CL114" s="682"/>
      <c r="CM114" s="238"/>
      <c r="CN114" s="238"/>
      <c r="CO114" s="238"/>
      <c r="CP114" s="682"/>
      <c r="CQ114" s="238"/>
      <c r="CR114" s="238"/>
      <c r="CS114" s="238"/>
      <c r="CT114" s="238"/>
      <c r="CU114" s="682"/>
      <c r="CV114" s="238"/>
      <c r="CW114" s="238"/>
      <c r="CX114" s="238"/>
      <c r="CY114" s="238"/>
      <c r="CZ114" s="682"/>
      <c r="DA114" s="238"/>
      <c r="DB114" s="238"/>
      <c r="DC114" s="238"/>
      <c r="DD114" s="676">
        <f t="shared" si="255"/>
        <v>0</v>
      </c>
      <c r="DE114" s="783">
        <f t="shared" si="256"/>
        <v>0</v>
      </c>
      <c r="DF114" s="676">
        <f t="shared" si="257"/>
        <v>0</v>
      </c>
      <c r="DG114" s="676">
        <f t="shared" si="258"/>
        <v>0</v>
      </c>
      <c r="DH114" s="676"/>
      <c r="DI114" s="685"/>
      <c r="DJ114" s="93"/>
      <c r="DK114" s="685"/>
      <c r="DL114" s="685"/>
      <c r="DM114" s="685"/>
      <c r="DN114" s="685"/>
      <c r="DO114" s="685"/>
      <c r="DP114" s="685"/>
      <c r="DQ114" s="685"/>
      <c r="DR114" s="685"/>
      <c r="DS114" s="685"/>
      <c r="DT114" s="685"/>
      <c r="DU114" s="685"/>
      <c r="DV114" s="685"/>
      <c r="DW114" s="685"/>
      <c r="DX114" s="685"/>
      <c r="DY114" s="685"/>
      <c r="DZ114" s="685"/>
      <c r="EA114" s="685"/>
      <c r="EB114" s="685"/>
      <c r="EC114" s="685"/>
      <c r="ED114" s="685"/>
      <c r="EE114" s="685"/>
      <c r="EF114" s="685"/>
      <c r="EG114" s="685"/>
      <c r="EH114" s="685"/>
      <c r="EI114" s="685"/>
      <c r="EJ114" s="685"/>
      <c r="EK114" s="685"/>
      <c r="EL114" s="685"/>
      <c r="EM114" s="685"/>
      <c r="EN114" s="685"/>
      <c r="EO114" s="685"/>
      <c r="EP114" s="682"/>
      <c r="EQ114" s="682"/>
      <c r="ER114" s="682"/>
      <c r="ES114" s="676">
        <f t="shared" si="259"/>
        <v>0</v>
      </c>
      <c r="ET114" s="690">
        <f t="shared" si="260"/>
        <v>0</v>
      </c>
      <c r="EU114" s="690">
        <f t="shared" si="260"/>
        <v>0</v>
      </c>
      <c r="EV114" s="690">
        <f t="shared" si="260"/>
        <v>0</v>
      </c>
      <c r="EW114" s="834"/>
      <c r="EX114" s="682"/>
      <c r="EY114" s="682"/>
      <c r="EZ114" s="682"/>
      <c r="FA114" s="682"/>
      <c r="FB114" s="682"/>
      <c r="FC114" s="682"/>
      <c r="FD114" s="682"/>
      <c r="FE114" s="682"/>
      <c r="FF114" s="676">
        <f t="shared" si="261"/>
        <v>0</v>
      </c>
      <c r="FG114" s="107">
        <f t="shared" si="262"/>
        <v>0</v>
      </c>
    </row>
    <row r="115" spans="1:163" ht="57.75" customHeight="1" x14ac:dyDescent="0.2">
      <c r="A115" s="299"/>
      <c r="B115" s="299"/>
      <c r="C115" s="239">
        <v>17</v>
      </c>
      <c r="D115" s="1155"/>
      <c r="E115" s="404" t="s">
        <v>301</v>
      </c>
      <c r="F115" s="405">
        <v>0.5</v>
      </c>
      <c r="G115" s="221">
        <v>78</v>
      </c>
      <c r="H115" s="222" t="s">
        <v>302</v>
      </c>
      <c r="I115" s="1101" t="s">
        <v>303</v>
      </c>
      <c r="J115" s="387" t="s">
        <v>267</v>
      </c>
      <c r="K115" s="387">
        <v>1</v>
      </c>
      <c r="L115" s="391" t="s">
        <v>73</v>
      </c>
      <c r="M115" s="395">
        <v>7</v>
      </c>
      <c r="N115" s="392">
        <v>15</v>
      </c>
      <c r="O115" s="392">
        <v>9</v>
      </c>
      <c r="P115" s="935">
        <v>9</v>
      </c>
      <c r="Q115" s="392">
        <v>11</v>
      </c>
      <c r="R115" s="228"/>
      <c r="S115" s="919">
        <v>9</v>
      </c>
      <c r="T115" s="392">
        <v>14</v>
      </c>
      <c r="U115" s="392"/>
      <c r="V115" s="935">
        <v>17</v>
      </c>
      <c r="W115" s="392">
        <v>15</v>
      </c>
      <c r="X115" s="391"/>
      <c r="Y115" s="388"/>
      <c r="Z115" s="226">
        <v>4</v>
      </c>
      <c r="AA115" s="301" t="s">
        <v>114</v>
      </c>
      <c r="AB115" s="85"/>
      <c r="AC115" s="75"/>
      <c r="AD115" s="68"/>
      <c r="AE115" s="68"/>
      <c r="AF115" s="85"/>
      <c r="AG115" s="75"/>
      <c r="AH115" s="75"/>
      <c r="AI115" s="75"/>
      <c r="AJ115" s="85"/>
      <c r="AK115" s="75"/>
      <c r="AL115" s="75"/>
      <c r="AM115" s="75"/>
      <c r="AN115" s="85"/>
      <c r="AO115" s="75"/>
      <c r="AP115" s="75"/>
      <c r="AQ115" s="75"/>
      <c r="AR115" s="85"/>
      <c r="AS115" s="75"/>
      <c r="AT115" s="68"/>
      <c r="AU115" s="68"/>
      <c r="AV115" s="85"/>
      <c r="AW115" s="75"/>
      <c r="AX115" s="75"/>
      <c r="AY115" s="75"/>
      <c r="AZ115" s="85"/>
      <c r="BA115" s="75"/>
      <c r="BB115" s="75"/>
      <c r="BC115" s="75"/>
      <c r="BD115" s="85"/>
      <c r="BE115" s="75"/>
      <c r="BF115" s="68"/>
      <c r="BG115" s="68"/>
      <c r="BH115" s="85"/>
      <c r="BI115" s="75"/>
      <c r="BJ115" s="75"/>
      <c r="BK115" s="75"/>
      <c r="BL115" s="67">
        <f t="shared" si="253"/>
        <v>0</v>
      </c>
      <c r="BM115" s="68">
        <f t="shared" si="254"/>
        <v>0</v>
      </c>
      <c r="BN115" s="68">
        <f t="shared" si="254"/>
        <v>0</v>
      </c>
      <c r="BO115" s="68">
        <f t="shared" si="254"/>
        <v>0</v>
      </c>
      <c r="BP115" s="682"/>
      <c r="BQ115" s="238"/>
      <c r="BR115" s="238"/>
      <c r="BS115" s="238"/>
      <c r="BT115" s="682"/>
      <c r="BU115" s="238"/>
      <c r="BV115" s="238"/>
      <c r="BW115" s="238"/>
      <c r="BX115" s="238"/>
      <c r="BY115" s="682"/>
      <c r="BZ115" s="238"/>
      <c r="CA115" s="238"/>
      <c r="CB115" s="238"/>
      <c r="CC115" s="238"/>
      <c r="CD115" s="682"/>
      <c r="CE115" s="238"/>
      <c r="CF115" s="238"/>
      <c r="CG115" s="238"/>
      <c r="CH115" s="682"/>
      <c r="CI115" s="238"/>
      <c r="CJ115" s="238"/>
      <c r="CK115" s="238"/>
      <c r="CL115" s="682"/>
      <c r="CM115" s="238"/>
      <c r="CN115" s="238"/>
      <c r="CO115" s="238"/>
      <c r="CP115" s="682"/>
      <c r="CQ115" s="238"/>
      <c r="CR115" s="238"/>
      <c r="CS115" s="238"/>
      <c r="CT115" s="238"/>
      <c r="CU115" s="682"/>
      <c r="CV115" s="238"/>
      <c r="CW115" s="238"/>
      <c r="CX115" s="238"/>
      <c r="CY115" s="238"/>
      <c r="CZ115" s="682"/>
      <c r="DA115" s="238"/>
      <c r="DB115" s="238"/>
      <c r="DC115" s="238"/>
      <c r="DD115" s="676">
        <f t="shared" si="255"/>
        <v>0</v>
      </c>
      <c r="DE115" s="783">
        <f t="shared" si="256"/>
        <v>0</v>
      </c>
      <c r="DF115" s="676">
        <f t="shared" si="257"/>
        <v>0</v>
      </c>
      <c r="DG115" s="676">
        <f t="shared" si="258"/>
        <v>0</v>
      </c>
      <c r="DH115" s="676"/>
      <c r="DI115" s="685"/>
      <c r="DJ115" s="93"/>
      <c r="DK115" s="685"/>
      <c r="DL115" s="685"/>
      <c r="DM115" s="685"/>
      <c r="DN115" s="685"/>
      <c r="DO115" s="685"/>
      <c r="DP115" s="685"/>
      <c r="DQ115" s="685"/>
      <c r="DR115" s="685"/>
      <c r="DS115" s="685"/>
      <c r="DT115" s="685"/>
      <c r="DU115" s="685"/>
      <c r="DV115" s="685"/>
      <c r="DW115" s="685"/>
      <c r="DX115" s="685"/>
      <c r="DY115" s="685"/>
      <c r="DZ115" s="685"/>
      <c r="EA115" s="685"/>
      <c r="EB115" s="685"/>
      <c r="EC115" s="685"/>
      <c r="ED115" s="685"/>
      <c r="EE115" s="685"/>
      <c r="EF115" s="685"/>
      <c r="EG115" s="685"/>
      <c r="EH115" s="685"/>
      <c r="EI115" s="685"/>
      <c r="EJ115" s="685"/>
      <c r="EK115" s="685"/>
      <c r="EL115" s="685"/>
      <c r="EM115" s="685"/>
      <c r="EN115" s="685"/>
      <c r="EO115" s="685"/>
      <c r="EP115" s="682"/>
      <c r="EQ115" s="682"/>
      <c r="ER115" s="682"/>
      <c r="ES115" s="676">
        <f t="shared" si="259"/>
        <v>0</v>
      </c>
      <c r="ET115" s="690">
        <f t="shared" si="260"/>
        <v>0</v>
      </c>
      <c r="EU115" s="690">
        <f t="shared" si="260"/>
        <v>0</v>
      </c>
      <c r="EV115" s="690">
        <f t="shared" si="260"/>
        <v>0</v>
      </c>
      <c r="EW115" s="834"/>
      <c r="EX115" s="682"/>
      <c r="EY115" s="682"/>
      <c r="EZ115" s="682"/>
      <c r="FA115" s="682"/>
      <c r="FB115" s="682"/>
      <c r="FC115" s="682"/>
      <c r="FD115" s="682"/>
      <c r="FE115" s="682"/>
      <c r="FF115" s="676">
        <f t="shared" si="261"/>
        <v>0</v>
      </c>
      <c r="FG115" s="1135">
        <f t="shared" si="262"/>
        <v>0</v>
      </c>
    </row>
    <row r="116" spans="1:163" ht="57.75" customHeight="1" x14ac:dyDescent="0.2">
      <c r="A116" s="299"/>
      <c r="B116" s="299"/>
      <c r="C116" s="247">
        <v>18</v>
      </c>
      <c r="D116" s="218" t="s">
        <v>955</v>
      </c>
      <c r="E116" s="227">
        <v>6</v>
      </c>
      <c r="F116" s="227">
        <v>12</v>
      </c>
      <c r="G116" s="221">
        <v>79</v>
      </c>
      <c r="H116" s="222" t="s">
        <v>305</v>
      </c>
      <c r="I116" s="1101" t="s">
        <v>306</v>
      </c>
      <c r="J116" s="387" t="s">
        <v>267</v>
      </c>
      <c r="K116" s="387">
        <v>1</v>
      </c>
      <c r="L116" s="391" t="s">
        <v>73</v>
      </c>
      <c r="M116" s="395">
        <v>96</v>
      </c>
      <c r="N116" s="392">
        <v>230</v>
      </c>
      <c r="O116" s="392">
        <v>113</v>
      </c>
      <c r="P116" s="935">
        <v>123</v>
      </c>
      <c r="Q116" s="392">
        <v>163</v>
      </c>
      <c r="R116" s="228"/>
      <c r="S116" s="919">
        <v>125</v>
      </c>
      <c r="T116" s="392">
        <v>213</v>
      </c>
      <c r="U116" s="392"/>
      <c r="V116" s="935">
        <v>196</v>
      </c>
      <c r="W116" s="392">
        <v>230</v>
      </c>
      <c r="X116" s="391"/>
      <c r="Y116" s="388"/>
      <c r="Z116" s="226">
        <v>4</v>
      </c>
      <c r="AA116" s="301" t="s">
        <v>114</v>
      </c>
      <c r="AB116" s="85"/>
      <c r="AC116" s="75"/>
      <c r="AD116" s="68"/>
      <c r="AE116" s="68"/>
      <c r="AF116" s="85"/>
      <c r="AG116" s="75"/>
      <c r="AH116" s="75"/>
      <c r="AI116" s="75"/>
      <c r="AJ116" s="85"/>
      <c r="AK116" s="75"/>
      <c r="AL116" s="75"/>
      <c r="AM116" s="75"/>
      <c r="AN116" s="85"/>
      <c r="AO116" s="75"/>
      <c r="AP116" s="75"/>
      <c r="AQ116" s="75"/>
      <c r="AR116" s="85"/>
      <c r="AS116" s="75"/>
      <c r="AT116" s="68"/>
      <c r="AU116" s="68"/>
      <c r="AV116" s="85"/>
      <c r="AW116" s="75"/>
      <c r="AX116" s="75"/>
      <c r="AY116" s="75"/>
      <c r="AZ116" s="85"/>
      <c r="BA116" s="75"/>
      <c r="BB116" s="75"/>
      <c r="BC116" s="75"/>
      <c r="BD116" s="85"/>
      <c r="BE116" s="75"/>
      <c r="BF116" s="68"/>
      <c r="BG116" s="68"/>
      <c r="BH116" s="85"/>
      <c r="BI116" s="75"/>
      <c r="BJ116" s="75"/>
      <c r="BK116" s="75"/>
      <c r="BL116" s="67">
        <f t="shared" si="253"/>
        <v>0</v>
      </c>
      <c r="BM116" s="68">
        <f t="shared" si="254"/>
        <v>0</v>
      </c>
      <c r="BN116" s="68">
        <f t="shared" si="254"/>
        <v>0</v>
      </c>
      <c r="BO116" s="68">
        <f t="shared" si="254"/>
        <v>0</v>
      </c>
      <c r="BP116" s="682"/>
      <c r="BQ116" s="238"/>
      <c r="BR116" s="238"/>
      <c r="BS116" s="238"/>
      <c r="BT116" s="682"/>
      <c r="BU116" s="238"/>
      <c r="BV116" s="238"/>
      <c r="BW116" s="238"/>
      <c r="BX116" s="238"/>
      <c r="BY116" s="682"/>
      <c r="BZ116" s="238"/>
      <c r="CA116" s="238"/>
      <c r="CB116" s="238"/>
      <c r="CC116" s="238"/>
      <c r="CD116" s="682"/>
      <c r="CE116" s="238"/>
      <c r="CF116" s="238"/>
      <c r="CG116" s="238"/>
      <c r="CH116" s="682"/>
      <c r="CI116" s="238"/>
      <c r="CJ116" s="238"/>
      <c r="CK116" s="238"/>
      <c r="CL116" s="682"/>
      <c r="CM116" s="238"/>
      <c r="CN116" s="238"/>
      <c r="CO116" s="238"/>
      <c r="CP116" s="682"/>
      <c r="CQ116" s="238"/>
      <c r="CR116" s="238"/>
      <c r="CS116" s="238"/>
      <c r="CT116" s="238"/>
      <c r="CU116" s="682"/>
      <c r="CV116" s="238"/>
      <c r="CW116" s="238"/>
      <c r="CX116" s="238"/>
      <c r="CY116" s="238"/>
      <c r="CZ116" s="682"/>
      <c r="DA116" s="238"/>
      <c r="DB116" s="238"/>
      <c r="DC116" s="238"/>
      <c r="DD116" s="676">
        <f t="shared" si="255"/>
        <v>0</v>
      </c>
      <c r="DE116" s="783">
        <f t="shared" si="256"/>
        <v>0</v>
      </c>
      <c r="DF116" s="676">
        <f t="shared" si="257"/>
        <v>0</v>
      </c>
      <c r="DG116" s="676">
        <f t="shared" si="258"/>
        <v>0</v>
      </c>
      <c r="DH116" s="676"/>
      <c r="DI116" s="685"/>
      <c r="DJ116" s="93"/>
      <c r="DK116" s="685"/>
      <c r="DL116" s="685"/>
      <c r="DM116" s="685"/>
      <c r="DN116" s="685">
        <v>15800000</v>
      </c>
      <c r="DO116" s="685"/>
      <c r="DP116" s="685"/>
      <c r="DQ116" s="685"/>
      <c r="DR116" s="685"/>
      <c r="DS116" s="685"/>
      <c r="DT116" s="685"/>
      <c r="DU116" s="685"/>
      <c r="DV116" s="685"/>
      <c r="DW116" s="685"/>
      <c r="DX116" s="685"/>
      <c r="DY116" s="685"/>
      <c r="DZ116" s="685"/>
      <c r="EA116" s="685"/>
      <c r="EB116" s="685"/>
      <c r="EC116" s="685"/>
      <c r="ED116" s="685"/>
      <c r="EE116" s="685"/>
      <c r="EF116" s="685"/>
      <c r="EG116" s="685"/>
      <c r="EH116" s="685"/>
      <c r="EI116" s="685"/>
      <c r="EJ116" s="685"/>
      <c r="EK116" s="685"/>
      <c r="EL116" s="685"/>
      <c r="EM116" s="685"/>
      <c r="EN116" s="685"/>
      <c r="EO116" s="685"/>
      <c r="EP116" s="682"/>
      <c r="EQ116" s="682"/>
      <c r="ER116" s="682"/>
      <c r="ES116" s="676">
        <f t="shared" si="259"/>
        <v>0</v>
      </c>
      <c r="ET116" s="690">
        <f t="shared" si="260"/>
        <v>15800000</v>
      </c>
      <c r="EU116" s="690">
        <f t="shared" si="260"/>
        <v>0</v>
      </c>
      <c r="EV116" s="690">
        <f t="shared" si="260"/>
        <v>0</v>
      </c>
      <c r="EW116" s="834"/>
      <c r="EX116" s="682"/>
      <c r="EY116" s="682"/>
      <c r="EZ116" s="682"/>
      <c r="FA116" s="682"/>
      <c r="FB116" s="682"/>
      <c r="FC116" s="682"/>
      <c r="FD116" s="682"/>
      <c r="FE116" s="682"/>
      <c r="FF116" s="676">
        <f t="shared" si="261"/>
        <v>0</v>
      </c>
      <c r="FG116" s="1135">
        <f t="shared" si="262"/>
        <v>0</v>
      </c>
    </row>
    <row r="117" spans="1:163" ht="57.75" customHeight="1" x14ac:dyDescent="0.2">
      <c r="A117" s="299"/>
      <c r="B117" s="299"/>
      <c r="C117" s="247">
        <v>19</v>
      </c>
      <c r="D117" s="218" t="s">
        <v>307</v>
      </c>
      <c r="E117" s="342" t="s">
        <v>981</v>
      </c>
      <c r="F117" s="342" t="s">
        <v>982</v>
      </c>
      <c r="G117" s="221">
        <v>80</v>
      </c>
      <c r="H117" s="222" t="s">
        <v>308</v>
      </c>
      <c r="I117" s="1101" t="s">
        <v>309</v>
      </c>
      <c r="J117" s="387" t="s">
        <v>267</v>
      </c>
      <c r="K117" s="387">
        <v>1</v>
      </c>
      <c r="L117" s="391" t="s">
        <v>73</v>
      </c>
      <c r="M117" s="395">
        <v>2906</v>
      </c>
      <c r="N117" s="392">
        <v>4700</v>
      </c>
      <c r="O117" s="392">
        <v>3130</v>
      </c>
      <c r="P117" s="935">
        <v>3204</v>
      </c>
      <c r="Q117" s="392">
        <v>3803</v>
      </c>
      <c r="R117" s="228"/>
      <c r="S117" s="919">
        <v>3138</v>
      </c>
      <c r="T117" s="392">
        <v>4476</v>
      </c>
      <c r="U117" s="392"/>
      <c r="V117" s="935">
        <v>6040</v>
      </c>
      <c r="W117" s="392">
        <v>4700</v>
      </c>
      <c r="X117" s="391"/>
      <c r="Y117" s="388"/>
      <c r="Z117" s="226">
        <v>4</v>
      </c>
      <c r="AA117" s="301" t="s">
        <v>114</v>
      </c>
      <c r="AB117" s="85"/>
      <c r="AC117" s="75"/>
      <c r="AD117" s="68"/>
      <c r="AE117" s="68"/>
      <c r="AF117" s="85"/>
      <c r="AG117" s="75"/>
      <c r="AH117" s="75"/>
      <c r="AI117" s="75"/>
      <c r="AJ117" s="85"/>
      <c r="AK117" s="75"/>
      <c r="AL117" s="75"/>
      <c r="AM117" s="75"/>
      <c r="AN117" s="85"/>
      <c r="AO117" s="75"/>
      <c r="AP117" s="75"/>
      <c r="AQ117" s="75"/>
      <c r="AR117" s="85"/>
      <c r="AS117" s="75"/>
      <c r="AT117" s="68"/>
      <c r="AU117" s="68"/>
      <c r="AV117" s="85"/>
      <c r="AW117" s="75"/>
      <c r="AX117" s="75"/>
      <c r="AY117" s="75"/>
      <c r="AZ117" s="85"/>
      <c r="BA117" s="75"/>
      <c r="BB117" s="75"/>
      <c r="BC117" s="75"/>
      <c r="BD117" s="85"/>
      <c r="BE117" s="75"/>
      <c r="BF117" s="68"/>
      <c r="BG117" s="68"/>
      <c r="BH117" s="85"/>
      <c r="BI117" s="75"/>
      <c r="BJ117" s="75"/>
      <c r="BK117" s="75"/>
      <c r="BL117" s="67">
        <f t="shared" si="253"/>
        <v>0</v>
      </c>
      <c r="BM117" s="68">
        <f t="shared" si="254"/>
        <v>0</v>
      </c>
      <c r="BN117" s="68">
        <f t="shared" si="254"/>
        <v>0</v>
      </c>
      <c r="BO117" s="68">
        <f t="shared" si="254"/>
        <v>0</v>
      </c>
      <c r="BP117" s="682"/>
      <c r="BQ117" s="238"/>
      <c r="BR117" s="238"/>
      <c r="BS117" s="238"/>
      <c r="BT117" s="682"/>
      <c r="BU117" s="238"/>
      <c r="BV117" s="238"/>
      <c r="BW117" s="238"/>
      <c r="BX117" s="238"/>
      <c r="BY117" s="682"/>
      <c r="BZ117" s="238"/>
      <c r="CA117" s="238"/>
      <c r="CB117" s="238"/>
      <c r="CC117" s="238"/>
      <c r="CD117" s="682"/>
      <c r="CE117" s="238"/>
      <c r="CF117" s="238"/>
      <c r="CG117" s="238"/>
      <c r="CH117" s="682"/>
      <c r="CI117" s="238"/>
      <c r="CJ117" s="238"/>
      <c r="CK117" s="238"/>
      <c r="CL117" s="682"/>
      <c r="CM117" s="238"/>
      <c r="CN117" s="238"/>
      <c r="CO117" s="238"/>
      <c r="CP117" s="682"/>
      <c r="CQ117" s="238"/>
      <c r="CR117" s="238"/>
      <c r="CS117" s="238"/>
      <c r="CT117" s="238"/>
      <c r="CU117" s="682"/>
      <c r="CV117" s="238"/>
      <c r="CW117" s="238"/>
      <c r="CX117" s="238"/>
      <c r="CY117" s="238"/>
      <c r="CZ117" s="682"/>
      <c r="DA117" s="238"/>
      <c r="DB117" s="238"/>
      <c r="DC117" s="238"/>
      <c r="DD117" s="676">
        <f t="shared" si="255"/>
        <v>0</v>
      </c>
      <c r="DE117" s="783">
        <f t="shared" si="256"/>
        <v>0</v>
      </c>
      <c r="DF117" s="676">
        <f t="shared" si="257"/>
        <v>0</v>
      </c>
      <c r="DG117" s="676">
        <f t="shared" si="258"/>
        <v>0</v>
      </c>
      <c r="DH117" s="676"/>
      <c r="DI117" s="685"/>
      <c r="DJ117" s="93"/>
      <c r="DK117" s="685"/>
      <c r="DL117" s="685"/>
      <c r="DM117" s="685"/>
      <c r="DN117" s="685"/>
      <c r="DO117" s="685"/>
      <c r="DP117" s="685"/>
      <c r="DQ117" s="685"/>
      <c r="DR117" s="685"/>
      <c r="DS117" s="685"/>
      <c r="DT117" s="685"/>
      <c r="DU117" s="685"/>
      <c r="DV117" s="685"/>
      <c r="DW117" s="685"/>
      <c r="DX117" s="685"/>
      <c r="DY117" s="685"/>
      <c r="DZ117" s="685"/>
      <c r="EA117" s="685"/>
      <c r="EB117" s="685"/>
      <c r="EC117" s="685"/>
      <c r="ED117" s="685"/>
      <c r="EE117" s="685"/>
      <c r="EF117" s="685"/>
      <c r="EG117" s="685"/>
      <c r="EH117" s="685"/>
      <c r="EI117" s="685"/>
      <c r="EJ117" s="685"/>
      <c r="EK117" s="685"/>
      <c r="EL117" s="685"/>
      <c r="EM117" s="685"/>
      <c r="EN117" s="685"/>
      <c r="EO117" s="685"/>
      <c r="EP117" s="682"/>
      <c r="EQ117" s="682"/>
      <c r="ER117" s="682"/>
      <c r="ES117" s="676">
        <f t="shared" si="259"/>
        <v>0</v>
      </c>
      <c r="ET117" s="690">
        <f t="shared" si="260"/>
        <v>0</v>
      </c>
      <c r="EU117" s="690">
        <f t="shared" si="260"/>
        <v>0</v>
      </c>
      <c r="EV117" s="690">
        <f t="shared" si="260"/>
        <v>0</v>
      </c>
      <c r="EW117" s="834"/>
      <c r="EX117" s="682"/>
      <c r="EY117" s="682"/>
      <c r="EZ117" s="682"/>
      <c r="FA117" s="682"/>
      <c r="FB117" s="682"/>
      <c r="FC117" s="682"/>
      <c r="FD117" s="682"/>
      <c r="FE117" s="682"/>
      <c r="FF117" s="676">
        <f t="shared" si="261"/>
        <v>0</v>
      </c>
      <c r="FG117" s="1135">
        <f t="shared" si="262"/>
        <v>0</v>
      </c>
    </row>
    <row r="118" spans="1:163" ht="101.25" customHeight="1" x14ac:dyDescent="0.2">
      <c r="A118" s="299">
        <v>52</v>
      </c>
      <c r="B118" s="299"/>
      <c r="C118" s="240">
        <v>19</v>
      </c>
      <c r="D118" s="1151" t="s">
        <v>307</v>
      </c>
      <c r="E118" s="406" t="s">
        <v>983</v>
      </c>
      <c r="F118" s="406" t="s">
        <v>982</v>
      </c>
      <c r="G118" s="221">
        <v>81</v>
      </c>
      <c r="H118" s="222" t="s">
        <v>310</v>
      </c>
      <c r="I118" s="1101" t="s">
        <v>311</v>
      </c>
      <c r="J118" s="387" t="s">
        <v>267</v>
      </c>
      <c r="K118" s="387">
        <v>1</v>
      </c>
      <c r="L118" s="391" t="s">
        <v>73</v>
      </c>
      <c r="M118" s="364">
        <v>13</v>
      </c>
      <c r="N118" s="364">
        <v>41</v>
      </c>
      <c r="O118" s="392">
        <v>17</v>
      </c>
      <c r="P118" s="935">
        <v>20</v>
      </c>
      <c r="Q118" s="392">
        <v>27</v>
      </c>
      <c r="R118" s="272">
        <v>25</v>
      </c>
      <c r="S118" s="919">
        <v>20</v>
      </c>
      <c r="T118" s="392">
        <v>38</v>
      </c>
      <c r="U118" s="392">
        <v>32</v>
      </c>
      <c r="V118" s="935">
        <v>20</v>
      </c>
      <c r="W118" s="392">
        <v>41</v>
      </c>
      <c r="X118" s="391">
        <v>41</v>
      </c>
      <c r="Y118" s="388"/>
      <c r="Z118" s="226">
        <v>4</v>
      </c>
      <c r="AA118" s="301" t="s">
        <v>114</v>
      </c>
      <c r="AB118" s="85"/>
      <c r="AC118" s="75"/>
      <c r="AD118" s="68"/>
      <c r="AE118" s="68"/>
      <c r="AF118" s="85"/>
      <c r="AG118" s="75"/>
      <c r="AH118" s="75"/>
      <c r="AI118" s="75"/>
      <c r="AJ118" s="85"/>
      <c r="AK118" s="75"/>
      <c r="AL118" s="75"/>
      <c r="AM118" s="75"/>
      <c r="AN118" s="85"/>
      <c r="AO118" s="75"/>
      <c r="AP118" s="75"/>
      <c r="AQ118" s="75"/>
      <c r="AR118" s="85"/>
      <c r="AS118" s="75"/>
      <c r="AT118" s="68"/>
      <c r="AU118" s="68"/>
      <c r="AV118" s="85"/>
      <c r="AW118" s="75"/>
      <c r="AX118" s="75"/>
      <c r="AY118" s="75"/>
      <c r="AZ118" s="85"/>
      <c r="BA118" s="75"/>
      <c r="BB118" s="75"/>
      <c r="BC118" s="75"/>
      <c r="BD118" s="85"/>
      <c r="BE118" s="75"/>
      <c r="BF118" s="68"/>
      <c r="BG118" s="68"/>
      <c r="BH118" s="85"/>
      <c r="BI118" s="75"/>
      <c r="BJ118" s="75"/>
      <c r="BK118" s="75"/>
      <c r="BL118" s="67">
        <f t="shared" si="253"/>
        <v>0</v>
      </c>
      <c r="BM118" s="68">
        <f t="shared" si="254"/>
        <v>0</v>
      </c>
      <c r="BN118" s="68">
        <f t="shared" si="254"/>
        <v>0</v>
      </c>
      <c r="BO118" s="68">
        <f t="shared" si="254"/>
        <v>0</v>
      </c>
      <c r="BP118" s="682"/>
      <c r="BQ118" s="238"/>
      <c r="BR118" s="238"/>
      <c r="BS118" s="238"/>
      <c r="BT118" s="682"/>
      <c r="BU118" s="238"/>
      <c r="BV118" s="238"/>
      <c r="BW118" s="238"/>
      <c r="BX118" s="238"/>
      <c r="BY118" s="682"/>
      <c r="BZ118" s="238"/>
      <c r="CA118" s="238"/>
      <c r="CB118" s="238"/>
      <c r="CC118" s="238"/>
      <c r="CD118" s="682"/>
      <c r="CE118" s="238"/>
      <c r="CF118" s="238"/>
      <c r="CG118" s="238"/>
      <c r="CH118" s="682"/>
      <c r="CI118" s="238"/>
      <c r="CJ118" s="238"/>
      <c r="CK118" s="238"/>
      <c r="CL118" s="682"/>
      <c r="CM118" s="238"/>
      <c r="CN118" s="238"/>
      <c r="CO118" s="238"/>
      <c r="CP118" s="682"/>
      <c r="CQ118" s="238"/>
      <c r="CR118" s="238"/>
      <c r="CS118" s="238"/>
      <c r="CT118" s="238"/>
      <c r="CU118" s="682"/>
      <c r="CV118" s="238"/>
      <c r="CW118" s="238"/>
      <c r="CX118" s="238"/>
      <c r="CY118" s="238"/>
      <c r="CZ118" s="682"/>
      <c r="DA118" s="238"/>
      <c r="DB118" s="238"/>
      <c r="DC118" s="238"/>
      <c r="DD118" s="676">
        <f t="shared" si="255"/>
        <v>0</v>
      </c>
      <c r="DE118" s="783">
        <f t="shared" si="256"/>
        <v>0</v>
      </c>
      <c r="DF118" s="676">
        <f t="shared" si="257"/>
        <v>0</v>
      </c>
      <c r="DG118" s="676">
        <f t="shared" si="258"/>
        <v>0</v>
      </c>
      <c r="DH118" s="676"/>
      <c r="DI118" s="685"/>
      <c r="DJ118" s="93"/>
      <c r="DK118" s="685"/>
      <c r="DL118" s="685"/>
      <c r="DM118" s="685"/>
      <c r="DN118" s="685"/>
      <c r="DO118" s="685"/>
      <c r="DP118" s="685"/>
      <c r="DQ118" s="685"/>
      <c r="DR118" s="685"/>
      <c r="DS118" s="685"/>
      <c r="DT118" s="685"/>
      <c r="DU118" s="685"/>
      <c r="DV118" s="685"/>
      <c r="DW118" s="685"/>
      <c r="DX118" s="685"/>
      <c r="DY118" s="685"/>
      <c r="DZ118" s="685"/>
      <c r="EA118" s="685"/>
      <c r="EB118" s="685"/>
      <c r="EC118" s="685"/>
      <c r="ED118" s="685"/>
      <c r="EE118" s="685"/>
      <c r="EF118" s="685"/>
      <c r="EG118" s="685"/>
      <c r="EH118" s="685"/>
      <c r="EI118" s="685"/>
      <c r="EJ118" s="685"/>
      <c r="EK118" s="685"/>
      <c r="EL118" s="685"/>
      <c r="EM118" s="685"/>
      <c r="EN118" s="685"/>
      <c r="EO118" s="685"/>
      <c r="EP118" s="682"/>
      <c r="EQ118" s="682"/>
      <c r="ER118" s="682"/>
      <c r="ES118" s="676">
        <f t="shared" si="259"/>
        <v>0</v>
      </c>
      <c r="ET118" s="690">
        <f t="shared" si="260"/>
        <v>0</v>
      </c>
      <c r="EU118" s="690">
        <f t="shared" si="260"/>
        <v>0</v>
      </c>
      <c r="EV118" s="690">
        <f t="shared" si="260"/>
        <v>0</v>
      </c>
      <c r="EW118" s="834"/>
      <c r="EX118" s="682"/>
      <c r="EY118" s="682"/>
      <c r="EZ118" s="682"/>
      <c r="FA118" s="682"/>
      <c r="FB118" s="682"/>
      <c r="FC118" s="682"/>
      <c r="FD118" s="682"/>
      <c r="FE118" s="682"/>
      <c r="FF118" s="676">
        <f t="shared" si="261"/>
        <v>0</v>
      </c>
      <c r="FG118" s="1135">
        <f t="shared" si="262"/>
        <v>0</v>
      </c>
    </row>
    <row r="119" spans="1:163" ht="103.5" customHeight="1" x14ac:dyDescent="0.2">
      <c r="A119" s="299"/>
      <c r="B119" s="299"/>
      <c r="C119" s="239"/>
      <c r="D119" s="1153"/>
      <c r="E119" s="245"/>
      <c r="F119" s="245"/>
      <c r="G119" s="221">
        <v>82</v>
      </c>
      <c r="H119" s="222" t="s">
        <v>312</v>
      </c>
      <c r="I119" s="1101" t="s">
        <v>313</v>
      </c>
      <c r="J119" s="387" t="s">
        <v>267</v>
      </c>
      <c r="K119" s="387">
        <v>1</v>
      </c>
      <c r="L119" s="391" t="s">
        <v>73</v>
      </c>
      <c r="M119" s="364">
        <v>14</v>
      </c>
      <c r="N119" s="364">
        <v>40</v>
      </c>
      <c r="O119" s="392">
        <v>17</v>
      </c>
      <c r="P119" s="935">
        <v>16</v>
      </c>
      <c r="Q119" s="392">
        <v>27</v>
      </c>
      <c r="R119" s="272">
        <v>25</v>
      </c>
      <c r="S119" s="919">
        <v>16</v>
      </c>
      <c r="T119" s="392">
        <v>37</v>
      </c>
      <c r="U119" s="392">
        <v>32</v>
      </c>
      <c r="V119" s="935">
        <v>16</v>
      </c>
      <c r="W119" s="392">
        <v>40</v>
      </c>
      <c r="X119" s="391">
        <v>40</v>
      </c>
      <c r="Y119" s="388"/>
      <c r="Z119" s="226">
        <v>4</v>
      </c>
      <c r="AA119" s="301" t="s">
        <v>114</v>
      </c>
      <c r="AB119" s="85"/>
      <c r="AC119" s="75"/>
      <c r="AD119" s="68"/>
      <c r="AE119" s="68"/>
      <c r="AF119" s="85"/>
      <c r="AG119" s="75"/>
      <c r="AH119" s="75"/>
      <c r="AI119" s="75"/>
      <c r="AJ119" s="85"/>
      <c r="AK119" s="75"/>
      <c r="AL119" s="75"/>
      <c r="AM119" s="75"/>
      <c r="AN119" s="85"/>
      <c r="AO119" s="75"/>
      <c r="AP119" s="75"/>
      <c r="AQ119" s="75"/>
      <c r="AR119" s="85"/>
      <c r="AS119" s="75"/>
      <c r="AT119" s="68"/>
      <c r="AU119" s="68"/>
      <c r="AV119" s="85"/>
      <c r="AW119" s="75"/>
      <c r="AX119" s="75"/>
      <c r="AY119" s="75"/>
      <c r="AZ119" s="85"/>
      <c r="BA119" s="75"/>
      <c r="BB119" s="75"/>
      <c r="BC119" s="75"/>
      <c r="BD119" s="85"/>
      <c r="BE119" s="75"/>
      <c r="BF119" s="68"/>
      <c r="BG119" s="68"/>
      <c r="BH119" s="85"/>
      <c r="BI119" s="75"/>
      <c r="BJ119" s="75"/>
      <c r="BK119" s="75"/>
      <c r="BL119" s="67">
        <f t="shared" si="253"/>
        <v>0</v>
      </c>
      <c r="BM119" s="68">
        <f t="shared" si="254"/>
        <v>0</v>
      </c>
      <c r="BN119" s="68">
        <f t="shared" si="254"/>
        <v>0</v>
      </c>
      <c r="BO119" s="68">
        <f t="shared" si="254"/>
        <v>0</v>
      </c>
      <c r="BP119" s="682"/>
      <c r="BQ119" s="238"/>
      <c r="BR119" s="238"/>
      <c r="BS119" s="238"/>
      <c r="BT119" s="682"/>
      <c r="BU119" s="238"/>
      <c r="BV119" s="238"/>
      <c r="BW119" s="238"/>
      <c r="BX119" s="238"/>
      <c r="BY119" s="682"/>
      <c r="BZ119" s="238"/>
      <c r="CA119" s="238"/>
      <c r="CB119" s="238"/>
      <c r="CC119" s="238"/>
      <c r="CD119" s="682"/>
      <c r="CE119" s="238"/>
      <c r="CF119" s="238"/>
      <c r="CG119" s="238"/>
      <c r="CH119" s="682"/>
      <c r="CI119" s="238"/>
      <c r="CJ119" s="238"/>
      <c r="CK119" s="238"/>
      <c r="CL119" s="682"/>
      <c r="CM119" s="238"/>
      <c r="CN119" s="238"/>
      <c r="CO119" s="238"/>
      <c r="CP119" s="682"/>
      <c r="CQ119" s="238"/>
      <c r="CR119" s="238"/>
      <c r="CS119" s="238"/>
      <c r="CT119" s="238"/>
      <c r="CU119" s="682"/>
      <c r="CV119" s="238"/>
      <c r="CW119" s="238"/>
      <c r="CX119" s="238"/>
      <c r="CY119" s="238"/>
      <c r="CZ119" s="682"/>
      <c r="DA119" s="238"/>
      <c r="DB119" s="238"/>
      <c r="DC119" s="238"/>
      <c r="DD119" s="676">
        <f t="shared" si="255"/>
        <v>0</v>
      </c>
      <c r="DE119" s="783">
        <f t="shared" si="256"/>
        <v>0</v>
      </c>
      <c r="DF119" s="676">
        <f t="shared" si="257"/>
        <v>0</v>
      </c>
      <c r="DG119" s="676">
        <f t="shared" si="258"/>
        <v>0</v>
      </c>
      <c r="DH119" s="676"/>
      <c r="DI119" s="685"/>
      <c r="DJ119" s="93"/>
      <c r="DK119" s="685"/>
      <c r="DL119" s="685"/>
      <c r="DM119" s="685"/>
      <c r="DN119" s="685"/>
      <c r="DO119" s="685"/>
      <c r="DP119" s="685"/>
      <c r="DQ119" s="685"/>
      <c r="DR119" s="685"/>
      <c r="DS119" s="685"/>
      <c r="DT119" s="685"/>
      <c r="DU119" s="685"/>
      <c r="DV119" s="685"/>
      <c r="DW119" s="685"/>
      <c r="DX119" s="685"/>
      <c r="DY119" s="685"/>
      <c r="DZ119" s="685"/>
      <c r="EA119" s="685"/>
      <c r="EB119" s="685"/>
      <c r="EC119" s="685"/>
      <c r="ED119" s="685"/>
      <c r="EE119" s="685"/>
      <c r="EF119" s="685"/>
      <c r="EG119" s="685"/>
      <c r="EH119" s="685"/>
      <c r="EI119" s="685"/>
      <c r="EJ119" s="685"/>
      <c r="EK119" s="685"/>
      <c r="EL119" s="685"/>
      <c r="EM119" s="685"/>
      <c r="EN119" s="685"/>
      <c r="EO119" s="685"/>
      <c r="EP119" s="682"/>
      <c r="EQ119" s="682"/>
      <c r="ER119" s="682"/>
      <c r="ES119" s="676">
        <f t="shared" si="259"/>
        <v>0</v>
      </c>
      <c r="ET119" s="690">
        <f t="shared" si="260"/>
        <v>0</v>
      </c>
      <c r="EU119" s="690">
        <f t="shared" si="260"/>
        <v>0</v>
      </c>
      <c r="EV119" s="690">
        <f t="shared" si="260"/>
        <v>0</v>
      </c>
      <c r="EW119" s="834"/>
      <c r="EX119" s="682"/>
      <c r="EY119" s="682"/>
      <c r="EZ119" s="682"/>
      <c r="FA119" s="682"/>
      <c r="FB119" s="682"/>
      <c r="FC119" s="682"/>
      <c r="FD119" s="682"/>
      <c r="FE119" s="682"/>
      <c r="FF119" s="676">
        <f t="shared" si="261"/>
        <v>0</v>
      </c>
      <c r="FG119" s="1135">
        <f t="shared" si="262"/>
        <v>0</v>
      </c>
    </row>
    <row r="120" spans="1:163" ht="24.75" customHeight="1" x14ac:dyDescent="0.2">
      <c r="A120" s="299"/>
      <c r="B120" s="299"/>
      <c r="C120" s="205">
        <v>20</v>
      </c>
      <c r="D120" s="206" t="s">
        <v>314</v>
      </c>
      <c r="E120" s="208"/>
      <c r="F120" s="259"/>
      <c r="G120" s="208"/>
      <c r="H120" s="259"/>
      <c r="I120" s="259"/>
      <c r="J120" s="208"/>
      <c r="K120" s="208"/>
      <c r="L120" s="260"/>
      <c r="M120" s="259"/>
      <c r="N120" s="259"/>
      <c r="O120" s="150"/>
      <c r="P120" s="150"/>
      <c r="Q120" s="259"/>
      <c r="R120" s="262"/>
      <c r="S120" s="871"/>
      <c r="T120" s="259"/>
      <c r="U120" s="259"/>
      <c r="V120" s="150"/>
      <c r="W120" s="208"/>
      <c r="X120" s="208"/>
      <c r="Y120" s="263"/>
      <c r="Z120" s="208"/>
      <c r="AA120" s="208"/>
      <c r="AB120" s="72">
        <f t="shared" ref="AB120:BK120" si="263">SUM(AB121:AB130)</f>
        <v>0</v>
      </c>
      <c r="AC120" s="72">
        <f t="shared" si="263"/>
        <v>0</v>
      </c>
      <c r="AD120" s="72">
        <f t="shared" si="263"/>
        <v>0</v>
      </c>
      <c r="AE120" s="72">
        <f t="shared" si="263"/>
        <v>0</v>
      </c>
      <c r="AF120" s="72">
        <f t="shared" si="263"/>
        <v>0</v>
      </c>
      <c r="AG120" s="72">
        <f t="shared" si="263"/>
        <v>600000000</v>
      </c>
      <c r="AH120" s="72">
        <f t="shared" si="263"/>
        <v>354448989</v>
      </c>
      <c r="AI120" s="72">
        <f t="shared" si="263"/>
        <v>339448989</v>
      </c>
      <c r="AJ120" s="72">
        <f t="shared" si="263"/>
        <v>50000000</v>
      </c>
      <c r="AK120" s="72">
        <f t="shared" si="263"/>
        <v>50000000</v>
      </c>
      <c r="AL120" s="72">
        <f t="shared" si="263"/>
        <v>37000000</v>
      </c>
      <c r="AM120" s="72">
        <f t="shared" si="263"/>
        <v>37000000</v>
      </c>
      <c r="AN120" s="72">
        <f t="shared" si="263"/>
        <v>0</v>
      </c>
      <c r="AO120" s="72">
        <f t="shared" si="263"/>
        <v>0</v>
      </c>
      <c r="AP120" s="72">
        <f t="shared" si="263"/>
        <v>0</v>
      </c>
      <c r="AQ120" s="72">
        <f t="shared" si="263"/>
        <v>0</v>
      </c>
      <c r="AR120" s="72">
        <f t="shared" si="263"/>
        <v>0</v>
      </c>
      <c r="AS120" s="72">
        <f t="shared" si="263"/>
        <v>0</v>
      </c>
      <c r="AT120" s="72">
        <f t="shared" si="263"/>
        <v>0</v>
      </c>
      <c r="AU120" s="72">
        <f t="shared" si="263"/>
        <v>0</v>
      </c>
      <c r="AV120" s="72">
        <f t="shared" si="263"/>
        <v>0</v>
      </c>
      <c r="AW120" s="72">
        <f t="shared" si="263"/>
        <v>0</v>
      </c>
      <c r="AX120" s="72">
        <f t="shared" si="263"/>
        <v>0</v>
      </c>
      <c r="AY120" s="72">
        <f t="shared" si="263"/>
        <v>0</v>
      </c>
      <c r="AZ120" s="72">
        <f t="shared" si="263"/>
        <v>0</v>
      </c>
      <c r="BA120" s="72">
        <f t="shared" si="263"/>
        <v>0</v>
      </c>
      <c r="BB120" s="72">
        <f t="shared" si="263"/>
        <v>0</v>
      </c>
      <c r="BC120" s="72">
        <f t="shared" si="263"/>
        <v>0</v>
      </c>
      <c r="BD120" s="72">
        <f t="shared" si="263"/>
        <v>0</v>
      </c>
      <c r="BE120" s="72">
        <f t="shared" si="263"/>
        <v>0</v>
      </c>
      <c r="BF120" s="72">
        <f t="shared" si="263"/>
        <v>0</v>
      </c>
      <c r="BG120" s="72">
        <f t="shared" si="263"/>
        <v>0</v>
      </c>
      <c r="BH120" s="72">
        <f t="shared" si="263"/>
        <v>4200000000</v>
      </c>
      <c r="BI120" s="72">
        <f t="shared" si="263"/>
        <v>0</v>
      </c>
      <c r="BJ120" s="72">
        <f t="shared" si="263"/>
        <v>0</v>
      </c>
      <c r="BK120" s="72">
        <f t="shared" si="263"/>
        <v>0</v>
      </c>
      <c r="BL120" s="73">
        <f>SUM(BL121:BL130)</f>
        <v>4250000000</v>
      </c>
      <c r="BM120" s="72">
        <f>SUM(BM121:BM130)</f>
        <v>650000000</v>
      </c>
      <c r="BN120" s="72">
        <f t="shared" ref="BN120:ED120" si="264">SUM(BN121:BN130)</f>
        <v>391448989</v>
      </c>
      <c r="BO120" s="72">
        <f t="shared" si="264"/>
        <v>376448989</v>
      </c>
      <c r="BP120" s="72">
        <f t="shared" si="264"/>
        <v>0</v>
      </c>
      <c r="BQ120" s="138">
        <f t="shared" si="264"/>
        <v>0</v>
      </c>
      <c r="BR120" s="138">
        <f t="shared" si="264"/>
        <v>0</v>
      </c>
      <c r="BS120" s="138">
        <f t="shared" si="264"/>
        <v>0</v>
      </c>
      <c r="BT120" s="72">
        <f t="shared" si="264"/>
        <v>0</v>
      </c>
      <c r="BU120" s="138">
        <f t="shared" si="264"/>
        <v>290000000</v>
      </c>
      <c r="BV120" s="138">
        <f t="shared" si="264"/>
        <v>239781040</v>
      </c>
      <c r="BW120" s="138">
        <f t="shared" si="264"/>
        <v>239781040</v>
      </c>
      <c r="BX120" s="138"/>
      <c r="BY120" s="72">
        <f t="shared" si="264"/>
        <v>50000000</v>
      </c>
      <c r="BZ120" s="138">
        <f t="shared" si="264"/>
        <v>36000000</v>
      </c>
      <c r="CA120" s="138">
        <f t="shared" si="264"/>
        <v>35000000</v>
      </c>
      <c r="CB120" s="138">
        <f t="shared" si="264"/>
        <v>35000000</v>
      </c>
      <c r="CC120" s="138"/>
      <c r="CD120" s="72">
        <f t="shared" si="264"/>
        <v>0</v>
      </c>
      <c r="CE120" s="138">
        <f t="shared" si="264"/>
        <v>0</v>
      </c>
      <c r="CF120" s="138">
        <f t="shared" si="264"/>
        <v>0</v>
      </c>
      <c r="CG120" s="138">
        <f t="shared" si="264"/>
        <v>0</v>
      </c>
      <c r="CH120" s="72">
        <f t="shared" si="264"/>
        <v>0</v>
      </c>
      <c r="CI120" s="138">
        <f t="shared" si="264"/>
        <v>0</v>
      </c>
      <c r="CJ120" s="138">
        <f t="shared" si="264"/>
        <v>0</v>
      </c>
      <c r="CK120" s="138">
        <f t="shared" si="264"/>
        <v>0</v>
      </c>
      <c r="CL120" s="72">
        <f t="shared" si="264"/>
        <v>0</v>
      </c>
      <c r="CM120" s="138">
        <f t="shared" si="264"/>
        <v>0</v>
      </c>
      <c r="CN120" s="138">
        <f t="shared" si="264"/>
        <v>0</v>
      </c>
      <c r="CO120" s="138">
        <f t="shared" si="264"/>
        <v>0</v>
      </c>
      <c r="CP120" s="72">
        <f t="shared" si="264"/>
        <v>0</v>
      </c>
      <c r="CQ120" s="138">
        <f t="shared" si="264"/>
        <v>286276023</v>
      </c>
      <c r="CR120" s="138">
        <f t="shared" si="264"/>
        <v>231068152</v>
      </c>
      <c r="CS120" s="138">
        <f t="shared" si="264"/>
        <v>231068152</v>
      </c>
      <c r="CT120" s="138"/>
      <c r="CU120" s="72">
        <f t="shared" si="264"/>
        <v>0</v>
      </c>
      <c r="CV120" s="138">
        <f t="shared" si="264"/>
        <v>0</v>
      </c>
      <c r="CW120" s="138">
        <f t="shared" si="264"/>
        <v>0</v>
      </c>
      <c r="CX120" s="138">
        <f t="shared" si="264"/>
        <v>0</v>
      </c>
      <c r="CY120" s="138"/>
      <c r="CZ120" s="72">
        <f t="shared" si="264"/>
        <v>5295276423</v>
      </c>
      <c r="DA120" s="138">
        <f t="shared" si="264"/>
        <v>0</v>
      </c>
      <c r="DB120" s="138">
        <f t="shared" si="264"/>
        <v>0</v>
      </c>
      <c r="DC120" s="138">
        <f t="shared" si="264"/>
        <v>0</v>
      </c>
      <c r="DD120" s="72">
        <f t="shared" si="264"/>
        <v>5345276423</v>
      </c>
      <c r="DE120" s="72">
        <f t="shared" si="264"/>
        <v>612276023</v>
      </c>
      <c r="DF120" s="72">
        <f t="shared" si="264"/>
        <v>505849192</v>
      </c>
      <c r="DG120" s="72">
        <f t="shared" si="264"/>
        <v>505849192</v>
      </c>
      <c r="DH120" s="72"/>
      <c r="DI120" s="72">
        <f t="shared" si="264"/>
        <v>0</v>
      </c>
      <c r="DJ120" s="72">
        <f t="shared" si="264"/>
        <v>0</v>
      </c>
      <c r="DK120" s="72">
        <f t="shared" si="264"/>
        <v>0</v>
      </c>
      <c r="DL120" s="72">
        <f t="shared" si="264"/>
        <v>0</v>
      </c>
      <c r="DM120" s="72">
        <f t="shared" si="264"/>
        <v>0</v>
      </c>
      <c r="DN120" s="72">
        <f t="shared" si="264"/>
        <v>271200000</v>
      </c>
      <c r="DO120" s="72">
        <f t="shared" si="264"/>
        <v>112350000</v>
      </c>
      <c r="DP120" s="72">
        <f t="shared" si="264"/>
        <v>16050000</v>
      </c>
      <c r="DQ120" s="72">
        <f t="shared" si="264"/>
        <v>20000000</v>
      </c>
      <c r="DR120" s="72">
        <f t="shared" si="264"/>
        <v>60000000</v>
      </c>
      <c r="DS120" s="72">
        <f t="shared" si="264"/>
        <v>0</v>
      </c>
      <c r="DT120" s="72">
        <f t="shared" si="264"/>
        <v>0</v>
      </c>
      <c r="DU120" s="72">
        <f t="shared" si="264"/>
        <v>0</v>
      </c>
      <c r="DV120" s="72">
        <f t="shared" si="264"/>
        <v>0</v>
      </c>
      <c r="DW120" s="72">
        <f t="shared" si="264"/>
        <v>0</v>
      </c>
      <c r="DX120" s="72">
        <f t="shared" si="264"/>
        <v>0</v>
      </c>
      <c r="DY120" s="72">
        <f t="shared" si="264"/>
        <v>0</v>
      </c>
      <c r="DZ120" s="72">
        <f t="shared" si="264"/>
        <v>0</v>
      </c>
      <c r="EA120" s="72">
        <f t="shared" si="264"/>
        <v>0</v>
      </c>
      <c r="EB120" s="72">
        <f t="shared" si="264"/>
        <v>0</v>
      </c>
      <c r="EC120" s="72">
        <f t="shared" si="264"/>
        <v>0</v>
      </c>
      <c r="ED120" s="72">
        <f t="shared" si="264"/>
        <v>0</v>
      </c>
      <c r="EE120" s="72">
        <f t="shared" ref="EE120:ER120" si="265">SUM(EE121:EE130)</f>
        <v>0</v>
      </c>
      <c r="EF120" s="72">
        <f t="shared" si="265"/>
        <v>0</v>
      </c>
      <c r="EG120" s="72">
        <f t="shared" si="265"/>
        <v>0</v>
      </c>
      <c r="EH120" s="72">
        <f t="shared" si="265"/>
        <v>0</v>
      </c>
      <c r="EI120" s="72">
        <f t="shared" si="265"/>
        <v>0</v>
      </c>
      <c r="EJ120" s="72">
        <f t="shared" si="265"/>
        <v>0</v>
      </c>
      <c r="EK120" s="72">
        <f t="shared" si="265"/>
        <v>0</v>
      </c>
      <c r="EL120" s="72">
        <f t="shared" si="265"/>
        <v>0</v>
      </c>
      <c r="EM120" s="72">
        <f t="shared" si="265"/>
        <v>0</v>
      </c>
      <c r="EN120" s="72">
        <f t="shared" si="265"/>
        <v>0</v>
      </c>
      <c r="EO120" s="72">
        <f t="shared" si="265"/>
        <v>6000000000</v>
      </c>
      <c r="EP120" s="72">
        <f t="shared" si="265"/>
        <v>0</v>
      </c>
      <c r="EQ120" s="72">
        <f t="shared" si="265"/>
        <v>0</v>
      </c>
      <c r="ER120" s="72">
        <f t="shared" si="265"/>
        <v>0</v>
      </c>
      <c r="ES120" s="72">
        <f>SUM(ES121:ES130)</f>
        <v>6020000000</v>
      </c>
      <c r="ET120" s="72">
        <f t="shared" ref="ET120:EV120" si="266">SUM(ET121:ET130)</f>
        <v>331200000</v>
      </c>
      <c r="EU120" s="72">
        <f t="shared" si="266"/>
        <v>112350000</v>
      </c>
      <c r="EV120" s="72">
        <f t="shared" si="266"/>
        <v>16050000</v>
      </c>
      <c r="EW120" s="680"/>
      <c r="EX120" s="680"/>
      <c r="EY120" s="680"/>
      <c r="EZ120" s="680"/>
      <c r="FA120" s="680"/>
      <c r="FB120" s="680"/>
      <c r="FC120" s="680"/>
      <c r="FD120" s="680"/>
      <c r="FE120" s="680"/>
      <c r="FF120" s="805">
        <f>SUM(FF121:FF130)</f>
        <v>4020000000</v>
      </c>
      <c r="FG120" s="72">
        <f>SUM(FG121:FG130)</f>
        <v>19635276423</v>
      </c>
    </row>
    <row r="121" spans="1:163" ht="101.25" customHeight="1" x14ac:dyDescent="0.2">
      <c r="A121" s="299"/>
      <c r="B121" s="299"/>
      <c r="C121" s="217"/>
      <c r="D121" s="1151" t="s">
        <v>295</v>
      </c>
      <c r="E121" s="219"/>
      <c r="F121" s="219"/>
      <c r="G121" s="226">
        <v>83</v>
      </c>
      <c r="H121" s="222" t="s">
        <v>315</v>
      </c>
      <c r="I121" s="1103" t="s">
        <v>316</v>
      </c>
      <c r="J121" s="387" t="s">
        <v>267</v>
      </c>
      <c r="K121" s="387">
        <v>1</v>
      </c>
      <c r="L121" s="391" t="s">
        <v>73</v>
      </c>
      <c r="M121" s="395">
        <v>0</v>
      </c>
      <c r="N121" s="392">
        <v>54</v>
      </c>
      <c r="O121" s="392">
        <v>4</v>
      </c>
      <c r="P121" s="935">
        <v>4</v>
      </c>
      <c r="Q121" s="392">
        <v>27</v>
      </c>
      <c r="R121" s="228"/>
      <c r="S121" s="919">
        <v>52</v>
      </c>
      <c r="T121" s="392">
        <v>47</v>
      </c>
      <c r="U121" s="392"/>
      <c r="V121" s="935">
        <v>54</v>
      </c>
      <c r="W121" s="900">
        <v>54</v>
      </c>
      <c r="X121" s="391"/>
      <c r="Y121" s="408"/>
      <c r="Z121" s="226">
        <v>4</v>
      </c>
      <c r="AA121" s="301" t="s">
        <v>114</v>
      </c>
      <c r="AB121" s="85"/>
      <c r="AC121" s="75"/>
      <c r="AD121" s="68"/>
      <c r="AE121" s="68"/>
      <c r="AF121" s="85">
        <v>0</v>
      </c>
      <c r="AG121" s="69">
        <v>15000000</v>
      </c>
      <c r="AH121" s="75">
        <v>0</v>
      </c>
      <c r="AI121" s="75">
        <v>0</v>
      </c>
      <c r="AJ121" s="85"/>
      <c r="AK121" s="75"/>
      <c r="AL121" s="75"/>
      <c r="AM121" s="75"/>
      <c r="AN121" s="85"/>
      <c r="AO121" s="75"/>
      <c r="AP121" s="75"/>
      <c r="AQ121" s="75"/>
      <c r="AR121" s="85"/>
      <c r="AS121" s="75"/>
      <c r="AT121" s="68"/>
      <c r="AU121" s="68"/>
      <c r="AV121" s="85"/>
      <c r="AW121" s="75"/>
      <c r="AX121" s="75"/>
      <c r="AY121" s="75"/>
      <c r="AZ121" s="85"/>
      <c r="BA121" s="75"/>
      <c r="BB121" s="75"/>
      <c r="BC121" s="75"/>
      <c r="BD121" s="85"/>
      <c r="BE121" s="75"/>
      <c r="BF121" s="68"/>
      <c r="BG121" s="68"/>
      <c r="BH121" s="85"/>
      <c r="BI121" s="75"/>
      <c r="BJ121" s="75"/>
      <c r="BK121" s="75"/>
      <c r="BL121" s="67">
        <f t="shared" ref="BL121:BL130" si="267">+AB121+AF121+AJ121+AN121+AR121+AV121+AZ121+BD121+BH121</f>
        <v>0</v>
      </c>
      <c r="BM121" s="68">
        <f t="shared" ref="BM121:BM130" si="268">AC121+AG121+AK121+AO121+AS121+AW121+BA121+BE121+BI121</f>
        <v>15000000</v>
      </c>
      <c r="BN121" s="68">
        <f t="shared" ref="BN121:BN130" si="269">AD121+AH121+AL121+AP121+AT121+AX121+BB121+BF121+BJ121</f>
        <v>0</v>
      </c>
      <c r="BO121" s="68">
        <f t="shared" ref="BO121:BO130" si="270">AE121+AI121+AM121+AQ121+AU121+AY121+BC121+BG121+BK121</f>
        <v>0</v>
      </c>
      <c r="BP121" s="682"/>
      <c r="BQ121" s="238"/>
      <c r="BR121" s="238"/>
      <c r="BS121" s="238"/>
      <c r="BT121" s="682"/>
      <c r="BU121" s="238"/>
      <c r="BV121" s="238"/>
      <c r="BW121" s="238"/>
      <c r="BX121" s="238"/>
      <c r="BY121" s="682"/>
      <c r="BZ121" s="238"/>
      <c r="CA121" s="238"/>
      <c r="CB121" s="238"/>
      <c r="CC121" s="238"/>
      <c r="CD121" s="682"/>
      <c r="CE121" s="238"/>
      <c r="CF121" s="238"/>
      <c r="CG121" s="238"/>
      <c r="CH121" s="682"/>
      <c r="CI121" s="238"/>
      <c r="CJ121" s="238"/>
      <c r="CK121" s="238"/>
      <c r="CL121" s="682"/>
      <c r="CM121" s="238"/>
      <c r="CN121" s="238"/>
      <c r="CO121" s="238"/>
      <c r="CP121" s="682"/>
      <c r="CQ121" s="238"/>
      <c r="CR121" s="238"/>
      <c r="CS121" s="238"/>
      <c r="CT121" s="238"/>
      <c r="CU121" s="682"/>
      <c r="CV121" s="238"/>
      <c r="CW121" s="238"/>
      <c r="CX121" s="238"/>
      <c r="CY121" s="238"/>
      <c r="CZ121" s="682"/>
      <c r="DA121" s="238"/>
      <c r="DB121" s="238"/>
      <c r="DC121" s="238"/>
      <c r="DD121" s="676">
        <f t="shared" ref="DD121:DD130" si="271">BP121+BT121+BY121+CD121+CH121+CL121+CP121+CU121+CZ121</f>
        <v>0</v>
      </c>
      <c r="DE121" s="783">
        <f t="shared" ref="DE121:DG123" si="272">BQ121+BU121+BZ121+CE121+CI121+CM121+CQ121+CV121+DA121</f>
        <v>0</v>
      </c>
      <c r="DF121" s="676">
        <f t="shared" si="272"/>
        <v>0</v>
      </c>
      <c r="DG121" s="676">
        <f t="shared" si="272"/>
        <v>0</v>
      </c>
      <c r="DH121" s="676"/>
      <c r="DI121" s="685"/>
      <c r="DJ121" s="93"/>
      <c r="DK121" s="685"/>
      <c r="DL121" s="685"/>
      <c r="DM121" s="685"/>
      <c r="DN121" s="685">
        <v>112100000</v>
      </c>
      <c r="DO121" s="685">
        <v>74900000</v>
      </c>
      <c r="DP121" s="685">
        <v>16050000</v>
      </c>
      <c r="DQ121" s="685"/>
      <c r="DR121" s="685"/>
      <c r="DS121" s="685"/>
      <c r="DT121" s="685"/>
      <c r="DU121" s="685"/>
      <c r="DV121" s="685"/>
      <c r="DW121" s="685"/>
      <c r="DX121" s="685"/>
      <c r="DY121" s="685"/>
      <c r="DZ121" s="685"/>
      <c r="EA121" s="685"/>
      <c r="EB121" s="685"/>
      <c r="EC121" s="685"/>
      <c r="ED121" s="685"/>
      <c r="EE121" s="685"/>
      <c r="EF121" s="685"/>
      <c r="EG121" s="685"/>
      <c r="EH121" s="685"/>
      <c r="EI121" s="685"/>
      <c r="EJ121" s="685"/>
      <c r="EK121" s="685"/>
      <c r="EL121" s="685"/>
      <c r="EM121" s="685"/>
      <c r="EN121" s="685"/>
      <c r="EO121" s="685"/>
      <c r="EP121" s="682"/>
      <c r="EQ121" s="682"/>
      <c r="ER121" s="682"/>
      <c r="ES121" s="676">
        <f t="shared" ref="ES121:ES130" si="273">DI121+DM121+DQ121+DU121+DY121+EC121+EG121+EK121+EO121</f>
        <v>0</v>
      </c>
      <c r="ET121" s="690">
        <f t="shared" ref="ET121:ET130" si="274">DJ121+DN121+DR121+DV121+DZ121+ED121+EH121+EL121+EP121</f>
        <v>112100000</v>
      </c>
      <c r="EU121" s="690">
        <f t="shared" ref="EU121:EU130" si="275">DK121+DO121+DS121+DW121+EA121+EE121+EI121+EM121+EQ121</f>
        <v>74900000</v>
      </c>
      <c r="EV121" s="690">
        <f t="shared" ref="EV121:EV130" si="276">DL121+DP121+DT121+DX121+EB121+EF121+EJ121+EN121+ER121</f>
        <v>16050000</v>
      </c>
      <c r="EW121" s="834"/>
      <c r="EX121" s="682"/>
      <c r="EY121" s="682"/>
      <c r="EZ121" s="682"/>
      <c r="FA121" s="682"/>
      <c r="FB121" s="682"/>
      <c r="FC121" s="682"/>
      <c r="FD121" s="682"/>
      <c r="FE121" s="682"/>
      <c r="FF121" s="676">
        <f t="shared" ref="FF121:FF130" si="277">EW121+EX121+EY121+EZ121+FA121+FB121+FC121+FD121+FE121</f>
        <v>0</v>
      </c>
      <c r="FG121" s="1135">
        <f t="shared" ref="FG121:FG130" si="278">BL121+DD121+ES121+FF121</f>
        <v>0</v>
      </c>
    </row>
    <row r="122" spans="1:163" ht="92.25" customHeight="1" x14ac:dyDescent="0.2">
      <c r="A122" s="299"/>
      <c r="B122" s="299"/>
      <c r="C122" s="240"/>
      <c r="D122" s="1152"/>
      <c r="E122" s="308"/>
      <c r="F122" s="308"/>
      <c r="G122" s="226">
        <v>84</v>
      </c>
      <c r="H122" s="222" t="s">
        <v>317</v>
      </c>
      <c r="I122" s="1103" t="s">
        <v>318</v>
      </c>
      <c r="J122" s="387" t="s">
        <v>267</v>
      </c>
      <c r="K122" s="387">
        <v>1</v>
      </c>
      <c r="L122" s="391" t="s">
        <v>73</v>
      </c>
      <c r="M122" s="395">
        <v>0</v>
      </c>
      <c r="N122" s="392">
        <v>30</v>
      </c>
      <c r="O122" s="392">
        <v>3.75</v>
      </c>
      <c r="P122" s="935">
        <v>0</v>
      </c>
      <c r="Q122" s="392">
        <v>15</v>
      </c>
      <c r="R122" s="228"/>
      <c r="S122" s="919">
        <v>17</v>
      </c>
      <c r="T122" s="392">
        <v>26</v>
      </c>
      <c r="U122" s="392"/>
      <c r="V122" s="935">
        <v>28</v>
      </c>
      <c r="W122" s="900">
        <v>30</v>
      </c>
      <c r="X122" s="391"/>
      <c r="Y122" s="408"/>
      <c r="Z122" s="226">
        <v>4</v>
      </c>
      <c r="AA122" s="301" t="s">
        <v>114</v>
      </c>
      <c r="AB122" s="85"/>
      <c r="AC122" s="75"/>
      <c r="AD122" s="68"/>
      <c r="AE122" s="68"/>
      <c r="AF122" s="85"/>
      <c r="AG122" s="75"/>
      <c r="AH122" s="75"/>
      <c r="AI122" s="75"/>
      <c r="AJ122" s="85"/>
      <c r="AK122" s="75"/>
      <c r="AL122" s="75"/>
      <c r="AM122" s="75"/>
      <c r="AN122" s="85"/>
      <c r="AO122" s="75"/>
      <c r="AP122" s="75"/>
      <c r="AQ122" s="75"/>
      <c r="AR122" s="85"/>
      <c r="AS122" s="75"/>
      <c r="AT122" s="68"/>
      <c r="AU122" s="68"/>
      <c r="AV122" s="85"/>
      <c r="AW122" s="75"/>
      <c r="AX122" s="75"/>
      <c r="AY122" s="75"/>
      <c r="AZ122" s="85"/>
      <c r="BA122" s="75"/>
      <c r="BB122" s="75"/>
      <c r="BC122" s="75"/>
      <c r="BD122" s="85"/>
      <c r="BE122" s="75"/>
      <c r="BF122" s="68"/>
      <c r="BG122" s="68"/>
      <c r="BH122" s="85"/>
      <c r="BI122" s="75"/>
      <c r="BJ122" s="75"/>
      <c r="BK122" s="75"/>
      <c r="BL122" s="67">
        <f t="shared" si="267"/>
        <v>0</v>
      </c>
      <c r="BM122" s="68">
        <f t="shared" si="268"/>
        <v>0</v>
      </c>
      <c r="BN122" s="68">
        <f t="shared" si="269"/>
        <v>0</v>
      </c>
      <c r="BO122" s="68">
        <f t="shared" si="270"/>
        <v>0</v>
      </c>
      <c r="BP122" s="682"/>
      <c r="BQ122" s="238"/>
      <c r="BR122" s="238"/>
      <c r="BS122" s="238"/>
      <c r="BT122" s="682"/>
      <c r="BU122" s="238"/>
      <c r="BV122" s="238"/>
      <c r="BW122" s="238"/>
      <c r="BX122" s="238"/>
      <c r="BY122" s="682"/>
      <c r="BZ122" s="238"/>
      <c r="CA122" s="238"/>
      <c r="CB122" s="238"/>
      <c r="CC122" s="238"/>
      <c r="CD122" s="682"/>
      <c r="CE122" s="238"/>
      <c r="CF122" s="238"/>
      <c r="CG122" s="238"/>
      <c r="CH122" s="682"/>
      <c r="CI122" s="238"/>
      <c r="CJ122" s="238"/>
      <c r="CK122" s="238"/>
      <c r="CL122" s="682"/>
      <c r="CM122" s="238"/>
      <c r="CN122" s="238"/>
      <c r="CO122" s="238"/>
      <c r="CP122" s="682"/>
      <c r="CQ122" s="238"/>
      <c r="CR122" s="238"/>
      <c r="CS122" s="238"/>
      <c r="CT122" s="238"/>
      <c r="CU122" s="682"/>
      <c r="CV122" s="238"/>
      <c r="CW122" s="238"/>
      <c r="CX122" s="238"/>
      <c r="CY122" s="238"/>
      <c r="CZ122" s="682"/>
      <c r="DA122" s="238"/>
      <c r="DB122" s="238"/>
      <c r="DC122" s="238"/>
      <c r="DD122" s="676">
        <f t="shared" si="271"/>
        <v>0</v>
      </c>
      <c r="DE122" s="783">
        <f t="shared" si="272"/>
        <v>0</v>
      </c>
      <c r="DF122" s="676">
        <f t="shared" si="272"/>
        <v>0</v>
      </c>
      <c r="DG122" s="676">
        <f t="shared" si="272"/>
        <v>0</v>
      </c>
      <c r="DH122" s="676"/>
      <c r="DI122" s="685"/>
      <c r="DJ122" s="93"/>
      <c r="DK122" s="685"/>
      <c r="DL122" s="685"/>
      <c r="DM122" s="685"/>
      <c r="DN122" s="685"/>
      <c r="DO122" s="685"/>
      <c r="DP122" s="685"/>
      <c r="DQ122" s="685"/>
      <c r="DR122" s="685"/>
      <c r="DS122" s="685"/>
      <c r="DT122" s="685"/>
      <c r="DU122" s="685"/>
      <c r="DV122" s="685"/>
      <c r="DW122" s="685"/>
      <c r="DX122" s="685"/>
      <c r="DY122" s="685"/>
      <c r="DZ122" s="685"/>
      <c r="EA122" s="685"/>
      <c r="EB122" s="685"/>
      <c r="EC122" s="685"/>
      <c r="ED122" s="685"/>
      <c r="EE122" s="685"/>
      <c r="EF122" s="685"/>
      <c r="EG122" s="685"/>
      <c r="EH122" s="685"/>
      <c r="EI122" s="685"/>
      <c r="EJ122" s="685"/>
      <c r="EK122" s="685"/>
      <c r="EL122" s="685"/>
      <c r="EM122" s="685"/>
      <c r="EN122" s="685"/>
      <c r="EO122" s="685"/>
      <c r="EP122" s="682"/>
      <c r="EQ122" s="682"/>
      <c r="ER122" s="682"/>
      <c r="ES122" s="676">
        <f t="shared" si="273"/>
        <v>0</v>
      </c>
      <c r="ET122" s="690">
        <f t="shared" si="274"/>
        <v>0</v>
      </c>
      <c r="EU122" s="690">
        <f t="shared" si="275"/>
        <v>0</v>
      </c>
      <c r="EV122" s="690">
        <f t="shared" si="276"/>
        <v>0</v>
      </c>
      <c r="EW122" s="834"/>
      <c r="EX122" s="682"/>
      <c r="EY122" s="682"/>
      <c r="EZ122" s="682"/>
      <c r="FA122" s="682"/>
      <c r="FB122" s="682"/>
      <c r="FC122" s="682"/>
      <c r="FD122" s="682"/>
      <c r="FE122" s="682"/>
      <c r="FF122" s="676">
        <f t="shared" si="277"/>
        <v>0</v>
      </c>
      <c r="FG122" s="1135">
        <f t="shared" si="278"/>
        <v>0</v>
      </c>
    </row>
    <row r="123" spans="1:163" ht="78" customHeight="1" x14ac:dyDescent="0.2">
      <c r="A123" s="299"/>
      <c r="B123" s="299"/>
      <c r="C123" s="239">
        <v>16</v>
      </c>
      <c r="D123" s="1153"/>
      <c r="E123" s="245">
        <v>45</v>
      </c>
      <c r="F123" s="245">
        <v>90</v>
      </c>
      <c r="G123" s="226">
        <v>85</v>
      </c>
      <c r="H123" s="222" t="s">
        <v>319</v>
      </c>
      <c r="I123" s="1103" t="s">
        <v>320</v>
      </c>
      <c r="J123" s="387" t="s">
        <v>267</v>
      </c>
      <c r="K123" s="387">
        <v>1</v>
      </c>
      <c r="L123" s="391" t="s">
        <v>73</v>
      </c>
      <c r="M123" s="395">
        <v>0</v>
      </c>
      <c r="N123" s="392">
        <v>30</v>
      </c>
      <c r="O123" s="392">
        <v>4</v>
      </c>
      <c r="P123" s="935">
        <v>4</v>
      </c>
      <c r="Q123" s="392">
        <v>15</v>
      </c>
      <c r="R123" s="228"/>
      <c r="S123" s="919">
        <v>26</v>
      </c>
      <c r="T123" s="392">
        <v>26</v>
      </c>
      <c r="U123" s="392"/>
      <c r="V123" s="935">
        <v>54</v>
      </c>
      <c r="W123" s="900">
        <v>30</v>
      </c>
      <c r="X123" s="391"/>
      <c r="Y123" s="408"/>
      <c r="Z123" s="226">
        <v>4</v>
      </c>
      <c r="AA123" s="301" t="s">
        <v>114</v>
      </c>
      <c r="AB123" s="85"/>
      <c r="AC123" s="75"/>
      <c r="AD123" s="68"/>
      <c r="AE123" s="68"/>
      <c r="AF123" s="85"/>
      <c r="AG123" s="69">
        <v>15000000</v>
      </c>
      <c r="AH123" s="75">
        <v>15000000</v>
      </c>
      <c r="AI123" s="75">
        <v>15000000</v>
      </c>
      <c r="AJ123" s="85"/>
      <c r="AK123" s="75"/>
      <c r="AL123" s="75"/>
      <c r="AM123" s="75"/>
      <c r="AN123" s="85"/>
      <c r="AO123" s="75"/>
      <c r="AP123" s="75"/>
      <c r="AQ123" s="75"/>
      <c r="AR123" s="85"/>
      <c r="AS123" s="75"/>
      <c r="AT123" s="68"/>
      <c r="AU123" s="68"/>
      <c r="AV123" s="85"/>
      <c r="AW123" s="75"/>
      <c r="AX123" s="75"/>
      <c r="AY123" s="75"/>
      <c r="AZ123" s="85"/>
      <c r="BA123" s="75"/>
      <c r="BB123" s="75"/>
      <c r="BC123" s="75"/>
      <c r="BD123" s="85"/>
      <c r="BE123" s="75"/>
      <c r="BF123" s="68"/>
      <c r="BG123" s="68"/>
      <c r="BH123" s="85"/>
      <c r="BI123" s="75"/>
      <c r="BJ123" s="75"/>
      <c r="BK123" s="75"/>
      <c r="BL123" s="67">
        <f t="shared" si="267"/>
        <v>0</v>
      </c>
      <c r="BM123" s="68">
        <f t="shared" si="268"/>
        <v>15000000</v>
      </c>
      <c r="BN123" s="68">
        <f t="shared" si="269"/>
        <v>15000000</v>
      </c>
      <c r="BO123" s="68">
        <f t="shared" si="270"/>
        <v>15000000</v>
      </c>
      <c r="BP123" s="682"/>
      <c r="BQ123" s="238"/>
      <c r="BR123" s="238"/>
      <c r="BS123" s="238"/>
      <c r="BT123" s="682"/>
      <c r="BU123" s="238">
        <v>20000000</v>
      </c>
      <c r="BV123" s="238"/>
      <c r="BW123" s="238"/>
      <c r="BX123" s="238"/>
      <c r="BY123" s="682"/>
      <c r="BZ123" s="238"/>
      <c r="CA123" s="238"/>
      <c r="CB123" s="238"/>
      <c r="CC123" s="238"/>
      <c r="CD123" s="682"/>
      <c r="CE123" s="238"/>
      <c r="CF123" s="238"/>
      <c r="CG123" s="238"/>
      <c r="CH123" s="682"/>
      <c r="CI123" s="238"/>
      <c r="CJ123" s="238"/>
      <c r="CK123" s="238"/>
      <c r="CL123" s="682"/>
      <c r="CM123" s="238"/>
      <c r="CN123" s="238"/>
      <c r="CO123" s="238"/>
      <c r="CP123" s="682"/>
      <c r="CQ123" s="238"/>
      <c r="CR123" s="238"/>
      <c r="CS123" s="238"/>
      <c r="CT123" s="238"/>
      <c r="CU123" s="682"/>
      <c r="CV123" s="238"/>
      <c r="CW123" s="238"/>
      <c r="CX123" s="238"/>
      <c r="CY123" s="238"/>
      <c r="CZ123" s="682"/>
      <c r="DA123" s="238"/>
      <c r="DB123" s="238"/>
      <c r="DC123" s="238"/>
      <c r="DD123" s="676">
        <f t="shared" si="271"/>
        <v>0</v>
      </c>
      <c r="DE123" s="782">
        <f t="shared" si="272"/>
        <v>20000000</v>
      </c>
      <c r="DF123" s="711">
        <f t="shared" si="272"/>
        <v>0</v>
      </c>
      <c r="DG123" s="711">
        <f t="shared" si="272"/>
        <v>0</v>
      </c>
      <c r="DH123" s="711"/>
      <c r="DI123" s="685"/>
      <c r="DJ123" s="93"/>
      <c r="DK123" s="685"/>
      <c r="DL123" s="685"/>
      <c r="DM123" s="685"/>
      <c r="DN123" s="685">
        <v>16050000</v>
      </c>
      <c r="DO123" s="685"/>
      <c r="DP123" s="685"/>
      <c r="DQ123" s="685"/>
      <c r="DR123" s="685"/>
      <c r="DS123" s="685"/>
      <c r="DT123" s="685"/>
      <c r="DU123" s="685"/>
      <c r="DV123" s="685"/>
      <c r="DW123" s="685"/>
      <c r="DX123" s="685"/>
      <c r="DY123" s="685"/>
      <c r="DZ123" s="685"/>
      <c r="EA123" s="685"/>
      <c r="EB123" s="685"/>
      <c r="EC123" s="685"/>
      <c r="ED123" s="685"/>
      <c r="EE123" s="685"/>
      <c r="EF123" s="685"/>
      <c r="EG123" s="685"/>
      <c r="EH123" s="685"/>
      <c r="EI123" s="685"/>
      <c r="EJ123" s="685"/>
      <c r="EK123" s="685"/>
      <c r="EL123" s="685"/>
      <c r="EM123" s="685"/>
      <c r="EN123" s="685"/>
      <c r="EO123" s="685"/>
      <c r="EP123" s="682"/>
      <c r="EQ123" s="682"/>
      <c r="ER123" s="682"/>
      <c r="ES123" s="676">
        <f t="shared" si="273"/>
        <v>0</v>
      </c>
      <c r="ET123" s="690">
        <f t="shared" si="274"/>
        <v>16050000</v>
      </c>
      <c r="EU123" s="690">
        <f t="shared" si="275"/>
        <v>0</v>
      </c>
      <c r="EV123" s="690">
        <f t="shared" si="276"/>
        <v>0</v>
      </c>
      <c r="EW123" s="834"/>
      <c r="EX123" s="682"/>
      <c r="EY123" s="682"/>
      <c r="EZ123" s="682"/>
      <c r="FA123" s="682"/>
      <c r="FB123" s="682"/>
      <c r="FC123" s="682"/>
      <c r="FD123" s="682"/>
      <c r="FE123" s="682"/>
      <c r="FF123" s="676">
        <f t="shared" si="277"/>
        <v>0</v>
      </c>
      <c r="FG123" s="107">
        <f t="shared" si="278"/>
        <v>0</v>
      </c>
    </row>
    <row r="124" spans="1:163" ht="83.25" customHeight="1" x14ac:dyDescent="0.2">
      <c r="A124" s="299"/>
      <c r="B124" s="299"/>
      <c r="C124" s="240"/>
      <c r="D124" s="268"/>
      <c r="E124" s="308"/>
      <c r="F124" s="308"/>
      <c r="G124" s="226">
        <v>86</v>
      </c>
      <c r="H124" s="222" t="s">
        <v>321</v>
      </c>
      <c r="I124" s="1103" t="s">
        <v>322</v>
      </c>
      <c r="J124" s="387" t="s">
        <v>267</v>
      </c>
      <c r="K124" s="387">
        <v>1</v>
      </c>
      <c r="L124" s="391" t="s">
        <v>73</v>
      </c>
      <c r="M124" s="395">
        <v>0</v>
      </c>
      <c r="N124" s="392">
        <v>8</v>
      </c>
      <c r="O124" s="392">
        <v>1</v>
      </c>
      <c r="P124" s="935">
        <v>1</v>
      </c>
      <c r="Q124" s="392">
        <v>4</v>
      </c>
      <c r="R124" s="902">
        <v>3</v>
      </c>
      <c r="S124" s="919">
        <v>3</v>
      </c>
      <c r="T124" s="392">
        <v>7</v>
      </c>
      <c r="U124" s="392">
        <v>3</v>
      </c>
      <c r="V124" s="935">
        <v>0</v>
      </c>
      <c r="W124" s="900">
        <v>8</v>
      </c>
      <c r="X124" s="391">
        <v>1</v>
      </c>
      <c r="Y124" s="408"/>
      <c r="Z124" s="226">
        <v>4</v>
      </c>
      <c r="AA124" s="301" t="s">
        <v>114</v>
      </c>
      <c r="AB124" s="85"/>
      <c r="AC124" s="75"/>
      <c r="AD124" s="68"/>
      <c r="AE124" s="68"/>
      <c r="AF124" s="85"/>
      <c r="AG124" s="75"/>
      <c r="AH124" s="75"/>
      <c r="AI124" s="75"/>
      <c r="AJ124" s="85"/>
      <c r="AK124" s="75"/>
      <c r="AL124" s="75"/>
      <c r="AM124" s="75"/>
      <c r="AN124" s="85"/>
      <c r="AO124" s="75"/>
      <c r="AP124" s="75"/>
      <c r="AQ124" s="75"/>
      <c r="AR124" s="85"/>
      <c r="AS124" s="75"/>
      <c r="AT124" s="68"/>
      <c r="AU124" s="68"/>
      <c r="AV124" s="85"/>
      <c r="AW124" s="75"/>
      <c r="AX124" s="75"/>
      <c r="AY124" s="75"/>
      <c r="AZ124" s="85"/>
      <c r="BA124" s="75"/>
      <c r="BB124" s="75"/>
      <c r="BC124" s="75"/>
      <c r="BD124" s="85"/>
      <c r="BE124" s="75"/>
      <c r="BF124" s="68"/>
      <c r="BG124" s="68"/>
      <c r="BH124" s="85"/>
      <c r="BI124" s="75"/>
      <c r="BJ124" s="75"/>
      <c r="BK124" s="75"/>
      <c r="BL124" s="67">
        <f t="shared" si="267"/>
        <v>0</v>
      </c>
      <c r="BM124" s="68">
        <f t="shared" si="268"/>
        <v>0</v>
      </c>
      <c r="BN124" s="68">
        <f t="shared" si="269"/>
        <v>0</v>
      </c>
      <c r="BO124" s="68">
        <f t="shared" si="270"/>
        <v>0</v>
      </c>
      <c r="BP124" s="682"/>
      <c r="BQ124" s="238"/>
      <c r="BR124" s="238"/>
      <c r="BS124" s="238"/>
      <c r="BT124" s="682"/>
      <c r="BU124" s="238">
        <v>20000000</v>
      </c>
      <c r="BV124" s="238"/>
      <c r="BW124" s="238"/>
      <c r="BX124" s="238"/>
      <c r="BY124" s="682"/>
      <c r="BZ124" s="238"/>
      <c r="CA124" s="238"/>
      <c r="CB124" s="238"/>
      <c r="CC124" s="238"/>
      <c r="CD124" s="682"/>
      <c r="CE124" s="238"/>
      <c r="CF124" s="238"/>
      <c r="CG124" s="238"/>
      <c r="CH124" s="682"/>
      <c r="CI124" s="238"/>
      <c r="CJ124" s="238"/>
      <c r="CK124" s="238"/>
      <c r="CL124" s="682"/>
      <c r="CM124" s="238"/>
      <c r="CN124" s="238"/>
      <c r="CO124" s="238"/>
      <c r="CP124" s="682"/>
      <c r="CQ124" s="238"/>
      <c r="CR124" s="238"/>
      <c r="CS124" s="238"/>
      <c r="CT124" s="238"/>
      <c r="CU124" s="682"/>
      <c r="CV124" s="238"/>
      <c r="CW124" s="238"/>
      <c r="CX124" s="238"/>
      <c r="CY124" s="238"/>
      <c r="CZ124" s="682"/>
      <c r="DA124" s="238"/>
      <c r="DB124" s="238"/>
      <c r="DC124" s="238"/>
      <c r="DD124" s="676">
        <f t="shared" si="271"/>
        <v>0</v>
      </c>
      <c r="DE124" s="782">
        <f t="shared" ref="DE124:DE130" si="279">BQ124+BU124+BZ124+CE124+CI124+CM124+CQ124+CV124+DA124</f>
        <v>20000000</v>
      </c>
      <c r="DF124" s="711">
        <f t="shared" ref="DF124:DF130" si="280">BR124+BV124+CA124+CF124+CJ124+CN124+CR124+CW124+DB124</f>
        <v>0</v>
      </c>
      <c r="DG124" s="711">
        <f t="shared" ref="DG124:DG130" si="281">BS124+BW124+CB124+CG124+CK124+CO124+CS124+CX124+DC124</f>
        <v>0</v>
      </c>
      <c r="DH124" s="711"/>
      <c r="DI124" s="685"/>
      <c r="DJ124" s="93"/>
      <c r="DK124" s="685"/>
      <c r="DL124" s="685"/>
      <c r="DM124" s="685"/>
      <c r="DN124" s="685"/>
      <c r="DO124" s="685"/>
      <c r="DP124" s="685"/>
      <c r="DQ124" s="685"/>
      <c r="DR124" s="685"/>
      <c r="DS124" s="685"/>
      <c r="DT124" s="685"/>
      <c r="DU124" s="685"/>
      <c r="DV124" s="685"/>
      <c r="DW124" s="685"/>
      <c r="DX124" s="685"/>
      <c r="DY124" s="685"/>
      <c r="DZ124" s="685"/>
      <c r="EA124" s="685"/>
      <c r="EB124" s="685"/>
      <c r="EC124" s="685"/>
      <c r="ED124" s="685"/>
      <c r="EE124" s="685"/>
      <c r="EF124" s="685"/>
      <c r="EG124" s="685"/>
      <c r="EH124" s="685"/>
      <c r="EI124" s="685"/>
      <c r="EJ124" s="685"/>
      <c r="EK124" s="685"/>
      <c r="EL124" s="685"/>
      <c r="EM124" s="685"/>
      <c r="EN124" s="685"/>
      <c r="EO124" s="685"/>
      <c r="EP124" s="682"/>
      <c r="EQ124" s="682"/>
      <c r="ER124" s="682"/>
      <c r="ES124" s="676">
        <f t="shared" si="273"/>
        <v>0</v>
      </c>
      <c r="ET124" s="690">
        <f t="shared" si="274"/>
        <v>0</v>
      </c>
      <c r="EU124" s="690">
        <f t="shared" si="275"/>
        <v>0</v>
      </c>
      <c r="EV124" s="690">
        <f t="shared" si="276"/>
        <v>0</v>
      </c>
      <c r="EW124" s="834"/>
      <c r="EX124" s="682"/>
      <c r="EY124" s="682"/>
      <c r="EZ124" s="682"/>
      <c r="FA124" s="682"/>
      <c r="FB124" s="682"/>
      <c r="FC124" s="682"/>
      <c r="FD124" s="682"/>
      <c r="FE124" s="682"/>
      <c r="FF124" s="676">
        <f t="shared" si="277"/>
        <v>0</v>
      </c>
      <c r="FG124" s="107">
        <f t="shared" si="278"/>
        <v>0</v>
      </c>
    </row>
    <row r="125" spans="1:163" ht="90.75" customHeight="1" x14ac:dyDescent="0.2">
      <c r="A125" s="299"/>
      <c r="B125" s="299">
        <v>50</v>
      </c>
      <c r="C125" s="239">
        <v>17</v>
      </c>
      <c r="D125" s="403" t="s">
        <v>300</v>
      </c>
      <c r="E125" s="404" t="s">
        <v>301</v>
      </c>
      <c r="F125" s="405">
        <v>0.5</v>
      </c>
      <c r="G125" s="226">
        <v>87</v>
      </c>
      <c r="H125" s="222" t="s">
        <v>323</v>
      </c>
      <c r="I125" s="1103" t="s">
        <v>324</v>
      </c>
      <c r="J125" s="387" t="s">
        <v>267</v>
      </c>
      <c r="K125" s="387">
        <v>1</v>
      </c>
      <c r="L125" s="391" t="s">
        <v>58</v>
      </c>
      <c r="M125" s="395">
        <v>0</v>
      </c>
      <c r="N125" s="392">
        <v>30</v>
      </c>
      <c r="O125" s="392">
        <v>30</v>
      </c>
      <c r="P125" s="935">
        <v>30</v>
      </c>
      <c r="Q125" s="785">
        <v>30</v>
      </c>
      <c r="R125" s="228"/>
      <c r="S125" s="885">
        <v>30</v>
      </c>
      <c r="T125" s="392">
        <v>30</v>
      </c>
      <c r="U125" s="392"/>
      <c r="V125" s="935">
        <v>0</v>
      </c>
      <c r="W125" s="900">
        <v>30</v>
      </c>
      <c r="X125" s="391"/>
      <c r="Y125" s="388">
        <f>BL125/$BL$120</f>
        <v>2.352941176470588E-3</v>
      </c>
      <c r="Z125" s="226">
        <v>4</v>
      </c>
      <c r="AA125" s="301" t="s">
        <v>114</v>
      </c>
      <c r="AB125" s="85"/>
      <c r="AC125" s="75"/>
      <c r="AD125" s="68"/>
      <c r="AE125" s="68"/>
      <c r="AF125" s="85"/>
      <c r="AG125" s="69">
        <v>110000000</v>
      </c>
      <c r="AH125" s="75"/>
      <c r="AI125" s="75"/>
      <c r="AJ125" s="85">
        <v>10000000</v>
      </c>
      <c r="AK125" s="69">
        <v>10000000</v>
      </c>
      <c r="AL125" s="75"/>
      <c r="AM125" s="75"/>
      <c r="AN125" s="85"/>
      <c r="AO125" s="75"/>
      <c r="AP125" s="75"/>
      <c r="AQ125" s="75"/>
      <c r="AR125" s="85"/>
      <c r="AS125" s="75"/>
      <c r="AT125" s="68"/>
      <c r="AU125" s="68"/>
      <c r="AV125" s="85"/>
      <c r="AW125" s="75"/>
      <c r="AX125" s="75"/>
      <c r="AY125" s="75"/>
      <c r="AZ125" s="85"/>
      <c r="BA125" s="75"/>
      <c r="BB125" s="75"/>
      <c r="BC125" s="75"/>
      <c r="BD125" s="85"/>
      <c r="BE125" s="75"/>
      <c r="BF125" s="68"/>
      <c r="BG125" s="68"/>
      <c r="BH125" s="85"/>
      <c r="BI125" s="75"/>
      <c r="BJ125" s="75"/>
      <c r="BK125" s="75"/>
      <c r="BL125" s="67">
        <f t="shared" si="267"/>
        <v>10000000</v>
      </c>
      <c r="BM125" s="68">
        <f t="shared" si="268"/>
        <v>120000000</v>
      </c>
      <c r="BN125" s="68">
        <f t="shared" si="269"/>
        <v>0</v>
      </c>
      <c r="BO125" s="68">
        <f t="shared" si="270"/>
        <v>0</v>
      </c>
      <c r="BP125" s="682"/>
      <c r="BQ125" s="238"/>
      <c r="BR125" s="238"/>
      <c r="BS125" s="238"/>
      <c r="BT125" s="682"/>
      <c r="BU125" s="238"/>
      <c r="BV125" s="238"/>
      <c r="BW125" s="238"/>
      <c r="BX125" s="238"/>
      <c r="BY125" s="682">
        <v>10000000</v>
      </c>
      <c r="BZ125" s="238"/>
      <c r="CA125" s="238"/>
      <c r="CB125" s="238"/>
      <c r="CC125" s="238"/>
      <c r="CD125" s="682"/>
      <c r="CE125" s="238"/>
      <c r="CF125" s="238"/>
      <c r="CG125" s="238"/>
      <c r="CH125" s="682"/>
      <c r="CI125" s="238"/>
      <c r="CJ125" s="238"/>
      <c r="CK125" s="238"/>
      <c r="CL125" s="682"/>
      <c r="CM125" s="238"/>
      <c r="CN125" s="238"/>
      <c r="CO125" s="238"/>
      <c r="CP125" s="682"/>
      <c r="CQ125" s="238">
        <v>286276023</v>
      </c>
      <c r="CR125" s="238">
        <v>231068152</v>
      </c>
      <c r="CS125" s="238">
        <v>231068152</v>
      </c>
      <c r="CT125" s="238"/>
      <c r="CU125" s="682"/>
      <c r="CV125" s="238"/>
      <c r="CW125" s="238"/>
      <c r="CX125" s="238"/>
      <c r="CY125" s="238"/>
      <c r="CZ125" s="682"/>
      <c r="DA125" s="238"/>
      <c r="DB125" s="238"/>
      <c r="DC125" s="238"/>
      <c r="DD125" s="676">
        <f t="shared" si="271"/>
        <v>10000000</v>
      </c>
      <c r="DE125" s="782">
        <f t="shared" si="279"/>
        <v>286276023</v>
      </c>
      <c r="DF125" s="711">
        <f t="shared" si="280"/>
        <v>231068152</v>
      </c>
      <c r="DG125" s="711">
        <f t="shared" si="281"/>
        <v>231068152</v>
      </c>
      <c r="DH125" s="711"/>
      <c r="DI125" s="685"/>
      <c r="DJ125" s="93"/>
      <c r="DK125" s="685"/>
      <c r="DL125" s="685"/>
      <c r="DM125" s="685"/>
      <c r="DN125" s="685"/>
      <c r="DO125" s="685"/>
      <c r="DP125" s="685"/>
      <c r="DQ125" s="685">
        <v>20000000</v>
      </c>
      <c r="DR125" s="685">
        <v>20000000</v>
      </c>
      <c r="DS125" s="685"/>
      <c r="DT125" s="685"/>
      <c r="DU125" s="685"/>
      <c r="DV125" s="685"/>
      <c r="DW125" s="685"/>
      <c r="DX125" s="685"/>
      <c r="DY125" s="685"/>
      <c r="DZ125" s="685"/>
      <c r="EA125" s="685"/>
      <c r="EB125" s="685"/>
      <c r="EC125" s="685"/>
      <c r="ED125" s="685"/>
      <c r="EE125" s="685"/>
      <c r="EF125" s="685"/>
      <c r="EG125" s="685"/>
      <c r="EH125" s="685"/>
      <c r="EI125" s="685"/>
      <c r="EJ125" s="685"/>
      <c r="EK125" s="685"/>
      <c r="EL125" s="685"/>
      <c r="EM125" s="685"/>
      <c r="EN125" s="685"/>
      <c r="EO125" s="685"/>
      <c r="EP125" s="682"/>
      <c r="EQ125" s="682"/>
      <c r="ER125" s="682"/>
      <c r="ES125" s="676">
        <f t="shared" si="273"/>
        <v>20000000</v>
      </c>
      <c r="ET125" s="690">
        <f t="shared" si="274"/>
        <v>20000000</v>
      </c>
      <c r="EU125" s="690">
        <f t="shared" si="275"/>
        <v>0</v>
      </c>
      <c r="EV125" s="690">
        <f t="shared" si="276"/>
        <v>0</v>
      </c>
      <c r="EW125" s="834"/>
      <c r="EX125" s="682"/>
      <c r="EY125" s="682">
        <v>10000000</v>
      </c>
      <c r="EZ125" s="682"/>
      <c r="FA125" s="682"/>
      <c r="FB125" s="682"/>
      <c r="FC125" s="682"/>
      <c r="FD125" s="682"/>
      <c r="FE125" s="682"/>
      <c r="FF125" s="676">
        <f t="shared" si="277"/>
        <v>10000000</v>
      </c>
      <c r="FG125" s="107">
        <f t="shared" si="278"/>
        <v>50000000</v>
      </c>
    </row>
    <row r="126" spans="1:163" ht="70.5" customHeight="1" x14ac:dyDescent="0.2">
      <c r="A126" s="299"/>
      <c r="B126" s="299"/>
      <c r="C126" s="247">
        <v>18</v>
      </c>
      <c r="D126" s="218" t="s">
        <v>304</v>
      </c>
      <c r="E126" s="227">
        <v>6</v>
      </c>
      <c r="F126" s="227">
        <v>12</v>
      </c>
      <c r="G126" s="226">
        <v>88</v>
      </c>
      <c r="H126" s="222" t="s">
        <v>325</v>
      </c>
      <c r="I126" s="222" t="s">
        <v>326</v>
      </c>
      <c r="J126" s="387" t="s">
        <v>267</v>
      </c>
      <c r="K126" s="387">
        <v>1</v>
      </c>
      <c r="L126" s="391" t="s">
        <v>73</v>
      </c>
      <c r="M126" s="395">
        <v>21</v>
      </c>
      <c r="N126" s="392">
        <v>36</v>
      </c>
      <c r="O126" s="392">
        <v>23</v>
      </c>
      <c r="P126" s="935">
        <v>20</v>
      </c>
      <c r="Q126" s="392">
        <v>29</v>
      </c>
      <c r="R126" s="228"/>
      <c r="S126" s="919">
        <v>32</v>
      </c>
      <c r="T126" s="392">
        <v>34</v>
      </c>
      <c r="U126" s="392"/>
      <c r="V126" s="935">
        <v>39</v>
      </c>
      <c r="W126" s="900">
        <v>36</v>
      </c>
      <c r="X126" s="391"/>
      <c r="Y126" s="408"/>
      <c r="Z126" s="226">
        <v>4</v>
      </c>
      <c r="AA126" s="301" t="s">
        <v>114</v>
      </c>
      <c r="AB126" s="85"/>
      <c r="AC126" s="75"/>
      <c r="AD126" s="68"/>
      <c r="AE126" s="68"/>
      <c r="AF126" s="85"/>
      <c r="AG126" s="75"/>
      <c r="AH126" s="75"/>
      <c r="AI126" s="75"/>
      <c r="AJ126" s="85"/>
      <c r="AK126" s="75"/>
      <c r="AL126" s="75"/>
      <c r="AM126" s="75"/>
      <c r="AN126" s="85"/>
      <c r="AO126" s="75"/>
      <c r="AP126" s="75"/>
      <c r="AQ126" s="75"/>
      <c r="AR126" s="85"/>
      <c r="AS126" s="75"/>
      <c r="AT126" s="68"/>
      <c r="AU126" s="68"/>
      <c r="AV126" s="85"/>
      <c r="AW126" s="75"/>
      <c r="AX126" s="75"/>
      <c r="AY126" s="75"/>
      <c r="AZ126" s="85"/>
      <c r="BA126" s="75"/>
      <c r="BB126" s="75"/>
      <c r="BC126" s="75"/>
      <c r="BD126" s="85"/>
      <c r="BE126" s="75"/>
      <c r="BF126" s="68"/>
      <c r="BG126" s="68"/>
      <c r="BH126" s="85"/>
      <c r="BI126" s="75"/>
      <c r="BJ126" s="75"/>
      <c r="BK126" s="75"/>
      <c r="BL126" s="67">
        <f t="shared" si="267"/>
        <v>0</v>
      </c>
      <c r="BM126" s="68">
        <f t="shared" si="268"/>
        <v>0</v>
      </c>
      <c r="BN126" s="68">
        <f t="shared" si="269"/>
        <v>0</v>
      </c>
      <c r="BO126" s="68">
        <f t="shared" si="270"/>
        <v>0</v>
      </c>
      <c r="BP126" s="682"/>
      <c r="BQ126" s="238"/>
      <c r="BR126" s="238"/>
      <c r="BS126" s="238"/>
      <c r="BT126" s="682"/>
      <c r="BU126" s="238">
        <v>50000000</v>
      </c>
      <c r="BV126" s="238">
        <v>49951440</v>
      </c>
      <c r="BW126" s="238">
        <v>49951440</v>
      </c>
      <c r="BX126" s="238"/>
      <c r="BY126" s="682"/>
      <c r="BZ126" s="238"/>
      <c r="CA126" s="238"/>
      <c r="CB126" s="238"/>
      <c r="CC126" s="238"/>
      <c r="CD126" s="682"/>
      <c r="CE126" s="238"/>
      <c r="CF126" s="238"/>
      <c r="CG126" s="238"/>
      <c r="CH126" s="682"/>
      <c r="CI126" s="238"/>
      <c r="CJ126" s="238"/>
      <c r="CK126" s="238"/>
      <c r="CL126" s="682"/>
      <c r="CM126" s="238"/>
      <c r="CN126" s="238"/>
      <c r="CO126" s="238"/>
      <c r="CP126" s="682"/>
      <c r="CQ126" s="238"/>
      <c r="CR126" s="238"/>
      <c r="CS126" s="238"/>
      <c r="CT126" s="238"/>
      <c r="CU126" s="682"/>
      <c r="CV126" s="238"/>
      <c r="CW126" s="238"/>
      <c r="CX126" s="238"/>
      <c r="CY126" s="238"/>
      <c r="CZ126" s="682"/>
      <c r="DA126" s="238"/>
      <c r="DB126" s="238"/>
      <c r="DC126" s="238"/>
      <c r="DD126" s="676">
        <f t="shared" si="271"/>
        <v>0</v>
      </c>
      <c r="DE126" s="782">
        <f t="shared" si="279"/>
        <v>50000000</v>
      </c>
      <c r="DF126" s="711">
        <f t="shared" si="280"/>
        <v>49951440</v>
      </c>
      <c r="DG126" s="711">
        <f t="shared" si="281"/>
        <v>49951440</v>
      </c>
      <c r="DH126" s="711"/>
      <c r="DI126" s="685"/>
      <c r="DJ126" s="93"/>
      <c r="DK126" s="685"/>
      <c r="DL126" s="685"/>
      <c r="DM126" s="685"/>
      <c r="DN126" s="685">
        <v>69050000</v>
      </c>
      <c r="DO126" s="685">
        <v>37450000</v>
      </c>
      <c r="DP126" s="685"/>
      <c r="DQ126" s="685"/>
      <c r="DR126" s="685"/>
      <c r="DS126" s="685"/>
      <c r="DT126" s="685"/>
      <c r="DU126" s="685"/>
      <c r="DV126" s="685"/>
      <c r="DW126" s="685"/>
      <c r="DX126" s="685"/>
      <c r="DY126" s="685"/>
      <c r="DZ126" s="685"/>
      <c r="EA126" s="685"/>
      <c r="EB126" s="685"/>
      <c r="EC126" s="685"/>
      <c r="ED126" s="685"/>
      <c r="EE126" s="685"/>
      <c r="EF126" s="685"/>
      <c r="EG126" s="685"/>
      <c r="EH126" s="685"/>
      <c r="EI126" s="685"/>
      <c r="EJ126" s="685"/>
      <c r="EK126" s="685"/>
      <c r="EL126" s="685"/>
      <c r="EM126" s="685"/>
      <c r="EN126" s="685"/>
      <c r="EO126" s="685"/>
      <c r="EP126" s="682"/>
      <c r="EQ126" s="682"/>
      <c r="ER126" s="682"/>
      <c r="ES126" s="676">
        <f t="shared" si="273"/>
        <v>0</v>
      </c>
      <c r="ET126" s="690">
        <f t="shared" si="274"/>
        <v>69050000</v>
      </c>
      <c r="EU126" s="690">
        <f t="shared" si="275"/>
        <v>37450000</v>
      </c>
      <c r="EV126" s="690">
        <f t="shared" si="276"/>
        <v>0</v>
      </c>
      <c r="EW126" s="834"/>
      <c r="EX126" s="682"/>
      <c r="EY126" s="682"/>
      <c r="EZ126" s="682"/>
      <c r="FA126" s="682"/>
      <c r="FB126" s="682"/>
      <c r="FC126" s="682"/>
      <c r="FD126" s="682"/>
      <c r="FE126" s="682"/>
      <c r="FF126" s="676">
        <f t="shared" si="277"/>
        <v>0</v>
      </c>
      <c r="FG126" s="107">
        <f t="shared" si="278"/>
        <v>0</v>
      </c>
    </row>
    <row r="127" spans="1:163" ht="63" customHeight="1" x14ac:dyDescent="0.2">
      <c r="A127" s="299"/>
      <c r="B127" s="299"/>
      <c r="C127" s="240">
        <v>19</v>
      </c>
      <c r="D127" s="280" t="s">
        <v>307</v>
      </c>
      <c r="E127" s="406" t="s">
        <v>983</v>
      </c>
      <c r="F127" s="409" t="s">
        <v>982</v>
      </c>
      <c r="G127" s="226">
        <v>89</v>
      </c>
      <c r="H127" s="222" t="s">
        <v>327</v>
      </c>
      <c r="I127" s="1103" t="s">
        <v>328</v>
      </c>
      <c r="J127" s="387" t="s">
        <v>267</v>
      </c>
      <c r="K127" s="387">
        <v>1</v>
      </c>
      <c r="L127" s="391" t="s">
        <v>73</v>
      </c>
      <c r="M127" s="395" t="s">
        <v>53</v>
      </c>
      <c r="N127" s="392">
        <v>20000</v>
      </c>
      <c r="O127" s="392">
        <v>9000</v>
      </c>
      <c r="P127" s="935">
        <v>9047</v>
      </c>
      <c r="Q127" s="392">
        <v>13000</v>
      </c>
      <c r="R127" s="228"/>
      <c r="S127" s="919">
        <v>14902</v>
      </c>
      <c r="T127" s="392">
        <v>17500</v>
      </c>
      <c r="U127" s="392"/>
      <c r="V127" s="935">
        <v>15732</v>
      </c>
      <c r="W127" s="900">
        <v>20000</v>
      </c>
      <c r="X127" s="391"/>
      <c r="Y127" s="408"/>
      <c r="Z127" s="226">
        <v>4</v>
      </c>
      <c r="AA127" s="301" t="s">
        <v>114</v>
      </c>
      <c r="AB127" s="85"/>
      <c r="AC127" s="75"/>
      <c r="AD127" s="68"/>
      <c r="AE127" s="68"/>
      <c r="AF127" s="85"/>
      <c r="AG127" s="75"/>
      <c r="AH127" s="75"/>
      <c r="AI127" s="75"/>
      <c r="AJ127" s="85"/>
      <c r="AK127" s="75"/>
      <c r="AL127" s="75"/>
      <c r="AM127" s="75"/>
      <c r="AN127" s="85"/>
      <c r="AO127" s="75"/>
      <c r="AP127" s="75"/>
      <c r="AQ127" s="75"/>
      <c r="AR127" s="85"/>
      <c r="AS127" s="75"/>
      <c r="AT127" s="68"/>
      <c r="AU127" s="68"/>
      <c r="AV127" s="85"/>
      <c r="AW127" s="75"/>
      <c r="AX127" s="75"/>
      <c r="AY127" s="75"/>
      <c r="AZ127" s="85"/>
      <c r="BA127" s="75"/>
      <c r="BB127" s="75"/>
      <c r="BC127" s="75"/>
      <c r="BD127" s="85"/>
      <c r="BE127" s="75"/>
      <c r="BF127" s="68"/>
      <c r="BG127" s="68"/>
      <c r="BH127" s="85"/>
      <c r="BI127" s="75"/>
      <c r="BJ127" s="75"/>
      <c r="BK127" s="75"/>
      <c r="BL127" s="67">
        <f t="shared" si="267"/>
        <v>0</v>
      </c>
      <c r="BM127" s="68">
        <f t="shared" si="268"/>
        <v>0</v>
      </c>
      <c r="BN127" s="68">
        <f t="shared" si="269"/>
        <v>0</v>
      </c>
      <c r="BO127" s="68">
        <f t="shared" si="270"/>
        <v>0</v>
      </c>
      <c r="BP127" s="682"/>
      <c r="BQ127" s="238"/>
      <c r="BR127" s="238"/>
      <c r="BS127" s="238"/>
      <c r="BT127" s="682"/>
      <c r="BU127" s="238"/>
      <c r="BV127" s="238"/>
      <c r="BW127" s="238"/>
      <c r="BX127" s="238"/>
      <c r="BY127" s="682"/>
      <c r="BZ127" s="238"/>
      <c r="CA127" s="238"/>
      <c r="CB127" s="238"/>
      <c r="CC127" s="238"/>
      <c r="CD127" s="682"/>
      <c r="CE127" s="238"/>
      <c r="CF127" s="238"/>
      <c r="CG127" s="238"/>
      <c r="CH127" s="682"/>
      <c r="CI127" s="238"/>
      <c r="CJ127" s="238"/>
      <c r="CK127" s="238"/>
      <c r="CL127" s="682"/>
      <c r="CM127" s="238"/>
      <c r="CN127" s="238"/>
      <c r="CO127" s="238"/>
      <c r="CP127" s="682"/>
      <c r="CQ127" s="238"/>
      <c r="CR127" s="238"/>
      <c r="CS127" s="238"/>
      <c r="CT127" s="238"/>
      <c r="CU127" s="682"/>
      <c r="CV127" s="238"/>
      <c r="CW127" s="238"/>
      <c r="CX127" s="238"/>
      <c r="CY127" s="238"/>
      <c r="CZ127" s="682"/>
      <c r="DA127" s="238"/>
      <c r="DB127" s="238"/>
      <c r="DC127" s="238"/>
      <c r="DD127" s="676">
        <f t="shared" si="271"/>
        <v>0</v>
      </c>
      <c r="DE127" s="782">
        <f t="shared" si="279"/>
        <v>0</v>
      </c>
      <c r="DF127" s="711">
        <f t="shared" si="280"/>
        <v>0</v>
      </c>
      <c r="DG127" s="711">
        <f t="shared" si="281"/>
        <v>0</v>
      </c>
      <c r="DH127" s="711"/>
      <c r="DI127" s="685"/>
      <c r="DJ127" s="93"/>
      <c r="DK127" s="685"/>
      <c r="DL127" s="685"/>
      <c r="DM127" s="685"/>
      <c r="DN127" s="685"/>
      <c r="DO127" s="685"/>
      <c r="DP127" s="685"/>
      <c r="DQ127" s="685"/>
      <c r="DR127" s="685"/>
      <c r="DS127" s="685"/>
      <c r="DT127" s="685"/>
      <c r="DU127" s="685"/>
      <c r="DV127" s="685"/>
      <c r="DW127" s="685"/>
      <c r="DX127" s="685"/>
      <c r="DY127" s="685"/>
      <c r="DZ127" s="685"/>
      <c r="EA127" s="685"/>
      <c r="EB127" s="685"/>
      <c r="EC127" s="685"/>
      <c r="ED127" s="685"/>
      <c r="EE127" s="685"/>
      <c r="EF127" s="685"/>
      <c r="EG127" s="685"/>
      <c r="EH127" s="685"/>
      <c r="EI127" s="685"/>
      <c r="EJ127" s="685"/>
      <c r="EK127" s="685"/>
      <c r="EL127" s="685"/>
      <c r="EM127" s="685"/>
      <c r="EN127" s="685"/>
      <c r="EO127" s="685"/>
      <c r="EP127" s="682"/>
      <c r="EQ127" s="682"/>
      <c r="ER127" s="682"/>
      <c r="ES127" s="676">
        <f t="shared" si="273"/>
        <v>0</v>
      </c>
      <c r="ET127" s="690">
        <f t="shared" si="274"/>
        <v>0</v>
      </c>
      <c r="EU127" s="690">
        <f t="shared" si="275"/>
        <v>0</v>
      </c>
      <c r="EV127" s="690">
        <f t="shared" si="276"/>
        <v>0</v>
      </c>
      <c r="EW127" s="834"/>
      <c r="EX127" s="682"/>
      <c r="EY127" s="682"/>
      <c r="EZ127" s="682"/>
      <c r="FA127" s="682"/>
      <c r="FB127" s="682"/>
      <c r="FC127" s="682"/>
      <c r="FD127" s="682"/>
      <c r="FE127" s="682"/>
      <c r="FF127" s="676">
        <f t="shared" si="277"/>
        <v>0</v>
      </c>
      <c r="FG127" s="107">
        <f t="shared" si="278"/>
        <v>0</v>
      </c>
    </row>
    <row r="128" spans="1:163" ht="83.25" customHeight="1" x14ac:dyDescent="0.2">
      <c r="A128" s="299"/>
      <c r="B128" s="299"/>
      <c r="C128" s="240"/>
      <c r="D128" s="268"/>
      <c r="E128" s="410"/>
      <c r="F128" s="411"/>
      <c r="G128" s="226">
        <v>90</v>
      </c>
      <c r="H128" s="222" t="s">
        <v>329</v>
      </c>
      <c r="I128" s="1103" t="s">
        <v>330</v>
      </c>
      <c r="J128" s="387" t="s">
        <v>267</v>
      </c>
      <c r="K128" s="387">
        <v>1</v>
      </c>
      <c r="L128" s="391" t="s">
        <v>73</v>
      </c>
      <c r="M128" s="395">
        <v>100</v>
      </c>
      <c r="N128" s="392">
        <v>130</v>
      </c>
      <c r="O128" s="392">
        <v>104</v>
      </c>
      <c r="P128" s="935">
        <v>131</v>
      </c>
      <c r="Q128" s="392">
        <v>115</v>
      </c>
      <c r="R128" s="228"/>
      <c r="S128" s="919">
        <v>117</v>
      </c>
      <c r="T128" s="392">
        <v>126</v>
      </c>
      <c r="U128" s="392"/>
      <c r="V128" s="935">
        <v>124</v>
      </c>
      <c r="W128" s="900">
        <v>130</v>
      </c>
      <c r="X128" s="391"/>
      <c r="Y128" s="388">
        <f>BL128/$BL$120</f>
        <v>0.76235294117647057</v>
      </c>
      <c r="Z128" s="226">
        <v>4</v>
      </c>
      <c r="AA128" s="301" t="s">
        <v>114</v>
      </c>
      <c r="AB128" s="85"/>
      <c r="AC128" s="75"/>
      <c r="AD128" s="68"/>
      <c r="AE128" s="68"/>
      <c r="AF128" s="85"/>
      <c r="AG128" s="75">
        <v>190000000</v>
      </c>
      <c r="AH128" s="75">
        <v>72789100</v>
      </c>
      <c r="AI128" s="75">
        <v>72789100</v>
      </c>
      <c r="AJ128" s="85">
        <v>40000000</v>
      </c>
      <c r="AK128" s="69">
        <v>40000000</v>
      </c>
      <c r="AL128" s="75">
        <v>37000000</v>
      </c>
      <c r="AM128" s="75">
        <v>37000000</v>
      </c>
      <c r="AN128" s="85"/>
      <c r="AO128" s="75"/>
      <c r="AP128" s="75"/>
      <c r="AQ128" s="75"/>
      <c r="AR128" s="85"/>
      <c r="AS128" s="75"/>
      <c r="AT128" s="68"/>
      <c r="AU128" s="68"/>
      <c r="AV128" s="85"/>
      <c r="AW128" s="75"/>
      <c r="AX128" s="75"/>
      <c r="AY128" s="75"/>
      <c r="AZ128" s="85"/>
      <c r="BA128" s="75"/>
      <c r="BB128" s="75"/>
      <c r="BC128" s="75"/>
      <c r="BD128" s="85"/>
      <c r="BE128" s="75"/>
      <c r="BF128" s="68"/>
      <c r="BG128" s="68"/>
      <c r="BH128" s="85">
        <v>3200000000</v>
      </c>
      <c r="BI128" s="75"/>
      <c r="BJ128" s="75"/>
      <c r="BK128" s="75"/>
      <c r="BL128" s="67">
        <f t="shared" si="267"/>
        <v>3240000000</v>
      </c>
      <c r="BM128" s="68">
        <f t="shared" si="268"/>
        <v>230000000</v>
      </c>
      <c r="BN128" s="68">
        <f t="shared" si="269"/>
        <v>109789100</v>
      </c>
      <c r="BO128" s="68">
        <f t="shared" si="270"/>
        <v>109789100</v>
      </c>
      <c r="BP128" s="682"/>
      <c r="BQ128" s="238"/>
      <c r="BR128" s="238"/>
      <c r="BS128" s="238"/>
      <c r="BT128" s="682"/>
      <c r="BU128" s="238">
        <v>10000000</v>
      </c>
      <c r="BV128" s="238">
        <v>10000000</v>
      </c>
      <c r="BW128" s="238">
        <v>10000000</v>
      </c>
      <c r="BX128" s="238"/>
      <c r="BY128" s="682">
        <v>40000000</v>
      </c>
      <c r="BZ128" s="238">
        <v>36000000</v>
      </c>
      <c r="CA128" s="238">
        <v>35000000</v>
      </c>
      <c r="CB128" s="238">
        <v>35000000</v>
      </c>
      <c r="CC128" s="238"/>
      <c r="CD128" s="682"/>
      <c r="CE128" s="238"/>
      <c r="CF128" s="238"/>
      <c r="CG128" s="238"/>
      <c r="CH128" s="682"/>
      <c r="CI128" s="238"/>
      <c r="CJ128" s="238"/>
      <c r="CK128" s="238"/>
      <c r="CL128" s="682"/>
      <c r="CM128" s="238"/>
      <c r="CN128" s="238"/>
      <c r="CO128" s="238"/>
      <c r="CP128" s="682"/>
      <c r="CQ128" s="238"/>
      <c r="CR128" s="238"/>
      <c r="CS128" s="238"/>
      <c r="CT128" s="238"/>
      <c r="CU128" s="685"/>
      <c r="CV128" s="238"/>
      <c r="CW128" s="238"/>
      <c r="CX128" s="238"/>
      <c r="CY128" s="238"/>
      <c r="CZ128" s="682">
        <v>4295276423</v>
      </c>
      <c r="DA128" s="238"/>
      <c r="DB128" s="238"/>
      <c r="DC128" s="238"/>
      <c r="DD128" s="676">
        <f t="shared" si="271"/>
        <v>4335276423</v>
      </c>
      <c r="DE128" s="782">
        <f t="shared" si="279"/>
        <v>46000000</v>
      </c>
      <c r="DF128" s="711">
        <f t="shared" si="280"/>
        <v>45000000</v>
      </c>
      <c r="DG128" s="711">
        <f t="shared" si="281"/>
        <v>45000000</v>
      </c>
      <c r="DH128" s="711"/>
      <c r="DI128" s="685"/>
      <c r="DJ128" s="93"/>
      <c r="DK128" s="685"/>
      <c r="DL128" s="685"/>
      <c r="DM128" s="685"/>
      <c r="DN128" s="685"/>
      <c r="DO128" s="685"/>
      <c r="DP128" s="685"/>
      <c r="DQ128" s="685"/>
      <c r="DR128" s="685">
        <v>20000000</v>
      </c>
      <c r="DS128" s="685"/>
      <c r="DT128" s="685"/>
      <c r="DU128" s="685"/>
      <c r="DV128" s="685"/>
      <c r="DW128" s="685"/>
      <c r="DX128" s="685"/>
      <c r="DY128" s="685"/>
      <c r="DZ128" s="685"/>
      <c r="EA128" s="685"/>
      <c r="EB128" s="685"/>
      <c r="EC128" s="685"/>
      <c r="ED128" s="685"/>
      <c r="EE128" s="685"/>
      <c r="EF128" s="685"/>
      <c r="EG128" s="685"/>
      <c r="EH128" s="685"/>
      <c r="EI128" s="685"/>
      <c r="EJ128" s="685"/>
      <c r="EK128" s="685"/>
      <c r="EL128" s="685"/>
      <c r="EM128" s="685"/>
      <c r="EN128" s="685"/>
      <c r="EO128" s="685">
        <f>6000000000-1000000000</f>
        <v>5000000000</v>
      </c>
      <c r="EP128" s="682"/>
      <c r="EQ128" s="682"/>
      <c r="ER128" s="682"/>
      <c r="ES128" s="676">
        <f t="shared" si="273"/>
        <v>5000000000</v>
      </c>
      <c r="ET128" s="690">
        <f t="shared" si="274"/>
        <v>20000000</v>
      </c>
      <c r="EU128" s="690">
        <f t="shared" si="275"/>
        <v>0</v>
      </c>
      <c r="EV128" s="690">
        <f t="shared" si="276"/>
        <v>0</v>
      </c>
      <c r="EW128" s="834"/>
      <c r="EX128" s="682"/>
      <c r="EY128" s="682">
        <v>10000000</v>
      </c>
      <c r="EZ128" s="682"/>
      <c r="FA128" s="682"/>
      <c r="FB128" s="682"/>
      <c r="FC128" s="682"/>
      <c r="FD128" s="682"/>
      <c r="FE128" s="682">
        <v>3000000000</v>
      </c>
      <c r="FF128" s="676">
        <f t="shared" si="277"/>
        <v>3010000000</v>
      </c>
      <c r="FG128" s="107">
        <f t="shared" si="278"/>
        <v>15585276423</v>
      </c>
    </row>
    <row r="129" spans="1:163" ht="84" customHeight="1" x14ac:dyDescent="0.2">
      <c r="A129" s="299"/>
      <c r="B129" s="299"/>
      <c r="C129" s="240"/>
      <c r="D129" s="268"/>
      <c r="E129" s="308"/>
      <c r="F129" s="308"/>
      <c r="G129" s="226">
        <v>91</v>
      </c>
      <c r="H129" s="222" t="s">
        <v>331</v>
      </c>
      <c r="I129" s="1103" t="s">
        <v>332</v>
      </c>
      <c r="J129" s="387" t="s">
        <v>267</v>
      </c>
      <c r="K129" s="387">
        <v>1</v>
      </c>
      <c r="L129" s="391" t="s">
        <v>58</v>
      </c>
      <c r="M129" s="395">
        <v>0</v>
      </c>
      <c r="N129" s="392">
        <v>54</v>
      </c>
      <c r="O129" s="392">
        <v>54</v>
      </c>
      <c r="P129" s="935">
        <v>54</v>
      </c>
      <c r="Q129" s="785">
        <v>54</v>
      </c>
      <c r="R129" s="228"/>
      <c r="S129" s="885">
        <v>54</v>
      </c>
      <c r="T129" s="392">
        <v>54</v>
      </c>
      <c r="U129" s="392"/>
      <c r="V129" s="935">
        <v>0</v>
      </c>
      <c r="W129" s="900">
        <v>54</v>
      </c>
      <c r="X129" s="391"/>
      <c r="Y129" s="388">
        <f>BL129/$BL$120</f>
        <v>0.23529411764705882</v>
      </c>
      <c r="Z129" s="226">
        <v>4</v>
      </c>
      <c r="AA129" s="301" t="s">
        <v>114</v>
      </c>
      <c r="AB129" s="85"/>
      <c r="AC129" s="75"/>
      <c r="AD129" s="68"/>
      <c r="AE129" s="68"/>
      <c r="AF129" s="85"/>
      <c r="AG129" s="69">
        <v>270000000</v>
      </c>
      <c r="AH129" s="75">
        <v>266659889</v>
      </c>
      <c r="AI129" s="75">
        <v>251659889</v>
      </c>
      <c r="AJ129" s="85"/>
      <c r="AK129" s="75"/>
      <c r="AL129" s="75"/>
      <c r="AM129" s="75"/>
      <c r="AN129" s="85"/>
      <c r="AO129" s="75"/>
      <c r="AP129" s="75"/>
      <c r="AQ129" s="75"/>
      <c r="AR129" s="85"/>
      <c r="AS129" s="75"/>
      <c r="AT129" s="68"/>
      <c r="AU129" s="68"/>
      <c r="AV129" s="85"/>
      <c r="AW129" s="75"/>
      <c r="AX129" s="75"/>
      <c r="AY129" s="75"/>
      <c r="AZ129" s="85"/>
      <c r="BA129" s="75"/>
      <c r="BB129" s="75"/>
      <c r="BC129" s="75"/>
      <c r="BD129" s="85"/>
      <c r="BE129" s="75"/>
      <c r="BF129" s="68"/>
      <c r="BG129" s="68"/>
      <c r="BH129" s="85">
        <v>1000000000</v>
      </c>
      <c r="BI129" s="75"/>
      <c r="BJ129" s="75"/>
      <c r="BK129" s="75"/>
      <c r="BL129" s="67">
        <f t="shared" si="267"/>
        <v>1000000000</v>
      </c>
      <c r="BM129" s="68">
        <f t="shared" si="268"/>
        <v>270000000</v>
      </c>
      <c r="BN129" s="68">
        <f t="shared" si="269"/>
        <v>266659889</v>
      </c>
      <c r="BO129" s="68">
        <f t="shared" si="270"/>
        <v>251659889</v>
      </c>
      <c r="BP129" s="682"/>
      <c r="BQ129" s="238"/>
      <c r="BR129" s="238"/>
      <c r="BS129" s="238"/>
      <c r="BT129" s="682"/>
      <c r="BU129" s="322">
        <v>190000000</v>
      </c>
      <c r="BV129" s="238">
        <v>179829600</v>
      </c>
      <c r="BW129" s="238">
        <v>179829600</v>
      </c>
      <c r="BX129" s="238"/>
      <c r="BY129" s="682"/>
      <c r="BZ129" s="238"/>
      <c r="CA129" s="238"/>
      <c r="CB129" s="238"/>
      <c r="CC129" s="238"/>
      <c r="CD129" s="682"/>
      <c r="CE129" s="238"/>
      <c r="CF129" s="238"/>
      <c r="CG129" s="238"/>
      <c r="CH129" s="682"/>
      <c r="CI129" s="238"/>
      <c r="CJ129" s="238"/>
      <c r="CK129" s="238"/>
      <c r="CL129" s="682"/>
      <c r="CM129" s="238"/>
      <c r="CN129" s="238"/>
      <c r="CO129" s="238"/>
      <c r="CP129" s="682"/>
      <c r="CQ129" s="238"/>
      <c r="CR129" s="238"/>
      <c r="CS129" s="238"/>
      <c r="CT129" s="238"/>
      <c r="CU129" s="685"/>
      <c r="CV129" s="238"/>
      <c r="CW129" s="238"/>
      <c r="CX129" s="238"/>
      <c r="CY129" s="238"/>
      <c r="CZ129" s="682">
        <v>1000000000</v>
      </c>
      <c r="DA129" s="238"/>
      <c r="DB129" s="238"/>
      <c r="DC129" s="238"/>
      <c r="DD129" s="676">
        <f t="shared" si="271"/>
        <v>1000000000</v>
      </c>
      <c r="DE129" s="782">
        <f t="shared" si="279"/>
        <v>190000000</v>
      </c>
      <c r="DF129" s="711">
        <f t="shared" si="280"/>
        <v>179829600</v>
      </c>
      <c r="DG129" s="711">
        <f t="shared" si="281"/>
        <v>179829600</v>
      </c>
      <c r="DH129" s="711"/>
      <c r="DI129" s="685"/>
      <c r="DJ129" s="93"/>
      <c r="DK129" s="685"/>
      <c r="DL129" s="685"/>
      <c r="DM129" s="685"/>
      <c r="DN129" s="685">
        <v>74000000</v>
      </c>
      <c r="DO129" s="685"/>
      <c r="DP129" s="685"/>
      <c r="DQ129" s="685"/>
      <c r="DR129" s="685">
        <v>20000000</v>
      </c>
      <c r="DS129" s="685"/>
      <c r="DT129" s="685"/>
      <c r="DU129" s="685"/>
      <c r="DV129" s="685"/>
      <c r="DW129" s="685"/>
      <c r="DX129" s="685"/>
      <c r="DY129" s="685"/>
      <c r="DZ129" s="685"/>
      <c r="EA129" s="685"/>
      <c r="EB129" s="685"/>
      <c r="EC129" s="685"/>
      <c r="ED129" s="685"/>
      <c r="EE129" s="685"/>
      <c r="EF129" s="685"/>
      <c r="EG129" s="685"/>
      <c r="EH129" s="685"/>
      <c r="EI129" s="685"/>
      <c r="EJ129" s="685"/>
      <c r="EK129" s="685"/>
      <c r="EL129" s="685"/>
      <c r="EM129" s="685"/>
      <c r="EN129" s="685"/>
      <c r="EO129" s="685">
        <v>1000000000</v>
      </c>
      <c r="EP129" s="682"/>
      <c r="EQ129" s="682"/>
      <c r="ER129" s="682"/>
      <c r="ES129" s="676">
        <f t="shared" si="273"/>
        <v>1000000000</v>
      </c>
      <c r="ET129" s="690">
        <f t="shared" si="274"/>
        <v>94000000</v>
      </c>
      <c r="EU129" s="690">
        <f t="shared" si="275"/>
        <v>0</v>
      </c>
      <c r="EV129" s="690">
        <f t="shared" si="276"/>
        <v>0</v>
      </c>
      <c r="EW129" s="834"/>
      <c r="EX129" s="682"/>
      <c r="EY129" s="682"/>
      <c r="EZ129" s="682"/>
      <c r="FA129" s="682"/>
      <c r="FB129" s="682"/>
      <c r="FC129" s="682"/>
      <c r="FD129" s="682"/>
      <c r="FE129" s="682">
        <v>1000000000</v>
      </c>
      <c r="FF129" s="676">
        <f t="shared" si="277"/>
        <v>1000000000</v>
      </c>
      <c r="FG129" s="107">
        <f t="shared" si="278"/>
        <v>4000000000</v>
      </c>
    </row>
    <row r="130" spans="1:163" ht="93" customHeight="1" x14ac:dyDescent="0.2">
      <c r="A130" s="299"/>
      <c r="B130" s="299"/>
      <c r="C130" s="239"/>
      <c r="D130" s="270"/>
      <c r="E130" s="245"/>
      <c r="F130" s="245"/>
      <c r="G130" s="226">
        <v>92</v>
      </c>
      <c r="H130" s="222" t="s">
        <v>333</v>
      </c>
      <c r="I130" s="1103" t="s">
        <v>334</v>
      </c>
      <c r="J130" s="387" t="s">
        <v>267</v>
      </c>
      <c r="K130" s="387">
        <v>1</v>
      </c>
      <c r="L130" s="391" t="s">
        <v>73</v>
      </c>
      <c r="M130" s="395">
        <v>0</v>
      </c>
      <c r="N130" s="392">
        <v>6</v>
      </c>
      <c r="O130" s="392">
        <v>1</v>
      </c>
      <c r="P130" s="935">
        <v>1</v>
      </c>
      <c r="Q130" s="392">
        <v>2</v>
      </c>
      <c r="R130" s="228"/>
      <c r="S130" s="919">
        <v>7</v>
      </c>
      <c r="T130" s="392">
        <v>2</v>
      </c>
      <c r="U130" s="392"/>
      <c r="V130" s="935">
        <v>4</v>
      </c>
      <c r="W130" s="900">
        <v>1</v>
      </c>
      <c r="X130" s="391"/>
      <c r="Y130" s="408"/>
      <c r="Z130" s="226">
        <v>4</v>
      </c>
      <c r="AA130" s="301" t="s">
        <v>114</v>
      </c>
      <c r="AB130" s="85"/>
      <c r="AC130" s="75"/>
      <c r="AD130" s="68"/>
      <c r="AE130" s="68"/>
      <c r="AF130" s="85"/>
      <c r="AG130" s="75"/>
      <c r="AH130" s="75"/>
      <c r="AI130" s="75"/>
      <c r="AJ130" s="85"/>
      <c r="AK130" s="75"/>
      <c r="AL130" s="75"/>
      <c r="AM130" s="75"/>
      <c r="AN130" s="85"/>
      <c r="AO130" s="75"/>
      <c r="AP130" s="75"/>
      <c r="AQ130" s="75"/>
      <c r="AR130" s="85"/>
      <c r="AS130" s="75"/>
      <c r="AT130" s="68"/>
      <c r="AU130" s="68"/>
      <c r="AV130" s="85"/>
      <c r="AW130" s="75"/>
      <c r="AX130" s="75"/>
      <c r="AY130" s="75"/>
      <c r="AZ130" s="85"/>
      <c r="BA130" s="75"/>
      <c r="BB130" s="75"/>
      <c r="BC130" s="75"/>
      <c r="BD130" s="85"/>
      <c r="BE130" s="75"/>
      <c r="BF130" s="68"/>
      <c r="BG130" s="68"/>
      <c r="BH130" s="85"/>
      <c r="BI130" s="75"/>
      <c r="BJ130" s="75"/>
      <c r="BK130" s="75"/>
      <c r="BL130" s="67">
        <f t="shared" si="267"/>
        <v>0</v>
      </c>
      <c r="BM130" s="68">
        <f t="shared" si="268"/>
        <v>0</v>
      </c>
      <c r="BN130" s="68">
        <f t="shared" si="269"/>
        <v>0</v>
      </c>
      <c r="BO130" s="68">
        <f t="shared" si="270"/>
        <v>0</v>
      </c>
      <c r="BP130" s="682"/>
      <c r="BQ130" s="238"/>
      <c r="BR130" s="238"/>
      <c r="BS130" s="238"/>
      <c r="BT130" s="682"/>
      <c r="BU130" s="238"/>
      <c r="BV130" s="238"/>
      <c r="BW130" s="238"/>
      <c r="BX130" s="238"/>
      <c r="BY130" s="682"/>
      <c r="BZ130" s="238"/>
      <c r="CA130" s="238"/>
      <c r="CB130" s="238"/>
      <c r="CC130" s="238"/>
      <c r="CD130" s="682"/>
      <c r="CE130" s="238"/>
      <c r="CF130" s="238"/>
      <c r="CG130" s="238"/>
      <c r="CH130" s="682"/>
      <c r="CI130" s="238"/>
      <c r="CJ130" s="238"/>
      <c r="CK130" s="238"/>
      <c r="CL130" s="682"/>
      <c r="CM130" s="238"/>
      <c r="CN130" s="238"/>
      <c r="CO130" s="238"/>
      <c r="CP130" s="682"/>
      <c r="CQ130" s="238"/>
      <c r="CR130" s="238"/>
      <c r="CS130" s="238"/>
      <c r="CT130" s="238"/>
      <c r="CU130" s="682"/>
      <c r="CV130" s="238"/>
      <c r="CW130" s="238"/>
      <c r="CX130" s="238"/>
      <c r="CY130" s="238"/>
      <c r="CZ130" s="682"/>
      <c r="DA130" s="238"/>
      <c r="DB130" s="238"/>
      <c r="DC130" s="238"/>
      <c r="DD130" s="676">
        <f t="shared" si="271"/>
        <v>0</v>
      </c>
      <c r="DE130" s="782">
        <f t="shared" si="279"/>
        <v>0</v>
      </c>
      <c r="DF130" s="711">
        <f t="shared" si="280"/>
        <v>0</v>
      </c>
      <c r="DG130" s="711">
        <f t="shared" si="281"/>
        <v>0</v>
      </c>
      <c r="DH130" s="711"/>
      <c r="DI130" s="685"/>
      <c r="DJ130" s="93"/>
      <c r="DK130" s="685"/>
      <c r="DL130" s="685"/>
      <c r="DM130" s="685"/>
      <c r="DN130" s="685"/>
      <c r="DO130" s="685"/>
      <c r="DP130" s="685"/>
      <c r="DQ130" s="685"/>
      <c r="DR130" s="685"/>
      <c r="DS130" s="685"/>
      <c r="DT130" s="685"/>
      <c r="DU130" s="685"/>
      <c r="DV130" s="685"/>
      <c r="DW130" s="685"/>
      <c r="DX130" s="685"/>
      <c r="DY130" s="685"/>
      <c r="DZ130" s="685"/>
      <c r="EA130" s="685"/>
      <c r="EB130" s="685"/>
      <c r="EC130" s="685"/>
      <c r="ED130" s="685"/>
      <c r="EE130" s="685"/>
      <c r="EF130" s="685"/>
      <c r="EG130" s="685"/>
      <c r="EH130" s="685"/>
      <c r="EI130" s="685"/>
      <c r="EJ130" s="685"/>
      <c r="EK130" s="685"/>
      <c r="EL130" s="685"/>
      <c r="EM130" s="685"/>
      <c r="EN130" s="685"/>
      <c r="EO130" s="685"/>
      <c r="EP130" s="682"/>
      <c r="EQ130" s="682"/>
      <c r="ER130" s="682"/>
      <c r="ES130" s="676">
        <f t="shared" si="273"/>
        <v>0</v>
      </c>
      <c r="ET130" s="690">
        <f t="shared" si="274"/>
        <v>0</v>
      </c>
      <c r="EU130" s="690">
        <f t="shared" si="275"/>
        <v>0</v>
      </c>
      <c r="EV130" s="690">
        <f t="shared" si="276"/>
        <v>0</v>
      </c>
      <c r="EW130" s="834"/>
      <c r="EX130" s="682"/>
      <c r="EY130" s="682"/>
      <c r="EZ130" s="682"/>
      <c r="FA130" s="682"/>
      <c r="FB130" s="682"/>
      <c r="FC130" s="682"/>
      <c r="FD130" s="682"/>
      <c r="FE130" s="682"/>
      <c r="FF130" s="676">
        <f t="shared" si="277"/>
        <v>0</v>
      </c>
      <c r="FG130" s="107">
        <f t="shared" si="278"/>
        <v>0</v>
      </c>
    </row>
    <row r="131" spans="1:163" ht="24.75" customHeight="1" x14ac:dyDescent="0.2">
      <c r="A131" s="299"/>
      <c r="B131" s="299"/>
      <c r="C131" s="205">
        <v>21</v>
      </c>
      <c r="D131" s="206" t="s">
        <v>335</v>
      </c>
      <c r="E131" s="205"/>
      <c r="F131" s="350"/>
      <c r="G131" s="205"/>
      <c r="H131" s="350"/>
      <c r="I131" s="259"/>
      <c r="J131" s="208"/>
      <c r="K131" s="208"/>
      <c r="L131" s="260"/>
      <c r="M131" s="259"/>
      <c r="N131" s="259"/>
      <c r="O131" s="150"/>
      <c r="P131" s="150"/>
      <c r="Q131" s="259"/>
      <c r="R131" s="262"/>
      <c r="S131" s="871"/>
      <c r="T131" s="259"/>
      <c r="U131" s="259"/>
      <c r="V131" s="150"/>
      <c r="W131" s="208"/>
      <c r="X131" s="208"/>
      <c r="Y131" s="263"/>
      <c r="Z131" s="208"/>
      <c r="AA131" s="208"/>
      <c r="AB131" s="72">
        <f t="shared" ref="AB131:BK131" si="282">SUM(AB132:AB135)</f>
        <v>0</v>
      </c>
      <c r="AC131" s="72">
        <f t="shared" si="282"/>
        <v>0</v>
      </c>
      <c r="AD131" s="72">
        <f t="shared" si="282"/>
        <v>0</v>
      </c>
      <c r="AE131" s="72">
        <f t="shared" si="282"/>
        <v>0</v>
      </c>
      <c r="AF131" s="72">
        <f t="shared" si="282"/>
        <v>0</v>
      </c>
      <c r="AG131" s="72">
        <f t="shared" si="282"/>
        <v>0</v>
      </c>
      <c r="AH131" s="72">
        <f t="shared" si="282"/>
        <v>0</v>
      </c>
      <c r="AI131" s="72">
        <f t="shared" si="282"/>
        <v>0</v>
      </c>
      <c r="AJ131" s="72">
        <f t="shared" si="282"/>
        <v>25000000</v>
      </c>
      <c r="AK131" s="72">
        <f t="shared" si="282"/>
        <v>25000000</v>
      </c>
      <c r="AL131" s="72">
        <f t="shared" si="282"/>
        <v>0</v>
      </c>
      <c r="AM131" s="72">
        <f t="shared" si="282"/>
        <v>0</v>
      </c>
      <c r="AN131" s="72">
        <f t="shared" si="282"/>
        <v>0</v>
      </c>
      <c r="AO131" s="72">
        <f t="shared" si="282"/>
        <v>0</v>
      </c>
      <c r="AP131" s="72">
        <f t="shared" si="282"/>
        <v>0</v>
      </c>
      <c r="AQ131" s="72">
        <f t="shared" si="282"/>
        <v>0</v>
      </c>
      <c r="AR131" s="72">
        <f t="shared" si="282"/>
        <v>0</v>
      </c>
      <c r="AS131" s="72">
        <f t="shared" si="282"/>
        <v>0</v>
      </c>
      <c r="AT131" s="72">
        <f t="shared" si="282"/>
        <v>0</v>
      </c>
      <c r="AU131" s="72">
        <f t="shared" si="282"/>
        <v>0</v>
      </c>
      <c r="AV131" s="72">
        <f t="shared" si="282"/>
        <v>0</v>
      </c>
      <c r="AW131" s="72">
        <f t="shared" si="282"/>
        <v>0</v>
      </c>
      <c r="AX131" s="72">
        <f t="shared" si="282"/>
        <v>0</v>
      </c>
      <c r="AY131" s="72">
        <f t="shared" si="282"/>
        <v>0</v>
      </c>
      <c r="AZ131" s="72">
        <f t="shared" si="282"/>
        <v>250000000</v>
      </c>
      <c r="BA131" s="72">
        <f t="shared" si="282"/>
        <v>250000000</v>
      </c>
      <c r="BB131" s="72">
        <f t="shared" si="282"/>
        <v>7500000</v>
      </c>
      <c r="BC131" s="72">
        <f t="shared" si="282"/>
        <v>7500000</v>
      </c>
      <c r="BD131" s="72">
        <f t="shared" si="282"/>
        <v>0</v>
      </c>
      <c r="BE131" s="72">
        <f t="shared" si="282"/>
        <v>0</v>
      </c>
      <c r="BF131" s="72">
        <f t="shared" si="282"/>
        <v>0</v>
      </c>
      <c r="BG131" s="72">
        <f t="shared" si="282"/>
        <v>0</v>
      </c>
      <c r="BH131" s="72">
        <f t="shared" si="282"/>
        <v>0</v>
      </c>
      <c r="BI131" s="72">
        <f t="shared" si="282"/>
        <v>0</v>
      </c>
      <c r="BJ131" s="72">
        <f t="shared" si="282"/>
        <v>0</v>
      </c>
      <c r="BK131" s="72">
        <f t="shared" si="282"/>
        <v>0</v>
      </c>
      <c r="BL131" s="73">
        <f>SUM(BL132:BL135)</f>
        <v>275000000</v>
      </c>
      <c r="BM131" s="72">
        <f>SUM(BM132:BM135)</f>
        <v>275000000</v>
      </c>
      <c r="BN131" s="72">
        <f t="shared" ref="BN131:ED131" si="283">SUM(BN132:BN135)</f>
        <v>7500000</v>
      </c>
      <c r="BO131" s="72">
        <f t="shared" si="283"/>
        <v>7500000</v>
      </c>
      <c r="BP131" s="72">
        <f t="shared" si="283"/>
        <v>0</v>
      </c>
      <c r="BQ131" s="138">
        <f t="shared" si="283"/>
        <v>0</v>
      </c>
      <c r="BR131" s="138">
        <f t="shared" si="283"/>
        <v>0</v>
      </c>
      <c r="BS131" s="138">
        <f t="shared" si="283"/>
        <v>0</v>
      </c>
      <c r="BT131" s="72">
        <f t="shared" si="283"/>
        <v>0</v>
      </c>
      <c r="BU131" s="138">
        <f t="shared" si="283"/>
        <v>0</v>
      </c>
      <c r="BV131" s="138">
        <f t="shared" si="283"/>
        <v>0</v>
      </c>
      <c r="BW131" s="138">
        <f t="shared" si="283"/>
        <v>0</v>
      </c>
      <c r="BX131" s="138"/>
      <c r="BY131" s="72">
        <f t="shared" si="283"/>
        <v>30000000</v>
      </c>
      <c r="BZ131" s="138">
        <f t="shared" si="283"/>
        <v>273800000</v>
      </c>
      <c r="CA131" s="138">
        <f t="shared" si="283"/>
        <v>20800000</v>
      </c>
      <c r="CB131" s="138">
        <f t="shared" si="283"/>
        <v>20800000</v>
      </c>
      <c r="CC131" s="138"/>
      <c r="CD131" s="72">
        <f t="shared" si="283"/>
        <v>0</v>
      </c>
      <c r="CE131" s="138">
        <f t="shared" si="283"/>
        <v>0</v>
      </c>
      <c r="CF131" s="138">
        <f t="shared" si="283"/>
        <v>0</v>
      </c>
      <c r="CG131" s="138">
        <f t="shared" si="283"/>
        <v>0</v>
      </c>
      <c r="CH131" s="72">
        <f t="shared" si="283"/>
        <v>0</v>
      </c>
      <c r="CI131" s="138">
        <f t="shared" si="283"/>
        <v>0</v>
      </c>
      <c r="CJ131" s="138">
        <f t="shared" si="283"/>
        <v>0</v>
      </c>
      <c r="CK131" s="138">
        <f t="shared" si="283"/>
        <v>0</v>
      </c>
      <c r="CL131" s="72">
        <f t="shared" si="283"/>
        <v>0</v>
      </c>
      <c r="CM131" s="138">
        <f t="shared" si="283"/>
        <v>0</v>
      </c>
      <c r="CN131" s="138">
        <f t="shared" si="283"/>
        <v>0</v>
      </c>
      <c r="CO131" s="138">
        <f t="shared" si="283"/>
        <v>0</v>
      </c>
      <c r="CP131" s="72">
        <f t="shared" si="283"/>
        <v>257500000</v>
      </c>
      <c r="CQ131" s="138">
        <f t="shared" si="283"/>
        <v>0</v>
      </c>
      <c r="CR131" s="138">
        <f t="shared" si="283"/>
        <v>0</v>
      </c>
      <c r="CS131" s="138">
        <f t="shared" si="283"/>
        <v>0</v>
      </c>
      <c r="CT131" s="138"/>
      <c r="CU131" s="72">
        <f t="shared" si="283"/>
        <v>0</v>
      </c>
      <c r="CV131" s="138">
        <f t="shared" si="283"/>
        <v>0</v>
      </c>
      <c r="CW131" s="138">
        <f t="shared" si="283"/>
        <v>0</v>
      </c>
      <c r="CX131" s="138">
        <f t="shared" si="283"/>
        <v>0</v>
      </c>
      <c r="CY131" s="138"/>
      <c r="CZ131" s="72">
        <f t="shared" si="283"/>
        <v>0</v>
      </c>
      <c r="DA131" s="138">
        <f t="shared" si="283"/>
        <v>0</v>
      </c>
      <c r="DB131" s="138">
        <f t="shared" si="283"/>
        <v>0</v>
      </c>
      <c r="DC131" s="138">
        <f t="shared" si="283"/>
        <v>0</v>
      </c>
      <c r="DD131" s="72">
        <f t="shared" si="283"/>
        <v>287500000</v>
      </c>
      <c r="DE131" s="72">
        <f t="shared" si="283"/>
        <v>273800000</v>
      </c>
      <c r="DF131" s="72">
        <f t="shared" si="283"/>
        <v>20800000</v>
      </c>
      <c r="DG131" s="72">
        <f t="shared" si="283"/>
        <v>20800000</v>
      </c>
      <c r="DH131" s="72"/>
      <c r="DI131" s="72">
        <f t="shared" si="283"/>
        <v>0</v>
      </c>
      <c r="DJ131" s="72">
        <f t="shared" ref="DJ131" si="284">SUM(DJ132:DJ135)</f>
        <v>0</v>
      </c>
      <c r="DK131" s="72">
        <f t="shared" si="283"/>
        <v>0</v>
      </c>
      <c r="DL131" s="72">
        <f t="shared" si="283"/>
        <v>0</v>
      </c>
      <c r="DM131" s="72">
        <f t="shared" ref="DM131" si="285">SUM(DM132:DM135)</f>
        <v>0</v>
      </c>
      <c r="DN131" s="72">
        <f t="shared" si="283"/>
        <v>114100000</v>
      </c>
      <c r="DO131" s="72">
        <f t="shared" si="283"/>
        <v>0</v>
      </c>
      <c r="DP131" s="72">
        <f t="shared" si="283"/>
        <v>0</v>
      </c>
      <c r="DQ131" s="72">
        <f t="shared" ref="DQ131" si="286">SUM(DQ132:DQ135)</f>
        <v>15000000</v>
      </c>
      <c r="DR131" s="72">
        <f t="shared" si="283"/>
        <v>22000000</v>
      </c>
      <c r="DS131" s="72">
        <f t="shared" si="283"/>
        <v>0</v>
      </c>
      <c r="DT131" s="72">
        <f t="shared" si="283"/>
        <v>0</v>
      </c>
      <c r="DU131" s="72">
        <f t="shared" si="283"/>
        <v>0</v>
      </c>
      <c r="DV131" s="72">
        <f t="shared" si="283"/>
        <v>0</v>
      </c>
      <c r="DW131" s="72">
        <f t="shared" si="283"/>
        <v>0</v>
      </c>
      <c r="DX131" s="72">
        <f t="shared" si="283"/>
        <v>0</v>
      </c>
      <c r="DY131" s="72">
        <f t="shared" ref="DY131" si="287">SUM(DY132:DY135)</f>
        <v>0</v>
      </c>
      <c r="DZ131" s="72">
        <f t="shared" si="283"/>
        <v>0</v>
      </c>
      <c r="EA131" s="72">
        <f t="shared" si="283"/>
        <v>0</v>
      </c>
      <c r="EB131" s="72">
        <f t="shared" si="283"/>
        <v>0</v>
      </c>
      <c r="EC131" s="72">
        <f t="shared" si="283"/>
        <v>0</v>
      </c>
      <c r="ED131" s="72">
        <f t="shared" si="283"/>
        <v>0</v>
      </c>
      <c r="EE131" s="72">
        <f t="shared" ref="EE131:ER131" si="288">SUM(EE132:EE135)</f>
        <v>0</v>
      </c>
      <c r="EF131" s="72">
        <f t="shared" si="288"/>
        <v>0</v>
      </c>
      <c r="EG131" s="72">
        <f t="shared" ref="EG131" si="289">SUM(EG132:EG135)</f>
        <v>265225000</v>
      </c>
      <c r="EH131" s="72">
        <f t="shared" si="288"/>
        <v>257770022</v>
      </c>
      <c r="EI131" s="72">
        <f t="shared" si="288"/>
        <v>0</v>
      </c>
      <c r="EJ131" s="72">
        <f t="shared" si="288"/>
        <v>0</v>
      </c>
      <c r="EK131" s="72">
        <f t="shared" ref="EK131" si="290">SUM(EK132:EK135)</f>
        <v>0</v>
      </c>
      <c r="EL131" s="72">
        <f t="shared" si="288"/>
        <v>0</v>
      </c>
      <c r="EM131" s="72">
        <f t="shared" si="288"/>
        <v>0</v>
      </c>
      <c r="EN131" s="72">
        <f t="shared" si="288"/>
        <v>0</v>
      </c>
      <c r="EO131" s="72">
        <f t="shared" ref="EO131" si="291">SUM(EO132:EO135)</f>
        <v>0</v>
      </c>
      <c r="EP131" s="72">
        <f t="shared" si="288"/>
        <v>0</v>
      </c>
      <c r="EQ131" s="72">
        <f t="shared" si="288"/>
        <v>0</v>
      </c>
      <c r="ER131" s="72">
        <f t="shared" si="288"/>
        <v>0</v>
      </c>
      <c r="ES131" s="72">
        <f>SUM(ES132:ES135)</f>
        <v>280225000</v>
      </c>
      <c r="ET131" s="72">
        <f t="shared" ref="ET131:EV131" si="292">SUM(ET132:ET135)</f>
        <v>393870022</v>
      </c>
      <c r="EU131" s="72">
        <f t="shared" si="292"/>
        <v>0</v>
      </c>
      <c r="EV131" s="72">
        <f t="shared" si="292"/>
        <v>0</v>
      </c>
      <c r="EW131" s="680"/>
      <c r="EX131" s="680"/>
      <c r="EY131" s="680"/>
      <c r="EZ131" s="680"/>
      <c r="FA131" s="680"/>
      <c r="FB131" s="680"/>
      <c r="FC131" s="680"/>
      <c r="FD131" s="680"/>
      <c r="FE131" s="680"/>
      <c r="FF131" s="805">
        <f>SUM(FF132:FF135)</f>
        <v>283181750</v>
      </c>
      <c r="FG131" s="72">
        <f>SUM(FG132:FG135)</f>
        <v>1125906750</v>
      </c>
    </row>
    <row r="132" spans="1:163" ht="87" customHeight="1" x14ac:dyDescent="0.2">
      <c r="A132" s="299"/>
      <c r="B132" s="299"/>
      <c r="C132" s="247">
        <v>16</v>
      </c>
      <c r="D132" s="218" t="s">
        <v>336</v>
      </c>
      <c r="E132" s="227">
        <v>45</v>
      </c>
      <c r="F132" s="227">
        <v>90</v>
      </c>
      <c r="G132" s="221">
        <v>93</v>
      </c>
      <c r="H132" s="222" t="s">
        <v>337</v>
      </c>
      <c r="I132" s="1103" t="s">
        <v>338</v>
      </c>
      <c r="J132" s="387" t="s">
        <v>267</v>
      </c>
      <c r="K132" s="387">
        <v>1</v>
      </c>
      <c r="L132" s="391" t="s">
        <v>73</v>
      </c>
      <c r="M132" s="395" t="s">
        <v>53</v>
      </c>
      <c r="N132" s="392">
        <v>36</v>
      </c>
      <c r="O132" s="392">
        <v>4</v>
      </c>
      <c r="P132" s="935">
        <v>4</v>
      </c>
      <c r="Q132" s="392">
        <v>18</v>
      </c>
      <c r="R132" s="228"/>
      <c r="S132" s="919">
        <v>4</v>
      </c>
      <c r="T132" s="392">
        <v>32</v>
      </c>
      <c r="U132" s="392"/>
      <c r="V132" s="935">
        <v>20</v>
      </c>
      <c r="W132" s="900">
        <v>36</v>
      </c>
      <c r="X132" s="391"/>
      <c r="Y132" s="408"/>
      <c r="Z132" s="226">
        <v>4</v>
      </c>
      <c r="AA132" s="226" t="s">
        <v>114</v>
      </c>
      <c r="AB132" s="85"/>
      <c r="AC132" s="75"/>
      <c r="AD132" s="68"/>
      <c r="AE132" s="68"/>
      <c r="AF132" s="85"/>
      <c r="AG132" s="75"/>
      <c r="AH132" s="75"/>
      <c r="AI132" s="75"/>
      <c r="AJ132" s="85"/>
      <c r="AK132" s="75"/>
      <c r="AL132" s="75"/>
      <c r="AM132" s="75"/>
      <c r="AN132" s="85"/>
      <c r="AO132" s="75"/>
      <c r="AP132" s="75"/>
      <c r="AQ132" s="75"/>
      <c r="AR132" s="85"/>
      <c r="AS132" s="75"/>
      <c r="AT132" s="68"/>
      <c r="AU132" s="68"/>
      <c r="AV132" s="85"/>
      <c r="AW132" s="75"/>
      <c r="AX132" s="75"/>
      <c r="AY132" s="75"/>
      <c r="AZ132" s="85"/>
      <c r="BA132" s="75"/>
      <c r="BB132" s="75"/>
      <c r="BC132" s="75"/>
      <c r="BD132" s="85"/>
      <c r="BE132" s="75"/>
      <c r="BF132" s="68"/>
      <c r="BG132" s="68"/>
      <c r="BH132" s="85"/>
      <c r="BI132" s="75"/>
      <c r="BJ132" s="75"/>
      <c r="BK132" s="75"/>
      <c r="BL132" s="67">
        <f>+AB132+AF132+AJ132+AN132+AR132+AV132+AZ132+BD132+BH132</f>
        <v>0</v>
      </c>
      <c r="BM132" s="68">
        <f t="shared" ref="BM132:BO135" si="293">AC132+AG132+AK132+AO132+AS132+AW132+BA132+BE132+BI132</f>
        <v>0</v>
      </c>
      <c r="BN132" s="68">
        <f t="shared" si="293"/>
        <v>0</v>
      </c>
      <c r="BO132" s="68">
        <f t="shared" si="293"/>
        <v>0</v>
      </c>
      <c r="BP132" s="682"/>
      <c r="BQ132" s="238"/>
      <c r="BR132" s="238"/>
      <c r="BS132" s="238"/>
      <c r="BT132" s="682"/>
      <c r="BU132" s="238"/>
      <c r="BV132" s="238"/>
      <c r="BW132" s="238"/>
      <c r="BX132" s="238"/>
      <c r="BY132" s="682"/>
      <c r="BZ132" s="238"/>
      <c r="CA132" s="238"/>
      <c r="CB132" s="238"/>
      <c r="CC132" s="238"/>
      <c r="CD132" s="682"/>
      <c r="CE132" s="238"/>
      <c r="CF132" s="238"/>
      <c r="CG132" s="238"/>
      <c r="CH132" s="682"/>
      <c r="CI132" s="238"/>
      <c r="CJ132" s="238"/>
      <c r="CK132" s="238"/>
      <c r="CL132" s="682"/>
      <c r="CM132" s="238"/>
      <c r="CN132" s="238"/>
      <c r="CO132" s="238"/>
      <c r="CP132" s="682"/>
      <c r="CQ132" s="238"/>
      <c r="CR132" s="238"/>
      <c r="CS132" s="238"/>
      <c r="CT132" s="238"/>
      <c r="CU132" s="682"/>
      <c r="CV132" s="238"/>
      <c r="CW132" s="238"/>
      <c r="CX132" s="238"/>
      <c r="CY132" s="238"/>
      <c r="CZ132" s="682"/>
      <c r="DA132" s="238"/>
      <c r="DB132" s="238"/>
      <c r="DC132" s="238"/>
      <c r="DD132" s="676">
        <f t="shared" ref="DD132:DG135" si="294">BP132+BT132+BY132+CD132+CH132+CL132+CP132+CU132+CZ132</f>
        <v>0</v>
      </c>
      <c r="DE132" s="782">
        <f t="shared" si="294"/>
        <v>0</v>
      </c>
      <c r="DF132" s="711">
        <f t="shared" si="294"/>
        <v>0</v>
      </c>
      <c r="DG132" s="711">
        <f t="shared" si="294"/>
        <v>0</v>
      </c>
      <c r="DH132" s="711"/>
      <c r="DI132" s="685"/>
      <c r="DJ132" s="93"/>
      <c r="DK132" s="685"/>
      <c r="DL132" s="685"/>
      <c r="DM132" s="685"/>
      <c r="DN132" s="685">
        <v>59100000</v>
      </c>
      <c r="DO132" s="685"/>
      <c r="DP132" s="685"/>
      <c r="DQ132" s="685"/>
      <c r="DR132" s="685"/>
      <c r="DS132" s="685"/>
      <c r="DT132" s="685"/>
      <c r="DU132" s="685"/>
      <c r="DV132" s="685"/>
      <c r="DW132" s="685"/>
      <c r="DX132" s="685"/>
      <c r="DY132" s="685"/>
      <c r="DZ132" s="685"/>
      <c r="EA132" s="685"/>
      <c r="EB132" s="685"/>
      <c r="EC132" s="685"/>
      <c r="ED132" s="685"/>
      <c r="EE132" s="685"/>
      <c r="EF132" s="685"/>
      <c r="EG132" s="685"/>
      <c r="EH132" s="685"/>
      <c r="EI132" s="685"/>
      <c r="EJ132" s="685"/>
      <c r="EK132" s="685"/>
      <c r="EL132" s="685"/>
      <c r="EM132" s="685"/>
      <c r="EN132" s="685"/>
      <c r="EO132" s="685"/>
      <c r="EP132" s="682"/>
      <c r="EQ132" s="682"/>
      <c r="ER132" s="682"/>
      <c r="ES132" s="676">
        <f>DI132+DM132+DQ132+DU132+DY132+EC132+EG132+EK132+EO132</f>
        <v>0</v>
      </c>
      <c r="ET132" s="690">
        <f t="shared" ref="ET132:EV135" si="295">DJ132+DN132+DR132+DV132+DZ132+ED132+EH132+EL132+EP132</f>
        <v>59100000</v>
      </c>
      <c r="EU132" s="690">
        <f t="shared" si="295"/>
        <v>0</v>
      </c>
      <c r="EV132" s="690">
        <f t="shared" si="295"/>
        <v>0</v>
      </c>
      <c r="EW132" s="834"/>
      <c r="EX132" s="682"/>
      <c r="EY132" s="682"/>
      <c r="EZ132" s="682"/>
      <c r="FA132" s="682"/>
      <c r="FB132" s="682"/>
      <c r="FC132" s="682"/>
      <c r="FD132" s="682"/>
      <c r="FE132" s="682"/>
      <c r="FF132" s="676">
        <f>EW132+EX132+EY132+EZ132+FA132+FB132+FC132+FD132+FE132</f>
        <v>0</v>
      </c>
      <c r="FG132" s="107">
        <f>BL132+DD132+ES132+FF132</f>
        <v>0</v>
      </c>
    </row>
    <row r="133" spans="1:163" ht="51.75" customHeight="1" x14ac:dyDescent="0.2">
      <c r="A133" s="299"/>
      <c r="B133" s="299"/>
      <c r="C133" s="247">
        <v>17</v>
      </c>
      <c r="D133" s="412" t="s">
        <v>300</v>
      </c>
      <c r="E133" s="413" t="s">
        <v>301</v>
      </c>
      <c r="F133" s="414">
        <v>0.5</v>
      </c>
      <c r="G133" s="221">
        <v>94</v>
      </c>
      <c r="H133" s="222" t="s">
        <v>339</v>
      </c>
      <c r="I133" s="1103" t="s">
        <v>340</v>
      </c>
      <c r="J133" s="387" t="s">
        <v>267</v>
      </c>
      <c r="K133" s="387">
        <v>1</v>
      </c>
      <c r="L133" s="391" t="s">
        <v>73</v>
      </c>
      <c r="M133" s="395">
        <v>70</v>
      </c>
      <c r="N133" s="392">
        <v>140</v>
      </c>
      <c r="O133" s="392">
        <v>79</v>
      </c>
      <c r="P133" s="935">
        <v>20</v>
      </c>
      <c r="Q133" s="392">
        <v>105</v>
      </c>
      <c r="R133" s="902">
        <v>30</v>
      </c>
      <c r="S133" s="919">
        <v>0</v>
      </c>
      <c r="T133" s="392">
        <v>131</v>
      </c>
      <c r="U133" s="392">
        <f>40+15</f>
        <v>55</v>
      </c>
      <c r="V133" s="935">
        <v>0</v>
      </c>
      <c r="W133" s="900">
        <v>140</v>
      </c>
      <c r="X133" s="391">
        <f>50+15</f>
        <v>65</v>
      </c>
      <c r="Y133" s="388">
        <f>BL133/$BL$131</f>
        <v>0.88181818181818183</v>
      </c>
      <c r="Z133" s="226">
        <v>4</v>
      </c>
      <c r="AA133" s="226" t="s">
        <v>114</v>
      </c>
      <c r="AB133" s="85"/>
      <c r="AC133" s="75"/>
      <c r="AD133" s="68"/>
      <c r="AE133" s="68"/>
      <c r="AF133" s="85"/>
      <c r="AG133" s="75"/>
      <c r="AH133" s="75"/>
      <c r="AI133" s="75"/>
      <c r="AJ133" s="85"/>
      <c r="AK133" s="75">
        <v>25000000</v>
      </c>
      <c r="AL133" s="75"/>
      <c r="AM133" s="75"/>
      <c r="AN133" s="85"/>
      <c r="AO133" s="75"/>
      <c r="AP133" s="75"/>
      <c r="AQ133" s="75"/>
      <c r="AR133" s="85"/>
      <c r="AS133" s="75"/>
      <c r="AT133" s="68"/>
      <c r="AU133" s="68"/>
      <c r="AV133" s="85"/>
      <c r="AW133" s="75"/>
      <c r="AX133" s="75"/>
      <c r="AY133" s="75"/>
      <c r="AZ133" s="85">
        <v>242500000</v>
      </c>
      <c r="BA133" s="75">
        <f>250000000-7500000</f>
        <v>242500000</v>
      </c>
      <c r="BB133" s="75"/>
      <c r="BC133" s="75"/>
      <c r="BD133" s="85"/>
      <c r="BE133" s="75"/>
      <c r="BF133" s="68"/>
      <c r="BG133" s="68"/>
      <c r="BH133" s="85"/>
      <c r="BI133" s="75"/>
      <c r="BJ133" s="75"/>
      <c r="BK133" s="75"/>
      <c r="BL133" s="67">
        <f>+AB133+AF133+AJ133+AN133+AR133+AV133+AZ133+BD133+BH133</f>
        <v>242500000</v>
      </c>
      <c r="BM133" s="68">
        <f t="shared" si="293"/>
        <v>267500000</v>
      </c>
      <c r="BN133" s="68">
        <f t="shared" si="293"/>
        <v>0</v>
      </c>
      <c r="BO133" s="68">
        <f t="shared" si="293"/>
        <v>0</v>
      </c>
      <c r="BP133" s="682"/>
      <c r="BQ133" s="238"/>
      <c r="BR133" s="238"/>
      <c r="BS133" s="238"/>
      <c r="BT133" s="682"/>
      <c r="BU133" s="238"/>
      <c r="BV133" s="238"/>
      <c r="BW133" s="238"/>
      <c r="BX133" s="238"/>
      <c r="BY133" s="682"/>
      <c r="BZ133" s="779">
        <v>253000000</v>
      </c>
      <c r="CA133" s="238"/>
      <c r="CB133" s="238"/>
      <c r="CC133" s="238"/>
      <c r="CD133" s="682"/>
      <c r="CE133" s="322"/>
      <c r="CF133" s="238"/>
      <c r="CG133" s="238"/>
      <c r="CH133" s="682"/>
      <c r="CI133" s="238"/>
      <c r="CJ133" s="238"/>
      <c r="CK133" s="238"/>
      <c r="CL133" s="682"/>
      <c r="CM133" s="238"/>
      <c r="CN133" s="238"/>
      <c r="CO133" s="238"/>
      <c r="CP133" s="682">
        <v>253000000</v>
      </c>
      <c r="CQ133" s="238"/>
      <c r="CR133" s="238"/>
      <c r="CS133" s="238"/>
      <c r="CT133" s="238"/>
      <c r="CU133" s="682"/>
      <c r="CV133" s="238"/>
      <c r="CW133" s="238"/>
      <c r="CX133" s="238"/>
      <c r="CY133" s="238"/>
      <c r="CZ133" s="682"/>
      <c r="DA133" s="238"/>
      <c r="DB133" s="238"/>
      <c r="DC133" s="238"/>
      <c r="DD133" s="676">
        <f t="shared" si="294"/>
        <v>253000000</v>
      </c>
      <c r="DE133" s="782">
        <f t="shared" si="294"/>
        <v>253000000</v>
      </c>
      <c r="DF133" s="711">
        <f t="shared" si="294"/>
        <v>0</v>
      </c>
      <c r="DG133" s="711">
        <f t="shared" si="294"/>
        <v>0</v>
      </c>
      <c r="DH133" s="711"/>
      <c r="DI133" s="685"/>
      <c r="DJ133" s="93"/>
      <c r="DK133" s="685"/>
      <c r="DL133" s="685"/>
      <c r="DM133" s="685"/>
      <c r="DN133" s="685">
        <v>55000000</v>
      </c>
      <c r="DO133" s="685"/>
      <c r="DP133" s="685"/>
      <c r="DQ133" s="685"/>
      <c r="DR133" s="685">
        <v>22000000</v>
      </c>
      <c r="DS133" s="685"/>
      <c r="DT133" s="685"/>
      <c r="DU133" s="685"/>
      <c r="DV133" s="685"/>
      <c r="DW133" s="685"/>
      <c r="DX133" s="685"/>
      <c r="DY133" s="685"/>
      <c r="DZ133" s="685"/>
      <c r="EA133" s="685"/>
      <c r="EB133" s="685"/>
      <c r="EC133" s="685"/>
      <c r="ED133" s="685"/>
      <c r="EE133" s="685"/>
      <c r="EF133" s="685"/>
      <c r="EG133" s="685">
        <v>240000000</v>
      </c>
      <c r="EH133" s="685">
        <v>227770022</v>
      </c>
      <c r="EI133" s="685"/>
      <c r="EJ133" s="685"/>
      <c r="EK133" s="685"/>
      <c r="EL133" s="685"/>
      <c r="EM133" s="685"/>
      <c r="EN133" s="685"/>
      <c r="EO133" s="685"/>
      <c r="EP133" s="682"/>
      <c r="EQ133" s="682"/>
      <c r="ER133" s="682"/>
      <c r="ES133" s="676">
        <f>DI133+DM133+DQ133+DU133+DY133+EC133+EG133+EK133+EO133</f>
        <v>240000000</v>
      </c>
      <c r="ET133" s="690">
        <f t="shared" si="295"/>
        <v>304770022</v>
      </c>
      <c r="EU133" s="690">
        <f t="shared" si="295"/>
        <v>0</v>
      </c>
      <c r="EV133" s="690">
        <f t="shared" si="295"/>
        <v>0</v>
      </c>
      <c r="EW133" s="834"/>
      <c r="EX133" s="682"/>
      <c r="EY133" s="682"/>
      <c r="EZ133" s="682"/>
      <c r="FA133" s="682"/>
      <c r="FB133" s="682"/>
      <c r="FC133" s="682">
        <v>249700000</v>
      </c>
      <c r="FD133" s="682"/>
      <c r="FE133" s="682"/>
      <c r="FF133" s="676">
        <f>EW133+EX133+EY133+EZ133+FA133+FB133+FC133+FD133+FE133</f>
        <v>249700000</v>
      </c>
      <c r="FG133" s="107">
        <f>BL133+DD133+ES133+FF133</f>
        <v>985200000</v>
      </c>
    </row>
    <row r="134" spans="1:163" ht="51.75" customHeight="1" x14ac:dyDescent="0.2">
      <c r="A134" s="299"/>
      <c r="B134" s="299"/>
      <c r="C134" s="247">
        <v>18</v>
      </c>
      <c r="D134" s="218" t="s">
        <v>304</v>
      </c>
      <c r="E134" s="227">
        <v>6</v>
      </c>
      <c r="F134" s="227">
        <v>12</v>
      </c>
      <c r="G134" s="221">
        <v>95</v>
      </c>
      <c r="H134" s="222" t="s">
        <v>341</v>
      </c>
      <c r="I134" s="1103" t="s">
        <v>342</v>
      </c>
      <c r="J134" s="387" t="s">
        <v>267</v>
      </c>
      <c r="K134" s="387">
        <v>1</v>
      </c>
      <c r="L134" s="391" t="s">
        <v>58</v>
      </c>
      <c r="M134" s="395">
        <v>0</v>
      </c>
      <c r="N134" s="392">
        <v>500</v>
      </c>
      <c r="O134" s="392">
        <v>500</v>
      </c>
      <c r="P134" s="935">
        <v>450</v>
      </c>
      <c r="Q134" s="785">
        <v>500</v>
      </c>
      <c r="R134" s="902" t="s">
        <v>65</v>
      </c>
      <c r="S134" s="885">
        <v>500</v>
      </c>
      <c r="T134" s="392">
        <v>500</v>
      </c>
      <c r="U134" s="392"/>
      <c r="V134" s="935">
        <v>0</v>
      </c>
      <c r="W134" s="900">
        <v>500</v>
      </c>
      <c r="X134" s="391"/>
      <c r="Y134" s="388">
        <f>BL134/$BL$131</f>
        <v>6.363636363636363E-2</v>
      </c>
      <c r="Z134" s="226">
        <v>4</v>
      </c>
      <c r="AA134" s="226" t="s">
        <v>114</v>
      </c>
      <c r="AB134" s="85"/>
      <c r="AC134" s="75"/>
      <c r="AD134" s="68"/>
      <c r="AE134" s="68"/>
      <c r="AF134" s="85"/>
      <c r="AG134" s="75"/>
      <c r="AH134" s="75"/>
      <c r="AI134" s="75"/>
      <c r="AJ134" s="85">
        <v>10000000</v>
      </c>
      <c r="AK134" s="69">
        <v>0</v>
      </c>
      <c r="AL134" s="75"/>
      <c r="AM134" s="75"/>
      <c r="AN134" s="85"/>
      <c r="AO134" s="75"/>
      <c r="AP134" s="75"/>
      <c r="AQ134" s="75"/>
      <c r="AR134" s="85"/>
      <c r="AS134" s="75"/>
      <c r="AT134" s="68"/>
      <c r="AU134" s="68"/>
      <c r="AV134" s="85"/>
      <c r="AW134" s="75"/>
      <c r="AX134" s="75"/>
      <c r="AY134" s="75"/>
      <c r="AZ134" s="85">
        <v>7500000</v>
      </c>
      <c r="BA134" s="69">
        <v>7500000</v>
      </c>
      <c r="BB134" s="75">
        <v>7500000</v>
      </c>
      <c r="BC134" s="75">
        <v>7500000</v>
      </c>
      <c r="BD134" s="85"/>
      <c r="BE134" s="75"/>
      <c r="BF134" s="68"/>
      <c r="BG134" s="68"/>
      <c r="BH134" s="85"/>
      <c r="BI134" s="75"/>
      <c r="BJ134" s="75"/>
      <c r="BK134" s="75"/>
      <c r="BL134" s="67">
        <f>+AB134+AF134+AJ134+AN134+AR134+AV134+AZ134+BD134+BH134</f>
        <v>17500000</v>
      </c>
      <c r="BM134" s="68">
        <f t="shared" si="293"/>
        <v>7500000</v>
      </c>
      <c r="BN134" s="68">
        <f t="shared" si="293"/>
        <v>7500000</v>
      </c>
      <c r="BO134" s="68">
        <f t="shared" si="293"/>
        <v>7500000</v>
      </c>
      <c r="BP134" s="682"/>
      <c r="BQ134" s="238"/>
      <c r="BR134" s="238"/>
      <c r="BS134" s="238"/>
      <c r="BT134" s="682"/>
      <c r="BU134" s="238"/>
      <c r="BV134" s="238"/>
      <c r="BW134" s="238"/>
      <c r="BX134" s="238"/>
      <c r="BY134" s="682">
        <f>18200000-4500000</f>
        <v>13700000</v>
      </c>
      <c r="BZ134" s="322">
        <v>4500000</v>
      </c>
      <c r="CA134" s="238">
        <v>4500000</v>
      </c>
      <c r="CB134" s="238">
        <v>4500000</v>
      </c>
      <c r="CC134" s="238"/>
      <c r="CD134" s="682"/>
      <c r="CE134" s="322"/>
      <c r="CF134" s="238"/>
      <c r="CG134" s="238"/>
      <c r="CH134" s="682"/>
      <c r="CI134" s="238"/>
      <c r="CJ134" s="238"/>
      <c r="CK134" s="238"/>
      <c r="CL134" s="682"/>
      <c r="CM134" s="238"/>
      <c r="CN134" s="238"/>
      <c r="CO134" s="238"/>
      <c r="CP134" s="682">
        <v>4500000</v>
      </c>
      <c r="CQ134" s="238"/>
      <c r="CR134" s="238"/>
      <c r="CS134" s="238"/>
      <c r="CT134" s="238"/>
      <c r="CU134" s="682"/>
      <c r="CV134" s="238"/>
      <c r="CW134" s="238"/>
      <c r="CX134" s="238"/>
      <c r="CY134" s="238"/>
      <c r="CZ134" s="682"/>
      <c r="DA134" s="238"/>
      <c r="DB134" s="238"/>
      <c r="DC134" s="238"/>
      <c r="DD134" s="676">
        <f t="shared" si="294"/>
        <v>18200000</v>
      </c>
      <c r="DE134" s="782">
        <f t="shared" si="294"/>
        <v>4500000</v>
      </c>
      <c r="DF134" s="711">
        <f t="shared" si="294"/>
        <v>4500000</v>
      </c>
      <c r="DG134" s="711">
        <f t="shared" si="294"/>
        <v>4500000</v>
      </c>
      <c r="DH134" s="711"/>
      <c r="DI134" s="685"/>
      <c r="DJ134" s="93"/>
      <c r="DK134" s="685"/>
      <c r="DL134" s="685"/>
      <c r="DM134" s="685"/>
      <c r="DN134" s="685"/>
      <c r="DO134" s="685"/>
      <c r="DP134" s="685"/>
      <c r="DQ134" s="685">
        <f>17800000-3000000</f>
        <v>14800000</v>
      </c>
      <c r="DR134" s="685"/>
      <c r="DS134" s="685"/>
      <c r="DT134" s="685"/>
      <c r="DU134" s="685"/>
      <c r="DV134" s="685"/>
      <c r="DW134" s="685"/>
      <c r="DX134" s="685"/>
      <c r="DY134" s="685"/>
      <c r="DZ134" s="685"/>
      <c r="EA134" s="685"/>
      <c r="EB134" s="685"/>
      <c r="EC134" s="685"/>
      <c r="ED134" s="685"/>
      <c r="EE134" s="685"/>
      <c r="EF134" s="685"/>
      <c r="EG134" s="685">
        <v>3000000</v>
      </c>
      <c r="EH134" s="685">
        <v>10000000</v>
      </c>
      <c r="EI134" s="685"/>
      <c r="EJ134" s="685"/>
      <c r="EK134" s="685"/>
      <c r="EL134" s="685"/>
      <c r="EM134" s="685"/>
      <c r="EN134" s="685"/>
      <c r="EO134" s="685"/>
      <c r="EP134" s="682"/>
      <c r="EQ134" s="682"/>
      <c r="ER134" s="682"/>
      <c r="ES134" s="676">
        <f>DI134+DM134+DQ134+DU134+DY134+EC134+EG134+EK134+EO134</f>
        <v>17800000</v>
      </c>
      <c r="ET134" s="690">
        <f t="shared" si="295"/>
        <v>10000000</v>
      </c>
      <c r="EU134" s="690">
        <f t="shared" si="295"/>
        <v>0</v>
      </c>
      <c r="EV134" s="690">
        <f t="shared" si="295"/>
        <v>0</v>
      </c>
      <c r="EW134" s="834"/>
      <c r="EX134" s="682"/>
      <c r="EY134" s="682"/>
      <c r="EZ134" s="682"/>
      <c r="FA134" s="682"/>
      <c r="FB134" s="682"/>
      <c r="FC134" s="682">
        <v>18020000</v>
      </c>
      <c r="FD134" s="682"/>
      <c r="FE134" s="682"/>
      <c r="FF134" s="676">
        <f>EW134+EX134+EY134+EZ134+FA134+FB134+FC134+FD134+FE134</f>
        <v>18020000</v>
      </c>
      <c r="FG134" s="107">
        <f>BL134+DD134+ES134+FF134</f>
        <v>71520000</v>
      </c>
    </row>
    <row r="135" spans="1:163" ht="51.75" customHeight="1" x14ac:dyDescent="0.2">
      <c r="A135" s="299"/>
      <c r="B135" s="299"/>
      <c r="C135" s="239">
        <v>19</v>
      </c>
      <c r="D135" s="280" t="s">
        <v>307</v>
      </c>
      <c r="E135" s="325" t="s">
        <v>984</v>
      </c>
      <c r="F135" s="369" t="s">
        <v>982</v>
      </c>
      <c r="G135" s="415">
        <v>96</v>
      </c>
      <c r="H135" s="222" t="s">
        <v>343</v>
      </c>
      <c r="I135" s="1103" t="s">
        <v>344</v>
      </c>
      <c r="J135" s="387" t="s">
        <v>267</v>
      </c>
      <c r="K135" s="387">
        <v>1</v>
      </c>
      <c r="L135" s="391" t="s">
        <v>73</v>
      </c>
      <c r="M135" s="395">
        <v>0</v>
      </c>
      <c r="N135" s="392">
        <v>6</v>
      </c>
      <c r="O135" s="392">
        <v>1</v>
      </c>
      <c r="P135" s="935">
        <v>0</v>
      </c>
      <c r="Q135" s="392">
        <v>3</v>
      </c>
      <c r="R135" s="902">
        <v>2</v>
      </c>
      <c r="S135" s="919">
        <v>4</v>
      </c>
      <c r="T135" s="392">
        <v>5</v>
      </c>
      <c r="U135" s="392">
        <v>2</v>
      </c>
      <c r="V135" s="935">
        <v>0</v>
      </c>
      <c r="W135" s="900">
        <v>6</v>
      </c>
      <c r="X135" s="391">
        <v>2</v>
      </c>
      <c r="Y135" s="388">
        <f>BL135/$BL$131</f>
        <v>5.4545454545454543E-2</v>
      </c>
      <c r="Z135" s="226">
        <v>4</v>
      </c>
      <c r="AA135" s="226" t="s">
        <v>114</v>
      </c>
      <c r="AB135" s="85"/>
      <c r="AC135" s="75"/>
      <c r="AD135" s="68"/>
      <c r="AE135" s="68"/>
      <c r="AF135" s="85"/>
      <c r="AG135" s="75"/>
      <c r="AH135" s="75"/>
      <c r="AI135" s="75"/>
      <c r="AJ135" s="85">
        <v>15000000</v>
      </c>
      <c r="AK135" s="69">
        <v>0</v>
      </c>
      <c r="AL135" s="75"/>
      <c r="AM135" s="75"/>
      <c r="AN135" s="85"/>
      <c r="AO135" s="75"/>
      <c r="AP135" s="75"/>
      <c r="AQ135" s="75"/>
      <c r="AR135" s="85"/>
      <c r="AS135" s="75"/>
      <c r="AT135" s="68"/>
      <c r="AU135" s="68"/>
      <c r="AV135" s="85"/>
      <c r="AW135" s="75"/>
      <c r="AX135" s="75"/>
      <c r="AY135" s="75"/>
      <c r="AZ135" s="85"/>
      <c r="BA135" s="75"/>
      <c r="BB135" s="75"/>
      <c r="BC135" s="75"/>
      <c r="BD135" s="85"/>
      <c r="BE135" s="75"/>
      <c r="BF135" s="68"/>
      <c r="BG135" s="68"/>
      <c r="BH135" s="85"/>
      <c r="BI135" s="75"/>
      <c r="BJ135" s="75"/>
      <c r="BK135" s="75"/>
      <c r="BL135" s="67">
        <f>+AB135+AF135+AJ135+AN135+AR135+AV135+AZ135+BD135+BH135</f>
        <v>15000000</v>
      </c>
      <c r="BM135" s="68">
        <f t="shared" si="293"/>
        <v>0</v>
      </c>
      <c r="BN135" s="68">
        <f t="shared" si="293"/>
        <v>0</v>
      </c>
      <c r="BO135" s="68">
        <f t="shared" si="293"/>
        <v>0</v>
      </c>
      <c r="BP135" s="682"/>
      <c r="BQ135" s="238"/>
      <c r="BR135" s="238"/>
      <c r="BS135" s="238"/>
      <c r="BT135" s="682"/>
      <c r="BU135" s="238"/>
      <c r="BV135" s="238"/>
      <c r="BW135" s="238"/>
      <c r="BX135" s="238"/>
      <c r="BY135" s="682">
        <v>16300000</v>
      </c>
      <c r="BZ135" s="238">
        <v>16300000</v>
      </c>
      <c r="CA135" s="238">
        <v>16300000</v>
      </c>
      <c r="CB135" s="238">
        <v>16300000</v>
      </c>
      <c r="CC135" s="238"/>
      <c r="CD135" s="682"/>
      <c r="CE135" s="238"/>
      <c r="CF135" s="238"/>
      <c r="CG135" s="238"/>
      <c r="CH135" s="682"/>
      <c r="CI135" s="238"/>
      <c r="CJ135" s="238"/>
      <c r="CK135" s="238"/>
      <c r="CL135" s="682"/>
      <c r="CM135" s="238"/>
      <c r="CN135" s="238"/>
      <c r="CO135" s="238"/>
      <c r="CP135" s="682"/>
      <c r="CQ135" s="238"/>
      <c r="CR135" s="238"/>
      <c r="CS135" s="238"/>
      <c r="CT135" s="238"/>
      <c r="CU135" s="682"/>
      <c r="CV135" s="238"/>
      <c r="CW135" s="238"/>
      <c r="CX135" s="238"/>
      <c r="CY135" s="238"/>
      <c r="CZ135" s="682"/>
      <c r="DA135" s="238"/>
      <c r="DB135" s="238"/>
      <c r="DC135" s="238"/>
      <c r="DD135" s="676">
        <f t="shared" si="294"/>
        <v>16300000</v>
      </c>
      <c r="DE135" s="782">
        <f t="shared" si="294"/>
        <v>16300000</v>
      </c>
      <c r="DF135" s="711">
        <f t="shared" si="294"/>
        <v>16300000</v>
      </c>
      <c r="DG135" s="711">
        <f t="shared" si="294"/>
        <v>16300000</v>
      </c>
      <c r="DH135" s="711"/>
      <c r="DI135" s="685"/>
      <c r="DJ135" s="93"/>
      <c r="DK135" s="685"/>
      <c r="DL135" s="685"/>
      <c r="DM135" s="685"/>
      <c r="DN135" s="685"/>
      <c r="DO135" s="685"/>
      <c r="DP135" s="685"/>
      <c r="DQ135" s="685">
        <v>200000</v>
      </c>
      <c r="DR135" s="685"/>
      <c r="DS135" s="685"/>
      <c r="DT135" s="685"/>
      <c r="DU135" s="685"/>
      <c r="DV135" s="685"/>
      <c r="DW135" s="685"/>
      <c r="DX135" s="685"/>
      <c r="DY135" s="685"/>
      <c r="DZ135" s="685"/>
      <c r="EA135" s="685"/>
      <c r="EB135" s="685"/>
      <c r="EC135" s="685"/>
      <c r="ED135" s="685"/>
      <c r="EE135" s="685"/>
      <c r="EF135" s="685"/>
      <c r="EG135" s="685">
        <v>22225000</v>
      </c>
      <c r="EH135" s="685">
        <v>20000000</v>
      </c>
      <c r="EI135" s="685"/>
      <c r="EJ135" s="685"/>
      <c r="EK135" s="685"/>
      <c r="EL135" s="685"/>
      <c r="EM135" s="685"/>
      <c r="EN135" s="685"/>
      <c r="EO135" s="685"/>
      <c r="EP135" s="682"/>
      <c r="EQ135" s="682"/>
      <c r="ER135" s="682"/>
      <c r="ES135" s="676">
        <f>DI135+DM135+DQ135+DU135+DY135+EC135+EG135+EK135+EO135</f>
        <v>22425000</v>
      </c>
      <c r="ET135" s="690">
        <f t="shared" si="295"/>
        <v>20000000</v>
      </c>
      <c r="EU135" s="690">
        <f t="shared" si="295"/>
        <v>0</v>
      </c>
      <c r="EV135" s="690">
        <f t="shared" si="295"/>
        <v>0</v>
      </c>
      <c r="EW135" s="834"/>
      <c r="EX135" s="682"/>
      <c r="EY135" s="682">
        <v>10000000</v>
      </c>
      <c r="EZ135" s="682"/>
      <c r="FA135" s="682"/>
      <c r="FB135" s="682"/>
      <c r="FC135" s="682">
        <v>5461750</v>
      </c>
      <c r="FD135" s="682"/>
      <c r="FE135" s="682"/>
      <c r="FF135" s="676">
        <f>EW135+EX135+EY135+EZ135+FA135+FB135+FC135+FD135+FE135</f>
        <v>15461750</v>
      </c>
      <c r="FG135" s="107">
        <f>BL135+DD135+ES135+FF135</f>
        <v>69186750</v>
      </c>
    </row>
    <row r="136" spans="1:163" ht="24.75" customHeight="1" x14ac:dyDescent="0.2">
      <c r="A136" s="299"/>
      <c r="B136" s="299"/>
      <c r="C136" s="205">
        <v>22</v>
      </c>
      <c r="D136" s="206" t="s">
        <v>345</v>
      </c>
      <c r="E136" s="208"/>
      <c r="F136" s="259"/>
      <c r="G136" s="208"/>
      <c r="H136" s="259"/>
      <c r="I136" s="259"/>
      <c r="J136" s="208"/>
      <c r="K136" s="208"/>
      <c r="L136" s="260"/>
      <c r="M136" s="259"/>
      <c r="N136" s="259"/>
      <c r="O136" s="150"/>
      <c r="P136" s="150"/>
      <c r="Q136" s="259"/>
      <c r="R136" s="262"/>
      <c r="S136" s="871"/>
      <c r="T136" s="259"/>
      <c r="U136" s="259"/>
      <c r="V136" s="150"/>
      <c r="W136" s="259"/>
      <c r="X136" s="208"/>
      <c r="Y136" s="263"/>
      <c r="Z136" s="208"/>
      <c r="AA136" s="208"/>
      <c r="AB136" s="72">
        <f t="shared" ref="AB136:BL136" si="296">SUM(AB137)</f>
        <v>0</v>
      </c>
      <c r="AC136" s="72">
        <f t="shared" si="296"/>
        <v>0</v>
      </c>
      <c r="AD136" s="72">
        <f t="shared" si="296"/>
        <v>0</v>
      </c>
      <c r="AE136" s="72">
        <f t="shared" si="296"/>
        <v>0</v>
      </c>
      <c r="AF136" s="72">
        <f t="shared" si="296"/>
        <v>0</v>
      </c>
      <c r="AG136" s="72">
        <f t="shared" si="296"/>
        <v>0</v>
      </c>
      <c r="AH136" s="72">
        <f t="shared" si="296"/>
        <v>0</v>
      </c>
      <c r="AI136" s="72">
        <f t="shared" si="296"/>
        <v>0</v>
      </c>
      <c r="AJ136" s="72">
        <f t="shared" si="296"/>
        <v>0</v>
      </c>
      <c r="AK136" s="72">
        <f t="shared" si="296"/>
        <v>0</v>
      </c>
      <c r="AL136" s="72">
        <f t="shared" si="296"/>
        <v>0</v>
      </c>
      <c r="AM136" s="72">
        <f t="shared" si="296"/>
        <v>0</v>
      </c>
      <c r="AN136" s="72">
        <f t="shared" si="296"/>
        <v>0</v>
      </c>
      <c r="AO136" s="72">
        <f t="shared" si="296"/>
        <v>0</v>
      </c>
      <c r="AP136" s="72">
        <f t="shared" si="296"/>
        <v>0</v>
      </c>
      <c r="AQ136" s="72">
        <f t="shared" si="296"/>
        <v>0</v>
      </c>
      <c r="AR136" s="72">
        <f t="shared" si="296"/>
        <v>0</v>
      </c>
      <c r="AS136" s="72">
        <f t="shared" si="296"/>
        <v>0</v>
      </c>
      <c r="AT136" s="72">
        <f t="shared" si="296"/>
        <v>0</v>
      </c>
      <c r="AU136" s="72">
        <f t="shared" si="296"/>
        <v>0</v>
      </c>
      <c r="AV136" s="72">
        <f t="shared" si="296"/>
        <v>0</v>
      </c>
      <c r="AW136" s="72">
        <f t="shared" si="296"/>
        <v>0</v>
      </c>
      <c r="AX136" s="72">
        <f t="shared" si="296"/>
        <v>0</v>
      </c>
      <c r="AY136" s="72">
        <f t="shared" si="296"/>
        <v>0</v>
      </c>
      <c r="AZ136" s="72">
        <f t="shared" si="296"/>
        <v>110000000</v>
      </c>
      <c r="BA136" s="72">
        <f t="shared" si="296"/>
        <v>110000000</v>
      </c>
      <c r="BB136" s="72">
        <f t="shared" si="296"/>
        <v>0</v>
      </c>
      <c r="BC136" s="72">
        <f t="shared" si="296"/>
        <v>0</v>
      </c>
      <c r="BD136" s="72">
        <f t="shared" si="296"/>
        <v>0</v>
      </c>
      <c r="BE136" s="72">
        <f t="shared" si="296"/>
        <v>0</v>
      </c>
      <c r="BF136" s="72">
        <f t="shared" si="296"/>
        <v>0</v>
      </c>
      <c r="BG136" s="72">
        <f t="shared" si="296"/>
        <v>0</v>
      </c>
      <c r="BH136" s="72">
        <f t="shared" si="296"/>
        <v>0</v>
      </c>
      <c r="BI136" s="72">
        <f t="shared" si="296"/>
        <v>0</v>
      </c>
      <c r="BJ136" s="72">
        <f t="shared" si="296"/>
        <v>0</v>
      </c>
      <c r="BK136" s="72">
        <f t="shared" si="296"/>
        <v>0</v>
      </c>
      <c r="BL136" s="72">
        <f t="shared" si="296"/>
        <v>110000000</v>
      </c>
      <c r="BM136" s="72">
        <f>SUM(BM137)</f>
        <v>110000000</v>
      </c>
      <c r="BN136" s="72">
        <f t="shared" ref="BN136:ED136" si="297">SUM(BN137)</f>
        <v>0</v>
      </c>
      <c r="BO136" s="72">
        <f t="shared" si="297"/>
        <v>0</v>
      </c>
      <c r="BP136" s="72">
        <f t="shared" si="297"/>
        <v>0</v>
      </c>
      <c r="BQ136" s="138">
        <f t="shared" si="297"/>
        <v>0</v>
      </c>
      <c r="BR136" s="138">
        <f t="shared" si="297"/>
        <v>0</v>
      </c>
      <c r="BS136" s="138">
        <f t="shared" si="297"/>
        <v>0</v>
      </c>
      <c r="BT136" s="72">
        <f t="shared" si="297"/>
        <v>0</v>
      </c>
      <c r="BU136" s="138">
        <f t="shared" si="297"/>
        <v>0</v>
      </c>
      <c r="BV136" s="138">
        <f t="shared" si="297"/>
        <v>0</v>
      </c>
      <c r="BW136" s="138">
        <f t="shared" si="297"/>
        <v>0</v>
      </c>
      <c r="BX136" s="138"/>
      <c r="BY136" s="72">
        <f t="shared" si="297"/>
        <v>0</v>
      </c>
      <c r="BZ136" s="138">
        <f t="shared" si="297"/>
        <v>43300000</v>
      </c>
      <c r="CA136" s="138">
        <f t="shared" si="297"/>
        <v>8000000</v>
      </c>
      <c r="CB136" s="138">
        <f t="shared" si="297"/>
        <v>8000000</v>
      </c>
      <c r="CC136" s="138"/>
      <c r="CD136" s="72">
        <f t="shared" si="297"/>
        <v>0</v>
      </c>
      <c r="CE136" s="138">
        <f t="shared" si="297"/>
        <v>0</v>
      </c>
      <c r="CF136" s="138">
        <f t="shared" si="297"/>
        <v>0</v>
      </c>
      <c r="CG136" s="138">
        <f t="shared" si="297"/>
        <v>0</v>
      </c>
      <c r="CH136" s="72">
        <f t="shared" si="297"/>
        <v>0</v>
      </c>
      <c r="CI136" s="138">
        <f t="shared" si="297"/>
        <v>0</v>
      </c>
      <c r="CJ136" s="138">
        <f t="shared" si="297"/>
        <v>0</v>
      </c>
      <c r="CK136" s="138">
        <f t="shared" si="297"/>
        <v>0</v>
      </c>
      <c r="CL136" s="72">
        <f t="shared" si="297"/>
        <v>0</v>
      </c>
      <c r="CM136" s="138">
        <f t="shared" si="297"/>
        <v>0</v>
      </c>
      <c r="CN136" s="138">
        <f t="shared" si="297"/>
        <v>0</v>
      </c>
      <c r="CO136" s="138">
        <f t="shared" si="297"/>
        <v>0</v>
      </c>
      <c r="CP136" s="72">
        <f t="shared" si="297"/>
        <v>113300000</v>
      </c>
      <c r="CQ136" s="138">
        <f t="shared" si="297"/>
        <v>0</v>
      </c>
      <c r="CR136" s="138">
        <f t="shared" si="297"/>
        <v>0</v>
      </c>
      <c r="CS136" s="138">
        <f t="shared" si="297"/>
        <v>0</v>
      </c>
      <c r="CT136" s="138"/>
      <c r="CU136" s="72">
        <f t="shared" si="297"/>
        <v>0</v>
      </c>
      <c r="CV136" s="138">
        <f t="shared" si="297"/>
        <v>0</v>
      </c>
      <c r="CW136" s="138">
        <f t="shared" si="297"/>
        <v>0</v>
      </c>
      <c r="CX136" s="138">
        <f t="shared" si="297"/>
        <v>0</v>
      </c>
      <c r="CY136" s="138"/>
      <c r="CZ136" s="72">
        <f t="shared" si="297"/>
        <v>0</v>
      </c>
      <c r="DA136" s="138">
        <f t="shared" si="297"/>
        <v>0</v>
      </c>
      <c r="DB136" s="138">
        <f t="shared" si="297"/>
        <v>0</v>
      </c>
      <c r="DC136" s="138">
        <f t="shared" si="297"/>
        <v>0</v>
      </c>
      <c r="DD136" s="72">
        <f t="shared" si="297"/>
        <v>113300000</v>
      </c>
      <c r="DE136" s="72">
        <f t="shared" si="297"/>
        <v>43300000</v>
      </c>
      <c r="DF136" s="72">
        <f t="shared" si="297"/>
        <v>8000000</v>
      </c>
      <c r="DG136" s="72">
        <f t="shared" si="297"/>
        <v>8000000</v>
      </c>
      <c r="DH136" s="72"/>
      <c r="DI136" s="72">
        <f t="shared" si="297"/>
        <v>0</v>
      </c>
      <c r="DJ136" s="72">
        <f t="shared" si="297"/>
        <v>0</v>
      </c>
      <c r="DK136" s="72">
        <f t="shared" si="297"/>
        <v>0</v>
      </c>
      <c r="DL136" s="72">
        <f t="shared" si="297"/>
        <v>0</v>
      </c>
      <c r="DM136" s="72">
        <f t="shared" si="297"/>
        <v>0</v>
      </c>
      <c r="DN136" s="72">
        <f t="shared" si="297"/>
        <v>0</v>
      </c>
      <c r="DO136" s="72">
        <f t="shared" si="297"/>
        <v>0</v>
      </c>
      <c r="DP136" s="72">
        <f t="shared" si="297"/>
        <v>0</v>
      </c>
      <c r="DQ136" s="72">
        <f t="shared" si="297"/>
        <v>0</v>
      </c>
      <c r="DR136" s="72">
        <f t="shared" si="297"/>
        <v>0</v>
      </c>
      <c r="DS136" s="72">
        <f t="shared" si="297"/>
        <v>0</v>
      </c>
      <c r="DT136" s="72">
        <f t="shared" si="297"/>
        <v>0</v>
      </c>
      <c r="DU136" s="72">
        <f t="shared" si="297"/>
        <v>0</v>
      </c>
      <c r="DV136" s="72">
        <f t="shared" si="297"/>
        <v>0</v>
      </c>
      <c r="DW136" s="72">
        <f t="shared" si="297"/>
        <v>0</v>
      </c>
      <c r="DX136" s="72">
        <f t="shared" si="297"/>
        <v>0</v>
      </c>
      <c r="DY136" s="72">
        <f t="shared" si="297"/>
        <v>0</v>
      </c>
      <c r="DZ136" s="72">
        <f t="shared" si="297"/>
        <v>0</v>
      </c>
      <c r="EA136" s="72">
        <f t="shared" si="297"/>
        <v>0</v>
      </c>
      <c r="EB136" s="72">
        <f t="shared" si="297"/>
        <v>0</v>
      </c>
      <c r="EC136" s="72">
        <f t="shared" si="297"/>
        <v>0</v>
      </c>
      <c r="ED136" s="72">
        <f t="shared" si="297"/>
        <v>0</v>
      </c>
      <c r="EE136" s="72">
        <f t="shared" ref="EE136:ER136" si="298">SUM(EE137)</f>
        <v>0</v>
      </c>
      <c r="EF136" s="72">
        <f t="shared" si="298"/>
        <v>0</v>
      </c>
      <c r="EG136" s="72">
        <f t="shared" si="298"/>
        <v>116699000</v>
      </c>
      <c r="EH136" s="72">
        <f t="shared" si="298"/>
        <v>10000000</v>
      </c>
      <c r="EI136" s="72">
        <f t="shared" si="298"/>
        <v>0</v>
      </c>
      <c r="EJ136" s="72">
        <f t="shared" si="298"/>
        <v>0</v>
      </c>
      <c r="EK136" s="72">
        <f t="shared" si="298"/>
        <v>0</v>
      </c>
      <c r="EL136" s="72">
        <f t="shared" si="298"/>
        <v>0</v>
      </c>
      <c r="EM136" s="72">
        <f t="shared" si="298"/>
        <v>0</v>
      </c>
      <c r="EN136" s="72">
        <f t="shared" si="298"/>
        <v>0</v>
      </c>
      <c r="EO136" s="72">
        <f t="shared" si="298"/>
        <v>0</v>
      </c>
      <c r="EP136" s="72">
        <f t="shared" si="298"/>
        <v>0</v>
      </c>
      <c r="EQ136" s="72">
        <f t="shared" si="298"/>
        <v>0</v>
      </c>
      <c r="ER136" s="72">
        <f t="shared" si="298"/>
        <v>0</v>
      </c>
      <c r="ES136" s="72">
        <f>SUM(ES137)</f>
        <v>116699000</v>
      </c>
      <c r="ET136" s="72">
        <f t="shared" ref="ET136:EV136" si="299">SUM(ET137)</f>
        <v>10000000</v>
      </c>
      <c r="EU136" s="72">
        <f t="shared" si="299"/>
        <v>0</v>
      </c>
      <c r="EV136" s="72">
        <f t="shared" si="299"/>
        <v>0</v>
      </c>
      <c r="EW136" s="680"/>
      <c r="EX136" s="680"/>
      <c r="EY136" s="680"/>
      <c r="EZ136" s="680"/>
      <c r="FA136" s="680"/>
      <c r="FB136" s="680"/>
      <c r="FC136" s="680"/>
      <c r="FD136" s="680"/>
      <c r="FE136" s="680"/>
      <c r="FF136" s="805">
        <f>SUM(FF137)</f>
        <v>120199970</v>
      </c>
      <c r="FG136" s="72">
        <f>SUM(FG137)</f>
        <v>460198970</v>
      </c>
    </row>
    <row r="137" spans="1:163" ht="227.25" customHeight="1" x14ac:dyDescent="0.2">
      <c r="A137" s="299"/>
      <c r="B137" s="299"/>
      <c r="C137" s="227" t="s">
        <v>943</v>
      </c>
      <c r="D137" s="416" t="s">
        <v>951</v>
      </c>
      <c r="E137" s="417" t="s">
        <v>952</v>
      </c>
      <c r="F137" s="417" t="s">
        <v>953</v>
      </c>
      <c r="G137" s="1094">
        <v>97</v>
      </c>
      <c r="H137" s="370" t="s">
        <v>346</v>
      </c>
      <c r="I137" s="418" t="s">
        <v>347</v>
      </c>
      <c r="J137" s="418" t="s">
        <v>267</v>
      </c>
      <c r="K137" s="419">
        <v>1</v>
      </c>
      <c r="L137" s="420" t="s">
        <v>73</v>
      </c>
      <c r="M137" s="419" t="s">
        <v>53</v>
      </c>
      <c r="N137" s="420">
        <v>52</v>
      </c>
      <c r="O137" s="420">
        <v>6.5</v>
      </c>
      <c r="P137" s="1086">
        <v>0</v>
      </c>
      <c r="Q137" s="420">
        <v>26</v>
      </c>
      <c r="R137" s="902">
        <v>33</v>
      </c>
      <c r="S137" s="1090">
        <v>37</v>
      </c>
      <c r="T137" s="420">
        <v>46</v>
      </c>
      <c r="U137" s="421"/>
      <c r="V137" s="1028">
        <v>44</v>
      </c>
      <c r="W137" s="901">
        <v>52</v>
      </c>
      <c r="X137" s="421"/>
      <c r="Y137" s="422">
        <f>BL137/BL136</f>
        <v>1</v>
      </c>
      <c r="Z137" s="248">
        <v>4</v>
      </c>
      <c r="AA137" s="248" t="s">
        <v>114</v>
      </c>
      <c r="AB137" s="95"/>
      <c r="AC137" s="75"/>
      <c r="AD137" s="68"/>
      <c r="AE137" s="68"/>
      <c r="AF137" s="95"/>
      <c r="AG137" s="75"/>
      <c r="AH137" s="75"/>
      <c r="AI137" s="75"/>
      <c r="AJ137" s="95"/>
      <c r="AK137" s="75"/>
      <c r="AL137" s="75"/>
      <c r="AM137" s="75"/>
      <c r="AN137" s="95"/>
      <c r="AO137" s="75"/>
      <c r="AP137" s="75"/>
      <c r="AQ137" s="75"/>
      <c r="AR137" s="95"/>
      <c r="AS137" s="75"/>
      <c r="AT137" s="68"/>
      <c r="AU137" s="68"/>
      <c r="AV137" s="95"/>
      <c r="AW137" s="75"/>
      <c r="AX137" s="75"/>
      <c r="AY137" s="75"/>
      <c r="AZ137" s="95">
        <v>110000000</v>
      </c>
      <c r="BA137" s="75">
        <v>110000000</v>
      </c>
      <c r="BB137" s="75"/>
      <c r="BC137" s="75"/>
      <c r="BD137" s="95"/>
      <c r="BE137" s="75"/>
      <c r="BF137" s="68"/>
      <c r="BG137" s="68"/>
      <c r="BH137" s="95"/>
      <c r="BI137" s="75"/>
      <c r="BJ137" s="75"/>
      <c r="BK137" s="75"/>
      <c r="BL137" s="70">
        <f>+AB137+AF137+AJ137+AN137+AR137+AV137+AZ137+BD137+BH137</f>
        <v>110000000</v>
      </c>
      <c r="BM137" s="70">
        <f>AC137+AG137+AK137+AO137+AS137+AW137+BA137+BE137+BI137</f>
        <v>110000000</v>
      </c>
      <c r="BN137" s="70">
        <f>AD137+AH137+AL137+AP137+AT137+AX137+BB137+BF137+BJ137</f>
        <v>0</v>
      </c>
      <c r="BO137" s="70">
        <f>AE137+AI137+AM137+AQ137+AU137+AY137+BC137+BG137+BK137</f>
        <v>0</v>
      </c>
      <c r="BP137" s="103"/>
      <c r="BQ137" s="256"/>
      <c r="BR137" s="256"/>
      <c r="BS137" s="256"/>
      <c r="BT137" s="103"/>
      <c r="BU137" s="423"/>
      <c r="BV137" s="149"/>
      <c r="BW137" s="149"/>
      <c r="BX137" s="1071"/>
      <c r="BY137" s="103"/>
      <c r="BZ137" s="778">
        <v>43300000</v>
      </c>
      <c r="CA137" s="149">
        <v>8000000</v>
      </c>
      <c r="CB137" s="149">
        <v>8000000</v>
      </c>
      <c r="CC137" s="1071"/>
      <c r="CD137" s="103"/>
      <c r="CE137" s="778"/>
      <c r="CF137" s="149"/>
      <c r="CG137" s="149"/>
      <c r="CH137" s="103"/>
      <c r="CI137" s="149"/>
      <c r="CJ137" s="149"/>
      <c r="CK137" s="149"/>
      <c r="CL137" s="103"/>
      <c r="CM137" s="149"/>
      <c r="CN137" s="149"/>
      <c r="CO137" s="149"/>
      <c r="CP137" s="103">
        <v>113300000</v>
      </c>
      <c r="CQ137" s="149"/>
      <c r="CR137" s="149"/>
      <c r="CS137" s="149"/>
      <c r="CT137" s="1071"/>
      <c r="CU137" s="103"/>
      <c r="CV137" s="149"/>
      <c r="CW137" s="149"/>
      <c r="CX137" s="149"/>
      <c r="CY137" s="1071"/>
      <c r="CZ137" s="103"/>
      <c r="DA137" s="149"/>
      <c r="DB137" s="149"/>
      <c r="DC137" s="149"/>
      <c r="DD137" s="103">
        <f>BP137+BT137+BY137+CD137+CH137+CL137+CP137+CU137+CZ137</f>
        <v>113300000</v>
      </c>
      <c r="DE137" s="784">
        <f>BQ137+BU137+BZ137+CE137+CI137+CM137+CQ137+CV137+DA137</f>
        <v>43300000</v>
      </c>
      <c r="DF137" s="70">
        <f>BR137+BV137+CA137+CF137+CJ137+CN137+CR137+CW137+DB137</f>
        <v>8000000</v>
      </c>
      <c r="DG137" s="70">
        <f>BS137+BW137+CB137+CG137+CK137+CO137+CS137+CX137+DC137</f>
        <v>8000000</v>
      </c>
      <c r="DH137" s="994"/>
      <c r="DI137" s="103"/>
      <c r="DJ137" s="994"/>
      <c r="DK137" s="755"/>
      <c r="DL137" s="755"/>
      <c r="DM137" s="755"/>
      <c r="DN137" s="755"/>
      <c r="DO137" s="755"/>
      <c r="DP137" s="755"/>
      <c r="DQ137" s="755"/>
      <c r="DR137" s="755"/>
      <c r="DS137" s="755"/>
      <c r="DT137" s="755"/>
      <c r="DU137" s="678"/>
      <c r="DV137" s="756"/>
      <c r="DW137" s="756"/>
      <c r="DX137" s="756"/>
      <c r="DY137" s="755"/>
      <c r="DZ137" s="755"/>
      <c r="EA137" s="755"/>
      <c r="EB137" s="755"/>
      <c r="EC137" s="103"/>
      <c r="ED137" s="755"/>
      <c r="EE137" s="755"/>
      <c r="EF137" s="755"/>
      <c r="EG137" s="755">
        <v>116699000</v>
      </c>
      <c r="EH137" s="755">
        <v>10000000</v>
      </c>
      <c r="EI137" s="755"/>
      <c r="EJ137" s="755"/>
      <c r="EK137" s="755"/>
      <c r="EL137" s="755"/>
      <c r="EM137" s="755"/>
      <c r="EN137" s="755"/>
      <c r="EO137" s="755"/>
      <c r="EP137" s="764"/>
      <c r="EQ137" s="764"/>
      <c r="ER137" s="764"/>
      <c r="ES137" s="676">
        <f>DI137+DM137+DQ137+DU137+DY137+EC137+EG137+EK137+EO137</f>
        <v>116699000</v>
      </c>
      <c r="ET137" s="690">
        <f>DJ137+DN137+DR137+DV137+DZ137+ED137+EH137+EL137+EP137</f>
        <v>10000000</v>
      </c>
      <c r="EU137" s="690">
        <f>DK137+DO137+DS137+DW137+EA137+EE137+EI137+EM137+EQ137</f>
        <v>0</v>
      </c>
      <c r="EV137" s="690">
        <f>DL137+DP137+DT137+DX137+EB137+EF137+EJ137+EN137+ER137</f>
        <v>0</v>
      </c>
      <c r="EW137" s="838"/>
      <c r="EX137" s="103"/>
      <c r="EY137" s="103"/>
      <c r="EZ137" s="678"/>
      <c r="FA137" s="103"/>
      <c r="FB137" s="103"/>
      <c r="FC137" s="103">
        <v>120199970</v>
      </c>
      <c r="FD137" s="103"/>
      <c r="FE137" s="103"/>
      <c r="FF137" s="676">
        <f>EW137+EX137+EY137+EZ137+FA137+FB137+FC137+FD137+FE137</f>
        <v>120199970</v>
      </c>
      <c r="FG137" s="78">
        <f>BL137+DD137+ES137+FF137</f>
        <v>460198970</v>
      </c>
    </row>
    <row r="138" spans="1:163" ht="24.75" customHeight="1" x14ac:dyDescent="0.2">
      <c r="A138" s="299"/>
      <c r="B138" s="192">
        <v>7</v>
      </c>
      <c r="C138" s="297" t="s">
        <v>348</v>
      </c>
      <c r="D138" s="197"/>
      <c r="E138" s="197"/>
      <c r="F138" s="197"/>
      <c r="G138" s="196"/>
      <c r="H138" s="197"/>
      <c r="I138" s="197"/>
      <c r="J138" s="198"/>
      <c r="K138" s="196"/>
      <c r="L138" s="199"/>
      <c r="M138" s="197"/>
      <c r="N138" s="197"/>
      <c r="O138" s="200"/>
      <c r="P138" s="200"/>
      <c r="Q138" s="197"/>
      <c r="R138" s="201"/>
      <c r="S138" s="864"/>
      <c r="T138" s="197"/>
      <c r="U138" s="197"/>
      <c r="V138" s="200"/>
      <c r="W138" s="197"/>
      <c r="X138" s="196"/>
      <c r="Y138" s="298"/>
      <c r="Z138" s="196"/>
      <c r="AA138" s="196"/>
      <c r="AB138" s="63">
        <f t="shared" ref="AB138:BK138" si="300">AB139+AB145</f>
        <v>0</v>
      </c>
      <c r="AC138" s="63">
        <f t="shared" si="300"/>
        <v>0</v>
      </c>
      <c r="AD138" s="63">
        <f t="shared" si="300"/>
        <v>0</v>
      </c>
      <c r="AE138" s="63">
        <f t="shared" si="300"/>
        <v>0</v>
      </c>
      <c r="AF138" s="63">
        <f t="shared" si="300"/>
        <v>0</v>
      </c>
      <c r="AG138" s="63">
        <f t="shared" si="300"/>
        <v>0</v>
      </c>
      <c r="AH138" s="63">
        <f t="shared" si="300"/>
        <v>0</v>
      </c>
      <c r="AI138" s="63">
        <f t="shared" si="300"/>
        <v>0</v>
      </c>
      <c r="AJ138" s="63">
        <f t="shared" si="300"/>
        <v>80000000</v>
      </c>
      <c r="AK138" s="63">
        <f t="shared" si="300"/>
        <v>80000000</v>
      </c>
      <c r="AL138" s="63">
        <f t="shared" si="300"/>
        <v>988000</v>
      </c>
      <c r="AM138" s="63">
        <f t="shared" si="300"/>
        <v>988000</v>
      </c>
      <c r="AN138" s="63">
        <f t="shared" si="300"/>
        <v>0</v>
      </c>
      <c r="AO138" s="63">
        <f t="shared" si="300"/>
        <v>0</v>
      </c>
      <c r="AP138" s="63">
        <f t="shared" si="300"/>
        <v>0</v>
      </c>
      <c r="AQ138" s="63">
        <f t="shared" si="300"/>
        <v>0</v>
      </c>
      <c r="AR138" s="63">
        <f t="shared" si="300"/>
        <v>0</v>
      </c>
      <c r="AS138" s="63">
        <f t="shared" si="300"/>
        <v>0</v>
      </c>
      <c r="AT138" s="63">
        <f t="shared" si="300"/>
        <v>0</v>
      </c>
      <c r="AU138" s="63">
        <f t="shared" si="300"/>
        <v>0</v>
      </c>
      <c r="AV138" s="63">
        <f t="shared" si="300"/>
        <v>0</v>
      </c>
      <c r="AW138" s="63">
        <f t="shared" si="300"/>
        <v>0</v>
      </c>
      <c r="AX138" s="63">
        <f t="shared" si="300"/>
        <v>0</v>
      </c>
      <c r="AY138" s="63">
        <f t="shared" si="300"/>
        <v>0</v>
      </c>
      <c r="AZ138" s="63">
        <f t="shared" si="300"/>
        <v>200000000</v>
      </c>
      <c r="BA138" s="63">
        <f t="shared" si="300"/>
        <v>200000000</v>
      </c>
      <c r="BB138" s="63">
        <f t="shared" si="300"/>
        <v>124193139</v>
      </c>
      <c r="BC138" s="63">
        <f t="shared" si="300"/>
        <v>99500000</v>
      </c>
      <c r="BD138" s="63">
        <f t="shared" si="300"/>
        <v>0</v>
      </c>
      <c r="BE138" s="63">
        <f t="shared" si="300"/>
        <v>0</v>
      </c>
      <c r="BF138" s="63">
        <f t="shared" si="300"/>
        <v>0</v>
      </c>
      <c r="BG138" s="63">
        <f t="shared" si="300"/>
        <v>0</v>
      </c>
      <c r="BH138" s="63">
        <f t="shared" si="300"/>
        <v>4000000000</v>
      </c>
      <c r="BI138" s="63">
        <f t="shared" si="300"/>
        <v>0</v>
      </c>
      <c r="BJ138" s="63">
        <f t="shared" si="300"/>
        <v>0</v>
      </c>
      <c r="BK138" s="63">
        <f t="shared" si="300"/>
        <v>0</v>
      </c>
      <c r="BL138" s="64">
        <f>BL139+BL145</f>
        <v>4280000000</v>
      </c>
      <c r="BM138" s="63">
        <f>BM139+BM145</f>
        <v>280000000</v>
      </c>
      <c r="BN138" s="63">
        <f>BN139+BN145</f>
        <v>125181139</v>
      </c>
      <c r="BO138" s="63">
        <f>BO139+BO145</f>
        <v>100488000</v>
      </c>
      <c r="BP138" s="63">
        <f t="shared" ref="BP138:EF138" si="301">BP139+BP145</f>
        <v>0</v>
      </c>
      <c r="BQ138" s="133">
        <f t="shared" si="301"/>
        <v>0</v>
      </c>
      <c r="BR138" s="133">
        <f t="shared" si="301"/>
        <v>0</v>
      </c>
      <c r="BS138" s="133">
        <f t="shared" si="301"/>
        <v>0</v>
      </c>
      <c r="BT138" s="63">
        <f t="shared" si="301"/>
        <v>0</v>
      </c>
      <c r="BU138" s="133">
        <f t="shared" si="301"/>
        <v>0</v>
      </c>
      <c r="BV138" s="133">
        <f t="shared" si="301"/>
        <v>0</v>
      </c>
      <c r="BW138" s="133">
        <f t="shared" si="301"/>
        <v>0</v>
      </c>
      <c r="BX138" s="133">
        <f t="shared" si="301"/>
        <v>0</v>
      </c>
      <c r="BY138" s="63">
        <f t="shared" si="301"/>
        <v>90000000</v>
      </c>
      <c r="BZ138" s="133">
        <f t="shared" si="301"/>
        <v>354268585</v>
      </c>
      <c r="CA138" s="133">
        <f t="shared" si="301"/>
        <v>123459945</v>
      </c>
      <c r="CB138" s="133">
        <f t="shared" si="301"/>
        <v>123459945</v>
      </c>
      <c r="CC138" s="133">
        <f t="shared" si="301"/>
        <v>0</v>
      </c>
      <c r="CD138" s="63">
        <f t="shared" si="301"/>
        <v>0</v>
      </c>
      <c r="CE138" s="133">
        <f t="shared" si="301"/>
        <v>0</v>
      </c>
      <c r="CF138" s="133">
        <f t="shared" si="301"/>
        <v>0</v>
      </c>
      <c r="CG138" s="133">
        <f t="shared" si="301"/>
        <v>0</v>
      </c>
      <c r="CH138" s="63">
        <f t="shared" si="301"/>
        <v>0</v>
      </c>
      <c r="CI138" s="133">
        <f t="shared" si="301"/>
        <v>0</v>
      </c>
      <c r="CJ138" s="133">
        <f t="shared" si="301"/>
        <v>0</v>
      </c>
      <c r="CK138" s="133">
        <f t="shared" si="301"/>
        <v>0</v>
      </c>
      <c r="CL138" s="63">
        <f t="shared" si="301"/>
        <v>0</v>
      </c>
      <c r="CM138" s="133">
        <f t="shared" si="301"/>
        <v>0</v>
      </c>
      <c r="CN138" s="133">
        <f t="shared" si="301"/>
        <v>0</v>
      </c>
      <c r="CO138" s="133">
        <f t="shared" si="301"/>
        <v>0</v>
      </c>
      <c r="CP138" s="63">
        <f t="shared" si="301"/>
        <v>206000000</v>
      </c>
      <c r="CQ138" s="133">
        <f t="shared" si="301"/>
        <v>0</v>
      </c>
      <c r="CR138" s="133">
        <f t="shared" si="301"/>
        <v>0</v>
      </c>
      <c r="CS138" s="133">
        <f t="shared" si="301"/>
        <v>0</v>
      </c>
      <c r="CT138" s="133">
        <f t="shared" si="301"/>
        <v>20000000</v>
      </c>
      <c r="CU138" s="63">
        <f t="shared" si="301"/>
        <v>0</v>
      </c>
      <c r="CV138" s="133">
        <f t="shared" si="301"/>
        <v>0</v>
      </c>
      <c r="CW138" s="133">
        <f t="shared" si="301"/>
        <v>0</v>
      </c>
      <c r="CX138" s="133">
        <f t="shared" si="301"/>
        <v>0</v>
      </c>
      <c r="CY138" s="133">
        <f t="shared" si="301"/>
        <v>0</v>
      </c>
      <c r="CZ138" s="63">
        <f t="shared" si="301"/>
        <v>4000000000</v>
      </c>
      <c r="DA138" s="133">
        <f t="shared" si="301"/>
        <v>0</v>
      </c>
      <c r="DB138" s="133">
        <f t="shared" si="301"/>
        <v>0</v>
      </c>
      <c r="DC138" s="133">
        <f t="shared" si="301"/>
        <v>0</v>
      </c>
      <c r="DD138" s="63">
        <f t="shared" si="301"/>
        <v>4296000000</v>
      </c>
      <c r="DE138" s="63">
        <f t="shared" si="301"/>
        <v>354268585</v>
      </c>
      <c r="DF138" s="63">
        <f t="shared" si="301"/>
        <v>123459945</v>
      </c>
      <c r="DG138" s="63">
        <f t="shared" si="301"/>
        <v>123459945</v>
      </c>
      <c r="DH138" s="63">
        <f t="shared" si="301"/>
        <v>20000000</v>
      </c>
      <c r="DI138" s="63">
        <f t="shared" si="301"/>
        <v>0</v>
      </c>
      <c r="DJ138" s="63">
        <f t="shared" si="301"/>
        <v>0</v>
      </c>
      <c r="DK138" s="63">
        <f t="shared" si="301"/>
        <v>0</v>
      </c>
      <c r="DL138" s="63">
        <f t="shared" si="301"/>
        <v>0</v>
      </c>
      <c r="DM138" s="63">
        <f t="shared" si="301"/>
        <v>0</v>
      </c>
      <c r="DN138" s="63">
        <f t="shared" si="301"/>
        <v>344075000</v>
      </c>
      <c r="DO138" s="63">
        <f t="shared" si="301"/>
        <v>315582576</v>
      </c>
      <c r="DP138" s="63">
        <f t="shared" si="301"/>
        <v>2675000</v>
      </c>
      <c r="DQ138" s="63">
        <f t="shared" si="301"/>
        <v>40000000</v>
      </c>
      <c r="DR138" s="63">
        <f t="shared" si="301"/>
        <v>91000000</v>
      </c>
      <c r="DS138" s="63">
        <f t="shared" si="301"/>
        <v>31800000</v>
      </c>
      <c r="DT138" s="63">
        <f t="shared" si="301"/>
        <v>5800000</v>
      </c>
      <c r="DU138" s="63">
        <f t="shared" si="301"/>
        <v>0</v>
      </c>
      <c r="DV138" s="63">
        <f t="shared" si="301"/>
        <v>0</v>
      </c>
      <c r="DW138" s="63">
        <f t="shared" si="301"/>
        <v>0</v>
      </c>
      <c r="DX138" s="63">
        <f t="shared" si="301"/>
        <v>0</v>
      </c>
      <c r="DY138" s="63">
        <f t="shared" si="301"/>
        <v>0</v>
      </c>
      <c r="DZ138" s="63">
        <f t="shared" si="301"/>
        <v>0</v>
      </c>
      <c r="EA138" s="63">
        <f t="shared" si="301"/>
        <v>0</v>
      </c>
      <c r="EB138" s="63">
        <f t="shared" si="301"/>
        <v>0</v>
      </c>
      <c r="EC138" s="63">
        <f t="shared" si="301"/>
        <v>0</v>
      </c>
      <c r="ED138" s="63">
        <f t="shared" si="301"/>
        <v>0</v>
      </c>
      <c r="EE138" s="63">
        <f t="shared" si="301"/>
        <v>0</v>
      </c>
      <c r="EF138" s="63">
        <f t="shared" si="301"/>
        <v>0</v>
      </c>
      <c r="EG138" s="63">
        <f t="shared" ref="EG138" si="302">EG139+EG145</f>
        <v>212180000</v>
      </c>
      <c r="EH138" s="63">
        <f t="shared" ref="EH138:ER138" si="303">EH139+EH145</f>
        <v>0</v>
      </c>
      <c r="EI138" s="63">
        <f t="shared" si="303"/>
        <v>0</v>
      </c>
      <c r="EJ138" s="63">
        <f t="shared" si="303"/>
        <v>0</v>
      </c>
      <c r="EK138" s="63">
        <f t="shared" si="303"/>
        <v>0</v>
      </c>
      <c r="EL138" s="63">
        <f t="shared" si="303"/>
        <v>0</v>
      </c>
      <c r="EM138" s="63">
        <f t="shared" si="303"/>
        <v>0</v>
      </c>
      <c r="EN138" s="63">
        <f t="shared" si="303"/>
        <v>0</v>
      </c>
      <c r="EO138" s="63">
        <f t="shared" si="303"/>
        <v>4000000000</v>
      </c>
      <c r="EP138" s="63">
        <f t="shared" si="303"/>
        <v>0</v>
      </c>
      <c r="EQ138" s="63">
        <f t="shared" si="303"/>
        <v>0</v>
      </c>
      <c r="ER138" s="63">
        <f t="shared" si="303"/>
        <v>0</v>
      </c>
      <c r="ES138" s="63">
        <f>ES139+ES145</f>
        <v>4252180000</v>
      </c>
      <c r="ET138" s="63">
        <f t="shared" ref="ET138:EV138" si="304">ET139+ET145</f>
        <v>435075000</v>
      </c>
      <c r="EU138" s="63">
        <f t="shared" si="304"/>
        <v>347382576</v>
      </c>
      <c r="EV138" s="63">
        <f t="shared" si="304"/>
        <v>8475000</v>
      </c>
      <c r="EW138" s="674"/>
      <c r="EX138" s="674"/>
      <c r="EY138" s="674"/>
      <c r="EZ138" s="674"/>
      <c r="FA138" s="674"/>
      <c r="FB138" s="674"/>
      <c r="FC138" s="674"/>
      <c r="FD138" s="674"/>
      <c r="FE138" s="674"/>
      <c r="FF138" s="804">
        <f>FF139+FF145</f>
        <v>5238545400.0033331</v>
      </c>
      <c r="FG138" s="63">
        <f>FG139+FG145</f>
        <v>18066725400.003334</v>
      </c>
    </row>
    <row r="139" spans="1:163" ht="24.75" customHeight="1" x14ac:dyDescent="0.2">
      <c r="A139" s="299"/>
      <c r="B139" s="296"/>
      <c r="C139" s="205">
        <v>23</v>
      </c>
      <c r="D139" s="206" t="s">
        <v>349</v>
      </c>
      <c r="E139" s="258"/>
      <c r="F139" s="209"/>
      <c r="G139" s="208"/>
      <c r="H139" s="209"/>
      <c r="I139" s="209"/>
      <c r="J139" s="208"/>
      <c r="K139" s="210"/>
      <c r="L139" s="211"/>
      <c r="M139" s="209"/>
      <c r="N139" s="209"/>
      <c r="O139" s="212"/>
      <c r="P139" s="212"/>
      <c r="Q139" s="209"/>
      <c r="R139" s="213"/>
      <c r="S139" s="865"/>
      <c r="T139" s="209"/>
      <c r="U139" s="209"/>
      <c r="V139" s="212"/>
      <c r="W139" s="210"/>
      <c r="X139" s="210"/>
      <c r="Y139" s="300"/>
      <c r="Z139" s="210"/>
      <c r="AA139" s="210"/>
      <c r="AB139" s="65">
        <f t="shared" ref="AB139:BK139" si="305">SUM(AB140:AB144)</f>
        <v>0</v>
      </c>
      <c r="AC139" s="65">
        <f t="shared" si="305"/>
        <v>0</v>
      </c>
      <c r="AD139" s="65">
        <f t="shared" si="305"/>
        <v>0</v>
      </c>
      <c r="AE139" s="65">
        <f t="shared" si="305"/>
        <v>0</v>
      </c>
      <c r="AF139" s="65">
        <f t="shared" si="305"/>
        <v>0</v>
      </c>
      <c r="AG139" s="65">
        <f t="shared" si="305"/>
        <v>0</v>
      </c>
      <c r="AH139" s="65">
        <f t="shared" si="305"/>
        <v>0</v>
      </c>
      <c r="AI139" s="65">
        <f t="shared" si="305"/>
        <v>0</v>
      </c>
      <c r="AJ139" s="65">
        <f t="shared" si="305"/>
        <v>0</v>
      </c>
      <c r="AK139" s="65">
        <f t="shared" si="305"/>
        <v>0</v>
      </c>
      <c r="AL139" s="65">
        <f t="shared" si="305"/>
        <v>0</v>
      </c>
      <c r="AM139" s="65">
        <f t="shared" si="305"/>
        <v>0</v>
      </c>
      <c r="AN139" s="65">
        <f t="shared" si="305"/>
        <v>0</v>
      </c>
      <c r="AO139" s="65">
        <f t="shared" si="305"/>
        <v>0</v>
      </c>
      <c r="AP139" s="65">
        <f t="shared" si="305"/>
        <v>0</v>
      </c>
      <c r="AQ139" s="65">
        <f t="shared" si="305"/>
        <v>0</v>
      </c>
      <c r="AR139" s="65">
        <f t="shared" si="305"/>
        <v>0</v>
      </c>
      <c r="AS139" s="65">
        <f t="shared" si="305"/>
        <v>0</v>
      </c>
      <c r="AT139" s="65">
        <f t="shared" si="305"/>
        <v>0</v>
      </c>
      <c r="AU139" s="65">
        <f t="shared" si="305"/>
        <v>0</v>
      </c>
      <c r="AV139" s="65">
        <f t="shared" si="305"/>
        <v>0</v>
      </c>
      <c r="AW139" s="65">
        <f t="shared" si="305"/>
        <v>0</v>
      </c>
      <c r="AX139" s="65">
        <f t="shared" si="305"/>
        <v>0</v>
      </c>
      <c r="AY139" s="65">
        <f t="shared" si="305"/>
        <v>0</v>
      </c>
      <c r="AZ139" s="65">
        <f t="shared" si="305"/>
        <v>100000000</v>
      </c>
      <c r="BA139" s="65">
        <f t="shared" si="305"/>
        <v>100000000</v>
      </c>
      <c r="BB139" s="65">
        <f t="shared" si="305"/>
        <v>94193139</v>
      </c>
      <c r="BC139" s="65">
        <f t="shared" si="305"/>
        <v>89500000</v>
      </c>
      <c r="BD139" s="65">
        <f t="shared" si="305"/>
        <v>0</v>
      </c>
      <c r="BE139" s="65">
        <f t="shared" si="305"/>
        <v>0</v>
      </c>
      <c r="BF139" s="65">
        <f t="shared" si="305"/>
        <v>0</v>
      </c>
      <c r="BG139" s="65">
        <f t="shared" si="305"/>
        <v>0</v>
      </c>
      <c r="BH139" s="65">
        <f t="shared" si="305"/>
        <v>4000000000</v>
      </c>
      <c r="BI139" s="65">
        <f t="shared" si="305"/>
        <v>0</v>
      </c>
      <c r="BJ139" s="65">
        <f t="shared" si="305"/>
        <v>0</v>
      </c>
      <c r="BK139" s="65">
        <f t="shared" si="305"/>
        <v>0</v>
      </c>
      <c r="BL139" s="66">
        <f>SUM(BL140:BL144)</f>
        <v>4100000000</v>
      </c>
      <c r="BM139" s="65">
        <f>SUM(BM140:BM144)</f>
        <v>100000000</v>
      </c>
      <c r="BN139" s="65">
        <f>SUM(BN140:BN144)</f>
        <v>94193139</v>
      </c>
      <c r="BO139" s="65">
        <f>SUM(BO140:BO144)</f>
        <v>89500000</v>
      </c>
      <c r="BP139" s="65">
        <f t="shared" ref="BP139:EF139" si="306">SUM(BP140:BP144)</f>
        <v>0</v>
      </c>
      <c r="BQ139" s="135">
        <f t="shared" si="306"/>
        <v>0</v>
      </c>
      <c r="BR139" s="135">
        <f t="shared" si="306"/>
        <v>0</v>
      </c>
      <c r="BS139" s="135">
        <f t="shared" si="306"/>
        <v>0</v>
      </c>
      <c r="BT139" s="65">
        <f t="shared" si="306"/>
        <v>0</v>
      </c>
      <c r="BU139" s="135">
        <f t="shared" si="306"/>
        <v>0</v>
      </c>
      <c r="BV139" s="135">
        <f t="shared" si="306"/>
        <v>0</v>
      </c>
      <c r="BW139" s="135">
        <f t="shared" si="306"/>
        <v>0</v>
      </c>
      <c r="BX139" s="135"/>
      <c r="BY139" s="65">
        <f t="shared" si="306"/>
        <v>0</v>
      </c>
      <c r="BZ139" s="135">
        <f t="shared" si="306"/>
        <v>15150000</v>
      </c>
      <c r="CA139" s="135">
        <f t="shared" si="306"/>
        <v>15150000</v>
      </c>
      <c r="CB139" s="135">
        <f t="shared" si="306"/>
        <v>15150000</v>
      </c>
      <c r="CC139" s="135"/>
      <c r="CD139" s="65">
        <f t="shared" si="306"/>
        <v>0</v>
      </c>
      <c r="CE139" s="135">
        <f t="shared" si="306"/>
        <v>0</v>
      </c>
      <c r="CF139" s="135">
        <f t="shared" si="306"/>
        <v>0</v>
      </c>
      <c r="CG139" s="135">
        <f t="shared" si="306"/>
        <v>0</v>
      </c>
      <c r="CH139" s="65">
        <f t="shared" si="306"/>
        <v>0</v>
      </c>
      <c r="CI139" s="135">
        <f t="shared" si="306"/>
        <v>0</v>
      </c>
      <c r="CJ139" s="135">
        <f t="shared" si="306"/>
        <v>0</v>
      </c>
      <c r="CK139" s="135">
        <f t="shared" si="306"/>
        <v>0</v>
      </c>
      <c r="CL139" s="65">
        <f t="shared" si="306"/>
        <v>0</v>
      </c>
      <c r="CM139" s="135">
        <f t="shared" si="306"/>
        <v>0</v>
      </c>
      <c r="CN139" s="135">
        <f t="shared" si="306"/>
        <v>0</v>
      </c>
      <c r="CO139" s="135">
        <f t="shared" si="306"/>
        <v>0</v>
      </c>
      <c r="CP139" s="65">
        <f t="shared" si="306"/>
        <v>103000000</v>
      </c>
      <c r="CQ139" s="135">
        <f t="shared" si="306"/>
        <v>0</v>
      </c>
      <c r="CR139" s="135">
        <f t="shared" si="306"/>
        <v>0</v>
      </c>
      <c r="CS139" s="135">
        <f t="shared" si="306"/>
        <v>0</v>
      </c>
      <c r="CT139" s="135"/>
      <c r="CU139" s="65">
        <f t="shared" si="306"/>
        <v>0</v>
      </c>
      <c r="CV139" s="135">
        <f t="shared" si="306"/>
        <v>0</v>
      </c>
      <c r="CW139" s="135">
        <f t="shared" si="306"/>
        <v>0</v>
      </c>
      <c r="CX139" s="135">
        <f t="shared" si="306"/>
        <v>0</v>
      </c>
      <c r="CY139" s="135"/>
      <c r="CZ139" s="65">
        <f t="shared" si="306"/>
        <v>4000000000</v>
      </c>
      <c r="DA139" s="135">
        <f t="shared" si="306"/>
        <v>0</v>
      </c>
      <c r="DB139" s="135">
        <f t="shared" si="306"/>
        <v>0</v>
      </c>
      <c r="DC139" s="135">
        <f t="shared" si="306"/>
        <v>0</v>
      </c>
      <c r="DD139" s="65">
        <f t="shared" si="306"/>
        <v>4103000000</v>
      </c>
      <c r="DE139" s="65">
        <f t="shared" si="306"/>
        <v>15150000</v>
      </c>
      <c r="DF139" s="65">
        <f t="shared" si="306"/>
        <v>15150000</v>
      </c>
      <c r="DG139" s="65">
        <f t="shared" si="306"/>
        <v>15150000</v>
      </c>
      <c r="DH139" s="65"/>
      <c r="DI139" s="65">
        <f t="shared" si="306"/>
        <v>0</v>
      </c>
      <c r="DJ139" s="65">
        <f t="shared" si="306"/>
        <v>0</v>
      </c>
      <c r="DK139" s="65">
        <f t="shared" si="306"/>
        <v>0</v>
      </c>
      <c r="DL139" s="65">
        <f t="shared" si="306"/>
        <v>0</v>
      </c>
      <c r="DM139" s="65">
        <f t="shared" si="306"/>
        <v>0</v>
      </c>
      <c r="DN139" s="65">
        <f t="shared" si="306"/>
        <v>44075000</v>
      </c>
      <c r="DO139" s="65">
        <f t="shared" si="306"/>
        <v>16050000</v>
      </c>
      <c r="DP139" s="65">
        <f t="shared" si="306"/>
        <v>2675000</v>
      </c>
      <c r="DQ139" s="65">
        <f t="shared" si="306"/>
        <v>0</v>
      </c>
      <c r="DR139" s="65">
        <f t="shared" si="306"/>
        <v>0</v>
      </c>
      <c r="DS139" s="65">
        <f t="shared" si="306"/>
        <v>0</v>
      </c>
      <c r="DT139" s="65">
        <f t="shared" si="306"/>
        <v>0</v>
      </c>
      <c r="DU139" s="65">
        <f t="shared" si="306"/>
        <v>0</v>
      </c>
      <c r="DV139" s="65">
        <f t="shared" si="306"/>
        <v>0</v>
      </c>
      <c r="DW139" s="65">
        <f t="shared" si="306"/>
        <v>0</v>
      </c>
      <c r="DX139" s="65">
        <f t="shared" si="306"/>
        <v>0</v>
      </c>
      <c r="DY139" s="65">
        <f t="shared" si="306"/>
        <v>0</v>
      </c>
      <c r="DZ139" s="65">
        <f t="shared" si="306"/>
        <v>0</v>
      </c>
      <c r="EA139" s="65">
        <f t="shared" si="306"/>
        <v>0</v>
      </c>
      <c r="EB139" s="65">
        <f t="shared" si="306"/>
        <v>0</v>
      </c>
      <c r="EC139" s="65">
        <f t="shared" si="306"/>
        <v>0</v>
      </c>
      <c r="ED139" s="65">
        <f t="shared" si="306"/>
        <v>0</v>
      </c>
      <c r="EE139" s="65">
        <f t="shared" si="306"/>
        <v>0</v>
      </c>
      <c r="EF139" s="65">
        <f t="shared" si="306"/>
        <v>0</v>
      </c>
      <c r="EG139" s="65">
        <f t="shared" ref="EG139" si="307">SUM(EG140:EG144)</f>
        <v>106090000</v>
      </c>
      <c r="EH139" s="65">
        <f t="shared" ref="EH139:ER139" si="308">SUM(EH140:EH144)</f>
        <v>0</v>
      </c>
      <c r="EI139" s="65">
        <f t="shared" si="308"/>
        <v>0</v>
      </c>
      <c r="EJ139" s="65">
        <f t="shared" si="308"/>
        <v>0</v>
      </c>
      <c r="EK139" s="65">
        <f t="shared" si="308"/>
        <v>0</v>
      </c>
      <c r="EL139" s="65">
        <f t="shared" si="308"/>
        <v>0</v>
      </c>
      <c r="EM139" s="65">
        <f t="shared" si="308"/>
        <v>0</v>
      </c>
      <c r="EN139" s="65">
        <f t="shared" si="308"/>
        <v>0</v>
      </c>
      <c r="EO139" s="65">
        <f t="shared" si="308"/>
        <v>4000000000</v>
      </c>
      <c r="EP139" s="65">
        <f t="shared" si="308"/>
        <v>0</v>
      </c>
      <c r="EQ139" s="65">
        <f t="shared" si="308"/>
        <v>0</v>
      </c>
      <c r="ER139" s="65">
        <f t="shared" si="308"/>
        <v>0</v>
      </c>
      <c r="ES139" s="65">
        <f>SUM(ES140:ES144)</f>
        <v>4106090000</v>
      </c>
      <c r="ET139" s="65">
        <f t="shared" ref="ET139:EV139" si="309">SUM(ET140:ET144)</f>
        <v>44075000</v>
      </c>
      <c r="EU139" s="65">
        <f t="shared" si="309"/>
        <v>16050000</v>
      </c>
      <c r="EV139" s="65">
        <f t="shared" si="309"/>
        <v>2675000</v>
      </c>
      <c r="EW139" s="675"/>
      <c r="EX139" s="675"/>
      <c r="EY139" s="675"/>
      <c r="EZ139" s="675"/>
      <c r="FA139" s="675"/>
      <c r="FB139" s="675"/>
      <c r="FC139" s="675"/>
      <c r="FD139" s="675"/>
      <c r="FE139" s="675"/>
      <c r="FF139" s="82">
        <f>SUM(FF140:FF144)</f>
        <v>5109272700</v>
      </c>
      <c r="FG139" s="65">
        <f>SUM(FG140:FG144)</f>
        <v>17418362700</v>
      </c>
    </row>
    <row r="140" spans="1:163" ht="83.25" customHeight="1" x14ac:dyDescent="0.2">
      <c r="A140" s="299"/>
      <c r="B140" s="299"/>
      <c r="C140" s="217">
        <v>16</v>
      </c>
      <c r="D140" s="241" t="s">
        <v>336</v>
      </c>
      <c r="E140" s="219">
        <v>45</v>
      </c>
      <c r="F140" s="219">
        <v>90</v>
      </c>
      <c r="G140" s="221">
        <v>98</v>
      </c>
      <c r="H140" s="222" t="s">
        <v>350</v>
      </c>
      <c r="I140" s="407" t="s">
        <v>351</v>
      </c>
      <c r="J140" s="387" t="s">
        <v>267</v>
      </c>
      <c r="K140" s="387">
        <v>1</v>
      </c>
      <c r="L140" s="391" t="s">
        <v>58</v>
      </c>
      <c r="M140" s="395">
        <v>60</v>
      </c>
      <c r="N140" s="392">
        <v>55</v>
      </c>
      <c r="O140" s="392">
        <v>55</v>
      </c>
      <c r="P140" s="935">
        <v>97</v>
      </c>
      <c r="Q140" s="785">
        <v>55</v>
      </c>
      <c r="R140" s="228"/>
      <c r="S140" s="885">
        <v>20</v>
      </c>
      <c r="T140" s="392">
        <v>55</v>
      </c>
      <c r="U140" s="392"/>
      <c r="V140" s="935">
        <v>160</v>
      </c>
      <c r="W140" s="900">
        <v>55</v>
      </c>
      <c r="X140" s="391"/>
      <c r="Y140" s="388">
        <f>BL140/$BL$139</f>
        <v>4.8780487804878049E-3</v>
      </c>
      <c r="Z140" s="226">
        <v>4</v>
      </c>
      <c r="AA140" s="301" t="s">
        <v>114</v>
      </c>
      <c r="AB140" s="85"/>
      <c r="AC140" s="75"/>
      <c r="AD140" s="68"/>
      <c r="AE140" s="68"/>
      <c r="AF140" s="85"/>
      <c r="AG140" s="75"/>
      <c r="AH140" s="75"/>
      <c r="AI140" s="75"/>
      <c r="AJ140" s="85"/>
      <c r="AK140" s="75"/>
      <c r="AL140" s="75"/>
      <c r="AM140" s="75"/>
      <c r="AN140" s="85"/>
      <c r="AO140" s="75"/>
      <c r="AP140" s="75"/>
      <c r="AQ140" s="75"/>
      <c r="AR140" s="85"/>
      <c r="AS140" s="75"/>
      <c r="AT140" s="68"/>
      <c r="AU140" s="68"/>
      <c r="AV140" s="85"/>
      <c r="AW140" s="75"/>
      <c r="AX140" s="75"/>
      <c r="AY140" s="75"/>
      <c r="AZ140" s="77">
        <v>20000000</v>
      </c>
      <c r="BA140" s="69">
        <v>17500000</v>
      </c>
      <c r="BB140" s="78">
        <v>17500000</v>
      </c>
      <c r="BC140" s="78">
        <v>17500000</v>
      </c>
      <c r="BD140" s="85"/>
      <c r="BE140" s="75"/>
      <c r="BF140" s="68"/>
      <c r="BG140" s="68"/>
      <c r="BH140" s="85"/>
      <c r="BI140" s="75"/>
      <c r="BJ140" s="75"/>
      <c r="BK140" s="75"/>
      <c r="BL140" s="67">
        <f>+AB140+AF140+AJ140+AN140+AR140+AV140+AZ140+BD140+BH140</f>
        <v>20000000</v>
      </c>
      <c r="BM140" s="68">
        <f t="shared" ref="BM140:BO144" si="310">AC140+AG140+AK140+AO140+AS140+AW140+BA140+BE140+BI140</f>
        <v>17500000</v>
      </c>
      <c r="BN140" s="68">
        <f t="shared" si="310"/>
        <v>17500000</v>
      </c>
      <c r="BO140" s="68">
        <f t="shared" si="310"/>
        <v>17500000</v>
      </c>
      <c r="BP140" s="682"/>
      <c r="BQ140" s="238"/>
      <c r="BR140" s="238"/>
      <c r="BS140" s="238"/>
      <c r="BT140" s="682"/>
      <c r="BU140" s="424"/>
      <c r="BV140" s="238"/>
      <c r="BW140" s="238"/>
      <c r="BX140" s="238"/>
      <c r="BY140" s="682"/>
      <c r="BZ140" s="238"/>
      <c r="CA140" s="238"/>
      <c r="CB140" s="238"/>
      <c r="CC140" s="238"/>
      <c r="CD140" s="682"/>
      <c r="CE140" s="238"/>
      <c r="CF140" s="238"/>
      <c r="CG140" s="238"/>
      <c r="CH140" s="682"/>
      <c r="CI140" s="238"/>
      <c r="CJ140" s="238"/>
      <c r="CK140" s="238"/>
      <c r="CL140" s="682"/>
      <c r="CM140" s="238"/>
      <c r="CN140" s="238"/>
      <c r="CO140" s="238"/>
      <c r="CP140" s="682">
        <v>20600000</v>
      </c>
      <c r="CQ140" s="238"/>
      <c r="CR140" s="238"/>
      <c r="CS140" s="238"/>
      <c r="CT140" s="238"/>
      <c r="CU140" s="682"/>
      <c r="CV140" s="238"/>
      <c r="CW140" s="238"/>
      <c r="CX140" s="238"/>
      <c r="CY140" s="238"/>
      <c r="CZ140" s="682"/>
      <c r="DA140" s="238"/>
      <c r="DB140" s="238"/>
      <c r="DC140" s="238"/>
      <c r="DD140" s="676">
        <f t="shared" ref="DD140:DG144" si="311">BP140+BT140+BY140+CD140+CH140+CL140+CP140+CU140+CZ140</f>
        <v>20600000</v>
      </c>
      <c r="DE140" s="782">
        <f t="shared" si="311"/>
        <v>0</v>
      </c>
      <c r="DF140" s="711">
        <f t="shared" si="311"/>
        <v>0</v>
      </c>
      <c r="DG140" s="711">
        <f t="shared" si="311"/>
        <v>0</v>
      </c>
      <c r="DH140" s="711"/>
      <c r="DI140" s="682"/>
      <c r="DJ140" s="686"/>
      <c r="DK140" s="682"/>
      <c r="DL140" s="682"/>
      <c r="DM140" s="682"/>
      <c r="DN140" s="682"/>
      <c r="DO140" s="682"/>
      <c r="DP140" s="682"/>
      <c r="DQ140" s="682"/>
      <c r="DR140" s="682"/>
      <c r="DS140" s="682"/>
      <c r="DT140" s="682"/>
      <c r="DU140" s="682"/>
      <c r="DV140" s="682"/>
      <c r="DW140" s="682"/>
      <c r="DX140" s="682"/>
      <c r="DY140" s="682"/>
      <c r="DZ140" s="682"/>
      <c r="EA140" s="682"/>
      <c r="EB140" s="682"/>
      <c r="EC140" s="682"/>
      <c r="ED140" s="682"/>
      <c r="EE140" s="682"/>
      <c r="EF140" s="682"/>
      <c r="EG140" s="682">
        <v>21200000</v>
      </c>
      <c r="EH140" s="682"/>
      <c r="EI140" s="682"/>
      <c r="EJ140" s="682"/>
      <c r="EK140" s="682"/>
      <c r="EL140" s="682"/>
      <c r="EM140" s="682"/>
      <c r="EN140" s="682"/>
      <c r="EO140" s="682"/>
      <c r="EP140" s="682"/>
      <c r="EQ140" s="682"/>
      <c r="ER140" s="682"/>
      <c r="ES140" s="676">
        <f>DI140+DM140+DQ140+DU140+DY140+EC140+EG140+EK140+EO140</f>
        <v>21200000</v>
      </c>
      <c r="ET140" s="690">
        <f t="shared" ref="ET140:EV144" si="312">DJ140+DN140+DR140+DV140+DZ140+ED140+EH140+EL140+EP140</f>
        <v>0</v>
      </c>
      <c r="EU140" s="690">
        <f t="shared" si="312"/>
        <v>0</v>
      </c>
      <c r="EV140" s="690">
        <f t="shared" si="312"/>
        <v>0</v>
      </c>
      <c r="EW140" s="834"/>
      <c r="EX140" s="682"/>
      <c r="EY140" s="682"/>
      <c r="EZ140" s="682"/>
      <c r="FA140" s="682"/>
      <c r="FB140" s="682"/>
      <c r="FC140" s="682">
        <v>21850000</v>
      </c>
      <c r="FD140" s="682"/>
      <c r="FE140" s="682"/>
      <c r="FF140" s="676">
        <f>EW140+EX140+EY140+EZ140+FA140+FB140+FC140+FD140+FE140</f>
        <v>21850000</v>
      </c>
      <c r="FG140" s="107">
        <f>BL140+DD140+ES140+FF140</f>
        <v>83650000</v>
      </c>
    </row>
    <row r="141" spans="1:163" ht="78.75" customHeight="1" x14ac:dyDescent="0.2">
      <c r="A141" s="299"/>
      <c r="B141" s="304"/>
      <c r="C141" s="305"/>
      <c r="D141" s="425"/>
      <c r="E141" s="307"/>
      <c r="F141" s="307"/>
      <c r="G141" s="226">
        <v>99</v>
      </c>
      <c r="H141" s="222" t="s">
        <v>352</v>
      </c>
      <c r="I141" s="407" t="s">
        <v>353</v>
      </c>
      <c r="J141" s="387" t="s">
        <v>267</v>
      </c>
      <c r="K141" s="387">
        <v>1</v>
      </c>
      <c r="L141" s="391" t="s">
        <v>58</v>
      </c>
      <c r="M141" s="395">
        <v>76</v>
      </c>
      <c r="N141" s="392">
        <v>150</v>
      </c>
      <c r="O141" s="392">
        <v>150</v>
      </c>
      <c r="P141" s="935">
        <v>150</v>
      </c>
      <c r="Q141" s="785">
        <v>150</v>
      </c>
      <c r="R141" s="228"/>
      <c r="S141" s="907">
        <v>112</v>
      </c>
      <c r="T141" s="392">
        <v>150</v>
      </c>
      <c r="U141" s="392"/>
      <c r="V141" s="935">
        <v>160</v>
      </c>
      <c r="W141" s="900">
        <v>150</v>
      </c>
      <c r="X141" s="391"/>
      <c r="Y141" s="388">
        <f>BL141/$BL$139</f>
        <v>9.7560975609756097E-3</v>
      </c>
      <c r="Z141" s="226">
        <v>4</v>
      </c>
      <c r="AA141" s="301" t="s">
        <v>114</v>
      </c>
      <c r="AB141" s="85"/>
      <c r="AC141" s="75"/>
      <c r="AD141" s="68"/>
      <c r="AE141" s="68"/>
      <c r="AF141" s="85"/>
      <c r="AG141" s="75"/>
      <c r="AH141" s="75"/>
      <c r="AI141" s="75"/>
      <c r="AJ141" s="85"/>
      <c r="AK141" s="75"/>
      <c r="AL141" s="75"/>
      <c r="AM141" s="75"/>
      <c r="AN141" s="85"/>
      <c r="AO141" s="75"/>
      <c r="AP141" s="75"/>
      <c r="AQ141" s="75"/>
      <c r="AR141" s="85"/>
      <c r="AS141" s="75"/>
      <c r="AT141" s="68"/>
      <c r="AU141" s="68"/>
      <c r="AV141" s="85"/>
      <c r="AW141" s="75"/>
      <c r="AX141" s="75"/>
      <c r="AY141" s="75"/>
      <c r="AZ141" s="77">
        <v>40000000</v>
      </c>
      <c r="BA141" s="69">
        <v>0</v>
      </c>
      <c r="BB141" s="78"/>
      <c r="BC141" s="78"/>
      <c r="BD141" s="85"/>
      <c r="BE141" s="75"/>
      <c r="BF141" s="68"/>
      <c r="BG141" s="68"/>
      <c r="BH141" s="85"/>
      <c r="BI141" s="75"/>
      <c r="BJ141" s="75"/>
      <c r="BK141" s="75"/>
      <c r="BL141" s="67">
        <f>+AB141+AF141+AJ141+AN141+AR141+AV141+AZ141+BD141+BH141</f>
        <v>40000000</v>
      </c>
      <c r="BM141" s="68">
        <f t="shared" si="310"/>
        <v>0</v>
      </c>
      <c r="BN141" s="68">
        <f t="shared" si="310"/>
        <v>0</v>
      </c>
      <c r="BO141" s="68">
        <f t="shared" si="310"/>
        <v>0</v>
      </c>
      <c r="BP141" s="682"/>
      <c r="BQ141" s="238"/>
      <c r="BR141" s="238"/>
      <c r="BS141" s="238"/>
      <c r="BT141" s="682"/>
      <c r="BU141" s="238"/>
      <c r="BV141" s="238"/>
      <c r="BW141" s="238"/>
      <c r="BX141" s="238"/>
      <c r="BY141" s="682"/>
      <c r="BZ141" s="238"/>
      <c r="CA141" s="238"/>
      <c r="CB141" s="238"/>
      <c r="CC141" s="238"/>
      <c r="CD141" s="682"/>
      <c r="CE141" s="238"/>
      <c r="CF141" s="238"/>
      <c r="CG141" s="238"/>
      <c r="CH141" s="682"/>
      <c r="CI141" s="238"/>
      <c r="CJ141" s="238"/>
      <c r="CK141" s="238"/>
      <c r="CL141" s="682"/>
      <c r="CM141" s="238"/>
      <c r="CN141" s="238"/>
      <c r="CO141" s="238"/>
      <c r="CP141" s="682">
        <v>41200000</v>
      </c>
      <c r="CQ141" s="238"/>
      <c r="CR141" s="238"/>
      <c r="CS141" s="238"/>
      <c r="CT141" s="238"/>
      <c r="CU141" s="682"/>
      <c r="CV141" s="238"/>
      <c r="CW141" s="238"/>
      <c r="CX141" s="238"/>
      <c r="CY141" s="238"/>
      <c r="CZ141" s="682"/>
      <c r="DA141" s="238"/>
      <c r="DB141" s="238"/>
      <c r="DC141" s="238"/>
      <c r="DD141" s="676">
        <f t="shared" si="311"/>
        <v>41200000</v>
      </c>
      <c r="DE141" s="782">
        <f t="shared" si="311"/>
        <v>0</v>
      </c>
      <c r="DF141" s="711">
        <f t="shared" si="311"/>
        <v>0</v>
      </c>
      <c r="DG141" s="711">
        <f t="shared" si="311"/>
        <v>0</v>
      </c>
      <c r="DH141" s="711"/>
      <c r="DI141" s="682"/>
      <c r="DJ141" s="686"/>
      <c r="DK141" s="682"/>
      <c r="DL141" s="682"/>
      <c r="DM141" s="682"/>
      <c r="DN141" s="682"/>
      <c r="DO141" s="682"/>
      <c r="DP141" s="682"/>
      <c r="DQ141" s="682"/>
      <c r="DR141" s="682"/>
      <c r="DS141" s="682"/>
      <c r="DT141" s="682"/>
      <c r="DU141" s="682"/>
      <c r="DV141" s="682"/>
      <c r="DW141" s="682"/>
      <c r="DX141" s="682"/>
      <c r="DY141" s="682"/>
      <c r="DZ141" s="682"/>
      <c r="EA141" s="682"/>
      <c r="EB141" s="682"/>
      <c r="EC141" s="682"/>
      <c r="ED141" s="682"/>
      <c r="EE141" s="682"/>
      <c r="EF141" s="682"/>
      <c r="EG141" s="682">
        <v>42400000</v>
      </c>
      <c r="EH141" s="682"/>
      <c r="EI141" s="682"/>
      <c r="EJ141" s="682"/>
      <c r="EK141" s="682"/>
      <c r="EL141" s="682"/>
      <c r="EM141" s="682"/>
      <c r="EN141" s="682"/>
      <c r="EO141" s="682"/>
      <c r="EP141" s="682"/>
      <c r="EQ141" s="682"/>
      <c r="ER141" s="682"/>
      <c r="ES141" s="676">
        <f>DI141+DM141+DQ141+DU141+DY141+EC141+EG141+EK141+EO141</f>
        <v>42400000</v>
      </c>
      <c r="ET141" s="690">
        <f t="shared" si="312"/>
        <v>0</v>
      </c>
      <c r="EU141" s="690">
        <f t="shared" si="312"/>
        <v>0</v>
      </c>
      <c r="EV141" s="690">
        <f t="shared" si="312"/>
        <v>0</v>
      </c>
      <c r="EW141" s="834"/>
      <c r="EX141" s="682"/>
      <c r="EY141" s="682"/>
      <c r="EZ141" s="682"/>
      <c r="FA141" s="682"/>
      <c r="FB141" s="682"/>
      <c r="FC141" s="682">
        <v>43700000</v>
      </c>
      <c r="FD141" s="682"/>
      <c r="FE141" s="682"/>
      <c r="FF141" s="676">
        <f>EW141+EX141+EY141+EZ141+FA141+FB141+FC141+FD141+FE141</f>
        <v>43700000</v>
      </c>
      <c r="FG141" s="107">
        <f>BL141+DD141+ES141+FF141</f>
        <v>167300000</v>
      </c>
    </row>
    <row r="142" spans="1:163" ht="78.75" customHeight="1" x14ac:dyDescent="0.2">
      <c r="A142" s="299"/>
      <c r="B142" s="299"/>
      <c r="C142" s="239">
        <v>17</v>
      </c>
      <c r="D142" s="403" t="s">
        <v>300</v>
      </c>
      <c r="E142" s="404" t="s">
        <v>301</v>
      </c>
      <c r="F142" s="405">
        <v>0.5</v>
      </c>
      <c r="G142" s="221">
        <v>100</v>
      </c>
      <c r="H142" s="222" t="s">
        <v>354</v>
      </c>
      <c r="I142" s="407" t="s">
        <v>355</v>
      </c>
      <c r="J142" s="387" t="s">
        <v>267</v>
      </c>
      <c r="K142" s="387">
        <v>1</v>
      </c>
      <c r="L142" s="391" t="s">
        <v>58</v>
      </c>
      <c r="M142" s="395">
        <v>0</v>
      </c>
      <c r="N142" s="392">
        <v>6</v>
      </c>
      <c r="O142" s="392">
        <v>6</v>
      </c>
      <c r="P142" s="935">
        <v>6</v>
      </c>
      <c r="Q142" s="785">
        <v>6</v>
      </c>
      <c r="R142" s="228"/>
      <c r="S142" s="885">
        <v>0</v>
      </c>
      <c r="T142" s="392">
        <v>6</v>
      </c>
      <c r="U142" s="392"/>
      <c r="V142" s="935">
        <v>11</v>
      </c>
      <c r="W142" s="900">
        <v>6</v>
      </c>
      <c r="X142" s="391"/>
      <c r="Y142" s="388">
        <f>BL142/$BL$139</f>
        <v>0.97560975609756095</v>
      </c>
      <c r="Z142" s="226">
        <v>4</v>
      </c>
      <c r="AA142" s="301" t="s">
        <v>114</v>
      </c>
      <c r="AB142" s="85"/>
      <c r="AC142" s="75"/>
      <c r="AD142" s="68"/>
      <c r="AE142" s="68"/>
      <c r="AF142" s="85"/>
      <c r="AG142" s="75"/>
      <c r="AH142" s="75"/>
      <c r="AI142" s="75"/>
      <c r="AJ142" s="85"/>
      <c r="AK142" s="75"/>
      <c r="AL142" s="75"/>
      <c r="AM142" s="75"/>
      <c r="AN142" s="85"/>
      <c r="AO142" s="75"/>
      <c r="AP142" s="75"/>
      <c r="AQ142" s="75"/>
      <c r="AR142" s="85"/>
      <c r="AS142" s="75"/>
      <c r="AT142" s="68"/>
      <c r="AU142" s="68"/>
      <c r="AV142" s="85"/>
      <c r="AW142" s="75"/>
      <c r="AX142" s="75"/>
      <c r="AY142" s="75"/>
      <c r="AZ142" s="85"/>
      <c r="BA142" s="75"/>
      <c r="BB142" s="75"/>
      <c r="BC142" s="75"/>
      <c r="BD142" s="85"/>
      <c r="BE142" s="75"/>
      <c r="BF142" s="68"/>
      <c r="BG142" s="68"/>
      <c r="BH142" s="85">
        <v>4000000000</v>
      </c>
      <c r="BI142" s="75"/>
      <c r="BJ142" s="75"/>
      <c r="BK142" s="75"/>
      <c r="BL142" s="67">
        <f>+AB142+AF142+AJ142+AN142+AR142+AV142+AZ142+BD142+BH142</f>
        <v>4000000000</v>
      </c>
      <c r="BM142" s="68">
        <f t="shared" si="310"/>
        <v>0</v>
      </c>
      <c r="BN142" s="68">
        <f t="shared" si="310"/>
        <v>0</v>
      </c>
      <c r="BO142" s="68">
        <f t="shared" si="310"/>
        <v>0</v>
      </c>
      <c r="BP142" s="682"/>
      <c r="BQ142" s="238"/>
      <c r="BR142" s="238"/>
      <c r="BS142" s="238"/>
      <c r="BT142" s="682"/>
      <c r="BU142" s="238"/>
      <c r="BV142" s="238"/>
      <c r="BW142" s="238"/>
      <c r="BX142" s="238"/>
      <c r="BY142" s="682"/>
      <c r="BZ142" s="238"/>
      <c r="CA142" s="238"/>
      <c r="CB142" s="238"/>
      <c r="CC142" s="238"/>
      <c r="CD142" s="682"/>
      <c r="CE142" s="238"/>
      <c r="CF142" s="238"/>
      <c r="CG142" s="238"/>
      <c r="CH142" s="682"/>
      <c r="CI142" s="238"/>
      <c r="CJ142" s="238"/>
      <c r="CK142" s="238"/>
      <c r="CL142" s="682"/>
      <c r="CM142" s="238"/>
      <c r="CN142" s="238"/>
      <c r="CO142" s="238"/>
      <c r="CP142" s="682"/>
      <c r="CQ142" s="238"/>
      <c r="CR142" s="238"/>
      <c r="CS142" s="238"/>
      <c r="CT142" s="238"/>
      <c r="CU142" s="682"/>
      <c r="CV142" s="238"/>
      <c r="CW142" s="238"/>
      <c r="CX142" s="238"/>
      <c r="CY142" s="238"/>
      <c r="CZ142" s="682">
        <v>4000000000</v>
      </c>
      <c r="DA142" s="238"/>
      <c r="DB142" s="238"/>
      <c r="DC142" s="238"/>
      <c r="DD142" s="676">
        <f t="shared" si="311"/>
        <v>4000000000</v>
      </c>
      <c r="DE142" s="782">
        <f t="shared" si="311"/>
        <v>0</v>
      </c>
      <c r="DF142" s="711">
        <f t="shared" si="311"/>
        <v>0</v>
      </c>
      <c r="DG142" s="711">
        <f t="shared" si="311"/>
        <v>0</v>
      </c>
      <c r="DH142" s="711"/>
      <c r="DI142" s="682"/>
      <c r="DJ142" s="686"/>
      <c r="DK142" s="682"/>
      <c r="DL142" s="682"/>
      <c r="DM142" s="682"/>
      <c r="DN142" s="682">
        <v>24075000</v>
      </c>
      <c r="DO142" s="682">
        <v>16050000</v>
      </c>
      <c r="DP142" s="682">
        <v>2675000</v>
      </c>
      <c r="DQ142" s="682"/>
      <c r="DR142" s="682"/>
      <c r="DS142" s="682"/>
      <c r="DT142" s="682"/>
      <c r="DU142" s="682"/>
      <c r="DV142" s="682"/>
      <c r="DW142" s="682"/>
      <c r="DX142" s="682"/>
      <c r="DY142" s="682"/>
      <c r="DZ142" s="682"/>
      <c r="EA142" s="682"/>
      <c r="EB142" s="682"/>
      <c r="EC142" s="682"/>
      <c r="ED142" s="682"/>
      <c r="EE142" s="682"/>
      <c r="EF142" s="682"/>
      <c r="EG142" s="682"/>
      <c r="EH142" s="682"/>
      <c r="EI142" s="682"/>
      <c r="EJ142" s="682"/>
      <c r="EK142" s="682"/>
      <c r="EL142" s="682"/>
      <c r="EM142" s="682"/>
      <c r="EN142" s="682"/>
      <c r="EO142" s="682">
        <v>4000000000</v>
      </c>
      <c r="EP142" s="682"/>
      <c r="EQ142" s="682"/>
      <c r="ER142" s="682"/>
      <c r="ES142" s="676">
        <f>DI142+DM142+DQ142+DU142+DY142+EC142+EG142+EK142+EO142</f>
        <v>4000000000</v>
      </c>
      <c r="ET142" s="690">
        <f t="shared" si="312"/>
        <v>24075000</v>
      </c>
      <c r="EU142" s="690">
        <f t="shared" si="312"/>
        <v>16050000</v>
      </c>
      <c r="EV142" s="690">
        <f t="shared" si="312"/>
        <v>2675000</v>
      </c>
      <c r="EW142" s="834"/>
      <c r="EX142" s="682"/>
      <c r="EY142" s="682"/>
      <c r="EZ142" s="682"/>
      <c r="FA142" s="682"/>
      <c r="FB142" s="682"/>
      <c r="FC142" s="682"/>
      <c r="FD142" s="682"/>
      <c r="FE142" s="682">
        <v>5000000000</v>
      </c>
      <c r="FF142" s="676">
        <f>EW142+EX142+EY142+EZ142+FA142+FB142+FC142+FD142+FE142</f>
        <v>5000000000</v>
      </c>
      <c r="FG142" s="107">
        <f>BL142+DD142+ES142+FF142</f>
        <v>17000000000</v>
      </c>
    </row>
    <row r="143" spans="1:163" ht="78.75" customHeight="1" x14ac:dyDescent="0.2">
      <c r="A143" s="299"/>
      <c r="B143" s="299"/>
      <c r="C143" s="247">
        <v>18</v>
      </c>
      <c r="D143" s="218" t="s">
        <v>304</v>
      </c>
      <c r="E143" s="227">
        <v>6</v>
      </c>
      <c r="F143" s="227">
        <v>12</v>
      </c>
      <c r="G143" s="221">
        <v>101</v>
      </c>
      <c r="H143" s="222" t="s">
        <v>356</v>
      </c>
      <c r="I143" s="407" t="s">
        <v>357</v>
      </c>
      <c r="J143" s="387" t="s">
        <v>267</v>
      </c>
      <c r="K143" s="387">
        <v>1</v>
      </c>
      <c r="L143" s="391" t="s">
        <v>58</v>
      </c>
      <c r="M143" s="395">
        <v>0</v>
      </c>
      <c r="N143" s="392">
        <v>54</v>
      </c>
      <c r="O143" s="392">
        <v>54</v>
      </c>
      <c r="P143" s="935">
        <v>24</v>
      </c>
      <c r="Q143" s="785">
        <v>54</v>
      </c>
      <c r="R143" s="228"/>
      <c r="S143" s="885">
        <v>0</v>
      </c>
      <c r="T143" s="392">
        <v>54</v>
      </c>
      <c r="U143" s="392"/>
      <c r="V143" s="935">
        <v>0</v>
      </c>
      <c r="W143" s="900">
        <v>54</v>
      </c>
      <c r="X143" s="391"/>
      <c r="Y143" s="388">
        <f>BL143/$BL$139</f>
        <v>8.5365853658536592E-3</v>
      </c>
      <c r="Z143" s="226">
        <v>4</v>
      </c>
      <c r="AA143" s="301" t="s">
        <v>114</v>
      </c>
      <c r="AB143" s="85"/>
      <c r="AC143" s="75"/>
      <c r="AD143" s="68"/>
      <c r="AE143" s="68"/>
      <c r="AF143" s="85"/>
      <c r="AG143" s="75"/>
      <c r="AH143" s="75"/>
      <c r="AI143" s="75"/>
      <c r="AJ143" s="85"/>
      <c r="AK143" s="75"/>
      <c r="AL143" s="75"/>
      <c r="AM143" s="75"/>
      <c r="AN143" s="85"/>
      <c r="AO143" s="75"/>
      <c r="AP143" s="75"/>
      <c r="AQ143" s="75"/>
      <c r="AR143" s="85"/>
      <c r="AS143" s="75"/>
      <c r="AT143" s="68"/>
      <c r="AU143" s="68"/>
      <c r="AV143" s="85"/>
      <c r="AW143" s="75"/>
      <c r="AX143" s="75"/>
      <c r="AY143" s="75"/>
      <c r="AZ143" s="77">
        <v>35000000</v>
      </c>
      <c r="BA143" s="69">
        <v>72500000</v>
      </c>
      <c r="BB143" s="78">
        <v>66693139</v>
      </c>
      <c r="BC143" s="78">
        <v>62000000</v>
      </c>
      <c r="BD143" s="85"/>
      <c r="BE143" s="75"/>
      <c r="BF143" s="68"/>
      <c r="BG143" s="68"/>
      <c r="BH143" s="85"/>
      <c r="BI143" s="75"/>
      <c r="BJ143" s="75"/>
      <c r="BK143" s="75"/>
      <c r="BL143" s="67">
        <f>+AB143+AF143+AJ143+AN143+AR143+AV143+AZ143+BD143+BH143</f>
        <v>35000000</v>
      </c>
      <c r="BM143" s="68">
        <f t="shared" si="310"/>
        <v>72500000</v>
      </c>
      <c r="BN143" s="68">
        <f t="shared" si="310"/>
        <v>66693139</v>
      </c>
      <c r="BO143" s="68">
        <f t="shared" si="310"/>
        <v>62000000</v>
      </c>
      <c r="BP143" s="682"/>
      <c r="BQ143" s="238"/>
      <c r="BR143" s="238"/>
      <c r="BS143" s="238"/>
      <c r="BT143" s="682"/>
      <c r="BU143" s="238"/>
      <c r="BV143" s="238"/>
      <c r="BW143" s="238"/>
      <c r="BX143" s="238"/>
      <c r="BY143" s="682"/>
      <c r="BZ143" s="238"/>
      <c r="CA143" s="238"/>
      <c r="CB143" s="238"/>
      <c r="CC143" s="238"/>
      <c r="CD143" s="682"/>
      <c r="CE143" s="238"/>
      <c r="CF143" s="238"/>
      <c r="CG143" s="238"/>
      <c r="CH143" s="682"/>
      <c r="CI143" s="238"/>
      <c r="CJ143" s="238"/>
      <c r="CK143" s="238"/>
      <c r="CL143" s="682"/>
      <c r="CM143" s="238"/>
      <c r="CN143" s="238"/>
      <c r="CO143" s="238"/>
      <c r="CP143" s="682">
        <v>36050000</v>
      </c>
      <c r="CQ143" s="238"/>
      <c r="CR143" s="238"/>
      <c r="CS143" s="238"/>
      <c r="CT143" s="238"/>
      <c r="CU143" s="682"/>
      <c r="CV143" s="238"/>
      <c r="CW143" s="238"/>
      <c r="CX143" s="238"/>
      <c r="CY143" s="238"/>
      <c r="CZ143" s="682"/>
      <c r="DA143" s="238"/>
      <c r="DB143" s="238"/>
      <c r="DC143" s="238"/>
      <c r="DD143" s="676">
        <f t="shared" si="311"/>
        <v>36050000</v>
      </c>
      <c r="DE143" s="782">
        <f t="shared" si="311"/>
        <v>0</v>
      </c>
      <c r="DF143" s="711">
        <f t="shared" si="311"/>
        <v>0</v>
      </c>
      <c r="DG143" s="711">
        <f t="shared" si="311"/>
        <v>0</v>
      </c>
      <c r="DH143" s="711"/>
      <c r="DI143" s="682"/>
      <c r="DJ143" s="686"/>
      <c r="DK143" s="682"/>
      <c r="DL143" s="682"/>
      <c r="DM143" s="682"/>
      <c r="DN143" s="682"/>
      <c r="DO143" s="682"/>
      <c r="DP143" s="682"/>
      <c r="DQ143" s="682"/>
      <c r="DR143" s="682"/>
      <c r="DS143" s="682"/>
      <c r="DT143" s="682"/>
      <c r="DU143" s="682"/>
      <c r="DV143" s="682"/>
      <c r="DW143" s="682"/>
      <c r="DX143" s="682"/>
      <c r="DY143" s="682"/>
      <c r="DZ143" s="682"/>
      <c r="EA143" s="682"/>
      <c r="EB143" s="682"/>
      <c r="EC143" s="682"/>
      <c r="ED143" s="682"/>
      <c r="EE143" s="682"/>
      <c r="EF143" s="682"/>
      <c r="EG143" s="682">
        <v>37000000</v>
      </c>
      <c r="EH143" s="682"/>
      <c r="EI143" s="682"/>
      <c r="EJ143" s="682"/>
      <c r="EK143" s="682"/>
      <c r="EL143" s="682"/>
      <c r="EM143" s="682"/>
      <c r="EN143" s="682"/>
      <c r="EO143" s="682"/>
      <c r="EP143" s="682"/>
      <c r="EQ143" s="682"/>
      <c r="ER143" s="682"/>
      <c r="ES143" s="676">
        <f>DI143+DM143+DQ143+DU143+DY143+EC143+EG143+EK143+EO143</f>
        <v>37000000</v>
      </c>
      <c r="ET143" s="690">
        <f t="shared" si="312"/>
        <v>0</v>
      </c>
      <c r="EU143" s="690">
        <f t="shared" si="312"/>
        <v>0</v>
      </c>
      <c r="EV143" s="690">
        <f t="shared" si="312"/>
        <v>0</v>
      </c>
      <c r="EW143" s="834"/>
      <c r="EX143" s="682"/>
      <c r="EY143" s="682"/>
      <c r="EZ143" s="682"/>
      <c r="FA143" s="682"/>
      <c r="FB143" s="682"/>
      <c r="FC143" s="682">
        <v>38245000</v>
      </c>
      <c r="FD143" s="682"/>
      <c r="FE143" s="682"/>
      <c r="FF143" s="676">
        <f>EW143+EX143+EY143+EZ143+FA143+FB143+FC143+FD143+FE143</f>
        <v>38245000</v>
      </c>
      <c r="FG143" s="107">
        <f>BL143+DD143+ES143+FF143</f>
        <v>146295000</v>
      </c>
    </row>
    <row r="144" spans="1:163" ht="78.75" customHeight="1" x14ac:dyDescent="0.2">
      <c r="A144" s="299"/>
      <c r="B144" s="299"/>
      <c r="C144" s="239">
        <v>19</v>
      </c>
      <c r="D144" s="280" t="s">
        <v>307</v>
      </c>
      <c r="E144" s="325" t="s">
        <v>983</v>
      </c>
      <c r="F144" s="369" t="s">
        <v>982</v>
      </c>
      <c r="G144" s="221">
        <v>102</v>
      </c>
      <c r="H144" s="222" t="s">
        <v>358</v>
      </c>
      <c r="I144" s="407" t="s">
        <v>359</v>
      </c>
      <c r="J144" s="387" t="s">
        <v>267</v>
      </c>
      <c r="K144" s="387">
        <v>1</v>
      </c>
      <c r="L144" s="402" t="s">
        <v>73</v>
      </c>
      <c r="M144" s="395">
        <v>0</v>
      </c>
      <c r="N144" s="401">
        <v>7</v>
      </c>
      <c r="O144" s="392">
        <v>1</v>
      </c>
      <c r="P144" s="935">
        <v>1</v>
      </c>
      <c r="Q144" s="392">
        <v>4</v>
      </c>
      <c r="R144" s="902">
        <v>3</v>
      </c>
      <c r="S144" s="919">
        <v>7</v>
      </c>
      <c r="T144" s="392">
        <v>6</v>
      </c>
      <c r="U144" s="392">
        <v>2</v>
      </c>
      <c r="V144" s="935">
        <v>0</v>
      </c>
      <c r="W144" s="900">
        <v>7</v>
      </c>
      <c r="X144" s="391">
        <v>1</v>
      </c>
      <c r="Y144" s="388">
        <f>BL144/$BL$139</f>
        <v>1.2195121951219512E-3</v>
      </c>
      <c r="Z144" s="226">
        <v>4</v>
      </c>
      <c r="AA144" s="301" t="s">
        <v>114</v>
      </c>
      <c r="AB144" s="85"/>
      <c r="AC144" s="75"/>
      <c r="AD144" s="68"/>
      <c r="AE144" s="68"/>
      <c r="AF144" s="85"/>
      <c r="AG144" s="75"/>
      <c r="AH144" s="75"/>
      <c r="AI144" s="75"/>
      <c r="AJ144" s="85"/>
      <c r="AK144" s="75"/>
      <c r="AL144" s="75"/>
      <c r="AM144" s="75"/>
      <c r="AN144" s="85"/>
      <c r="AO144" s="75"/>
      <c r="AP144" s="75"/>
      <c r="AQ144" s="75"/>
      <c r="AR144" s="85"/>
      <c r="AS144" s="75"/>
      <c r="AT144" s="68"/>
      <c r="AU144" s="68"/>
      <c r="AV144" s="85"/>
      <c r="AW144" s="75"/>
      <c r="AX144" s="75"/>
      <c r="AY144" s="75"/>
      <c r="AZ144" s="77">
        <v>5000000</v>
      </c>
      <c r="BA144" s="69">
        <v>10000000</v>
      </c>
      <c r="BB144" s="78">
        <v>10000000</v>
      </c>
      <c r="BC144" s="78">
        <v>10000000</v>
      </c>
      <c r="BD144" s="85"/>
      <c r="BE144" s="75"/>
      <c r="BF144" s="68"/>
      <c r="BG144" s="68"/>
      <c r="BH144" s="85"/>
      <c r="BI144" s="75"/>
      <c r="BJ144" s="75"/>
      <c r="BK144" s="75"/>
      <c r="BL144" s="67">
        <f>+AB144+AF144+AJ144+AN144+AR144+AV144+AZ144+BD144+BH144</f>
        <v>5000000</v>
      </c>
      <c r="BM144" s="68">
        <f t="shared" si="310"/>
        <v>10000000</v>
      </c>
      <c r="BN144" s="68">
        <f t="shared" si="310"/>
        <v>10000000</v>
      </c>
      <c r="BO144" s="68">
        <f t="shared" si="310"/>
        <v>10000000</v>
      </c>
      <c r="BP144" s="682"/>
      <c r="BQ144" s="238"/>
      <c r="BR144" s="238"/>
      <c r="BS144" s="238"/>
      <c r="BT144" s="682"/>
      <c r="BU144" s="238"/>
      <c r="BV144" s="238"/>
      <c r="BW144" s="238"/>
      <c r="BX144" s="238"/>
      <c r="BY144" s="682"/>
      <c r="BZ144" s="322">
        <v>15150000</v>
      </c>
      <c r="CA144" s="238">
        <v>15150000</v>
      </c>
      <c r="CB144" s="238">
        <v>15150000</v>
      </c>
      <c r="CC144" s="238"/>
      <c r="CD144" s="682"/>
      <c r="CE144" s="322"/>
      <c r="CF144" s="238"/>
      <c r="CG144" s="238"/>
      <c r="CH144" s="682"/>
      <c r="CI144" s="238"/>
      <c r="CJ144" s="238"/>
      <c r="CK144" s="238"/>
      <c r="CL144" s="682"/>
      <c r="CM144" s="238"/>
      <c r="CN144" s="238"/>
      <c r="CO144" s="238"/>
      <c r="CP144" s="682">
        <v>5150000</v>
      </c>
      <c r="CQ144" s="238"/>
      <c r="CR144" s="238"/>
      <c r="CS144" s="238"/>
      <c r="CT144" s="238"/>
      <c r="CU144" s="682"/>
      <c r="CV144" s="238"/>
      <c r="CW144" s="238"/>
      <c r="CX144" s="238"/>
      <c r="CY144" s="238"/>
      <c r="CZ144" s="682"/>
      <c r="DA144" s="238"/>
      <c r="DB144" s="238"/>
      <c r="DC144" s="238"/>
      <c r="DD144" s="676">
        <f t="shared" si="311"/>
        <v>5150000</v>
      </c>
      <c r="DE144" s="782">
        <f t="shared" si="311"/>
        <v>15150000</v>
      </c>
      <c r="DF144" s="711">
        <f t="shared" si="311"/>
        <v>15150000</v>
      </c>
      <c r="DG144" s="711">
        <f t="shared" si="311"/>
        <v>15150000</v>
      </c>
      <c r="DH144" s="711"/>
      <c r="DI144" s="682"/>
      <c r="DJ144" s="686"/>
      <c r="DK144" s="682"/>
      <c r="DL144" s="682"/>
      <c r="DM144" s="682"/>
      <c r="DN144" s="682">
        <v>20000000</v>
      </c>
      <c r="DO144" s="682"/>
      <c r="DP144" s="682"/>
      <c r="DQ144" s="682"/>
      <c r="DR144" s="682"/>
      <c r="DS144" s="682"/>
      <c r="DT144" s="682"/>
      <c r="DU144" s="682"/>
      <c r="DV144" s="682"/>
      <c r="DW144" s="682"/>
      <c r="DX144" s="682"/>
      <c r="DY144" s="682"/>
      <c r="DZ144" s="682"/>
      <c r="EA144" s="682"/>
      <c r="EB144" s="682"/>
      <c r="EC144" s="682"/>
      <c r="ED144" s="682"/>
      <c r="EE144" s="682"/>
      <c r="EF144" s="682"/>
      <c r="EG144" s="682">
        <v>5490000</v>
      </c>
      <c r="EH144" s="682"/>
      <c r="EI144" s="682"/>
      <c r="EJ144" s="682"/>
      <c r="EK144" s="682"/>
      <c r="EL144" s="682"/>
      <c r="EM144" s="682"/>
      <c r="EN144" s="682"/>
      <c r="EO144" s="682"/>
      <c r="EP144" s="682"/>
      <c r="EQ144" s="682"/>
      <c r="ER144" s="682"/>
      <c r="ES144" s="676">
        <f>DI144+DM144+DQ144+DU144+DY144+EC144+EG144+EK144+EO144</f>
        <v>5490000</v>
      </c>
      <c r="ET144" s="690">
        <f t="shared" si="312"/>
        <v>20000000</v>
      </c>
      <c r="EU144" s="690">
        <f t="shared" si="312"/>
        <v>0</v>
      </c>
      <c r="EV144" s="690">
        <f t="shared" si="312"/>
        <v>0</v>
      </c>
      <c r="EW144" s="834"/>
      <c r="EX144" s="682"/>
      <c r="EY144" s="682"/>
      <c r="EZ144" s="682"/>
      <c r="FA144" s="682"/>
      <c r="FB144" s="682"/>
      <c r="FC144" s="682">
        <v>5477700</v>
      </c>
      <c r="FD144" s="682"/>
      <c r="FE144" s="682"/>
      <c r="FF144" s="676">
        <f>EW144+EX144+EY144+EZ144+FA144+FB144+FC144+FD144+FE144</f>
        <v>5477700</v>
      </c>
      <c r="FG144" s="107">
        <f>BL144+DD144+ES144+FF144</f>
        <v>21117700</v>
      </c>
    </row>
    <row r="145" spans="1:163" ht="24.75" customHeight="1" x14ac:dyDescent="0.2">
      <c r="A145" s="299"/>
      <c r="B145" s="299"/>
      <c r="C145" s="205">
        <v>24</v>
      </c>
      <c r="D145" s="257" t="s">
        <v>360</v>
      </c>
      <c r="E145" s="281"/>
      <c r="F145" s="259"/>
      <c r="G145" s="208"/>
      <c r="H145" s="259"/>
      <c r="I145" s="259"/>
      <c r="J145" s="208"/>
      <c r="K145" s="208"/>
      <c r="L145" s="260"/>
      <c r="M145" s="259"/>
      <c r="N145" s="259"/>
      <c r="O145" s="150"/>
      <c r="P145" s="150"/>
      <c r="Q145" s="259"/>
      <c r="R145" s="903"/>
      <c r="S145" s="871"/>
      <c r="T145" s="259"/>
      <c r="U145" s="259"/>
      <c r="V145" s="150"/>
      <c r="W145" s="259"/>
      <c r="X145" s="259"/>
      <c r="Y145" s="259" t="s">
        <v>65</v>
      </c>
      <c r="Z145" s="259"/>
      <c r="AA145" s="259"/>
      <c r="AB145" s="96">
        <f>SUM(AB146:AB150)</f>
        <v>0</v>
      </c>
      <c r="AC145" s="96">
        <f t="shared" ref="AC145:CP145" si="313">SUM(AC146:AC150)</f>
        <v>0</v>
      </c>
      <c r="AD145" s="96">
        <f t="shared" si="313"/>
        <v>0</v>
      </c>
      <c r="AE145" s="96">
        <f t="shared" si="313"/>
        <v>0</v>
      </c>
      <c r="AF145" s="96">
        <f t="shared" si="313"/>
        <v>0</v>
      </c>
      <c r="AG145" s="96">
        <f t="shared" si="313"/>
        <v>0</v>
      </c>
      <c r="AH145" s="96">
        <f t="shared" si="313"/>
        <v>0</v>
      </c>
      <c r="AI145" s="96">
        <f t="shared" si="313"/>
        <v>0</v>
      </c>
      <c r="AJ145" s="96">
        <f t="shared" si="313"/>
        <v>80000000</v>
      </c>
      <c r="AK145" s="96">
        <f t="shared" si="313"/>
        <v>80000000</v>
      </c>
      <c r="AL145" s="96">
        <f t="shared" si="313"/>
        <v>988000</v>
      </c>
      <c r="AM145" s="96">
        <f t="shared" si="313"/>
        <v>988000</v>
      </c>
      <c r="AN145" s="96">
        <f t="shared" si="313"/>
        <v>0</v>
      </c>
      <c r="AO145" s="96">
        <f t="shared" si="313"/>
        <v>0</v>
      </c>
      <c r="AP145" s="96">
        <f t="shared" si="313"/>
        <v>0</v>
      </c>
      <c r="AQ145" s="96">
        <f t="shared" si="313"/>
        <v>0</v>
      </c>
      <c r="AR145" s="96">
        <f t="shared" si="313"/>
        <v>0</v>
      </c>
      <c r="AS145" s="96">
        <f t="shared" si="313"/>
        <v>0</v>
      </c>
      <c r="AT145" s="96">
        <f t="shared" si="313"/>
        <v>0</v>
      </c>
      <c r="AU145" s="96">
        <f t="shared" si="313"/>
        <v>0</v>
      </c>
      <c r="AV145" s="96">
        <f t="shared" si="313"/>
        <v>0</v>
      </c>
      <c r="AW145" s="96">
        <f t="shared" si="313"/>
        <v>0</v>
      </c>
      <c r="AX145" s="96">
        <f t="shared" si="313"/>
        <v>0</v>
      </c>
      <c r="AY145" s="96">
        <f t="shared" si="313"/>
        <v>0</v>
      </c>
      <c r="AZ145" s="96">
        <f t="shared" si="313"/>
        <v>100000000</v>
      </c>
      <c r="BA145" s="96">
        <f t="shared" si="313"/>
        <v>100000000</v>
      </c>
      <c r="BB145" s="96">
        <f t="shared" si="313"/>
        <v>30000000</v>
      </c>
      <c r="BC145" s="96">
        <f t="shared" si="313"/>
        <v>10000000</v>
      </c>
      <c r="BD145" s="96">
        <f t="shared" si="313"/>
        <v>0</v>
      </c>
      <c r="BE145" s="96">
        <f t="shared" si="313"/>
        <v>0</v>
      </c>
      <c r="BF145" s="96">
        <f t="shared" si="313"/>
        <v>0</v>
      </c>
      <c r="BG145" s="96">
        <f t="shared" si="313"/>
        <v>0</v>
      </c>
      <c r="BH145" s="96">
        <f t="shared" si="313"/>
        <v>0</v>
      </c>
      <c r="BI145" s="96">
        <f t="shared" si="313"/>
        <v>0</v>
      </c>
      <c r="BJ145" s="96">
        <f t="shared" si="313"/>
        <v>0</v>
      </c>
      <c r="BK145" s="96">
        <f t="shared" si="313"/>
        <v>0</v>
      </c>
      <c r="BL145" s="96">
        <f t="shared" si="313"/>
        <v>180000000</v>
      </c>
      <c r="BM145" s="96">
        <f t="shared" si="313"/>
        <v>180000000</v>
      </c>
      <c r="BN145" s="96">
        <f t="shared" si="313"/>
        <v>30988000</v>
      </c>
      <c r="BO145" s="96">
        <f t="shared" si="313"/>
        <v>10988000</v>
      </c>
      <c r="BP145" s="96">
        <f t="shared" si="313"/>
        <v>0</v>
      </c>
      <c r="BQ145" s="143">
        <f t="shared" si="313"/>
        <v>0</v>
      </c>
      <c r="BR145" s="143">
        <f t="shared" si="313"/>
        <v>0</v>
      </c>
      <c r="BS145" s="143">
        <f t="shared" si="313"/>
        <v>0</v>
      </c>
      <c r="BT145" s="96">
        <f t="shared" si="313"/>
        <v>0</v>
      </c>
      <c r="BU145" s="143">
        <f t="shared" si="313"/>
        <v>0</v>
      </c>
      <c r="BV145" s="143">
        <f t="shared" si="313"/>
        <v>0</v>
      </c>
      <c r="BW145" s="143">
        <f t="shared" si="313"/>
        <v>0</v>
      </c>
      <c r="BX145" s="143">
        <f t="shared" si="313"/>
        <v>0</v>
      </c>
      <c r="BY145" s="96">
        <f t="shared" si="313"/>
        <v>90000000</v>
      </c>
      <c r="BZ145" s="143">
        <f t="shared" si="313"/>
        <v>339118585</v>
      </c>
      <c r="CA145" s="143">
        <f t="shared" si="313"/>
        <v>108309945</v>
      </c>
      <c r="CB145" s="143">
        <f t="shared" si="313"/>
        <v>108309945</v>
      </c>
      <c r="CC145" s="143">
        <f t="shared" si="313"/>
        <v>0</v>
      </c>
      <c r="CD145" s="96">
        <f t="shared" si="313"/>
        <v>0</v>
      </c>
      <c r="CE145" s="143">
        <f t="shared" si="313"/>
        <v>0</v>
      </c>
      <c r="CF145" s="143">
        <f t="shared" si="313"/>
        <v>0</v>
      </c>
      <c r="CG145" s="143">
        <f t="shared" si="313"/>
        <v>0</v>
      </c>
      <c r="CH145" s="96">
        <f t="shared" si="313"/>
        <v>0</v>
      </c>
      <c r="CI145" s="143">
        <f t="shared" si="313"/>
        <v>0</v>
      </c>
      <c r="CJ145" s="143">
        <f t="shared" si="313"/>
        <v>0</v>
      </c>
      <c r="CK145" s="143">
        <f t="shared" si="313"/>
        <v>0</v>
      </c>
      <c r="CL145" s="96">
        <f t="shared" si="313"/>
        <v>0</v>
      </c>
      <c r="CM145" s="143">
        <f t="shared" si="313"/>
        <v>0</v>
      </c>
      <c r="CN145" s="143">
        <f t="shared" si="313"/>
        <v>0</v>
      </c>
      <c r="CO145" s="143">
        <f t="shared" si="313"/>
        <v>0</v>
      </c>
      <c r="CP145" s="96">
        <f t="shared" si="313"/>
        <v>103000000</v>
      </c>
      <c r="CQ145" s="143">
        <f t="shared" ref="CQ145:DC145" si="314">SUM(CQ146:CQ150)</f>
        <v>0</v>
      </c>
      <c r="CR145" s="143">
        <f t="shared" si="314"/>
        <v>0</v>
      </c>
      <c r="CS145" s="143">
        <f t="shared" si="314"/>
        <v>0</v>
      </c>
      <c r="CT145" s="143">
        <f t="shared" si="314"/>
        <v>20000000</v>
      </c>
      <c r="CU145" s="96">
        <f t="shared" si="314"/>
        <v>0</v>
      </c>
      <c r="CV145" s="143">
        <f t="shared" si="314"/>
        <v>0</v>
      </c>
      <c r="CW145" s="143">
        <f t="shared" si="314"/>
        <v>0</v>
      </c>
      <c r="CX145" s="143">
        <f t="shared" si="314"/>
        <v>0</v>
      </c>
      <c r="CY145" s="143">
        <f t="shared" si="314"/>
        <v>0</v>
      </c>
      <c r="CZ145" s="96">
        <f t="shared" si="314"/>
        <v>0</v>
      </c>
      <c r="DA145" s="143">
        <f t="shared" si="314"/>
        <v>0</v>
      </c>
      <c r="DB145" s="143">
        <f t="shared" si="314"/>
        <v>0</v>
      </c>
      <c r="DC145" s="143">
        <f t="shared" si="314"/>
        <v>0</v>
      </c>
      <c r="DD145" s="96">
        <f t="shared" ref="DD145:ER145" si="315">SUM(DD146:DD150)</f>
        <v>193000000</v>
      </c>
      <c r="DE145" s="96">
        <f t="shared" si="315"/>
        <v>339118585</v>
      </c>
      <c r="DF145" s="96">
        <f t="shared" si="315"/>
        <v>108309945</v>
      </c>
      <c r="DG145" s="96">
        <f t="shared" si="315"/>
        <v>108309945</v>
      </c>
      <c r="DH145" s="96">
        <f t="shared" si="315"/>
        <v>20000000</v>
      </c>
      <c r="DI145" s="96">
        <f t="shared" si="315"/>
        <v>0</v>
      </c>
      <c r="DJ145" s="96">
        <f t="shared" si="315"/>
        <v>0</v>
      </c>
      <c r="DK145" s="96">
        <f t="shared" si="315"/>
        <v>0</v>
      </c>
      <c r="DL145" s="96">
        <f t="shared" si="315"/>
        <v>0</v>
      </c>
      <c r="DM145" s="96">
        <f t="shared" si="315"/>
        <v>0</v>
      </c>
      <c r="DN145" s="96">
        <f t="shared" si="315"/>
        <v>300000000</v>
      </c>
      <c r="DO145" s="96">
        <f t="shared" si="315"/>
        <v>299532576</v>
      </c>
      <c r="DP145" s="96">
        <f t="shared" si="315"/>
        <v>0</v>
      </c>
      <c r="DQ145" s="96">
        <f t="shared" si="315"/>
        <v>40000000</v>
      </c>
      <c r="DR145" s="96">
        <f t="shared" si="315"/>
        <v>91000000</v>
      </c>
      <c r="DS145" s="96">
        <f t="shared" si="315"/>
        <v>31800000</v>
      </c>
      <c r="DT145" s="96">
        <f t="shared" si="315"/>
        <v>5800000</v>
      </c>
      <c r="DU145" s="96">
        <f t="shared" si="315"/>
        <v>0</v>
      </c>
      <c r="DV145" s="96">
        <f t="shared" si="315"/>
        <v>0</v>
      </c>
      <c r="DW145" s="96">
        <f t="shared" si="315"/>
        <v>0</v>
      </c>
      <c r="DX145" s="96">
        <f t="shared" si="315"/>
        <v>0</v>
      </c>
      <c r="DY145" s="96">
        <f t="shared" si="315"/>
        <v>0</v>
      </c>
      <c r="DZ145" s="96">
        <f t="shared" si="315"/>
        <v>0</v>
      </c>
      <c r="EA145" s="96">
        <f t="shared" si="315"/>
        <v>0</v>
      </c>
      <c r="EB145" s="96">
        <f t="shared" si="315"/>
        <v>0</v>
      </c>
      <c r="EC145" s="96">
        <f t="shared" si="315"/>
        <v>0</v>
      </c>
      <c r="ED145" s="96">
        <f t="shared" si="315"/>
        <v>0</v>
      </c>
      <c r="EE145" s="96">
        <f t="shared" si="315"/>
        <v>0</v>
      </c>
      <c r="EF145" s="96">
        <f t="shared" si="315"/>
        <v>0</v>
      </c>
      <c r="EG145" s="96">
        <f t="shared" si="315"/>
        <v>106090000</v>
      </c>
      <c r="EH145" s="96">
        <f t="shared" si="315"/>
        <v>0</v>
      </c>
      <c r="EI145" s="96">
        <f t="shared" si="315"/>
        <v>0</v>
      </c>
      <c r="EJ145" s="96">
        <f t="shared" si="315"/>
        <v>0</v>
      </c>
      <c r="EK145" s="96">
        <f t="shared" si="315"/>
        <v>0</v>
      </c>
      <c r="EL145" s="96">
        <f t="shared" si="315"/>
        <v>0</v>
      </c>
      <c r="EM145" s="96">
        <f t="shared" si="315"/>
        <v>0</v>
      </c>
      <c r="EN145" s="96">
        <f t="shared" si="315"/>
        <v>0</v>
      </c>
      <c r="EO145" s="96">
        <f t="shared" si="315"/>
        <v>0</v>
      </c>
      <c r="EP145" s="96">
        <f t="shared" si="315"/>
        <v>0</v>
      </c>
      <c r="EQ145" s="96">
        <f t="shared" si="315"/>
        <v>0</v>
      </c>
      <c r="ER145" s="96">
        <f t="shared" si="315"/>
        <v>0</v>
      </c>
      <c r="ES145" s="96">
        <f>SUM(ES146:ES150)</f>
        <v>146090000</v>
      </c>
      <c r="ET145" s="96">
        <f t="shared" ref="ET145:EV145" si="316">SUM(ET146:ET150)</f>
        <v>391000000</v>
      </c>
      <c r="EU145" s="96">
        <f t="shared" si="316"/>
        <v>331332576</v>
      </c>
      <c r="EV145" s="96">
        <f t="shared" si="316"/>
        <v>5800000</v>
      </c>
      <c r="EW145" s="689"/>
      <c r="EX145" s="689"/>
      <c r="EY145" s="689"/>
      <c r="EZ145" s="689"/>
      <c r="FA145" s="689"/>
      <c r="FB145" s="689"/>
      <c r="FC145" s="689"/>
      <c r="FD145" s="689"/>
      <c r="FE145" s="689"/>
      <c r="FF145" s="96">
        <f>SUM(FF146:FF150)</f>
        <v>129272700.0033333</v>
      </c>
      <c r="FG145" s="1136">
        <f>SUM(FG146:FG150)</f>
        <v>648362700.00333333</v>
      </c>
    </row>
    <row r="146" spans="1:163" ht="99.75" customHeight="1" x14ac:dyDescent="0.2">
      <c r="A146" s="299"/>
      <c r="B146" s="299"/>
      <c r="C146" s="247">
        <v>16</v>
      </c>
      <c r="D146" s="218" t="s">
        <v>336</v>
      </c>
      <c r="E146" s="227">
        <v>45</v>
      </c>
      <c r="F146" s="227">
        <v>90</v>
      </c>
      <c r="G146" s="226">
        <v>103</v>
      </c>
      <c r="H146" s="222" t="s">
        <v>361</v>
      </c>
      <c r="I146" s="1103" t="s">
        <v>362</v>
      </c>
      <c r="J146" s="387" t="s">
        <v>267</v>
      </c>
      <c r="K146" s="387">
        <v>1</v>
      </c>
      <c r="L146" s="391" t="s">
        <v>73</v>
      </c>
      <c r="M146" s="395">
        <v>3</v>
      </c>
      <c r="N146" s="392">
        <v>12</v>
      </c>
      <c r="O146" s="392">
        <v>4</v>
      </c>
      <c r="P146" s="935">
        <v>4</v>
      </c>
      <c r="Q146" s="1104">
        <v>3</v>
      </c>
      <c r="R146" s="902">
        <v>4</v>
      </c>
      <c r="S146" s="919">
        <v>6</v>
      </c>
      <c r="T146" s="392">
        <v>3</v>
      </c>
      <c r="U146" s="392">
        <v>3</v>
      </c>
      <c r="V146" s="935">
        <v>3</v>
      </c>
      <c r="W146" s="900">
        <v>2</v>
      </c>
      <c r="X146" s="391">
        <v>1</v>
      </c>
      <c r="Y146" s="388">
        <f>BL146/$BL$139</f>
        <v>4.8780487804878049E-3</v>
      </c>
      <c r="Z146" s="226">
        <v>4</v>
      </c>
      <c r="AA146" s="301" t="s">
        <v>114</v>
      </c>
      <c r="AB146" s="85"/>
      <c r="AC146" s="75"/>
      <c r="AD146" s="68"/>
      <c r="AE146" s="68"/>
      <c r="AF146" s="85"/>
      <c r="AG146" s="75"/>
      <c r="AH146" s="75"/>
      <c r="AI146" s="75"/>
      <c r="AJ146" s="85"/>
      <c r="AK146" s="75"/>
      <c r="AL146" s="75"/>
      <c r="AM146" s="75"/>
      <c r="AN146" s="85"/>
      <c r="AO146" s="75"/>
      <c r="AP146" s="75"/>
      <c r="AQ146" s="75"/>
      <c r="AR146" s="85"/>
      <c r="AS146" s="75"/>
      <c r="AT146" s="68"/>
      <c r="AU146" s="68"/>
      <c r="AV146" s="85"/>
      <c r="AW146" s="75"/>
      <c r="AX146" s="75"/>
      <c r="AY146" s="75"/>
      <c r="AZ146" s="85">
        <v>20000000</v>
      </c>
      <c r="BA146" s="75">
        <v>20000000</v>
      </c>
      <c r="BB146" s="75"/>
      <c r="BC146" s="75"/>
      <c r="BD146" s="85"/>
      <c r="BE146" s="75"/>
      <c r="BF146" s="68"/>
      <c r="BG146" s="68"/>
      <c r="BH146" s="85"/>
      <c r="BI146" s="75"/>
      <c r="BJ146" s="75"/>
      <c r="BK146" s="75"/>
      <c r="BL146" s="67">
        <f>+AB146+AF146+AJ146+AN146+AR146+AV146+AZ146+BD146+BH146</f>
        <v>20000000</v>
      </c>
      <c r="BM146" s="68">
        <f t="shared" ref="BM146:BO150" si="317">AC146+AG146+AK146+AO146+AS146+AW146+BA146+BE146+BI146</f>
        <v>20000000</v>
      </c>
      <c r="BN146" s="68">
        <f t="shared" si="317"/>
        <v>0</v>
      </c>
      <c r="BO146" s="68">
        <f t="shared" si="317"/>
        <v>0</v>
      </c>
      <c r="BP146" s="682"/>
      <c r="BQ146" s="238"/>
      <c r="BR146" s="238"/>
      <c r="BS146" s="238"/>
      <c r="BT146" s="682"/>
      <c r="BU146" s="238"/>
      <c r="BV146" s="238"/>
      <c r="BW146" s="238"/>
      <c r="BX146" s="238"/>
      <c r="BY146" s="682"/>
      <c r="BZ146" s="238">
        <v>21400000</v>
      </c>
      <c r="CA146" s="238">
        <v>20000000</v>
      </c>
      <c r="CB146" s="238">
        <v>20000000</v>
      </c>
      <c r="CC146" s="238"/>
      <c r="CD146" s="682"/>
      <c r="CE146" s="322"/>
      <c r="CF146" s="238"/>
      <c r="CG146" s="238"/>
      <c r="CH146" s="682"/>
      <c r="CI146" s="238"/>
      <c r="CJ146" s="238"/>
      <c r="CK146" s="238"/>
      <c r="CL146" s="682"/>
      <c r="CM146" s="238"/>
      <c r="CN146" s="238"/>
      <c r="CO146" s="238"/>
      <c r="CP146" s="682">
        <v>21400000</v>
      </c>
      <c r="CQ146" s="238"/>
      <c r="CR146" s="238"/>
      <c r="CS146" s="238"/>
      <c r="CT146" s="238"/>
      <c r="CU146" s="682"/>
      <c r="CV146" s="238"/>
      <c r="CW146" s="238"/>
      <c r="CX146" s="238"/>
      <c r="CY146" s="238"/>
      <c r="CZ146" s="682"/>
      <c r="DA146" s="238"/>
      <c r="DB146" s="238"/>
      <c r="DC146" s="238"/>
      <c r="DD146" s="676">
        <f t="shared" ref="DD146:DG150" si="318">BP146+BT146+BY146+CD146+CH146+CL146+CP146+CU146+CZ146</f>
        <v>21400000</v>
      </c>
      <c r="DE146" s="782">
        <f t="shared" si="318"/>
        <v>21400000</v>
      </c>
      <c r="DF146" s="711">
        <f t="shared" si="318"/>
        <v>20000000</v>
      </c>
      <c r="DG146" s="711">
        <f t="shared" si="318"/>
        <v>20000000</v>
      </c>
      <c r="DH146" s="711"/>
      <c r="DI146" s="682"/>
      <c r="DJ146" s="686"/>
      <c r="DK146" s="682"/>
      <c r="DL146" s="682"/>
      <c r="DM146" s="682"/>
      <c r="DN146" s="682"/>
      <c r="DO146" s="682"/>
      <c r="DP146" s="682"/>
      <c r="DQ146" s="682"/>
      <c r="DR146" s="682">
        <v>10000000</v>
      </c>
      <c r="DS146" s="682"/>
      <c r="DT146" s="682"/>
      <c r="DU146" s="682"/>
      <c r="DV146" s="682"/>
      <c r="DW146" s="682"/>
      <c r="DX146" s="682"/>
      <c r="DY146" s="682"/>
      <c r="DZ146" s="682"/>
      <c r="EA146" s="682"/>
      <c r="EB146" s="682"/>
      <c r="EC146" s="682"/>
      <c r="ED146" s="682"/>
      <c r="EE146" s="682"/>
      <c r="EF146" s="682"/>
      <c r="EG146" s="682">
        <v>16200000</v>
      </c>
      <c r="EH146" s="682"/>
      <c r="EI146" s="682"/>
      <c r="EJ146" s="682"/>
      <c r="EK146" s="682"/>
      <c r="EL146" s="682"/>
      <c r="EM146" s="682"/>
      <c r="EN146" s="682"/>
      <c r="EO146" s="682"/>
      <c r="EP146" s="682"/>
      <c r="EQ146" s="682"/>
      <c r="ER146" s="682"/>
      <c r="ES146" s="676">
        <f>DI146+DM146+DQ146+DU146+DY146+EC146+EG146+EK146+EO146</f>
        <v>16200000</v>
      </c>
      <c r="ET146" s="690">
        <f t="shared" ref="ET146:EV150" si="319">DJ146+DN146+DR146+DV146+DZ146+ED146+EH146+EL146+EP146</f>
        <v>10000000</v>
      </c>
      <c r="EU146" s="690">
        <f t="shared" si="319"/>
        <v>0</v>
      </c>
      <c r="EV146" s="690">
        <f t="shared" si="319"/>
        <v>0</v>
      </c>
      <c r="EW146" s="834"/>
      <c r="EX146" s="682"/>
      <c r="EY146" s="682"/>
      <c r="EZ146" s="682"/>
      <c r="FA146" s="682"/>
      <c r="FB146" s="682"/>
      <c r="FC146" s="682">
        <v>14300000</v>
      </c>
      <c r="FD146" s="682"/>
      <c r="FE146" s="682"/>
      <c r="FF146" s="676">
        <f>EW146+EX146+EY146+EZ146+FA146+FB146+FC146+FD146+FE146</f>
        <v>14300000</v>
      </c>
      <c r="FG146" s="107">
        <f>BL146+DD146+ES146+FF146</f>
        <v>71900000</v>
      </c>
    </row>
    <row r="147" spans="1:163" ht="120.75" customHeight="1" x14ac:dyDescent="0.2">
      <c r="A147" s="299"/>
      <c r="B147" s="299"/>
      <c r="C147" s="240"/>
      <c r="D147" s="280"/>
      <c r="E147" s="308"/>
      <c r="F147" s="308"/>
      <c r="G147" s="226">
        <v>104</v>
      </c>
      <c r="H147" s="222" t="s">
        <v>363</v>
      </c>
      <c r="I147" s="1103" t="s">
        <v>364</v>
      </c>
      <c r="J147" s="387" t="s">
        <v>267</v>
      </c>
      <c r="K147" s="387">
        <v>1</v>
      </c>
      <c r="L147" s="391" t="s">
        <v>73</v>
      </c>
      <c r="M147" s="395">
        <v>4</v>
      </c>
      <c r="N147" s="392">
        <v>50</v>
      </c>
      <c r="O147" s="392">
        <v>10</v>
      </c>
      <c r="P147" s="935">
        <v>10</v>
      </c>
      <c r="Q147" s="392">
        <v>27</v>
      </c>
      <c r="R147" s="228"/>
      <c r="S147" s="919">
        <v>48</v>
      </c>
      <c r="T147" s="392">
        <v>44</v>
      </c>
      <c r="U147" s="392"/>
      <c r="V147" s="935">
        <v>48</v>
      </c>
      <c r="W147" s="900">
        <v>50</v>
      </c>
      <c r="X147" s="391"/>
      <c r="Y147" s="388">
        <f>BL147/$BL$139</f>
        <v>7.3170731707317077E-3</v>
      </c>
      <c r="Z147" s="226">
        <v>4</v>
      </c>
      <c r="AA147" s="301" t="s">
        <v>114</v>
      </c>
      <c r="AB147" s="85"/>
      <c r="AC147" s="75"/>
      <c r="AD147" s="68"/>
      <c r="AE147" s="68"/>
      <c r="AF147" s="85"/>
      <c r="AG147" s="75"/>
      <c r="AH147" s="75"/>
      <c r="AI147" s="75"/>
      <c r="AJ147" s="85"/>
      <c r="AK147" s="75"/>
      <c r="AL147" s="75"/>
      <c r="AM147" s="75"/>
      <c r="AN147" s="85"/>
      <c r="AO147" s="75"/>
      <c r="AP147" s="75"/>
      <c r="AQ147" s="75"/>
      <c r="AR147" s="85"/>
      <c r="AS147" s="75"/>
      <c r="AT147" s="68"/>
      <c r="AU147" s="68"/>
      <c r="AV147" s="85"/>
      <c r="AW147" s="75"/>
      <c r="AX147" s="75"/>
      <c r="AY147" s="75"/>
      <c r="AZ147" s="85">
        <v>30000000</v>
      </c>
      <c r="BA147" s="75">
        <v>30000000</v>
      </c>
      <c r="BB147" s="75">
        <v>30000000</v>
      </c>
      <c r="BC147" s="75">
        <v>10000000</v>
      </c>
      <c r="BD147" s="85"/>
      <c r="BE147" s="75"/>
      <c r="BF147" s="68"/>
      <c r="BG147" s="68"/>
      <c r="BH147" s="85"/>
      <c r="BI147" s="75"/>
      <c r="BJ147" s="75"/>
      <c r="BK147" s="75"/>
      <c r="BL147" s="67">
        <f>+AB147+AF147+AJ147+AN147+AR147+AV147+AZ147+BD147+BH147</f>
        <v>30000000</v>
      </c>
      <c r="BM147" s="68">
        <f t="shared" si="317"/>
        <v>30000000</v>
      </c>
      <c r="BN147" s="68">
        <f t="shared" si="317"/>
        <v>30000000</v>
      </c>
      <c r="BO147" s="68">
        <f t="shared" si="317"/>
        <v>10000000</v>
      </c>
      <c r="BP147" s="682"/>
      <c r="BQ147" s="238"/>
      <c r="BR147" s="238"/>
      <c r="BS147" s="238"/>
      <c r="BT147" s="682"/>
      <c r="BU147" s="238"/>
      <c r="BV147" s="238"/>
      <c r="BW147" s="238"/>
      <c r="BX147" s="238"/>
      <c r="BY147" s="682"/>
      <c r="BZ147" s="322">
        <v>5000000</v>
      </c>
      <c r="CA147" s="238">
        <v>5000000</v>
      </c>
      <c r="CB147" s="238">
        <v>5000000</v>
      </c>
      <c r="CC147" s="238"/>
      <c r="CD147" s="682"/>
      <c r="CE147" s="322"/>
      <c r="CF147" s="238"/>
      <c r="CG147" s="238"/>
      <c r="CH147" s="682"/>
      <c r="CI147" s="238"/>
      <c r="CJ147" s="238"/>
      <c r="CK147" s="238"/>
      <c r="CL147" s="682"/>
      <c r="CM147" s="238"/>
      <c r="CN147" s="238"/>
      <c r="CO147" s="238"/>
      <c r="CP147" s="682">
        <v>32100000</v>
      </c>
      <c r="CQ147" s="238"/>
      <c r="CR147" s="238"/>
      <c r="CS147" s="238"/>
      <c r="CT147" s="682">
        <v>20000000</v>
      </c>
      <c r="CU147" s="682"/>
      <c r="CV147" s="238"/>
      <c r="CW147" s="238"/>
      <c r="CX147" s="238"/>
      <c r="CY147" s="238"/>
      <c r="CZ147" s="682"/>
      <c r="DA147" s="238"/>
      <c r="DB147" s="238"/>
      <c r="DC147" s="238"/>
      <c r="DD147" s="676">
        <f t="shared" si="318"/>
        <v>32100000</v>
      </c>
      <c r="DE147" s="782">
        <f t="shared" si="318"/>
        <v>5000000</v>
      </c>
      <c r="DF147" s="711">
        <f t="shared" si="318"/>
        <v>5000000</v>
      </c>
      <c r="DG147" s="711">
        <f t="shared" si="318"/>
        <v>5000000</v>
      </c>
      <c r="DH147" s="711">
        <f>CT147</f>
        <v>20000000</v>
      </c>
      <c r="DI147" s="682"/>
      <c r="DJ147" s="686"/>
      <c r="DK147" s="682"/>
      <c r="DL147" s="682"/>
      <c r="DM147" s="682"/>
      <c r="DN147" s="682"/>
      <c r="DO147" s="682"/>
      <c r="DP147" s="682"/>
      <c r="DQ147" s="682"/>
      <c r="DR147" s="682">
        <v>10000000</v>
      </c>
      <c r="DS147" s="682"/>
      <c r="DT147" s="682"/>
      <c r="DU147" s="682"/>
      <c r="DV147" s="682"/>
      <c r="DW147" s="682"/>
      <c r="DX147" s="682"/>
      <c r="DY147" s="682"/>
      <c r="DZ147" s="682"/>
      <c r="EA147" s="682"/>
      <c r="EB147" s="682"/>
      <c r="EC147" s="682"/>
      <c r="ED147" s="682"/>
      <c r="EE147" s="682"/>
      <c r="EF147" s="682"/>
      <c r="EG147" s="682">
        <v>24300000</v>
      </c>
      <c r="EH147" s="682"/>
      <c r="EI147" s="682"/>
      <c r="EJ147" s="682"/>
      <c r="EK147" s="682"/>
      <c r="EL147" s="682"/>
      <c r="EM147" s="682"/>
      <c r="EN147" s="682"/>
      <c r="EO147" s="682"/>
      <c r="EP147" s="682"/>
      <c r="EQ147" s="682"/>
      <c r="ER147" s="682"/>
      <c r="ES147" s="676">
        <f>DI147+DM147+DQ147+DU147+DY147+EC147+EG147+EK147+EO147</f>
        <v>24300000</v>
      </c>
      <c r="ET147" s="690">
        <f t="shared" si="319"/>
        <v>10000000</v>
      </c>
      <c r="EU147" s="690">
        <f t="shared" si="319"/>
        <v>0</v>
      </c>
      <c r="EV147" s="690">
        <f t="shared" si="319"/>
        <v>0</v>
      </c>
      <c r="EW147" s="834"/>
      <c r="EX147" s="682"/>
      <c r="EY147" s="682"/>
      <c r="EZ147" s="682"/>
      <c r="FA147" s="682"/>
      <c r="FB147" s="682"/>
      <c r="FC147" s="682">
        <v>21500000</v>
      </c>
      <c r="FD147" s="682"/>
      <c r="FE147" s="682"/>
      <c r="FF147" s="676">
        <f>EW147+EX147+EY147+EZ147+FA147+FB147+FC147+FD147+FE147</f>
        <v>21500000</v>
      </c>
      <c r="FG147" s="107">
        <f>BL147+DD147+ES147+FF147</f>
        <v>107900000</v>
      </c>
    </row>
    <row r="148" spans="1:163" ht="62.25" customHeight="1" x14ac:dyDescent="0.2">
      <c r="A148" s="299"/>
      <c r="B148" s="299"/>
      <c r="C148" s="239">
        <v>17</v>
      </c>
      <c r="D148" s="403" t="s">
        <v>300</v>
      </c>
      <c r="E148" s="404" t="s">
        <v>301</v>
      </c>
      <c r="F148" s="405">
        <v>0.5</v>
      </c>
      <c r="G148" s="226">
        <v>105</v>
      </c>
      <c r="H148" s="222" t="s">
        <v>365</v>
      </c>
      <c r="I148" s="407" t="s">
        <v>364</v>
      </c>
      <c r="J148" s="387" t="s">
        <v>267</v>
      </c>
      <c r="K148" s="387">
        <v>1</v>
      </c>
      <c r="L148" s="391" t="s">
        <v>58</v>
      </c>
      <c r="M148" s="395">
        <v>43</v>
      </c>
      <c r="N148" s="392">
        <v>47</v>
      </c>
      <c r="O148" s="392">
        <v>47</v>
      </c>
      <c r="P148" s="935">
        <v>45</v>
      </c>
      <c r="Q148" s="785">
        <v>47</v>
      </c>
      <c r="R148" s="228"/>
      <c r="S148" s="885">
        <v>48</v>
      </c>
      <c r="T148" s="392">
        <v>47</v>
      </c>
      <c r="U148" s="392"/>
      <c r="V148" s="935">
        <v>49</v>
      </c>
      <c r="W148" s="900">
        <v>47</v>
      </c>
      <c r="X148" s="391"/>
      <c r="Y148" s="388">
        <f>BL148/$BL$139</f>
        <v>7.3170731707317077E-3</v>
      </c>
      <c r="Z148" s="226">
        <v>4</v>
      </c>
      <c r="AA148" s="301" t="s">
        <v>114</v>
      </c>
      <c r="AB148" s="85"/>
      <c r="AC148" s="75"/>
      <c r="AD148" s="68"/>
      <c r="AE148" s="68"/>
      <c r="AF148" s="85"/>
      <c r="AG148" s="75"/>
      <c r="AH148" s="75"/>
      <c r="AI148" s="75"/>
      <c r="AJ148" s="85">
        <v>30000000</v>
      </c>
      <c r="AK148" s="75">
        <v>0</v>
      </c>
      <c r="AL148" s="75"/>
      <c r="AM148" s="75"/>
      <c r="AN148" s="85"/>
      <c r="AO148" s="75"/>
      <c r="AP148" s="75"/>
      <c r="AQ148" s="75"/>
      <c r="AR148" s="85"/>
      <c r="AS148" s="75"/>
      <c r="AT148" s="68"/>
      <c r="AU148" s="68"/>
      <c r="AV148" s="85"/>
      <c r="AW148" s="75"/>
      <c r="AX148" s="75"/>
      <c r="AY148" s="75"/>
      <c r="AZ148" s="85"/>
      <c r="BA148" s="75"/>
      <c r="BB148" s="75"/>
      <c r="BC148" s="75"/>
      <c r="BD148" s="85"/>
      <c r="BE148" s="75"/>
      <c r="BF148" s="68"/>
      <c r="BG148" s="68"/>
      <c r="BH148" s="85"/>
      <c r="BI148" s="75"/>
      <c r="BJ148" s="75"/>
      <c r="BK148" s="75"/>
      <c r="BL148" s="67">
        <f>+AB148+AF148+AJ148+AN148+AR148+AV148+AZ148+BD148+BH148</f>
        <v>30000000</v>
      </c>
      <c r="BM148" s="68">
        <f t="shared" si="317"/>
        <v>0</v>
      </c>
      <c r="BN148" s="68">
        <f t="shared" si="317"/>
        <v>0</v>
      </c>
      <c r="BO148" s="68">
        <f t="shared" si="317"/>
        <v>0</v>
      </c>
      <c r="BP148" s="682"/>
      <c r="BQ148" s="238"/>
      <c r="BR148" s="238"/>
      <c r="BS148" s="238"/>
      <c r="BT148" s="682"/>
      <c r="BU148" s="238"/>
      <c r="BV148" s="238"/>
      <c r="BW148" s="238"/>
      <c r="BX148" s="238"/>
      <c r="BY148" s="682">
        <v>32100000</v>
      </c>
      <c r="BZ148" s="238">
        <f>123718585+32100000</f>
        <v>155818585</v>
      </c>
      <c r="CA148" s="238">
        <v>15600000</v>
      </c>
      <c r="CB148" s="238">
        <v>15600000</v>
      </c>
      <c r="CC148" s="238"/>
      <c r="CD148" s="682"/>
      <c r="CE148" s="322"/>
      <c r="CF148" s="238"/>
      <c r="CG148" s="238"/>
      <c r="CH148" s="682"/>
      <c r="CI148" s="238"/>
      <c r="CJ148" s="238"/>
      <c r="CK148" s="238"/>
      <c r="CL148" s="682"/>
      <c r="CM148" s="238"/>
      <c r="CN148" s="238"/>
      <c r="CO148" s="238"/>
      <c r="CP148" s="682"/>
      <c r="CQ148" s="238"/>
      <c r="CR148" s="238"/>
      <c r="CS148" s="238"/>
      <c r="CT148" s="238"/>
      <c r="CU148" s="682"/>
      <c r="CV148" s="238"/>
      <c r="CW148" s="238"/>
      <c r="CX148" s="238"/>
      <c r="CY148" s="238"/>
      <c r="CZ148" s="682"/>
      <c r="DA148" s="238"/>
      <c r="DB148" s="238"/>
      <c r="DC148" s="238"/>
      <c r="DD148" s="676">
        <f t="shared" si="318"/>
        <v>32100000</v>
      </c>
      <c r="DE148" s="782">
        <f t="shared" si="318"/>
        <v>155818585</v>
      </c>
      <c r="DF148" s="711">
        <f t="shared" si="318"/>
        <v>15600000</v>
      </c>
      <c r="DG148" s="711">
        <f t="shared" si="318"/>
        <v>15600000</v>
      </c>
      <c r="DH148" s="711"/>
      <c r="DI148" s="682"/>
      <c r="DJ148" s="686"/>
      <c r="DK148" s="682"/>
      <c r="DL148" s="682"/>
      <c r="DM148" s="682"/>
      <c r="DN148" s="682">
        <v>270000000</v>
      </c>
      <c r="DO148" s="682">
        <v>269532576</v>
      </c>
      <c r="DP148" s="682"/>
      <c r="DQ148" s="682"/>
      <c r="DR148" s="682">
        <v>10000000</v>
      </c>
      <c r="DS148" s="682">
        <v>10000000</v>
      </c>
      <c r="DT148" s="682"/>
      <c r="DU148" s="682"/>
      <c r="DV148" s="682"/>
      <c r="DW148" s="682"/>
      <c r="DX148" s="682"/>
      <c r="DY148" s="682"/>
      <c r="DZ148" s="682"/>
      <c r="EA148" s="682"/>
      <c r="EB148" s="682"/>
      <c r="EC148" s="682"/>
      <c r="ED148" s="682"/>
      <c r="EE148" s="682"/>
      <c r="EF148" s="682"/>
      <c r="EG148" s="682">
        <v>24300000</v>
      </c>
      <c r="EH148" s="682"/>
      <c r="EI148" s="682"/>
      <c r="EJ148" s="682"/>
      <c r="EK148" s="682"/>
      <c r="EL148" s="682"/>
      <c r="EM148" s="682"/>
      <c r="EN148" s="682"/>
      <c r="EO148" s="682"/>
      <c r="EP148" s="682"/>
      <c r="EQ148" s="682"/>
      <c r="ER148" s="682"/>
      <c r="ES148" s="676">
        <f>DI148+DM148+DQ148+DU148+DY148+EC148+EG148+EK148+EO148</f>
        <v>24300000</v>
      </c>
      <c r="ET148" s="690">
        <f t="shared" si="319"/>
        <v>280000000</v>
      </c>
      <c r="EU148" s="690">
        <f t="shared" si="319"/>
        <v>279532576</v>
      </c>
      <c r="EV148" s="690">
        <f t="shared" si="319"/>
        <v>0</v>
      </c>
      <c r="EW148" s="834"/>
      <c r="EX148" s="682"/>
      <c r="EY148" s="682"/>
      <c r="EZ148" s="682"/>
      <c r="FA148" s="682"/>
      <c r="FB148" s="682"/>
      <c r="FC148" s="682">
        <v>21500000</v>
      </c>
      <c r="FD148" s="682"/>
      <c r="FE148" s="682"/>
      <c r="FF148" s="676">
        <f>EW148+EX148+EY148+EZ148+FA148+FB148+FC148+FD148+FE148</f>
        <v>21500000</v>
      </c>
      <c r="FG148" s="107">
        <f>BL148+DD148+ES148+FF148</f>
        <v>107900000</v>
      </c>
    </row>
    <row r="149" spans="1:163" ht="92.25" customHeight="1" x14ac:dyDescent="0.2">
      <c r="A149" s="299"/>
      <c r="B149" s="299"/>
      <c r="C149" s="247">
        <v>18</v>
      </c>
      <c r="D149" s="218" t="s">
        <v>304</v>
      </c>
      <c r="E149" s="227">
        <v>6</v>
      </c>
      <c r="F149" s="227">
        <v>12</v>
      </c>
      <c r="G149" s="226">
        <v>106</v>
      </c>
      <c r="H149" s="222" t="s">
        <v>366</v>
      </c>
      <c r="I149" s="407" t="s">
        <v>367</v>
      </c>
      <c r="J149" s="387" t="s">
        <v>267</v>
      </c>
      <c r="K149" s="387">
        <v>1</v>
      </c>
      <c r="L149" s="391" t="s">
        <v>58</v>
      </c>
      <c r="M149" s="395">
        <v>0</v>
      </c>
      <c r="N149" s="392">
        <v>1</v>
      </c>
      <c r="O149" s="392">
        <v>1</v>
      </c>
      <c r="P149" s="935">
        <v>0</v>
      </c>
      <c r="Q149" s="785">
        <v>1</v>
      </c>
      <c r="R149" s="228"/>
      <c r="S149" s="885">
        <v>1</v>
      </c>
      <c r="T149" s="392">
        <v>1</v>
      </c>
      <c r="U149" s="392"/>
      <c r="V149" s="1029">
        <v>0.25</v>
      </c>
      <c r="W149" s="900">
        <v>1</v>
      </c>
      <c r="X149" s="391"/>
      <c r="Y149" s="388">
        <f>BL149/$BL$139</f>
        <v>1.2195121951219513E-2</v>
      </c>
      <c r="Z149" s="226">
        <v>4</v>
      </c>
      <c r="AA149" s="301" t="s">
        <v>114</v>
      </c>
      <c r="AB149" s="85"/>
      <c r="AC149" s="75"/>
      <c r="AD149" s="68"/>
      <c r="AE149" s="68"/>
      <c r="AF149" s="85"/>
      <c r="AG149" s="75"/>
      <c r="AH149" s="75"/>
      <c r="AI149" s="75"/>
      <c r="AJ149" s="85">
        <v>50000000</v>
      </c>
      <c r="AK149" s="75">
        <v>0</v>
      </c>
      <c r="AL149" s="75"/>
      <c r="AM149" s="75"/>
      <c r="AN149" s="85"/>
      <c r="AO149" s="75"/>
      <c r="AP149" s="75"/>
      <c r="AQ149" s="75"/>
      <c r="AR149" s="85"/>
      <c r="AS149" s="75"/>
      <c r="AT149" s="68"/>
      <c r="AU149" s="68"/>
      <c r="AV149" s="85"/>
      <c r="AW149" s="75"/>
      <c r="AX149" s="75"/>
      <c r="AY149" s="75"/>
      <c r="AZ149" s="85"/>
      <c r="BA149" s="75"/>
      <c r="BB149" s="75"/>
      <c r="BC149" s="75"/>
      <c r="BD149" s="85"/>
      <c r="BE149" s="75"/>
      <c r="BF149" s="68"/>
      <c r="BG149" s="68"/>
      <c r="BH149" s="85"/>
      <c r="BI149" s="75"/>
      <c r="BJ149" s="75"/>
      <c r="BK149" s="75"/>
      <c r="BL149" s="67">
        <f>+AB149+AF149+AJ149+AN149+AR149+AV149+AZ149+BD149+BH149</f>
        <v>50000000</v>
      </c>
      <c r="BM149" s="68">
        <f t="shared" si="317"/>
        <v>0</v>
      </c>
      <c r="BN149" s="68">
        <f t="shared" si="317"/>
        <v>0</v>
      </c>
      <c r="BO149" s="68">
        <f t="shared" si="317"/>
        <v>0</v>
      </c>
      <c r="BP149" s="682"/>
      <c r="BQ149" s="238"/>
      <c r="BR149" s="238"/>
      <c r="BS149" s="238"/>
      <c r="BT149" s="682"/>
      <c r="BU149" s="238"/>
      <c r="BV149" s="238"/>
      <c r="BW149" s="238"/>
      <c r="BX149" s="238"/>
      <c r="BY149" s="682">
        <v>53600000</v>
      </c>
      <c r="BZ149" s="238">
        <f>53600000+49500000</f>
        <v>103100000</v>
      </c>
      <c r="CA149" s="238">
        <v>34359000</v>
      </c>
      <c r="CB149" s="238">
        <v>34359000</v>
      </c>
      <c r="CC149" s="238"/>
      <c r="CD149" s="682"/>
      <c r="CE149" s="686"/>
      <c r="CF149" s="238"/>
      <c r="CG149" s="238"/>
      <c r="CH149" s="682"/>
      <c r="CI149" s="238"/>
      <c r="CJ149" s="238"/>
      <c r="CK149" s="238"/>
      <c r="CL149" s="682"/>
      <c r="CM149" s="238"/>
      <c r="CN149" s="238"/>
      <c r="CO149" s="238"/>
      <c r="CP149" s="682"/>
      <c r="CQ149" s="238"/>
      <c r="CR149" s="238"/>
      <c r="CS149" s="238"/>
      <c r="CT149" s="238"/>
      <c r="CU149" s="682"/>
      <c r="CV149" s="238"/>
      <c r="CW149" s="238"/>
      <c r="CX149" s="238"/>
      <c r="CY149" s="238"/>
      <c r="CZ149" s="682"/>
      <c r="DA149" s="238"/>
      <c r="DB149" s="238"/>
      <c r="DC149" s="238"/>
      <c r="DD149" s="676">
        <f t="shared" si="318"/>
        <v>53600000</v>
      </c>
      <c r="DE149" s="782">
        <f t="shared" si="318"/>
        <v>103100000</v>
      </c>
      <c r="DF149" s="711">
        <f t="shared" si="318"/>
        <v>34359000</v>
      </c>
      <c r="DG149" s="711">
        <f t="shared" si="318"/>
        <v>34359000</v>
      </c>
      <c r="DH149" s="711"/>
      <c r="DI149" s="682"/>
      <c r="DJ149" s="686"/>
      <c r="DK149" s="682"/>
      <c r="DL149" s="682"/>
      <c r="DM149" s="682"/>
      <c r="DN149" s="682">
        <v>30000000</v>
      </c>
      <c r="DO149" s="682">
        <v>30000000</v>
      </c>
      <c r="DP149" s="682"/>
      <c r="DQ149" s="682"/>
      <c r="DR149" s="682">
        <v>16000000</v>
      </c>
      <c r="DS149" s="682">
        <v>16000000</v>
      </c>
      <c r="DT149" s="682"/>
      <c r="DU149" s="682"/>
      <c r="DV149" s="682"/>
      <c r="DW149" s="682"/>
      <c r="DX149" s="682"/>
      <c r="DY149" s="682"/>
      <c r="DZ149" s="682"/>
      <c r="EA149" s="682"/>
      <c r="EB149" s="682"/>
      <c r="EC149" s="682"/>
      <c r="ED149" s="682"/>
      <c r="EE149" s="682"/>
      <c r="EF149" s="682"/>
      <c r="EG149" s="682">
        <v>40500000</v>
      </c>
      <c r="EH149" s="682"/>
      <c r="EI149" s="682"/>
      <c r="EJ149" s="682"/>
      <c r="EK149" s="682"/>
      <c r="EL149" s="682"/>
      <c r="EM149" s="682"/>
      <c r="EN149" s="682"/>
      <c r="EO149" s="682"/>
      <c r="EP149" s="682"/>
      <c r="EQ149" s="682"/>
      <c r="ER149" s="682"/>
      <c r="ES149" s="676">
        <f>DI149+DM149+DQ149+DU149+DY149+EC149+EG149+EK149+EO149</f>
        <v>40500000</v>
      </c>
      <c r="ET149" s="690">
        <f t="shared" si="319"/>
        <v>46000000</v>
      </c>
      <c r="EU149" s="690">
        <f t="shared" si="319"/>
        <v>46000000</v>
      </c>
      <c r="EV149" s="690">
        <f t="shared" si="319"/>
        <v>0</v>
      </c>
      <c r="EW149" s="834"/>
      <c r="EX149" s="682"/>
      <c r="EY149" s="682"/>
      <c r="EZ149" s="682"/>
      <c r="FA149" s="682"/>
      <c r="FB149" s="682"/>
      <c r="FC149" s="682">
        <v>35900000</v>
      </c>
      <c r="FD149" s="682"/>
      <c r="FE149" s="682"/>
      <c r="FF149" s="676">
        <f>EW149+EX149+EY149+EZ149+FA149+FB149+FC149+FD149+FE149</f>
        <v>35900000</v>
      </c>
      <c r="FG149" s="107">
        <f>BL149+DD149+ES149+FF149</f>
        <v>180000000</v>
      </c>
    </row>
    <row r="150" spans="1:163" ht="92.25" customHeight="1" x14ac:dyDescent="0.2">
      <c r="A150" s="299"/>
      <c r="B150" s="358"/>
      <c r="C150" s="239">
        <v>19</v>
      </c>
      <c r="D150" s="280" t="s">
        <v>307</v>
      </c>
      <c r="E150" s="325" t="s">
        <v>983</v>
      </c>
      <c r="F150" s="369" t="s">
        <v>982</v>
      </c>
      <c r="G150" s="221">
        <v>107</v>
      </c>
      <c r="H150" s="222" t="s">
        <v>368</v>
      </c>
      <c r="I150" s="218" t="s">
        <v>369</v>
      </c>
      <c r="J150" s="387" t="s">
        <v>267</v>
      </c>
      <c r="K150" s="387">
        <v>1</v>
      </c>
      <c r="L150" s="426" t="s">
        <v>58</v>
      </c>
      <c r="M150" s="226">
        <v>1</v>
      </c>
      <c r="N150" s="226">
        <v>1</v>
      </c>
      <c r="O150" s="364">
        <v>1</v>
      </c>
      <c r="P150" s="926">
        <v>1</v>
      </c>
      <c r="Q150" s="785">
        <v>1</v>
      </c>
      <c r="R150" s="228"/>
      <c r="S150" s="885">
        <v>1</v>
      </c>
      <c r="T150" s="364">
        <v>1</v>
      </c>
      <c r="U150" s="364"/>
      <c r="V150" s="926">
        <v>0.13</v>
      </c>
      <c r="W150" s="899">
        <v>1</v>
      </c>
      <c r="X150" s="426"/>
      <c r="Y150" s="427">
        <f>BL150/$BL$145</f>
        <v>0.27777777777777779</v>
      </c>
      <c r="Z150" s="226">
        <v>4</v>
      </c>
      <c r="AA150" s="301" t="s">
        <v>114</v>
      </c>
      <c r="AB150" s="85"/>
      <c r="AC150" s="75"/>
      <c r="AD150" s="68"/>
      <c r="AE150" s="68"/>
      <c r="AF150" s="85"/>
      <c r="AG150" s="75"/>
      <c r="AH150" s="75"/>
      <c r="AI150" s="75"/>
      <c r="AJ150" s="85"/>
      <c r="AK150" s="75">
        <v>80000000</v>
      </c>
      <c r="AL150" s="75">
        <v>988000</v>
      </c>
      <c r="AM150" s="75">
        <v>988000</v>
      </c>
      <c r="AN150" s="85"/>
      <c r="AO150" s="75"/>
      <c r="AP150" s="75"/>
      <c r="AQ150" s="75"/>
      <c r="AR150" s="85"/>
      <c r="AS150" s="75"/>
      <c r="AT150" s="68"/>
      <c r="AU150" s="68"/>
      <c r="AV150" s="85"/>
      <c r="AW150" s="75"/>
      <c r="AX150" s="75"/>
      <c r="AY150" s="75"/>
      <c r="AZ150" s="85">
        <v>50000000</v>
      </c>
      <c r="BA150" s="75">
        <v>50000000</v>
      </c>
      <c r="BB150" s="75"/>
      <c r="BC150" s="75"/>
      <c r="BD150" s="85"/>
      <c r="BE150" s="75"/>
      <c r="BF150" s="68"/>
      <c r="BG150" s="68"/>
      <c r="BH150" s="85"/>
      <c r="BI150" s="75"/>
      <c r="BJ150" s="75"/>
      <c r="BK150" s="75"/>
      <c r="BL150" s="67">
        <f>+AB150+AF150+AJ150+AN150+AR150+AV150+AZ150+BD150+BH150</f>
        <v>50000000</v>
      </c>
      <c r="BM150" s="68">
        <f t="shared" si="317"/>
        <v>130000000</v>
      </c>
      <c r="BN150" s="68">
        <f t="shared" si="317"/>
        <v>988000</v>
      </c>
      <c r="BO150" s="68">
        <f t="shared" si="317"/>
        <v>988000</v>
      </c>
      <c r="BP150" s="682"/>
      <c r="BQ150" s="238"/>
      <c r="BR150" s="238"/>
      <c r="BS150" s="238"/>
      <c r="BT150" s="682"/>
      <c r="BU150" s="238"/>
      <c r="BV150" s="238"/>
      <c r="BW150" s="238"/>
      <c r="BX150" s="238"/>
      <c r="BY150" s="682">
        <v>4300000</v>
      </c>
      <c r="BZ150" s="686">
        <v>53800000</v>
      </c>
      <c r="CA150" s="238">
        <v>33350945</v>
      </c>
      <c r="CB150" s="238">
        <v>33350945</v>
      </c>
      <c r="CC150" s="238"/>
      <c r="CD150" s="682"/>
      <c r="CE150" s="686"/>
      <c r="CF150" s="238"/>
      <c r="CG150" s="238"/>
      <c r="CH150" s="682"/>
      <c r="CI150" s="238"/>
      <c r="CJ150" s="238"/>
      <c r="CK150" s="238"/>
      <c r="CL150" s="682"/>
      <c r="CM150" s="238"/>
      <c r="CN150" s="238"/>
      <c r="CO150" s="238"/>
      <c r="CP150" s="682">
        <f>53800000-4300000</f>
        <v>49500000</v>
      </c>
      <c r="CQ150" s="238"/>
      <c r="CR150" s="238"/>
      <c r="CS150" s="238"/>
      <c r="CT150" s="238"/>
      <c r="CU150" s="682"/>
      <c r="CV150" s="238"/>
      <c r="CW150" s="238"/>
      <c r="CX150" s="238"/>
      <c r="CY150" s="238"/>
      <c r="CZ150" s="682"/>
      <c r="DA150" s="238"/>
      <c r="DB150" s="238"/>
      <c r="DC150" s="238"/>
      <c r="DD150" s="676">
        <f t="shared" si="318"/>
        <v>53800000</v>
      </c>
      <c r="DE150" s="782">
        <f t="shared" si="318"/>
        <v>53800000</v>
      </c>
      <c r="DF150" s="711">
        <f t="shared" si="318"/>
        <v>33350945</v>
      </c>
      <c r="DG150" s="711">
        <f t="shared" si="318"/>
        <v>33350945</v>
      </c>
      <c r="DH150" s="711"/>
      <c r="DI150" s="682"/>
      <c r="DJ150" s="686"/>
      <c r="DK150" s="682"/>
      <c r="DL150" s="682"/>
      <c r="DM150" s="682"/>
      <c r="DN150" s="682"/>
      <c r="DO150" s="682"/>
      <c r="DP150" s="682"/>
      <c r="DQ150" s="682">
        <v>40000000</v>
      </c>
      <c r="DR150" s="682">
        <v>45000000</v>
      </c>
      <c r="DS150" s="682">
        <v>5800000</v>
      </c>
      <c r="DT150" s="682">
        <v>5800000</v>
      </c>
      <c r="DU150" s="682"/>
      <c r="DV150" s="682"/>
      <c r="DW150" s="682"/>
      <c r="DX150" s="682"/>
      <c r="DY150" s="682"/>
      <c r="DZ150" s="682"/>
      <c r="EA150" s="682"/>
      <c r="EB150" s="682"/>
      <c r="EC150" s="682"/>
      <c r="ED150" s="682"/>
      <c r="EE150" s="682"/>
      <c r="EF150" s="682"/>
      <c r="EG150" s="682">
        <v>790000</v>
      </c>
      <c r="EH150" s="682"/>
      <c r="EI150" s="682"/>
      <c r="EJ150" s="682"/>
      <c r="EK150" s="682"/>
      <c r="EL150" s="682"/>
      <c r="EM150" s="682"/>
      <c r="EN150" s="682"/>
      <c r="EO150" s="682"/>
      <c r="EP150" s="682"/>
      <c r="EQ150" s="682"/>
      <c r="ER150" s="682"/>
      <c r="ES150" s="676">
        <f>DI150+DM150+DQ150+DU150+DY150+EC150+EG150+EK150+EO150</f>
        <v>40790000</v>
      </c>
      <c r="ET150" s="690">
        <f t="shared" si="319"/>
        <v>45000000</v>
      </c>
      <c r="EU150" s="690">
        <f t="shared" si="319"/>
        <v>5800000</v>
      </c>
      <c r="EV150" s="690">
        <f t="shared" si="319"/>
        <v>5800000</v>
      </c>
      <c r="EW150" s="834"/>
      <c r="EX150" s="682"/>
      <c r="EY150" s="682">
        <v>20000000</v>
      </c>
      <c r="EZ150" s="682"/>
      <c r="FA150" s="682"/>
      <c r="FB150" s="682"/>
      <c r="FC150" s="682">
        <v>16072700.0033333</v>
      </c>
      <c r="FD150" s="682"/>
      <c r="FE150" s="682"/>
      <c r="FF150" s="676">
        <f>EW150+EX150+EY150+EZ150+FA150+FB150+FC150+FD150+FE150</f>
        <v>36072700.0033333</v>
      </c>
      <c r="FG150" s="107">
        <f>BL150+DD150+ES150+FF150</f>
        <v>180662700.0033333</v>
      </c>
    </row>
    <row r="151" spans="1:163" ht="24.75" customHeight="1" x14ac:dyDescent="0.2">
      <c r="A151" s="299"/>
      <c r="B151" s="192">
        <v>8</v>
      </c>
      <c r="C151" s="297" t="s">
        <v>370</v>
      </c>
      <c r="D151" s="195"/>
      <c r="E151" s="195"/>
      <c r="F151" s="195"/>
      <c r="G151" s="196"/>
      <c r="H151" s="197"/>
      <c r="I151" s="197"/>
      <c r="J151" s="198"/>
      <c r="K151" s="196"/>
      <c r="L151" s="199"/>
      <c r="M151" s="197"/>
      <c r="N151" s="197"/>
      <c r="O151" s="200"/>
      <c r="P151" s="200"/>
      <c r="Q151" s="197"/>
      <c r="R151" s="201"/>
      <c r="S151" s="864"/>
      <c r="T151" s="197"/>
      <c r="U151" s="197"/>
      <c r="V151" s="200"/>
      <c r="W151" s="197"/>
      <c r="X151" s="197"/>
      <c r="Y151" s="197"/>
      <c r="Z151" s="197"/>
      <c r="AA151" s="197"/>
      <c r="AB151" s="974">
        <f>AB152+AB155+AB157+AB159</f>
        <v>0</v>
      </c>
      <c r="AC151" s="974">
        <f t="shared" ref="AC151:BO151" si="320">AC152+AC155+AC157+AC159</f>
        <v>0</v>
      </c>
      <c r="AD151" s="974">
        <f t="shared" si="320"/>
        <v>0</v>
      </c>
      <c r="AE151" s="974">
        <f t="shared" si="320"/>
        <v>0</v>
      </c>
      <c r="AF151" s="974">
        <f t="shared" si="320"/>
        <v>0</v>
      </c>
      <c r="AG151" s="974">
        <f t="shared" si="320"/>
        <v>48879475.450000003</v>
      </c>
      <c r="AH151" s="974">
        <f t="shared" si="320"/>
        <v>0</v>
      </c>
      <c r="AI151" s="974">
        <f t="shared" si="320"/>
        <v>0</v>
      </c>
      <c r="AJ151" s="974">
        <f t="shared" si="320"/>
        <v>110000000</v>
      </c>
      <c r="AK151" s="974">
        <f t="shared" si="320"/>
        <v>110000000</v>
      </c>
      <c r="AL151" s="974">
        <f t="shared" si="320"/>
        <v>19020160</v>
      </c>
      <c r="AM151" s="974">
        <f t="shared" si="320"/>
        <v>19020160</v>
      </c>
      <c r="AN151" s="974">
        <f t="shared" si="320"/>
        <v>0</v>
      </c>
      <c r="AO151" s="974">
        <f t="shared" si="320"/>
        <v>0</v>
      </c>
      <c r="AP151" s="974">
        <f t="shared" si="320"/>
        <v>0</v>
      </c>
      <c r="AQ151" s="974">
        <f t="shared" si="320"/>
        <v>0</v>
      </c>
      <c r="AR151" s="974">
        <f t="shared" si="320"/>
        <v>0</v>
      </c>
      <c r="AS151" s="974">
        <f t="shared" si="320"/>
        <v>0</v>
      </c>
      <c r="AT151" s="974">
        <f t="shared" si="320"/>
        <v>0</v>
      </c>
      <c r="AU151" s="974">
        <f t="shared" si="320"/>
        <v>0</v>
      </c>
      <c r="AV151" s="974">
        <f t="shared" si="320"/>
        <v>0</v>
      </c>
      <c r="AW151" s="974">
        <f t="shared" si="320"/>
        <v>0</v>
      </c>
      <c r="AX151" s="974">
        <f t="shared" si="320"/>
        <v>0</v>
      </c>
      <c r="AY151" s="974">
        <f t="shared" si="320"/>
        <v>0</v>
      </c>
      <c r="AZ151" s="974">
        <f t="shared" si="320"/>
        <v>13358299770</v>
      </c>
      <c r="BA151" s="974">
        <f t="shared" si="320"/>
        <v>15728481280</v>
      </c>
      <c r="BB151" s="974">
        <f t="shared" si="320"/>
        <v>14854768864.15</v>
      </c>
      <c r="BC151" s="974">
        <f t="shared" si="320"/>
        <v>14852568863.15</v>
      </c>
      <c r="BD151" s="974">
        <f t="shared" si="320"/>
        <v>0</v>
      </c>
      <c r="BE151" s="974">
        <f t="shared" si="320"/>
        <v>0</v>
      </c>
      <c r="BF151" s="974">
        <f t="shared" si="320"/>
        <v>0</v>
      </c>
      <c r="BG151" s="974">
        <f t="shared" si="320"/>
        <v>0</v>
      </c>
      <c r="BH151" s="974">
        <f t="shared" si="320"/>
        <v>0</v>
      </c>
      <c r="BI151" s="974">
        <f t="shared" si="320"/>
        <v>0</v>
      </c>
      <c r="BJ151" s="974">
        <f t="shared" si="320"/>
        <v>0</v>
      </c>
      <c r="BK151" s="974">
        <f t="shared" si="320"/>
        <v>0</v>
      </c>
      <c r="BL151" s="974">
        <f t="shared" si="320"/>
        <v>13468299770</v>
      </c>
      <c r="BM151" s="974">
        <f t="shared" si="320"/>
        <v>15887360755.450001</v>
      </c>
      <c r="BN151" s="974">
        <f t="shared" si="320"/>
        <v>14873789024.15</v>
      </c>
      <c r="BO151" s="974">
        <f t="shared" si="320"/>
        <v>14871589023.15</v>
      </c>
      <c r="BP151" s="974">
        <f t="shared" ref="BP151:EF151" si="321">BP152+BP155+BP157+BP159</f>
        <v>0</v>
      </c>
      <c r="BQ151" s="1018">
        <f t="shared" si="321"/>
        <v>0</v>
      </c>
      <c r="BR151" s="1018">
        <f t="shared" si="321"/>
        <v>0</v>
      </c>
      <c r="BS151" s="1018">
        <f t="shared" si="321"/>
        <v>0</v>
      </c>
      <c r="BT151" s="974">
        <f t="shared" si="321"/>
        <v>0</v>
      </c>
      <c r="BU151" s="1018">
        <f t="shared" si="321"/>
        <v>0</v>
      </c>
      <c r="BV151" s="1018">
        <f t="shared" si="321"/>
        <v>0</v>
      </c>
      <c r="BW151" s="1018">
        <f t="shared" si="321"/>
        <v>0</v>
      </c>
      <c r="BX151" s="1018"/>
      <c r="BY151" s="974">
        <f t="shared" si="321"/>
        <v>110000000</v>
      </c>
      <c r="BZ151" s="1018">
        <f t="shared" si="321"/>
        <v>122600000</v>
      </c>
      <c r="CA151" s="1018">
        <f t="shared" si="321"/>
        <v>44275867</v>
      </c>
      <c r="CB151" s="1018">
        <f t="shared" si="321"/>
        <v>44275867</v>
      </c>
      <c r="CC151" s="1018"/>
      <c r="CD151" s="974">
        <f t="shared" si="321"/>
        <v>0</v>
      </c>
      <c r="CE151" s="1018">
        <f t="shared" si="321"/>
        <v>0</v>
      </c>
      <c r="CF151" s="1018">
        <f t="shared" si="321"/>
        <v>0</v>
      </c>
      <c r="CG151" s="1018">
        <f t="shared" si="321"/>
        <v>0</v>
      </c>
      <c r="CH151" s="974">
        <f t="shared" si="321"/>
        <v>0</v>
      </c>
      <c r="CI151" s="1018">
        <f t="shared" si="321"/>
        <v>0</v>
      </c>
      <c r="CJ151" s="1018">
        <f t="shared" si="321"/>
        <v>0</v>
      </c>
      <c r="CK151" s="1018">
        <f t="shared" si="321"/>
        <v>0</v>
      </c>
      <c r="CL151" s="974">
        <f t="shared" si="321"/>
        <v>0</v>
      </c>
      <c r="CM151" s="1018">
        <f t="shared" si="321"/>
        <v>0</v>
      </c>
      <c r="CN151" s="1018">
        <f t="shared" si="321"/>
        <v>0</v>
      </c>
      <c r="CO151" s="1018">
        <f t="shared" si="321"/>
        <v>0</v>
      </c>
      <c r="CP151" s="974">
        <f t="shared" si="321"/>
        <v>13708702903.85</v>
      </c>
      <c r="CQ151" s="1018">
        <f t="shared" si="321"/>
        <v>19329811521</v>
      </c>
      <c r="CR151" s="1018">
        <f t="shared" si="321"/>
        <v>19046710193</v>
      </c>
      <c r="CS151" s="1018">
        <f t="shared" si="321"/>
        <v>19046710193</v>
      </c>
      <c r="CT151" s="1018"/>
      <c r="CU151" s="974">
        <f t="shared" si="321"/>
        <v>0</v>
      </c>
      <c r="CV151" s="1018">
        <f t="shared" si="321"/>
        <v>0</v>
      </c>
      <c r="CW151" s="1018">
        <f t="shared" si="321"/>
        <v>0</v>
      </c>
      <c r="CX151" s="1018">
        <f t="shared" si="321"/>
        <v>0</v>
      </c>
      <c r="CY151" s="1018"/>
      <c r="CZ151" s="974">
        <f t="shared" si="321"/>
        <v>0</v>
      </c>
      <c r="DA151" s="1018">
        <f t="shared" si="321"/>
        <v>0</v>
      </c>
      <c r="DB151" s="1018">
        <f t="shared" si="321"/>
        <v>0</v>
      </c>
      <c r="DC151" s="1018">
        <f t="shared" si="321"/>
        <v>0</v>
      </c>
      <c r="DD151" s="974">
        <f t="shared" si="321"/>
        <v>13818702903.85</v>
      </c>
      <c r="DE151" s="974">
        <f t="shared" si="321"/>
        <v>19452411521</v>
      </c>
      <c r="DF151" s="974">
        <f t="shared" si="321"/>
        <v>19090986060</v>
      </c>
      <c r="DG151" s="974">
        <f t="shared" si="321"/>
        <v>19090986060</v>
      </c>
      <c r="DH151" s="974"/>
      <c r="DI151" s="974">
        <f t="shared" si="321"/>
        <v>0</v>
      </c>
      <c r="DJ151" s="974">
        <f t="shared" si="321"/>
        <v>0</v>
      </c>
      <c r="DK151" s="974">
        <f t="shared" si="321"/>
        <v>0</v>
      </c>
      <c r="DL151" s="974">
        <f t="shared" si="321"/>
        <v>0</v>
      </c>
      <c r="DM151" s="974">
        <f t="shared" si="321"/>
        <v>0</v>
      </c>
      <c r="DN151" s="974">
        <f t="shared" si="321"/>
        <v>10000000</v>
      </c>
      <c r="DO151" s="974">
        <f t="shared" si="321"/>
        <v>0</v>
      </c>
      <c r="DP151" s="974">
        <f t="shared" si="321"/>
        <v>0</v>
      </c>
      <c r="DQ151" s="974">
        <f t="shared" si="321"/>
        <v>40000000</v>
      </c>
      <c r="DR151" s="974">
        <f t="shared" si="321"/>
        <v>68000000</v>
      </c>
      <c r="DS151" s="974">
        <f t="shared" si="321"/>
        <v>23940000</v>
      </c>
      <c r="DT151" s="974">
        <f t="shared" si="321"/>
        <v>0</v>
      </c>
      <c r="DU151" s="974">
        <f t="shared" si="321"/>
        <v>0</v>
      </c>
      <c r="DV151" s="974">
        <f t="shared" si="321"/>
        <v>0</v>
      </c>
      <c r="DW151" s="974">
        <f t="shared" si="321"/>
        <v>0</v>
      </c>
      <c r="DX151" s="974">
        <f t="shared" si="321"/>
        <v>0</v>
      </c>
      <c r="DY151" s="974">
        <f t="shared" si="321"/>
        <v>0</v>
      </c>
      <c r="DZ151" s="974">
        <f t="shared" si="321"/>
        <v>0</v>
      </c>
      <c r="EA151" s="974">
        <f t="shared" si="321"/>
        <v>0</v>
      </c>
      <c r="EB151" s="974">
        <f t="shared" si="321"/>
        <v>0</v>
      </c>
      <c r="EC151" s="974">
        <f t="shared" si="321"/>
        <v>0</v>
      </c>
      <c r="ED151" s="974">
        <f t="shared" si="321"/>
        <v>0</v>
      </c>
      <c r="EE151" s="974">
        <f t="shared" si="321"/>
        <v>0</v>
      </c>
      <c r="EF151" s="974">
        <f t="shared" si="321"/>
        <v>0</v>
      </c>
      <c r="EG151" s="974">
        <f t="shared" ref="EG151" si="322">EG152+EG155+EG157+EG159</f>
        <v>14119963990.9655</v>
      </c>
      <c r="EH151" s="974">
        <f t="shared" ref="EH151:ER151" si="323">EH152+EH155+EH157+EH159</f>
        <v>21758000000</v>
      </c>
      <c r="EI151" s="974">
        <f t="shared" si="323"/>
        <v>3293816236</v>
      </c>
      <c r="EJ151" s="974">
        <f t="shared" si="323"/>
        <v>3064430338</v>
      </c>
      <c r="EK151" s="974">
        <f t="shared" si="323"/>
        <v>0</v>
      </c>
      <c r="EL151" s="974">
        <f t="shared" si="323"/>
        <v>0</v>
      </c>
      <c r="EM151" s="974">
        <f t="shared" si="323"/>
        <v>0</v>
      </c>
      <c r="EN151" s="974">
        <f t="shared" si="323"/>
        <v>0</v>
      </c>
      <c r="EO151" s="974">
        <f t="shared" si="323"/>
        <v>0</v>
      </c>
      <c r="EP151" s="974">
        <f t="shared" si="323"/>
        <v>0</v>
      </c>
      <c r="EQ151" s="974">
        <f t="shared" si="323"/>
        <v>0</v>
      </c>
      <c r="ER151" s="974">
        <f t="shared" si="323"/>
        <v>0</v>
      </c>
      <c r="ES151" s="974">
        <f>ES152+ES155+ES157+ES159</f>
        <v>14159963990.9655</v>
      </c>
      <c r="ET151" s="974">
        <f t="shared" ref="ET151:EV151" si="324">ET152+ET155+ET157+ET159</f>
        <v>21836000000</v>
      </c>
      <c r="EU151" s="974">
        <f t="shared" si="324"/>
        <v>3317756236</v>
      </c>
      <c r="EV151" s="974">
        <f t="shared" si="324"/>
        <v>3064430338</v>
      </c>
      <c r="EW151" s="1069"/>
      <c r="EX151" s="1019"/>
      <c r="EY151" s="1019"/>
      <c r="EZ151" s="1019"/>
      <c r="FA151" s="1019"/>
      <c r="FB151" s="1019"/>
      <c r="FC151" s="1019"/>
      <c r="FD151" s="1019"/>
      <c r="FE151" s="1019"/>
      <c r="FF151" s="1131">
        <f>FF152+FF155+FF157+FF159</f>
        <v>14573562910.694469</v>
      </c>
      <c r="FG151" s="974">
        <f>FG152+FG155+FG157+FG159</f>
        <v>56020529575.509972</v>
      </c>
    </row>
    <row r="152" spans="1:163" ht="24.75" customHeight="1" x14ac:dyDescent="0.2">
      <c r="A152" s="299"/>
      <c r="B152" s="296"/>
      <c r="C152" s="205">
        <v>25</v>
      </c>
      <c r="D152" s="206" t="s">
        <v>371</v>
      </c>
      <c r="E152" s="428"/>
      <c r="F152" s="333"/>
      <c r="G152" s="208"/>
      <c r="H152" s="209"/>
      <c r="I152" s="209"/>
      <c r="J152" s="208"/>
      <c r="K152" s="210"/>
      <c r="L152" s="211"/>
      <c r="M152" s="209"/>
      <c r="N152" s="209"/>
      <c r="O152" s="212"/>
      <c r="P152" s="212"/>
      <c r="Q152" s="209"/>
      <c r="R152" s="213"/>
      <c r="S152" s="865"/>
      <c r="T152" s="209"/>
      <c r="U152" s="209"/>
      <c r="V152" s="212"/>
      <c r="W152" s="210"/>
      <c r="X152" s="210"/>
      <c r="Y152" s="300"/>
      <c r="Z152" s="210"/>
      <c r="AA152" s="210"/>
      <c r="AB152" s="65">
        <f t="shared" ref="AB152:BK152" si="325">SUM(AB153:AB154)</f>
        <v>0</v>
      </c>
      <c r="AC152" s="65">
        <f t="shared" si="325"/>
        <v>0</v>
      </c>
      <c r="AD152" s="65">
        <f t="shared" si="325"/>
        <v>0</v>
      </c>
      <c r="AE152" s="65">
        <f t="shared" si="325"/>
        <v>0</v>
      </c>
      <c r="AF152" s="65">
        <f t="shared" si="325"/>
        <v>0</v>
      </c>
      <c r="AG152" s="65">
        <f t="shared" si="325"/>
        <v>0</v>
      </c>
      <c r="AH152" s="65">
        <f t="shared" si="325"/>
        <v>0</v>
      </c>
      <c r="AI152" s="65">
        <f t="shared" si="325"/>
        <v>0</v>
      </c>
      <c r="AJ152" s="65">
        <f t="shared" si="325"/>
        <v>80000000</v>
      </c>
      <c r="AK152" s="65">
        <f t="shared" si="325"/>
        <v>80000000</v>
      </c>
      <c r="AL152" s="65">
        <f t="shared" si="325"/>
        <v>9120160</v>
      </c>
      <c r="AM152" s="65">
        <f t="shared" si="325"/>
        <v>9120160</v>
      </c>
      <c r="AN152" s="65">
        <f t="shared" si="325"/>
        <v>0</v>
      </c>
      <c r="AO152" s="65">
        <f t="shared" si="325"/>
        <v>0</v>
      </c>
      <c r="AP152" s="65">
        <f t="shared" si="325"/>
        <v>0</v>
      </c>
      <c r="AQ152" s="65">
        <f t="shared" si="325"/>
        <v>0</v>
      </c>
      <c r="AR152" s="65">
        <f t="shared" si="325"/>
        <v>0</v>
      </c>
      <c r="AS152" s="65">
        <f t="shared" si="325"/>
        <v>0</v>
      </c>
      <c r="AT152" s="65">
        <f t="shared" si="325"/>
        <v>0</v>
      </c>
      <c r="AU152" s="65">
        <f t="shared" si="325"/>
        <v>0</v>
      </c>
      <c r="AV152" s="65">
        <f t="shared" si="325"/>
        <v>0</v>
      </c>
      <c r="AW152" s="65">
        <f t="shared" si="325"/>
        <v>0</v>
      </c>
      <c r="AX152" s="65">
        <f t="shared" si="325"/>
        <v>0</v>
      </c>
      <c r="AY152" s="65">
        <f t="shared" si="325"/>
        <v>0</v>
      </c>
      <c r="AZ152" s="65">
        <f t="shared" si="325"/>
        <v>0</v>
      </c>
      <c r="BA152" s="65">
        <f t="shared" si="325"/>
        <v>0</v>
      </c>
      <c r="BB152" s="65">
        <f t="shared" si="325"/>
        <v>0</v>
      </c>
      <c r="BC152" s="65">
        <f t="shared" si="325"/>
        <v>0</v>
      </c>
      <c r="BD152" s="65">
        <f t="shared" si="325"/>
        <v>0</v>
      </c>
      <c r="BE152" s="65">
        <f t="shared" si="325"/>
        <v>0</v>
      </c>
      <c r="BF152" s="65">
        <f t="shared" si="325"/>
        <v>0</v>
      </c>
      <c r="BG152" s="65">
        <f t="shared" si="325"/>
        <v>0</v>
      </c>
      <c r="BH152" s="65">
        <f t="shared" si="325"/>
        <v>0</v>
      </c>
      <c r="BI152" s="65">
        <f t="shared" si="325"/>
        <v>0</v>
      </c>
      <c r="BJ152" s="65">
        <f t="shared" si="325"/>
        <v>0</v>
      </c>
      <c r="BK152" s="65">
        <f t="shared" si="325"/>
        <v>0</v>
      </c>
      <c r="BL152" s="65">
        <f>SUM(BL153:BL154)</f>
        <v>80000000</v>
      </c>
      <c r="BM152" s="65">
        <f>SUM(BM153:BM154)</f>
        <v>80000000</v>
      </c>
      <c r="BN152" s="65">
        <f>SUM(BN153:BN154)</f>
        <v>9120160</v>
      </c>
      <c r="BO152" s="65">
        <f>SUM(BO153:BO154)</f>
        <v>9120160</v>
      </c>
      <c r="BP152" s="65">
        <f t="shared" ref="BP152:EF152" si="326">SUM(BP153:BP154)</f>
        <v>0</v>
      </c>
      <c r="BQ152" s="135">
        <f t="shared" si="326"/>
        <v>0</v>
      </c>
      <c r="BR152" s="135">
        <f t="shared" si="326"/>
        <v>0</v>
      </c>
      <c r="BS152" s="135">
        <f t="shared" si="326"/>
        <v>0</v>
      </c>
      <c r="BT152" s="65">
        <f t="shared" si="326"/>
        <v>0</v>
      </c>
      <c r="BU152" s="135">
        <f t="shared" si="326"/>
        <v>0</v>
      </c>
      <c r="BV152" s="135">
        <f t="shared" si="326"/>
        <v>0</v>
      </c>
      <c r="BW152" s="135">
        <f t="shared" si="326"/>
        <v>0</v>
      </c>
      <c r="BX152" s="135"/>
      <c r="BY152" s="65">
        <f t="shared" si="326"/>
        <v>80000000</v>
      </c>
      <c r="BZ152" s="135">
        <f t="shared" si="326"/>
        <v>80000000</v>
      </c>
      <c r="CA152" s="135">
        <f t="shared" si="326"/>
        <v>27782003</v>
      </c>
      <c r="CB152" s="135">
        <f t="shared" si="326"/>
        <v>27782003</v>
      </c>
      <c r="CC152" s="135"/>
      <c r="CD152" s="65">
        <f t="shared" si="326"/>
        <v>0</v>
      </c>
      <c r="CE152" s="135">
        <f t="shared" si="326"/>
        <v>0</v>
      </c>
      <c r="CF152" s="135">
        <f t="shared" si="326"/>
        <v>0</v>
      </c>
      <c r="CG152" s="135">
        <f t="shared" si="326"/>
        <v>0</v>
      </c>
      <c r="CH152" s="65">
        <f t="shared" si="326"/>
        <v>0</v>
      </c>
      <c r="CI152" s="135">
        <f t="shared" si="326"/>
        <v>0</v>
      </c>
      <c r="CJ152" s="135">
        <f t="shared" si="326"/>
        <v>0</v>
      </c>
      <c r="CK152" s="135">
        <f t="shared" si="326"/>
        <v>0</v>
      </c>
      <c r="CL152" s="65">
        <f t="shared" si="326"/>
        <v>0</v>
      </c>
      <c r="CM152" s="135">
        <f t="shared" si="326"/>
        <v>0</v>
      </c>
      <c r="CN152" s="135">
        <f t="shared" si="326"/>
        <v>0</v>
      </c>
      <c r="CO152" s="135">
        <f t="shared" si="326"/>
        <v>0</v>
      </c>
      <c r="CP152" s="65">
        <f t="shared" si="326"/>
        <v>0</v>
      </c>
      <c r="CQ152" s="135">
        <f t="shared" si="326"/>
        <v>0</v>
      </c>
      <c r="CR152" s="135">
        <f t="shared" si="326"/>
        <v>0</v>
      </c>
      <c r="CS152" s="135">
        <f t="shared" si="326"/>
        <v>0</v>
      </c>
      <c r="CT152" s="135"/>
      <c r="CU152" s="65">
        <f t="shared" si="326"/>
        <v>0</v>
      </c>
      <c r="CV152" s="135">
        <f t="shared" si="326"/>
        <v>0</v>
      </c>
      <c r="CW152" s="135">
        <f t="shared" si="326"/>
        <v>0</v>
      </c>
      <c r="CX152" s="135">
        <f t="shared" si="326"/>
        <v>0</v>
      </c>
      <c r="CY152" s="135"/>
      <c r="CZ152" s="65">
        <f t="shared" si="326"/>
        <v>0</v>
      </c>
      <c r="DA152" s="135">
        <f t="shared" si="326"/>
        <v>0</v>
      </c>
      <c r="DB152" s="135">
        <f t="shared" si="326"/>
        <v>0</v>
      </c>
      <c r="DC152" s="135">
        <f t="shared" si="326"/>
        <v>0</v>
      </c>
      <c r="DD152" s="65">
        <f t="shared" si="326"/>
        <v>80000000</v>
      </c>
      <c r="DE152" s="65">
        <f t="shared" si="326"/>
        <v>80000000</v>
      </c>
      <c r="DF152" s="65">
        <f t="shared" si="326"/>
        <v>27782003</v>
      </c>
      <c r="DG152" s="65">
        <f t="shared" si="326"/>
        <v>27782003</v>
      </c>
      <c r="DH152" s="65"/>
      <c r="DI152" s="65">
        <f t="shared" si="326"/>
        <v>0</v>
      </c>
      <c r="DJ152" s="65">
        <f t="shared" si="326"/>
        <v>0</v>
      </c>
      <c r="DK152" s="65">
        <f t="shared" si="326"/>
        <v>0</v>
      </c>
      <c r="DL152" s="65">
        <f t="shared" si="326"/>
        <v>0</v>
      </c>
      <c r="DM152" s="65">
        <f t="shared" si="326"/>
        <v>0</v>
      </c>
      <c r="DN152" s="65">
        <f t="shared" si="326"/>
        <v>10000000</v>
      </c>
      <c r="DO152" s="65">
        <f t="shared" si="326"/>
        <v>0</v>
      </c>
      <c r="DP152" s="65">
        <f t="shared" si="326"/>
        <v>0</v>
      </c>
      <c r="DQ152" s="65">
        <f t="shared" si="326"/>
        <v>30000000</v>
      </c>
      <c r="DR152" s="65">
        <f t="shared" si="326"/>
        <v>47000000</v>
      </c>
      <c r="DS152" s="65">
        <f t="shared" si="326"/>
        <v>23940000</v>
      </c>
      <c r="DT152" s="65">
        <f t="shared" si="326"/>
        <v>0</v>
      </c>
      <c r="DU152" s="65">
        <f t="shared" si="326"/>
        <v>0</v>
      </c>
      <c r="DV152" s="65">
        <f t="shared" si="326"/>
        <v>0</v>
      </c>
      <c r="DW152" s="65">
        <f t="shared" si="326"/>
        <v>0</v>
      </c>
      <c r="DX152" s="65">
        <f t="shared" si="326"/>
        <v>0</v>
      </c>
      <c r="DY152" s="65">
        <f t="shared" si="326"/>
        <v>0</v>
      </c>
      <c r="DZ152" s="65">
        <f t="shared" si="326"/>
        <v>0</v>
      </c>
      <c r="EA152" s="65">
        <f t="shared" si="326"/>
        <v>0</v>
      </c>
      <c r="EB152" s="65">
        <f t="shared" si="326"/>
        <v>0</v>
      </c>
      <c r="EC152" s="65">
        <f t="shared" si="326"/>
        <v>0</v>
      </c>
      <c r="ED152" s="65">
        <f t="shared" si="326"/>
        <v>0</v>
      </c>
      <c r="EE152" s="65">
        <f t="shared" si="326"/>
        <v>0</v>
      </c>
      <c r="EF152" s="65">
        <f t="shared" si="326"/>
        <v>0</v>
      </c>
      <c r="EG152" s="65">
        <f t="shared" ref="EG152" si="327">SUM(EG153:EG154)</f>
        <v>0</v>
      </c>
      <c r="EH152" s="65">
        <f t="shared" ref="EH152:ER152" si="328">SUM(EH153:EH154)</f>
        <v>0</v>
      </c>
      <c r="EI152" s="65">
        <f t="shared" si="328"/>
        <v>0</v>
      </c>
      <c r="EJ152" s="65">
        <f t="shared" si="328"/>
        <v>0</v>
      </c>
      <c r="EK152" s="65">
        <f t="shared" si="328"/>
        <v>0</v>
      </c>
      <c r="EL152" s="65">
        <f t="shared" si="328"/>
        <v>0</v>
      </c>
      <c r="EM152" s="65">
        <f t="shared" si="328"/>
        <v>0</v>
      </c>
      <c r="EN152" s="65">
        <f t="shared" si="328"/>
        <v>0</v>
      </c>
      <c r="EO152" s="65">
        <f t="shared" si="328"/>
        <v>0</v>
      </c>
      <c r="EP152" s="65">
        <f t="shared" si="328"/>
        <v>0</v>
      </c>
      <c r="EQ152" s="65">
        <f t="shared" si="328"/>
        <v>0</v>
      </c>
      <c r="ER152" s="65">
        <f t="shared" si="328"/>
        <v>0</v>
      </c>
      <c r="ES152" s="65">
        <f>SUM(ES153:ES154)</f>
        <v>30000000</v>
      </c>
      <c r="ET152" s="65">
        <f t="shared" ref="ET152:EV152" si="329">SUM(ET153:ET154)</f>
        <v>57000000</v>
      </c>
      <c r="EU152" s="65">
        <f t="shared" si="329"/>
        <v>23940000</v>
      </c>
      <c r="EV152" s="65">
        <f t="shared" si="329"/>
        <v>0</v>
      </c>
      <c r="EW152" s="675"/>
      <c r="EX152" s="675"/>
      <c r="EY152" s="675"/>
      <c r="EZ152" s="675"/>
      <c r="FA152" s="675"/>
      <c r="FB152" s="675"/>
      <c r="FC152" s="675"/>
      <c r="FD152" s="675"/>
      <c r="FE152" s="675"/>
      <c r="FF152" s="82">
        <f>SUM(FF153:FF154)</f>
        <v>20000000</v>
      </c>
      <c r="FG152" s="65">
        <f>SUM(FG153:FG154)</f>
        <v>210000000</v>
      </c>
    </row>
    <row r="153" spans="1:163" s="431" customFormat="1" ht="100.5" customHeight="1" x14ac:dyDescent="0.25">
      <c r="A153" s="299"/>
      <c r="B153" s="299"/>
      <c r="C153" s="247">
        <v>16</v>
      </c>
      <c r="D153" s="218" t="s">
        <v>372</v>
      </c>
      <c r="E153" s="247">
        <v>45</v>
      </c>
      <c r="F153" s="247">
        <v>90</v>
      </c>
      <c r="G153" s="226">
        <v>108</v>
      </c>
      <c r="H153" s="370" t="s">
        <v>373</v>
      </c>
      <c r="I153" s="370" t="s">
        <v>374</v>
      </c>
      <c r="J153" s="419" t="s">
        <v>267</v>
      </c>
      <c r="K153" s="419">
        <v>1</v>
      </c>
      <c r="L153" s="429" t="s">
        <v>58</v>
      </c>
      <c r="M153" s="419">
        <v>4</v>
      </c>
      <c r="N153" s="420">
        <v>4</v>
      </c>
      <c r="O153" s="429">
        <v>4</v>
      </c>
      <c r="P153" s="946">
        <v>4</v>
      </c>
      <c r="Q153" s="786">
        <v>4</v>
      </c>
      <c r="R153" s="228"/>
      <c r="S153" s="898">
        <v>4</v>
      </c>
      <c r="T153" s="429">
        <v>4</v>
      </c>
      <c r="U153" s="430"/>
      <c r="V153" s="1030">
        <v>4</v>
      </c>
      <c r="W153" s="429">
        <v>4</v>
      </c>
      <c r="X153" s="430"/>
      <c r="Y153" s="422">
        <f>BL153/$BL$152</f>
        <v>0.125</v>
      </c>
      <c r="Z153" s="248">
        <v>16</v>
      </c>
      <c r="AA153" s="248" t="s">
        <v>375</v>
      </c>
      <c r="AB153" s="95"/>
      <c r="AC153" s="75"/>
      <c r="AD153" s="68"/>
      <c r="AE153" s="68"/>
      <c r="AF153" s="95"/>
      <c r="AG153" s="75"/>
      <c r="AH153" s="75"/>
      <c r="AI153" s="75"/>
      <c r="AJ153" s="95">
        <v>10000000</v>
      </c>
      <c r="AK153" s="75">
        <v>10000000</v>
      </c>
      <c r="AL153" s="75">
        <v>7120160</v>
      </c>
      <c r="AM153" s="75">
        <v>7120160</v>
      </c>
      <c r="AN153" s="95"/>
      <c r="AO153" s="75"/>
      <c r="AP153" s="75"/>
      <c r="AQ153" s="75"/>
      <c r="AR153" s="95"/>
      <c r="AS153" s="75"/>
      <c r="AT153" s="68"/>
      <c r="AU153" s="68"/>
      <c r="AV153" s="95"/>
      <c r="AW153" s="75"/>
      <c r="AX153" s="75"/>
      <c r="AY153" s="75"/>
      <c r="AZ153" s="95"/>
      <c r="BA153" s="75"/>
      <c r="BB153" s="75"/>
      <c r="BC153" s="75"/>
      <c r="BD153" s="95"/>
      <c r="BE153" s="75"/>
      <c r="BF153" s="68"/>
      <c r="BG153" s="68"/>
      <c r="BH153" s="95"/>
      <c r="BI153" s="75"/>
      <c r="BJ153" s="75"/>
      <c r="BK153" s="75"/>
      <c r="BL153" s="67">
        <f>+AB153+AF153+AJ153+AN153+AR153+AV153+AZ153+BD153+BH153</f>
        <v>10000000</v>
      </c>
      <c r="BM153" s="68">
        <f t="shared" ref="BM153:BO154" si="330">AC153+AG153+AK153+AO153+AS153+AW153+BA153+BE153+BI153</f>
        <v>10000000</v>
      </c>
      <c r="BN153" s="68">
        <f t="shared" si="330"/>
        <v>7120160</v>
      </c>
      <c r="BO153" s="68">
        <f t="shared" si="330"/>
        <v>7120160</v>
      </c>
      <c r="BP153" s="678"/>
      <c r="BQ153" s="256"/>
      <c r="BR153" s="256"/>
      <c r="BS153" s="256"/>
      <c r="BT153" s="678"/>
      <c r="BU153" s="256"/>
      <c r="BV153" s="256"/>
      <c r="BW153" s="256"/>
      <c r="BX153" s="1072"/>
      <c r="BY153" s="678">
        <v>10000000</v>
      </c>
      <c r="BZ153" s="256">
        <v>10000000</v>
      </c>
      <c r="CA153" s="256">
        <v>7856003</v>
      </c>
      <c r="CB153" s="256">
        <v>7856003</v>
      </c>
      <c r="CC153" s="1072"/>
      <c r="CD153" s="678"/>
      <c r="CE153" s="256"/>
      <c r="CF153" s="256"/>
      <c r="CG153" s="256"/>
      <c r="CH153" s="678"/>
      <c r="CI153" s="256"/>
      <c r="CJ153" s="256"/>
      <c r="CK153" s="256"/>
      <c r="CL153" s="678"/>
      <c r="CM153" s="256"/>
      <c r="CN153" s="256"/>
      <c r="CO153" s="256"/>
      <c r="CP153" s="678"/>
      <c r="CQ153" s="256"/>
      <c r="CR153" s="256"/>
      <c r="CS153" s="256"/>
      <c r="CT153" s="1072"/>
      <c r="CU153" s="678"/>
      <c r="CV153" s="256"/>
      <c r="CW153" s="256"/>
      <c r="CX153" s="256"/>
      <c r="CY153" s="1072"/>
      <c r="CZ153" s="678"/>
      <c r="DA153" s="256"/>
      <c r="DB153" s="256"/>
      <c r="DC153" s="256"/>
      <c r="DD153" s="676">
        <f t="shared" ref="DD153:DG154" si="331">BP153+BT153+BY153+CD153+CH153+CL153+CP153+CU153+CZ153</f>
        <v>10000000</v>
      </c>
      <c r="DE153" s="782">
        <f t="shared" si="331"/>
        <v>10000000</v>
      </c>
      <c r="DF153" s="711">
        <f t="shared" si="331"/>
        <v>7856003</v>
      </c>
      <c r="DG153" s="711">
        <f t="shared" si="331"/>
        <v>7856003</v>
      </c>
      <c r="DH153" s="766"/>
      <c r="DI153" s="678"/>
      <c r="DJ153" s="757"/>
      <c r="DK153" s="756"/>
      <c r="DL153" s="756"/>
      <c r="DM153" s="756"/>
      <c r="DN153" s="756">
        <v>10000000</v>
      </c>
      <c r="DO153" s="756"/>
      <c r="DP153" s="756"/>
      <c r="DQ153" s="756">
        <v>10000000</v>
      </c>
      <c r="DR153" s="978">
        <v>10000000</v>
      </c>
      <c r="DS153" s="756"/>
      <c r="DT153" s="756"/>
      <c r="DU153" s="678"/>
      <c r="DV153" s="756"/>
      <c r="DW153" s="756"/>
      <c r="DX153" s="756"/>
      <c r="DY153" s="756"/>
      <c r="DZ153" s="756"/>
      <c r="EA153" s="756"/>
      <c r="EB153" s="756"/>
      <c r="EC153" s="678"/>
      <c r="ED153" s="756"/>
      <c r="EE153" s="756"/>
      <c r="EF153" s="756"/>
      <c r="EG153" s="756"/>
      <c r="EH153" s="756"/>
      <c r="EI153" s="756"/>
      <c r="EJ153" s="756"/>
      <c r="EK153" s="756"/>
      <c r="EL153" s="756"/>
      <c r="EM153" s="756"/>
      <c r="EN153" s="756"/>
      <c r="EO153" s="756"/>
      <c r="EP153" s="765"/>
      <c r="EQ153" s="765"/>
      <c r="ER153" s="765"/>
      <c r="ES153" s="676">
        <f>DI153+DM153+DQ153+DU153+DY153+EC153+EG153+EK153+EO153</f>
        <v>10000000</v>
      </c>
      <c r="ET153" s="690">
        <f t="shared" ref="ET153:EV154" si="332">DJ153+DN153+DR153+DV153+DZ153+ED153+EH153+EL153+EP153</f>
        <v>20000000</v>
      </c>
      <c r="EU153" s="690">
        <f t="shared" si="332"/>
        <v>0</v>
      </c>
      <c r="EV153" s="690">
        <f t="shared" si="332"/>
        <v>0</v>
      </c>
      <c r="EW153" s="839"/>
      <c r="EX153" s="678"/>
      <c r="EY153" s="678">
        <v>2500000</v>
      </c>
      <c r="EZ153" s="678"/>
      <c r="FA153" s="678"/>
      <c r="FB153" s="678"/>
      <c r="FC153" s="678"/>
      <c r="FD153" s="678"/>
      <c r="FE153" s="678"/>
      <c r="FF153" s="676">
        <f>EW153+EX153+EY153+EZ153+FA153+FB153+FC153+FD153+FE153</f>
        <v>2500000</v>
      </c>
      <c r="FG153" s="107">
        <f>BL153+DD153+ES153+FF153</f>
        <v>32500000</v>
      </c>
    </row>
    <row r="154" spans="1:163" s="431" customFormat="1" ht="93" customHeight="1" x14ac:dyDescent="0.25">
      <c r="A154" s="299"/>
      <c r="B154" s="299"/>
      <c r="C154" s="240">
        <v>16</v>
      </c>
      <c r="D154" s="981" t="s">
        <v>372</v>
      </c>
      <c r="E154" s="240">
        <v>45</v>
      </c>
      <c r="F154" s="240">
        <v>90</v>
      </c>
      <c r="G154" s="983">
        <v>109</v>
      </c>
      <c r="H154" s="984" t="s">
        <v>376</v>
      </c>
      <c r="I154" s="985" t="s">
        <v>377</v>
      </c>
      <c r="J154" s="986" t="s">
        <v>267</v>
      </c>
      <c r="K154" s="986">
        <v>1</v>
      </c>
      <c r="L154" s="432" t="s">
        <v>58</v>
      </c>
      <c r="M154" s="987">
        <v>0</v>
      </c>
      <c r="N154" s="432">
        <v>52</v>
      </c>
      <c r="O154" s="432">
        <v>52</v>
      </c>
      <c r="P154" s="988">
        <v>52</v>
      </c>
      <c r="Q154" s="989">
        <v>52</v>
      </c>
      <c r="R154" s="228"/>
      <c r="S154" s="990">
        <v>54</v>
      </c>
      <c r="T154" s="432">
        <v>52</v>
      </c>
      <c r="U154" s="432"/>
      <c r="V154" s="988">
        <v>54</v>
      </c>
      <c r="W154" s="432">
        <v>52</v>
      </c>
      <c r="X154" s="432"/>
      <c r="Y154" s="992">
        <f>BL154/BL152</f>
        <v>0.875</v>
      </c>
      <c r="Z154" s="983">
        <v>16</v>
      </c>
      <c r="AA154" s="433" t="s">
        <v>375</v>
      </c>
      <c r="AB154" s="808"/>
      <c r="AC154" s="993"/>
      <c r="AD154" s="994"/>
      <c r="AE154" s="994"/>
      <c r="AF154" s="808"/>
      <c r="AG154" s="993"/>
      <c r="AH154" s="993"/>
      <c r="AI154" s="993"/>
      <c r="AJ154" s="764">
        <v>70000000</v>
      </c>
      <c r="AK154" s="995">
        <v>70000000</v>
      </c>
      <c r="AL154" s="994">
        <v>2000000</v>
      </c>
      <c r="AM154" s="994">
        <v>2000000</v>
      </c>
      <c r="AN154" s="764"/>
      <c r="AO154" s="755"/>
      <c r="AP154" s="755"/>
      <c r="AQ154" s="993"/>
      <c r="AR154" s="808"/>
      <c r="AS154" s="993"/>
      <c r="AT154" s="994"/>
      <c r="AU154" s="994"/>
      <c r="AV154" s="808"/>
      <c r="AW154" s="993"/>
      <c r="AX154" s="993"/>
      <c r="AY154" s="993"/>
      <c r="AZ154" s="808"/>
      <c r="BA154" s="993"/>
      <c r="BB154" s="993"/>
      <c r="BC154" s="993"/>
      <c r="BD154" s="808"/>
      <c r="BE154" s="993"/>
      <c r="BF154" s="994"/>
      <c r="BG154" s="994"/>
      <c r="BH154" s="808"/>
      <c r="BI154" s="993"/>
      <c r="BJ154" s="993"/>
      <c r="BK154" s="993"/>
      <c r="BL154" s="996">
        <f>+AB154+AF154+AJ154+AN154+AR154+AV154+AZ154+BD154+BH154</f>
        <v>70000000</v>
      </c>
      <c r="BM154" s="994">
        <f t="shared" si="330"/>
        <v>70000000</v>
      </c>
      <c r="BN154" s="994">
        <f t="shared" si="330"/>
        <v>2000000</v>
      </c>
      <c r="BO154" s="994">
        <f t="shared" si="330"/>
        <v>2000000</v>
      </c>
      <c r="BP154" s="765"/>
      <c r="BQ154" s="997"/>
      <c r="BR154" s="997"/>
      <c r="BS154" s="997"/>
      <c r="BT154" s="765"/>
      <c r="BU154" s="997"/>
      <c r="BV154" s="997"/>
      <c r="BW154" s="997"/>
      <c r="BX154" s="997"/>
      <c r="BY154" s="756">
        <v>70000000</v>
      </c>
      <c r="BZ154" s="997">
        <v>70000000</v>
      </c>
      <c r="CA154" s="997">
        <v>19926000</v>
      </c>
      <c r="CB154" s="997">
        <v>19926000</v>
      </c>
      <c r="CC154" s="997"/>
      <c r="CD154" s="765"/>
      <c r="CE154" s="997"/>
      <c r="CF154" s="997"/>
      <c r="CG154" s="997"/>
      <c r="CH154" s="765"/>
      <c r="CI154" s="997"/>
      <c r="CJ154" s="997"/>
      <c r="CK154" s="997"/>
      <c r="CL154" s="765"/>
      <c r="CM154" s="997"/>
      <c r="CN154" s="997"/>
      <c r="CO154" s="997"/>
      <c r="CP154" s="765"/>
      <c r="CQ154" s="997"/>
      <c r="CR154" s="997"/>
      <c r="CS154" s="997"/>
      <c r="CT154" s="997"/>
      <c r="CU154" s="765"/>
      <c r="CV154" s="997"/>
      <c r="CW154" s="997"/>
      <c r="CX154" s="997"/>
      <c r="CY154" s="997"/>
      <c r="CZ154" s="765"/>
      <c r="DA154" s="997"/>
      <c r="DB154" s="997"/>
      <c r="DC154" s="997"/>
      <c r="DD154" s="765">
        <f t="shared" si="331"/>
        <v>70000000</v>
      </c>
      <c r="DE154" s="998">
        <f t="shared" si="331"/>
        <v>70000000</v>
      </c>
      <c r="DF154" s="766">
        <f t="shared" si="331"/>
        <v>19926000</v>
      </c>
      <c r="DG154" s="766">
        <f t="shared" si="331"/>
        <v>19926000</v>
      </c>
      <c r="DH154" s="766"/>
      <c r="DI154" s="756"/>
      <c r="DJ154" s="757"/>
      <c r="DK154" s="756"/>
      <c r="DL154" s="756"/>
      <c r="DM154" s="756"/>
      <c r="DN154" s="756"/>
      <c r="DO154" s="756"/>
      <c r="DP154" s="756"/>
      <c r="DQ154" s="756">
        <v>20000000</v>
      </c>
      <c r="DR154" s="756">
        <v>37000000</v>
      </c>
      <c r="DS154" s="756">
        <v>23940000</v>
      </c>
      <c r="DT154" s="756"/>
      <c r="DU154" s="756"/>
      <c r="DV154" s="756"/>
      <c r="DW154" s="756"/>
      <c r="DX154" s="756"/>
      <c r="DY154" s="756"/>
      <c r="DZ154" s="756"/>
      <c r="EA154" s="756"/>
      <c r="EB154" s="756"/>
      <c r="EC154" s="756"/>
      <c r="ED154" s="756"/>
      <c r="EE154" s="756"/>
      <c r="EF154" s="756"/>
      <c r="EG154" s="756"/>
      <c r="EH154" s="756"/>
      <c r="EI154" s="756"/>
      <c r="EJ154" s="756"/>
      <c r="EK154" s="756"/>
      <c r="EL154" s="756"/>
      <c r="EM154" s="756"/>
      <c r="EN154" s="756"/>
      <c r="EO154" s="756"/>
      <c r="EP154" s="765"/>
      <c r="EQ154" s="765"/>
      <c r="ER154" s="765"/>
      <c r="ES154" s="765">
        <f>DI154+DM154+DQ154+DU154+DY154+EC154+EG154+EK154+EO154</f>
        <v>20000000</v>
      </c>
      <c r="ET154" s="756">
        <f t="shared" si="332"/>
        <v>37000000</v>
      </c>
      <c r="EU154" s="756">
        <f t="shared" si="332"/>
        <v>23940000</v>
      </c>
      <c r="EV154" s="756">
        <f t="shared" si="332"/>
        <v>0</v>
      </c>
      <c r="EW154" s="840"/>
      <c r="EX154" s="765"/>
      <c r="EY154" s="765">
        <v>17500000</v>
      </c>
      <c r="EZ154" s="765"/>
      <c r="FA154" s="765"/>
      <c r="FB154" s="765"/>
      <c r="FC154" s="765"/>
      <c r="FD154" s="765"/>
      <c r="FE154" s="765"/>
      <c r="FF154" s="765">
        <f>EW154+EX154+EY154+EZ154+FA154+FB154+FC154+FD154+FE154</f>
        <v>17500000</v>
      </c>
      <c r="FG154" s="754">
        <f>BL154+DD154+ES154+FF154</f>
        <v>177500000</v>
      </c>
    </row>
    <row r="155" spans="1:163" s="441" customFormat="1" ht="23.25" customHeight="1" x14ac:dyDescent="0.25">
      <c r="A155" s="234"/>
      <c r="B155" s="234"/>
      <c r="C155" s="1017">
        <v>26</v>
      </c>
      <c r="D155" s="586" t="s">
        <v>378</v>
      </c>
      <c r="E155" s="460"/>
      <c r="F155" s="586"/>
      <c r="G155" s="281"/>
      <c r="H155" s="209"/>
      <c r="I155" s="209"/>
      <c r="J155" s="208"/>
      <c r="K155" s="210"/>
      <c r="L155" s="211"/>
      <c r="M155" s="209"/>
      <c r="N155" s="209"/>
      <c r="O155" s="212"/>
      <c r="P155" s="212" t="s">
        <v>168</v>
      </c>
      <c r="Q155" s="209"/>
      <c r="R155" s="213"/>
      <c r="S155" s="865"/>
      <c r="T155" s="209"/>
      <c r="U155" s="209"/>
      <c r="V155" s="212"/>
      <c r="W155" s="210"/>
      <c r="X155" s="210"/>
      <c r="Y155" s="300"/>
      <c r="Z155" s="210"/>
      <c r="AA155" s="210"/>
      <c r="AB155" s="65">
        <f t="shared" ref="AB155:BK155" si="333">SUM(AB156)</f>
        <v>0</v>
      </c>
      <c r="AC155" s="65">
        <f t="shared" si="333"/>
        <v>0</v>
      </c>
      <c r="AD155" s="65">
        <f t="shared" si="333"/>
        <v>0</v>
      </c>
      <c r="AE155" s="65">
        <f t="shared" si="333"/>
        <v>0</v>
      </c>
      <c r="AF155" s="65">
        <f t="shared" si="333"/>
        <v>0</v>
      </c>
      <c r="AG155" s="65">
        <f t="shared" si="333"/>
        <v>48879475.450000003</v>
      </c>
      <c r="AH155" s="65">
        <f t="shared" si="333"/>
        <v>0</v>
      </c>
      <c r="AI155" s="65">
        <f t="shared" si="333"/>
        <v>0</v>
      </c>
      <c r="AJ155" s="65">
        <f t="shared" si="333"/>
        <v>0</v>
      </c>
      <c r="AK155" s="65">
        <f t="shared" si="333"/>
        <v>0</v>
      </c>
      <c r="AL155" s="65">
        <f t="shared" si="333"/>
        <v>0</v>
      </c>
      <c r="AM155" s="65">
        <f t="shared" si="333"/>
        <v>0</v>
      </c>
      <c r="AN155" s="65">
        <f t="shared" si="333"/>
        <v>0</v>
      </c>
      <c r="AO155" s="65">
        <f t="shared" si="333"/>
        <v>0</v>
      </c>
      <c r="AP155" s="65">
        <f t="shared" si="333"/>
        <v>0</v>
      </c>
      <c r="AQ155" s="65">
        <f t="shared" si="333"/>
        <v>0</v>
      </c>
      <c r="AR155" s="65">
        <f t="shared" si="333"/>
        <v>0</v>
      </c>
      <c r="AS155" s="65">
        <f t="shared" si="333"/>
        <v>0</v>
      </c>
      <c r="AT155" s="65">
        <f t="shared" si="333"/>
        <v>0</v>
      </c>
      <c r="AU155" s="65">
        <f t="shared" si="333"/>
        <v>0</v>
      </c>
      <c r="AV155" s="65">
        <f t="shared" si="333"/>
        <v>0</v>
      </c>
      <c r="AW155" s="65">
        <f t="shared" si="333"/>
        <v>0</v>
      </c>
      <c r="AX155" s="65">
        <f t="shared" si="333"/>
        <v>0</v>
      </c>
      <c r="AY155" s="65">
        <f t="shared" si="333"/>
        <v>0</v>
      </c>
      <c r="AZ155" s="65">
        <f t="shared" si="333"/>
        <v>1238299770</v>
      </c>
      <c r="BA155" s="65">
        <f t="shared" si="333"/>
        <v>1465781955</v>
      </c>
      <c r="BB155" s="65">
        <f t="shared" si="333"/>
        <v>1088769251</v>
      </c>
      <c r="BC155" s="65">
        <f t="shared" si="333"/>
        <v>1088769251</v>
      </c>
      <c r="BD155" s="65">
        <f t="shared" si="333"/>
        <v>0</v>
      </c>
      <c r="BE155" s="65">
        <f t="shared" si="333"/>
        <v>0</v>
      </c>
      <c r="BF155" s="65">
        <f t="shared" si="333"/>
        <v>0</v>
      </c>
      <c r="BG155" s="65">
        <f t="shared" si="333"/>
        <v>0</v>
      </c>
      <c r="BH155" s="65">
        <f t="shared" si="333"/>
        <v>0</v>
      </c>
      <c r="BI155" s="65">
        <f t="shared" si="333"/>
        <v>0</v>
      </c>
      <c r="BJ155" s="65">
        <f t="shared" si="333"/>
        <v>0</v>
      </c>
      <c r="BK155" s="65">
        <f t="shared" si="333"/>
        <v>0</v>
      </c>
      <c r="BL155" s="65">
        <f>SUM(BL156)</f>
        <v>1238299770</v>
      </c>
      <c r="BM155" s="65">
        <f>SUM(BM156)</f>
        <v>1514661430.45</v>
      </c>
      <c r="BN155" s="65">
        <f t="shared" ref="BN155:ED155" si="334">SUM(BN156)</f>
        <v>1088769251</v>
      </c>
      <c r="BO155" s="65">
        <f t="shared" si="334"/>
        <v>1088769251</v>
      </c>
      <c r="BP155" s="65">
        <f t="shared" si="334"/>
        <v>0</v>
      </c>
      <c r="BQ155" s="135">
        <f t="shared" si="334"/>
        <v>0</v>
      </c>
      <c r="BR155" s="135">
        <f t="shared" si="334"/>
        <v>0</v>
      </c>
      <c r="BS155" s="135">
        <f t="shared" si="334"/>
        <v>0</v>
      </c>
      <c r="BT155" s="65">
        <f t="shared" si="334"/>
        <v>0</v>
      </c>
      <c r="BU155" s="135">
        <f t="shared" si="334"/>
        <v>0</v>
      </c>
      <c r="BV155" s="135">
        <f t="shared" si="334"/>
        <v>0</v>
      </c>
      <c r="BW155" s="135">
        <f t="shared" si="334"/>
        <v>0</v>
      </c>
      <c r="BX155" s="135"/>
      <c r="BY155" s="65">
        <f t="shared" si="334"/>
        <v>0</v>
      </c>
      <c r="BZ155" s="135">
        <f t="shared" si="334"/>
        <v>0</v>
      </c>
      <c r="CA155" s="135">
        <f t="shared" si="334"/>
        <v>0</v>
      </c>
      <c r="CB155" s="135">
        <f t="shared" si="334"/>
        <v>0</v>
      </c>
      <c r="CC155" s="135"/>
      <c r="CD155" s="65">
        <f t="shared" si="334"/>
        <v>0</v>
      </c>
      <c r="CE155" s="135">
        <f t="shared" si="334"/>
        <v>0</v>
      </c>
      <c r="CF155" s="135">
        <f t="shared" si="334"/>
        <v>0</v>
      </c>
      <c r="CG155" s="135">
        <f t="shared" si="334"/>
        <v>0</v>
      </c>
      <c r="CH155" s="65">
        <f t="shared" si="334"/>
        <v>0</v>
      </c>
      <c r="CI155" s="135">
        <f t="shared" si="334"/>
        <v>0</v>
      </c>
      <c r="CJ155" s="135">
        <f t="shared" si="334"/>
        <v>0</v>
      </c>
      <c r="CK155" s="135">
        <f t="shared" si="334"/>
        <v>0</v>
      </c>
      <c r="CL155" s="65">
        <f t="shared" si="334"/>
        <v>0</v>
      </c>
      <c r="CM155" s="135">
        <f t="shared" si="334"/>
        <v>0</v>
      </c>
      <c r="CN155" s="135">
        <f t="shared" si="334"/>
        <v>0</v>
      </c>
      <c r="CO155" s="135">
        <f t="shared" si="334"/>
        <v>0</v>
      </c>
      <c r="CP155" s="65">
        <f t="shared" si="334"/>
        <v>1225102903.8499999</v>
      </c>
      <c r="CQ155" s="135">
        <f t="shared" si="334"/>
        <v>488921512</v>
      </c>
      <c r="CR155" s="135">
        <f t="shared" si="334"/>
        <v>205820184</v>
      </c>
      <c r="CS155" s="135">
        <f t="shared" si="334"/>
        <v>205820184</v>
      </c>
      <c r="CT155" s="135"/>
      <c r="CU155" s="65">
        <f t="shared" si="334"/>
        <v>0</v>
      </c>
      <c r="CV155" s="135">
        <f t="shared" si="334"/>
        <v>0</v>
      </c>
      <c r="CW155" s="135">
        <f t="shared" si="334"/>
        <v>0</v>
      </c>
      <c r="CX155" s="135">
        <f t="shared" si="334"/>
        <v>0</v>
      </c>
      <c r="CY155" s="135"/>
      <c r="CZ155" s="65">
        <f t="shared" si="334"/>
        <v>0</v>
      </c>
      <c r="DA155" s="135">
        <f t="shared" si="334"/>
        <v>0</v>
      </c>
      <c r="DB155" s="135">
        <f t="shared" si="334"/>
        <v>0</v>
      </c>
      <c r="DC155" s="135">
        <f t="shared" si="334"/>
        <v>0</v>
      </c>
      <c r="DD155" s="65">
        <f t="shared" si="334"/>
        <v>1225102903.8499999</v>
      </c>
      <c r="DE155" s="65">
        <f t="shared" si="334"/>
        <v>488921512</v>
      </c>
      <c r="DF155" s="65">
        <f t="shared" si="334"/>
        <v>205820184</v>
      </c>
      <c r="DG155" s="65">
        <f t="shared" si="334"/>
        <v>205820184</v>
      </c>
      <c r="DH155" s="65"/>
      <c r="DI155" s="65">
        <f t="shared" si="334"/>
        <v>0</v>
      </c>
      <c r="DJ155" s="65">
        <f t="shared" si="334"/>
        <v>0</v>
      </c>
      <c r="DK155" s="65">
        <f t="shared" si="334"/>
        <v>0</v>
      </c>
      <c r="DL155" s="65">
        <f t="shared" si="334"/>
        <v>0</v>
      </c>
      <c r="DM155" s="65">
        <f t="shared" si="334"/>
        <v>0</v>
      </c>
      <c r="DN155" s="65">
        <f t="shared" si="334"/>
        <v>0</v>
      </c>
      <c r="DO155" s="65">
        <f t="shared" si="334"/>
        <v>0</v>
      </c>
      <c r="DP155" s="65">
        <f t="shared" si="334"/>
        <v>0</v>
      </c>
      <c r="DQ155" s="65">
        <f t="shared" si="334"/>
        <v>0</v>
      </c>
      <c r="DR155" s="65">
        <f t="shared" si="334"/>
        <v>0</v>
      </c>
      <c r="DS155" s="65">
        <f t="shared" si="334"/>
        <v>0</v>
      </c>
      <c r="DT155" s="65">
        <f t="shared" si="334"/>
        <v>0</v>
      </c>
      <c r="DU155" s="65">
        <f t="shared" si="334"/>
        <v>0</v>
      </c>
      <c r="DV155" s="65">
        <f t="shared" si="334"/>
        <v>0</v>
      </c>
      <c r="DW155" s="65">
        <f t="shared" si="334"/>
        <v>0</v>
      </c>
      <c r="DX155" s="65">
        <f t="shared" si="334"/>
        <v>0</v>
      </c>
      <c r="DY155" s="65">
        <f t="shared" si="334"/>
        <v>0</v>
      </c>
      <c r="DZ155" s="65">
        <f t="shared" si="334"/>
        <v>0</v>
      </c>
      <c r="EA155" s="65">
        <f t="shared" si="334"/>
        <v>0</v>
      </c>
      <c r="EB155" s="65">
        <f t="shared" si="334"/>
        <v>0</v>
      </c>
      <c r="EC155" s="65">
        <f t="shared" si="334"/>
        <v>0</v>
      </c>
      <c r="ED155" s="65">
        <f t="shared" si="334"/>
        <v>0</v>
      </c>
      <c r="EE155" s="65">
        <f t="shared" ref="EE155:ER155" si="335">SUM(EE156)</f>
        <v>0</v>
      </c>
      <c r="EF155" s="65">
        <f t="shared" si="335"/>
        <v>0</v>
      </c>
      <c r="EG155" s="65">
        <f t="shared" si="335"/>
        <v>1261855990.9655001</v>
      </c>
      <c r="EH155" s="65">
        <f t="shared" si="335"/>
        <v>2758000000</v>
      </c>
      <c r="EI155" s="65">
        <f t="shared" si="335"/>
        <v>89012718</v>
      </c>
      <c r="EJ155" s="65">
        <f t="shared" si="335"/>
        <v>7380000</v>
      </c>
      <c r="EK155" s="65">
        <f t="shared" si="335"/>
        <v>0</v>
      </c>
      <c r="EL155" s="65">
        <f t="shared" si="335"/>
        <v>0</v>
      </c>
      <c r="EM155" s="65">
        <f t="shared" si="335"/>
        <v>0</v>
      </c>
      <c r="EN155" s="65">
        <f t="shared" si="335"/>
        <v>0</v>
      </c>
      <c r="EO155" s="65">
        <f t="shared" si="335"/>
        <v>0</v>
      </c>
      <c r="EP155" s="65">
        <f t="shared" si="335"/>
        <v>0</v>
      </c>
      <c r="EQ155" s="65">
        <f t="shared" si="335"/>
        <v>0</v>
      </c>
      <c r="ER155" s="65">
        <f t="shared" si="335"/>
        <v>0</v>
      </c>
      <c r="ES155" s="65">
        <f>SUM(ES156)</f>
        <v>1261855990.9655001</v>
      </c>
      <c r="ET155" s="65">
        <f t="shared" ref="ET155:EV155" si="336">SUM(ET156)</f>
        <v>2758000000</v>
      </c>
      <c r="EU155" s="65">
        <f t="shared" si="336"/>
        <v>89012718</v>
      </c>
      <c r="EV155" s="65">
        <f t="shared" si="336"/>
        <v>7380000</v>
      </c>
      <c r="EW155" s="835"/>
      <c r="EX155" s="684"/>
      <c r="EY155" s="684"/>
      <c r="EZ155" s="684"/>
      <c r="FA155" s="684"/>
      <c r="FB155" s="684"/>
      <c r="FC155" s="684"/>
      <c r="FD155" s="684"/>
      <c r="FE155" s="684"/>
      <c r="FF155" s="82">
        <f>SUM(FF156)</f>
        <v>1299711670.6944699</v>
      </c>
      <c r="FG155" s="65">
        <f>SUM(FG156)</f>
        <v>5024970335.5099697</v>
      </c>
    </row>
    <row r="156" spans="1:163" s="431" customFormat="1" ht="93.75" customHeight="1" x14ac:dyDescent="0.25">
      <c r="A156" s="299"/>
      <c r="B156" s="299"/>
      <c r="C156" s="239">
        <v>16</v>
      </c>
      <c r="D156" s="979" t="s">
        <v>372</v>
      </c>
      <c r="E156" s="239">
        <v>45</v>
      </c>
      <c r="F156" s="239">
        <v>90</v>
      </c>
      <c r="G156" s="999">
        <v>110</v>
      </c>
      <c r="H156" s="615" t="s">
        <v>379</v>
      </c>
      <c r="I156" s="1000" t="s">
        <v>380</v>
      </c>
      <c r="J156" s="1001" t="s">
        <v>267</v>
      </c>
      <c r="K156" s="1001">
        <v>1</v>
      </c>
      <c r="L156" s="1002" t="s">
        <v>58</v>
      </c>
      <c r="M156" s="1003">
        <v>180</v>
      </c>
      <c r="N156" s="1004">
        <v>200</v>
      </c>
      <c r="O156" s="1002">
        <v>200</v>
      </c>
      <c r="P156" s="1005">
        <v>175</v>
      </c>
      <c r="Q156" s="1006">
        <v>200</v>
      </c>
      <c r="R156" s="532"/>
      <c r="S156" s="1007">
        <v>268</v>
      </c>
      <c r="T156" s="1004">
        <v>200</v>
      </c>
      <c r="U156" s="1004"/>
      <c r="V156" s="1031">
        <v>94</v>
      </c>
      <c r="W156" s="1004">
        <v>200</v>
      </c>
      <c r="X156" s="1004"/>
      <c r="Y156" s="1008">
        <f>BL156/BL155</f>
        <v>1</v>
      </c>
      <c r="Z156" s="980">
        <v>4</v>
      </c>
      <c r="AA156" s="980" t="s">
        <v>114</v>
      </c>
      <c r="AB156" s="112"/>
      <c r="AC156" s="112"/>
      <c r="AD156" s="113"/>
      <c r="AE156" s="113"/>
      <c r="AF156" s="112"/>
      <c r="AG156" s="112">
        <v>48879475.450000003</v>
      </c>
      <c r="AH156" s="112"/>
      <c r="AI156" s="112"/>
      <c r="AJ156" s="112"/>
      <c r="AK156" s="112"/>
      <c r="AL156" s="112"/>
      <c r="AM156" s="112"/>
      <c r="AN156" s="112"/>
      <c r="AO156" s="112"/>
      <c r="AP156" s="112"/>
      <c r="AQ156" s="112"/>
      <c r="AR156" s="112"/>
      <c r="AS156" s="112"/>
      <c r="AT156" s="113"/>
      <c r="AU156" s="113"/>
      <c r="AV156" s="112"/>
      <c r="AW156" s="112"/>
      <c r="AX156" s="112"/>
      <c r="AY156" s="112"/>
      <c r="AZ156" s="112">
        <v>1238299770</v>
      </c>
      <c r="BA156" s="112">
        <v>1465781955</v>
      </c>
      <c r="BB156" s="112">
        <v>1088769251</v>
      </c>
      <c r="BC156" s="112">
        <v>1088769251</v>
      </c>
      <c r="BD156" s="112"/>
      <c r="BE156" s="112"/>
      <c r="BF156" s="113"/>
      <c r="BG156" s="113"/>
      <c r="BH156" s="112"/>
      <c r="BI156" s="112"/>
      <c r="BJ156" s="112"/>
      <c r="BK156" s="112"/>
      <c r="BL156" s="83">
        <f>+AB156+AF156+AJ156+AN156+AR156+AV156+AZ156+BD156+BH156</f>
        <v>1238299770</v>
      </c>
      <c r="BM156" s="113">
        <f>AC156+AG156+AK156+AO156+AS156+AW156+BA156+BE156+BI156</f>
        <v>1514661430.45</v>
      </c>
      <c r="BN156" s="113">
        <f>AD156+AH156+AL156+AP156+AT156+AX156+BB156+BF156+BJ156</f>
        <v>1088769251</v>
      </c>
      <c r="BO156" s="113">
        <f>AE156+AI156+AM156+AQ156+AU156+AY156+BC156+BG156+BK156</f>
        <v>1088769251</v>
      </c>
      <c r="BP156" s="1009"/>
      <c r="BQ156" s="1010"/>
      <c r="BR156" s="1010"/>
      <c r="BS156" s="1010"/>
      <c r="BT156" s="1009"/>
      <c r="BU156" s="1010"/>
      <c r="BV156" s="1010"/>
      <c r="BW156" s="1010"/>
      <c r="BX156" s="1010"/>
      <c r="BY156" s="1009"/>
      <c r="BZ156" s="1010"/>
      <c r="CA156" s="1010"/>
      <c r="CB156" s="1010"/>
      <c r="CC156" s="1010"/>
      <c r="CD156" s="1009"/>
      <c r="CE156" s="1010"/>
      <c r="CF156" s="1010"/>
      <c r="CG156" s="1010"/>
      <c r="CH156" s="1009"/>
      <c r="CI156" s="1010"/>
      <c r="CJ156" s="1010"/>
      <c r="CK156" s="1010"/>
      <c r="CL156" s="1009"/>
      <c r="CM156" s="1010"/>
      <c r="CN156" s="1010"/>
      <c r="CO156" s="1010"/>
      <c r="CP156" s="1011">
        <v>1225102903.8499999</v>
      </c>
      <c r="CQ156" s="1012">
        <v>488921512</v>
      </c>
      <c r="CR156" s="1012">
        <v>205820184</v>
      </c>
      <c r="CS156" s="1012">
        <v>205820184</v>
      </c>
      <c r="CT156" s="1012"/>
      <c r="CU156" s="1009"/>
      <c r="CV156" s="1010"/>
      <c r="CW156" s="1010"/>
      <c r="CX156" s="1010"/>
      <c r="CY156" s="1010"/>
      <c r="CZ156" s="1009"/>
      <c r="DA156" s="1010"/>
      <c r="DB156" s="1010"/>
      <c r="DC156" s="1010"/>
      <c r="DD156" s="712">
        <f>BP156+BT156+BY156+CD156+CH156+CL156+CP156+CU156+CZ156</f>
        <v>1225102903.8499999</v>
      </c>
      <c r="DE156" s="1013">
        <f>BQ156+BU156+BZ156+CE156+CI156+CM156+CQ156+CV156+DA156</f>
        <v>488921512</v>
      </c>
      <c r="DF156" s="719">
        <f>BR156+BV156+CA156+CF156+CJ156+CN156+CR156+CW156+DB156</f>
        <v>205820184</v>
      </c>
      <c r="DG156" s="719">
        <f>BS156+BW156+CB156+CG156+CK156+CO156+CS156+CX156+DC156</f>
        <v>205820184</v>
      </c>
      <c r="DH156" s="1083"/>
      <c r="DI156" s="1011"/>
      <c r="DJ156" s="1097"/>
      <c r="DK156" s="1011"/>
      <c r="DL156" s="1011"/>
      <c r="DM156" s="1011"/>
      <c r="DN156" s="1011"/>
      <c r="DO156" s="1011"/>
      <c r="DP156" s="1011"/>
      <c r="DQ156" s="1011"/>
      <c r="DR156" s="1011"/>
      <c r="DS156" s="1011"/>
      <c r="DT156" s="1011"/>
      <c r="DU156" s="1011"/>
      <c r="DV156" s="1011"/>
      <c r="DW156" s="1011"/>
      <c r="DX156" s="1011"/>
      <c r="DY156" s="1011"/>
      <c r="DZ156" s="1011"/>
      <c r="EA156" s="1011"/>
      <c r="EB156" s="1011"/>
      <c r="EC156" s="1011"/>
      <c r="ED156" s="1011"/>
      <c r="EE156" s="1011"/>
      <c r="EF156" s="1011"/>
      <c r="EG156" s="1011">
        <v>1261855990.9655001</v>
      </c>
      <c r="EH156" s="1011">
        <v>2758000000</v>
      </c>
      <c r="EI156" s="1011">
        <v>89012718</v>
      </c>
      <c r="EJ156" s="1011">
        <v>7380000</v>
      </c>
      <c r="EK156" s="1011"/>
      <c r="EL156" s="1011"/>
      <c r="EM156" s="1011"/>
      <c r="EN156" s="1011"/>
      <c r="EO156" s="1011"/>
      <c r="EP156" s="1014"/>
      <c r="EQ156" s="1014"/>
      <c r="ER156" s="1014"/>
      <c r="ES156" s="712">
        <f>DI156+DM156+DQ156+DU156+DY156+EC156+EG156+EK156+EO156</f>
        <v>1261855990.9655001</v>
      </c>
      <c r="ET156" s="1015">
        <f>DJ156+DN156+DR156+DV156+DZ156+ED156+EH156+EL156+EP156</f>
        <v>2758000000</v>
      </c>
      <c r="EU156" s="1015">
        <f>DK156+DO156+DS156+DW156+EA156+EE156+EI156+EM156+EQ156</f>
        <v>89012718</v>
      </c>
      <c r="EV156" s="1015">
        <f>DL156+DP156+DT156+DX156+EB156+EF156+EJ156+EN156+ER156</f>
        <v>7380000</v>
      </c>
      <c r="EW156" s="1016"/>
      <c r="EX156" s="1011"/>
      <c r="EY156" s="1011"/>
      <c r="EZ156" s="1011"/>
      <c r="FA156" s="1011"/>
      <c r="FB156" s="1011"/>
      <c r="FC156" s="1011">
        <v>1299711670.6944699</v>
      </c>
      <c r="FD156" s="1011"/>
      <c r="FE156" s="1011"/>
      <c r="FF156" s="712">
        <f>EW156+EX156+EY156+EZ156+FA156+FB156+FC156+FD156+FE156</f>
        <v>1299711670.6944699</v>
      </c>
      <c r="FG156" s="1137">
        <f>BL156+DD156+ES156+FF156</f>
        <v>5024970335.5099697</v>
      </c>
    </row>
    <row r="157" spans="1:163" s="431" customFormat="1" ht="24.75" customHeight="1" x14ac:dyDescent="0.25">
      <c r="A157" s="299"/>
      <c r="B157" s="299"/>
      <c r="C157" s="205">
        <v>27</v>
      </c>
      <c r="D157" s="206" t="s">
        <v>381</v>
      </c>
      <c r="E157" s="443"/>
      <c r="F157" s="333"/>
      <c r="G157" s="434"/>
      <c r="H157" s="333"/>
      <c r="I157" s="333"/>
      <c r="J157" s="434"/>
      <c r="K157" s="435"/>
      <c r="L157" s="436"/>
      <c r="M157" s="333"/>
      <c r="N157" s="333"/>
      <c r="O157" s="332"/>
      <c r="P157" s="332"/>
      <c r="Q157" s="333"/>
      <c r="R157" s="437"/>
      <c r="S157" s="877"/>
      <c r="T157" s="333"/>
      <c r="U157" s="438"/>
      <c r="V157" s="535"/>
      <c r="W157" s="435"/>
      <c r="X157" s="439"/>
      <c r="Y157" s="440"/>
      <c r="Z157" s="435"/>
      <c r="AA157" s="435"/>
      <c r="AB157" s="65">
        <f t="shared" ref="AB157:BK157" si="337">SUM(AB158)</f>
        <v>0</v>
      </c>
      <c r="AC157" s="65">
        <f t="shared" si="337"/>
        <v>0</v>
      </c>
      <c r="AD157" s="65">
        <f t="shared" si="337"/>
        <v>0</v>
      </c>
      <c r="AE157" s="65">
        <f t="shared" si="337"/>
        <v>0</v>
      </c>
      <c r="AF157" s="65">
        <f t="shared" si="337"/>
        <v>0</v>
      </c>
      <c r="AG157" s="65">
        <f t="shared" si="337"/>
        <v>0</v>
      </c>
      <c r="AH157" s="65">
        <f t="shared" si="337"/>
        <v>0</v>
      </c>
      <c r="AI157" s="65">
        <f t="shared" si="337"/>
        <v>0</v>
      </c>
      <c r="AJ157" s="65">
        <f t="shared" si="337"/>
        <v>0</v>
      </c>
      <c r="AK157" s="65">
        <f t="shared" si="337"/>
        <v>0</v>
      </c>
      <c r="AL157" s="65">
        <f t="shared" si="337"/>
        <v>0</v>
      </c>
      <c r="AM157" s="65">
        <f t="shared" si="337"/>
        <v>0</v>
      </c>
      <c r="AN157" s="65">
        <f t="shared" si="337"/>
        <v>0</v>
      </c>
      <c r="AO157" s="65">
        <f t="shared" si="337"/>
        <v>0</v>
      </c>
      <c r="AP157" s="65">
        <f t="shared" si="337"/>
        <v>0</v>
      </c>
      <c r="AQ157" s="65">
        <f t="shared" si="337"/>
        <v>0</v>
      </c>
      <c r="AR157" s="65">
        <f t="shared" si="337"/>
        <v>0</v>
      </c>
      <c r="AS157" s="65">
        <f t="shared" si="337"/>
        <v>0</v>
      </c>
      <c r="AT157" s="65">
        <f t="shared" si="337"/>
        <v>0</v>
      </c>
      <c r="AU157" s="65">
        <f t="shared" si="337"/>
        <v>0</v>
      </c>
      <c r="AV157" s="65">
        <f t="shared" si="337"/>
        <v>0</v>
      </c>
      <c r="AW157" s="65">
        <f t="shared" si="337"/>
        <v>0</v>
      </c>
      <c r="AX157" s="65">
        <f t="shared" si="337"/>
        <v>0</v>
      </c>
      <c r="AY157" s="65">
        <f t="shared" si="337"/>
        <v>0</v>
      </c>
      <c r="AZ157" s="65">
        <f t="shared" si="337"/>
        <v>12000000000</v>
      </c>
      <c r="BA157" s="65">
        <f t="shared" si="337"/>
        <v>14211556688</v>
      </c>
      <c r="BB157" s="65">
        <f t="shared" si="337"/>
        <v>13765999613.15</v>
      </c>
      <c r="BC157" s="65">
        <f t="shared" si="337"/>
        <v>13763799612.15</v>
      </c>
      <c r="BD157" s="65">
        <f t="shared" si="337"/>
        <v>0</v>
      </c>
      <c r="BE157" s="65">
        <f t="shared" si="337"/>
        <v>0</v>
      </c>
      <c r="BF157" s="65">
        <f t="shared" si="337"/>
        <v>0</v>
      </c>
      <c r="BG157" s="65">
        <f t="shared" si="337"/>
        <v>0</v>
      </c>
      <c r="BH157" s="65">
        <f t="shared" si="337"/>
        <v>0</v>
      </c>
      <c r="BI157" s="65">
        <f t="shared" si="337"/>
        <v>0</v>
      </c>
      <c r="BJ157" s="65">
        <f t="shared" si="337"/>
        <v>0</v>
      </c>
      <c r="BK157" s="65">
        <f t="shared" si="337"/>
        <v>0</v>
      </c>
      <c r="BL157" s="82">
        <f>SUM(BL158)</f>
        <v>12000000000</v>
      </c>
      <c r="BM157" s="65">
        <f>SUM(BM158)</f>
        <v>14211556688</v>
      </c>
      <c r="BN157" s="65">
        <f t="shared" ref="BN157:ED157" si="338">SUM(BN158)</f>
        <v>13765999613.15</v>
      </c>
      <c r="BO157" s="65">
        <f t="shared" si="338"/>
        <v>13763799612.15</v>
      </c>
      <c r="BP157" s="65">
        <f t="shared" si="338"/>
        <v>0</v>
      </c>
      <c r="BQ157" s="135">
        <f t="shared" si="338"/>
        <v>0</v>
      </c>
      <c r="BR157" s="135">
        <f t="shared" si="338"/>
        <v>0</v>
      </c>
      <c r="BS157" s="135">
        <f t="shared" si="338"/>
        <v>0</v>
      </c>
      <c r="BT157" s="65">
        <f t="shared" si="338"/>
        <v>0</v>
      </c>
      <c r="BU157" s="135">
        <f t="shared" si="338"/>
        <v>0</v>
      </c>
      <c r="BV157" s="135">
        <f t="shared" si="338"/>
        <v>0</v>
      </c>
      <c r="BW157" s="135">
        <f t="shared" si="338"/>
        <v>0</v>
      </c>
      <c r="BX157" s="135"/>
      <c r="BY157" s="65">
        <f t="shared" si="338"/>
        <v>0</v>
      </c>
      <c r="BZ157" s="135">
        <f t="shared" si="338"/>
        <v>0</v>
      </c>
      <c r="CA157" s="135">
        <f t="shared" si="338"/>
        <v>0</v>
      </c>
      <c r="CB157" s="135">
        <f t="shared" si="338"/>
        <v>0</v>
      </c>
      <c r="CC157" s="135"/>
      <c r="CD157" s="65">
        <f t="shared" si="338"/>
        <v>0</v>
      </c>
      <c r="CE157" s="135">
        <f t="shared" si="338"/>
        <v>0</v>
      </c>
      <c r="CF157" s="135">
        <f t="shared" si="338"/>
        <v>0</v>
      </c>
      <c r="CG157" s="135">
        <f t="shared" si="338"/>
        <v>0</v>
      </c>
      <c r="CH157" s="65">
        <f t="shared" si="338"/>
        <v>0</v>
      </c>
      <c r="CI157" s="135">
        <f t="shared" si="338"/>
        <v>0</v>
      </c>
      <c r="CJ157" s="135">
        <f t="shared" si="338"/>
        <v>0</v>
      </c>
      <c r="CK157" s="135">
        <f t="shared" si="338"/>
        <v>0</v>
      </c>
      <c r="CL157" s="65">
        <f t="shared" si="338"/>
        <v>0</v>
      </c>
      <c r="CM157" s="135">
        <f t="shared" si="338"/>
        <v>0</v>
      </c>
      <c r="CN157" s="135">
        <f t="shared" si="338"/>
        <v>0</v>
      </c>
      <c r="CO157" s="135">
        <f t="shared" si="338"/>
        <v>0</v>
      </c>
      <c r="CP157" s="65">
        <f t="shared" si="338"/>
        <v>12360000000</v>
      </c>
      <c r="CQ157" s="135">
        <f t="shared" si="338"/>
        <v>18840890009</v>
      </c>
      <c r="CR157" s="135">
        <f t="shared" si="338"/>
        <v>18840890009</v>
      </c>
      <c r="CS157" s="135">
        <f t="shared" si="338"/>
        <v>18840890009</v>
      </c>
      <c r="CT157" s="135"/>
      <c r="CU157" s="65">
        <f t="shared" si="338"/>
        <v>0</v>
      </c>
      <c r="CV157" s="135">
        <f t="shared" si="338"/>
        <v>0</v>
      </c>
      <c r="CW157" s="135">
        <f t="shared" si="338"/>
        <v>0</v>
      </c>
      <c r="CX157" s="135">
        <f t="shared" si="338"/>
        <v>0</v>
      </c>
      <c r="CY157" s="135"/>
      <c r="CZ157" s="65">
        <f t="shared" si="338"/>
        <v>0</v>
      </c>
      <c r="DA157" s="135">
        <f t="shared" si="338"/>
        <v>0</v>
      </c>
      <c r="DB157" s="135">
        <f t="shared" si="338"/>
        <v>0</v>
      </c>
      <c r="DC157" s="135">
        <f t="shared" si="338"/>
        <v>0</v>
      </c>
      <c r="DD157" s="65">
        <f t="shared" si="338"/>
        <v>12360000000</v>
      </c>
      <c r="DE157" s="65">
        <f t="shared" si="338"/>
        <v>18840890009</v>
      </c>
      <c r="DF157" s="65">
        <f t="shared" si="338"/>
        <v>18840890009</v>
      </c>
      <c r="DG157" s="65">
        <f t="shared" si="338"/>
        <v>18840890009</v>
      </c>
      <c r="DH157" s="65"/>
      <c r="DI157" s="65">
        <f t="shared" si="338"/>
        <v>0</v>
      </c>
      <c r="DJ157" s="65">
        <f t="shared" si="338"/>
        <v>0</v>
      </c>
      <c r="DK157" s="65">
        <f t="shared" si="338"/>
        <v>0</v>
      </c>
      <c r="DL157" s="65">
        <f t="shared" si="338"/>
        <v>0</v>
      </c>
      <c r="DM157" s="65">
        <f t="shared" si="338"/>
        <v>0</v>
      </c>
      <c r="DN157" s="65">
        <f t="shared" si="338"/>
        <v>0</v>
      </c>
      <c r="DO157" s="65">
        <f t="shared" si="338"/>
        <v>0</v>
      </c>
      <c r="DP157" s="65">
        <f t="shared" si="338"/>
        <v>0</v>
      </c>
      <c r="DQ157" s="65">
        <f t="shared" si="338"/>
        <v>0</v>
      </c>
      <c r="DR157" s="65">
        <f t="shared" si="338"/>
        <v>0</v>
      </c>
      <c r="DS157" s="65">
        <f t="shared" si="338"/>
        <v>0</v>
      </c>
      <c r="DT157" s="65">
        <f t="shared" si="338"/>
        <v>0</v>
      </c>
      <c r="DU157" s="65">
        <f t="shared" si="338"/>
        <v>0</v>
      </c>
      <c r="DV157" s="65">
        <f t="shared" si="338"/>
        <v>0</v>
      </c>
      <c r="DW157" s="65">
        <f t="shared" si="338"/>
        <v>0</v>
      </c>
      <c r="DX157" s="65">
        <f t="shared" si="338"/>
        <v>0</v>
      </c>
      <c r="DY157" s="65">
        <f t="shared" si="338"/>
        <v>0</v>
      </c>
      <c r="DZ157" s="65">
        <f t="shared" si="338"/>
        <v>0</v>
      </c>
      <c r="EA157" s="65">
        <f t="shared" si="338"/>
        <v>0</v>
      </c>
      <c r="EB157" s="65">
        <f t="shared" si="338"/>
        <v>0</v>
      </c>
      <c r="EC157" s="65">
        <f t="shared" si="338"/>
        <v>0</v>
      </c>
      <c r="ED157" s="65">
        <f t="shared" si="338"/>
        <v>0</v>
      </c>
      <c r="EE157" s="65">
        <f t="shared" ref="EE157:ER157" si="339">SUM(EE158)</f>
        <v>0</v>
      </c>
      <c r="EF157" s="65">
        <f t="shared" si="339"/>
        <v>0</v>
      </c>
      <c r="EG157" s="65">
        <f t="shared" si="339"/>
        <v>12730800000</v>
      </c>
      <c r="EH157" s="65">
        <f t="shared" si="339"/>
        <v>19000000000</v>
      </c>
      <c r="EI157" s="65">
        <f t="shared" si="339"/>
        <v>3204803518</v>
      </c>
      <c r="EJ157" s="65">
        <f t="shared" si="339"/>
        <v>3057050338</v>
      </c>
      <c r="EK157" s="65">
        <f t="shared" si="339"/>
        <v>0</v>
      </c>
      <c r="EL157" s="65">
        <f t="shared" si="339"/>
        <v>0</v>
      </c>
      <c r="EM157" s="65">
        <f t="shared" si="339"/>
        <v>0</v>
      </c>
      <c r="EN157" s="65">
        <f t="shared" si="339"/>
        <v>0</v>
      </c>
      <c r="EO157" s="65">
        <f t="shared" si="339"/>
        <v>0</v>
      </c>
      <c r="EP157" s="65">
        <f t="shared" si="339"/>
        <v>0</v>
      </c>
      <c r="EQ157" s="65">
        <f t="shared" si="339"/>
        <v>0</v>
      </c>
      <c r="ER157" s="65">
        <f t="shared" si="339"/>
        <v>0</v>
      </c>
      <c r="ES157" s="65">
        <f>SUM(ES158)</f>
        <v>12730800000</v>
      </c>
      <c r="ET157" s="65">
        <f t="shared" ref="ET157:EV157" si="340">SUM(ET158)</f>
        <v>19000000000</v>
      </c>
      <c r="EU157" s="65">
        <f t="shared" si="340"/>
        <v>3204803518</v>
      </c>
      <c r="EV157" s="65">
        <f t="shared" si="340"/>
        <v>3057050338</v>
      </c>
      <c r="EW157" s="835"/>
      <c r="EX157" s="684"/>
      <c r="EY157" s="684"/>
      <c r="EZ157" s="684"/>
      <c r="FA157" s="684"/>
      <c r="FB157" s="684"/>
      <c r="FC157" s="684"/>
      <c r="FD157" s="684"/>
      <c r="FE157" s="684"/>
      <c r="FF157" s="82">
        <f>SUM(FF158)</f>
        <v>13112724000</v>
      </c>
      <c r="FG157" s="65">
        <f>SUM(FG158)</f>
        <v>50203524000</v>
      </c>
    </row>
    <row r="158" spans="1:163" s="431" customFormat="1" ht="123.75" customHeight="1" x14ac:dyDescent="0.25">
      <c r="A158" s="299"/>
      <c r="B158" s="299"/>
      <c r="C158" s="245" t="s">
        <v>987</v>
      </c>
      <c r="D158" s="244" t="s">
        <v>382</v>
      </c>
      <c r="E158" s="245" t="s">
        <v>985</v>
      </c>
      <c r="F158" s="245" t="s">
        <v>986</v>
      </c>
      <c r="G158" s="221">
        <v>111</v>
      </c>
      <c r="H158" s="218" t="s">
        <v>383</v>
      </c>
      <c r="I158" s="444" t="s">
        <v>384</v>
      </c>
      <c r="J158" s="387" t="s">
        <v>267</v>
      </c>
      <c r="K158" s="387">
        <v>1</v>
      </c>
      <c r="L158" s="445" t="s">
        <v>58</v>
      </c>
      <c r="M158" s="446">
        <v>1</v>
      </c>
      <c r="N158" s="446">
        <v>1</v>
      </c>
      <c r="O158" s="447">
        <v>1</v>
      </c>
      <c r="P158" s="947">
        <v>1</v>
      </c>
      <c r="Q158" s="787">
        <v>1</v>
      </c>
      <c r="R158" s="228"/>
      <c r="S158" s="884">
        <v>1</v>
      </c>
      <c r="T158" s="448">
        <v>1</v>
      </c>
      <c r="U158" s="448"/>
      <c r="V158" s="1032">
        <v>0.25</v>
      </c>
      <c r="W158" s="448">
        <v>1</v>
      </c>
      <c r="X158" s="445"/>
      <c r="Y158" s="408">
        <f>BL158/BL157</f>
        <v>1</v>
      </c>
      <c r="Z158" s="227">
        <v>10</v>
      </c>
      <c r="AA158" s="231" t="s">
        <v>385</v>
      </c>
      <c r="AB158" s="85"/>
      <c r="AC158" s="75"/>
      <c r="AD158" s="68"/>
      <c r="AE158" s="68"/>
      <c r="AF158" s="85"/>
      <c r="AG158" s="75"/>
      <c r="AH158" s="75"/>
      <c r="AI158" s="75"/>
      <c r="AJ158" s="85"/>
      <c r="AK158" s="75"/>
      <c r="AL158" s="75"/>
      <c r="AM158" s="75"/>
      <c r="AN158" s="85"/>
      <c r="AO158" s="75"/>
      <c r="AP158" s="75"/>
      <c r="AQ158" s="75"/>
      <c r="AR158" s="85"/>
      <c r="AS158" s="75"/>
      <c r="AT158" s="68"/>
      <c r="AU158" s="68"/>
      <c r="AV158" s="85"/>
      <c r="AW158" s="75"/>
      <c r="AX158" s="75"/>
      <c r="AY158" s="75"/>
      <c r="AZ158" s="80">
        <v>12000000000</v>
      </c>
      <c r="BA158" s="79">
        <v>14211556688</v>
      </c>
      <c r="BB158" s="68">
        <v>13765999613.15</v>
      </c>
      <c r="BC158" s="68">
        <v>13763799612.15</v>
      </c>
      <c r="BD158" s="85"/>
      <c r="BE158" s="75"/>
      <c r="BF158" s="68"/>
      <c r="BG158" s="68"/>
      <c r="BH158" s="85"/>
      <c r="BI158" s="75"/>
      <c r="BJ158" s="75"/>
      <c r="BK158" s="75"/>
      <c r="BL158" s="67">
        <f>+AB158+AF158+AJ158+AN158+AR158+AV158+AZ158+BD158+BH158</f>
        <v>12000000000</v>
      </c>
      <c r="BM158" s="68">
        <f>AC158+AG158+AK158+AO158+AS158+AW158+BA158+BE158+BI158</f>
        <v>14211556688</v>
      </c>
      <c r="BN158" s="68">
        <f>AD158+AH158+AL158+AP158+AT158+AX158+BB158+BF158+BJ158</f>
        <v>13765999613.15</v>
      </c>
      <c r="BO158" s="68">
        <f>AE158+AI158+AM158+AQ158+AU158+AY158+BC158+BG158+BK158</f>
        <v>13763799612.15</v>
      </c>
      <c r="BP158" s="676"/>
      <c r="BQ158" s="232"/>
      <c r="BR158" s="232"/>
      <c r="BS158" s="232"/>
      <c r="BT158" s="676"/>
      <c r="BU158" s="232"/>
      <c r="BV158" s="232"/>
      <c r="BW158" s="232"/>
      <c r="BX158" s="232"/>
      <c r="BY158" s="676"/>
      <c r="BZ158" s="232"/>
      <c r="CA158" s="232"/>
      <c r="CB158" s="232"/>
      <c r="CC158" s="232"/>
      <c r="CD158" s="676"/>
      <c r="CE158" s="232"/>
      <c r="CF158" s="232"/>
      <c r="CG158" s="232"/>
      <c r="CH158" s="676"/>
      <c r="CI158" s="232"/>
      <c r="CJ158" s="232"/>
      <c r="CK158" s="232"/>
      <c r="CL158" s="676"/>
      <c r="CM158" s="232"/>
      <c r="CN158" s="232"/>
      <c r="CO158" s="232"/>
      <c r="CP158" s="690">
        <v>12360000000</v>
      </c>
      <c r="CQ158" s="232">
        <v>18840890009</v>
      </c>
      <c r="CR158" s="232">
        <v>18840890009</v>
      </c>
      <c r="CS158" s="798">
        <v>18840890009</v>
      </c>
      <c r="CT158" s="798"/>
      <c r="CU158" s="676"/>
      <c r="CV158" s="232"/>
      <c r="CW158" s="232"/>
      <c r="CX158" s="232"/>
      <c r="CY158" s="232"/>
      <c r="CZ158" s="676"/>
      <c r="DA158" s="232"/>
      <c r="DB158" s="232"/>
      <c r="DC158" s="232"/>
      <c r="DD158" s="676">
        <f>BP158+BT158+BY158+CD158+CH158+CL158+CP158+CU158+CZ158</f>
        <v>12360000000</v>
      </c>
      <c r="DE158" s="782">
        <f>BQ158+BU158+BZ158+CE158+CI158+CM158+CQ158+CV158+DA158</f>
        <v>18840890009</v>
      </c>
      <c r="DF158" s="711">
        <f>BR158+BV158+CA158+CF158+CJ158+CN158+CR158+CW158+DB158</f>
        <v>18840890009</v>
      </c>
      <c r="DG158" s="797">
        <f>BS158+BW158+CB158+CG158+CK158+CO158+CS158+CX158+DC158</f>
        <v>18840890009</v>
      </c>
      <c r="DH158" s="797"/>
      <c r="DI158" s="690"/>
      <c r="DJ158" s="688"/>
      <c r="DK158" s="690"/>
      <c r="DL158" s="690"/>
      <c r="DM158" s="690"/>
      <c r="DN158" s="690"/>
      <c r="DO158" s="690"/>
      <c r="DP158" s="690"/>
      <c r="DQ158" s="690"/>
      <c r="DR158" s="690"/>
      <c r="DS158" s="690"/>
      <c r="DT158" s="690"/>
      <c r="DU158" s="690"/>
      <c r="DV158" s="690"/>
      <c r="DW158" s="690"/>
      <c r="DX158" s="690"/>
      <c r="DY158" s="690"/>
      <c r="DZ158" s="690"/>
      <c r="EA158" s="690"/>
      <c r="EB158" s="690"/>
      <c r="EC158" s="690"/>
      <c r="ED158" s="690"/>
      <c r="EE158" s="690"/>
      <c r="EF158" s="690"/>
      <c r="EG158" s="690">
        <v>12730800000</v>
      </c>
      <c r="EH158" s="690">
        <v>19000000000</v>
      </c>
      <c r="EI158" s="690">
        <v>3204803518</v>
      </c>
      <c r="EJ158" s="690">
        <v>3057050338</v>
      </c>
      <c r="EK158" s="690"/>
      <c r="EL158" s="690"/>
      <c r="EM158" s="690"/>
      <c r="EN158" s="690"/>
      <c r="EO158" s="690"/>
      <c r="EP158" s="676"/>
      <c r="EQ158" s="676"/>
      <c r="ER158" s="676"/>
      <c r="ES158" s="676">
        <f>DI158+DM158+DQ158+DU158+DY158+EC158+EG158+EK158+EO158</f>
        <v>12730800000</v>
      </c>
      <c r="ET158" s="690">
        <f>DJ158+DN158+DR158+DV158+DZ158+ED158+EH158+EL158+EP158</f>
        <v>19000000000</v>
      </c>
      <c r="EU158" s="690">
        <f>DK158+DO158+DS158+DW158+EA158+EE158+EI158+EM158+EQ158</f>
        <v>3204803518</v>
      </c>
      <c r="EV158" s="690">
        <f>DL158+DP158+DT158+DX158+EB158+EF158+EJ158+EN158+ER158</f>
        <v>3057050338</v>
      </c>
      <c r="EW158" s="832"/>
      <c r="EX158" s="676"/>
      <c r="EY158" s="676"/>
      <c r="EZ158" s="676"/>
      <c r="FA158" s="676"/>
      <c r="FB158" s="676"/>
      <c r="FC158" s="676">
        <v>13112724000</v>
      </c>
      <c r="FD158" s="676"/>
      <c r="FE158" s="676"/>
      <c r="FF158" s="676">
        <f>EW158+EX158+EY158+EZ158+FA158+FB158+FC158+FD158+FE158</f>
        <v>13112724000</v>
      </c>
      <c r="FG158" s="107">
        <f>BL158+DD158+ES158+FF158</f>
        <v>50203524000</v>
      </c>
    </row>
    <row r="159" spans="1:163" s="431" customFormat="1" ht="24.75" customHeight="1" x14ac:dyDescent="0.25">
      <c r="A159" s="299"/>
      <c r="B159" s="299"/>
      <c r="C159" s="205">
        <v>28</v>
      </c>
      <c r="D159" s="206" t="s">
        <v>386</v>
      </c>
      <c r="E159" s="258"/>
      <c r="F159" s="209"/>
      <c r="G159" s="434"/>
      <c r="H159" s="333"/>
      <c r="I159" s="333"/>
      <c r="J159" s="434"/>
      <c r="K159" s="435"/>
      <c r="L159" s="436"/>
      <c r="M159" s="333"/>
      <c r="N159" s="333"/>
      <c r="O159" s="332"/>
      <c r="P159" s="332"/>
      <c r="Q159" s="333"/>
      <c r="R159" s="437"/>
      <c r="S159" s="877"/>
      <c r="T159" s="333"/>
      <c r="U159" s="438"/>
      <c r="V159" s="535"/>
      <c r="W159" s="435"/>
      <c r="X159" s="439"/>
      <c r="Y159" s="440"/>
      <c r="Z159" s="435"/>
      <c r="AA159" s="435"/>
      <c r="AB159" s="65">
        <f t="shared" ref="AB159:BK159" si="341">SUM(AB160:AB161)</f>
        <v>0</v>
      </c>
      <c r="AC159" s="65">
        <f t="shared" si="341"/>
        <v>0</v>
      </c>
      <c r="AD159" s="65">
        <f t="shared" si="341"/>
        <v>0</v>
      </c>
      <c r="AE159" s="65">
        <f t="shared" si="341"/>
        <v>0</v>
      </c>
      <c r="AF159" s="65">
        <f t="shared" si="341"/>
        <v>0</v>
      </c>
      <c r="AG159" s="65">
        <f t="shared" si="341"/>
        <v>0</v>
      </c>
      <c r="AH159" s="65">
        <f t="shared" si="341"/>
        <v>0</v>
      </c>
      <c r="AI159" s="65">
        <f t="shared" si="341"/>
        <v>0</v>
      </c>
      <c r="AJ159" s="65">
        <f t="shared" si="341"/>
        <v>30000000</v>
      </c>
      <c r="AK159" s="65">
        <f t="shared" si="341"/>
        <v>30000000</v>
      </c>
      <c r="AL159" s="65">
        <f t="shared" si="341"/>
        <v>9900000</v>
      </c>
      <c r="AM159" s="65">
        <f t="shared" si="341"/>
        <v>9900000</v>
      </c>
      <c r="AN159" s="65">
        <f t="shared" si="341"/>
        <v>0</v>
      </c>
      <c r="AO159" s="65">
        <f t="shared" si="341"/>
        <v>0</v>
      </c>
      <c r="AP159" s="65">
        <f t="shared" si="341"/>
        <v>0</v>
      </c>
      <c r="AQ159" s="65">
        <f t="shared" si="341"/>
        <v>0</v>
      </c>
      <c r="AR159" s="65">
        <f t="shared" si="341"/>
        <v>0</v>
      </c>
      <c r="AS159" s="65">
        <f t="shared" si="341"/>
        <v>0</v>
      </c>
      <c r="AT159" s="65">
        <f t="shared" si="341"/>
        <v>0</v>
      </c>
      <c r="AU159" s="65">
        <f t="shared" si="341"/>
        <v>0</v>
      </c>
      <c r="AV159" s="65">
        <f t="shared" si="341"/>
        <v>0</v>
      </c>
      <c r="AW159" s="65">
        <f t="shared" si="341"/>
        <v>0</v>
      </c>
      <c r="AX159" s="65">
        <f t="shared" si="341"/>
        <v>0</v>
      </c>
      <c r="AY159" s="65">
        <f t="shared" si="341"/>
        <v>0</v>
      </c>
      <c r="AZ159" s="65">
        <f t="shared" si="341"/>
        <v>120000000</v>
      </c>
      <c r="BA159" s="65">
        <f t="shared" si="341"/>
        <v>51142637</v>
      </c>
      <c r="BB159" s="65">
        <f t="shared" si="341"/>
        <v>0</v>
      </c>
      <c r="BC159" s="65">
        <f t="shared" si="341"/>
        <v>0</v>
      </c>
      <c r="BD159" s="65">
        <f t="shared" si="341"/>
        <v>0</v>
      </c>
      <c r="BE159" s="65">
        <f t="shared" si="341"/>
        <v>0</v>
      </c>
      <c r="BF159" s="65">
        <f t="shared" si="341"/>
        <v>0</v>
      </c>
      <c r="BG159" s="65">
        <f t="shared" si="341"/>
        <v>0</v>
      </c>
      <c r="BH159" s="65">
        <f t="shared" si="341"/>
        <v>0</v>
      </c>
      <c r="BI159" s="65">
        <f t="shared" si="341"/>
        <v>0</v>
      </c>
      <c r="BJ159" s="65">
        <f t="shared" si="341"/>
        <v>0</v>
      </c>
      <c r="BK159" s="65">
        <f t="shared" si="341"/>
        <v>0</v>
      </c>
      <c r="BL159" s="66">
        <f>SUM(BL160:BL161)</f>
        <v>150000000</v>
      </c>
      <c r="BM159" s="65">
        <f>SUM(BM160:BM161)</f>
        <v>81142637</v>
      </c>
      <c r="BN159" s="65">
        <f t="shared" ref="BN159:ED159" si="342">SUM(BN160:BN161)</f>
        <v>9900000</v>
      </c>
      <c r="BO159" s="65">
        <f t="shared" si="342"/>
        <v>9900000</v>
      </c>
      <c r="BP159" s="65">
        <f t="shared" si="342"/>
        <v>0</v>
      </c>
      <c r="BQ159" s="135">
        <f t="shared" si="342"/>
        <v>0</v>
      </c>
      <c r="BR159" s="135">
        <f t="shared" si="342"/>
        <v>0</v>
      </c>
      <c r="BS159" s="135">
        <f t="shared" si="342"/>
        <v>0</v>
      </c>
      <c r="BT159" s="65">
        <f t="shared" si="342"/>
        <v>0</v>
      </c>
      <c r="BU159" s="135">
        <f t="shared" si="342"/>
        <v>0</v>
      </c>
      <c r="BV159" s="135">
        <f t="shared" si="342"/>
        <v>0</v>
      </c>
      <c r="BW159" s="135">
        <f t="shared" si="342"/>
        <v>0</v>
      </c>
      <c r="BX159" s="135"/>
      <c r="BY159" s="65">
        <f t="shared" si="342"/>
        <v>30000000</v>
      </c>
      <c r="BZ159" s="135">
        <f t="shared" si="342"/>
        <v>42600000</v>
      </c>
      <c r="CA159" s="135">
        <f t="shared" si="342"/>
        <v>16493864</v>
      </c>
      <c r="CB159" s="135">
        <f t="shared" si="342"/>
        <v>16493864</v>
      </c>
      <c r="CC159" s="135"/>
      <c r="CD159" s="65">
        <f t="shared" si="342"/>
        <v>0</v>
      </c>
      <c r="CE159" s="135">
        <f t="shared" si="342"/>
        <v>0</v>
      </c>
      <c r="CF159" s="135">
        <f t="shared" si="342"/>
        <v>0</v>
      </c>
      <c r="CG159" s="135">
        <f t="shared" si="342"/>
        <v>0</v>
      </c>
      <c r="CH159" s="65">
        <f t="shared" si="342"/>
        <v>0</v>
      </c>
      <c r="CI159" s="135">
        <f t="shared" si="342"/>
        <v>0</v>
      </c>
      <c r="CJ159" s="135">
        <f t="shared" si="342"/>
        <v>0</v>
      </c>
      <c r="CK159" s="135">
        <f t="shared" si="342"/>
        <v>0</v>
      </c>
      <c r="CL159" s="65">
        <f t="shared" si="342"/>
        <v>0</v>
      </c>
      <c r="CM159" s="135">
        <f t="shared" si="342"/>
        <v>0</v>
      </c>
      <c r="CN159" s="135">
        <f t="shared" si="342"/>
        <v>0</v>
      </c>
      <c r="CO159" s="135">
        <f t="shared" si="342"/>
        <v>0</v>
      </c>
      <c r="CP159" s="65">
        <f t="shared" si="342"/>
        <v>123600000</v>
      </c>
      <c r="CQ159" s="135">
        <f t="shared" si="342"/>
        <v>0</v>
      </c>
      <c r="CR159" s="135">
        <f t="shared" si="342"/>
        <v>0</v>
      </c>
      <c r="CS159" s="135">
        <f t="shared" si="342"/>
        <v>0</v>
      </c>
      <c r="CT159" s="135"/>
      <c r="CU159" s="65">
        <f t="shared" si="342"/>
        <v>0</v>
      </c>
      <c r="CV159" s="135">
        <f t="shared" si="342"/>
        <v>0</v>
      </c>
      <c r="CW159" s="135">
        <f t="shared" si="342"/>
        <v>0</v>
      </c>
      <c r="CX159" s="135">
        <f t="shared" si="342"/>
        <v>0</v>
      </c>
      <c r="CY159" s="135"/>
      <c r="CZ159" s="65">
        <f t="shared" si="342"/>
        <v>0</v>
      </c>
      <c r="DA159" s="135">
        <f t="shared" si="342"/>
        <v>0</v>
      </c>
      <c r="DB159" s="135">
        <f t="shared" si="342"/>
        <v>0</v>
      </c>
      <c r="DC159" s="135">
        <f t="shared" si="342"/>
        <v>0</v>
      </c>
      <c r="DD159" s="65">
        <f t="shared" si="342"/>
        <v>153600000</v>
      </c>
      <c r="DE159" s="65">
        <f t="shared" si="342"/>
        <v>42600000</v>
      </c>
      <c r="DF159" s="65">
        <f t="shared" si="342"/>
        <v>16493864</v>
      </c>
      <c r="DG159" s="65">
        <f t="shared" si="342"/>
        <v>16493864</v>
      </c>
      <c r="DH159" s="65"/>
      <c r="DI159" s="65">
        <f t="shared" si="342"/>
        <v>0</v>
      </c>
      <c r="DJ159" s="65">
        <f t="shared" si="342"/>
        <v>0</v>
      </c>
      <c r="DK159" s="65">
        <f t="shared" si="342"/>
        <v>0</v>
      </c>
      <c r="DL159" s="65">
        <f t="shared" si="342"/>
        <v>0</v>
      </c>
      <c r="DM159" s="65">
        <f t="shared" si="342"/>
        <v>0</v>
      </c>
      <c r="DN159" s="65">
        <f t="shared" si="342"/>
        <v>0</v>
      </c>
      <c r="DO159" s="65">
        <f t="shared" si="342"/>
        <v>0</v>
      </c>
      <c r="DP159" s="65">
        <f t="shared" si="342"/>
        <v>0</v>
      </c>
      <c r="DQ159" s="65">
        <f t="shared" si="342"/>
        <v>10000000</v>
      </c>
      <c r="DR159" s="65">
        <f t="shared" si="342"/>
        <v>21000000</v>
      </c>
      <c r="DS159" s="65">
        <f t="shared" si="342"/>
        <v>0</v>
      </c>
      <c r="DT159" s="65">
        <f t="shared" si="342"/>
        <v>0</v>
      </c>
      <c r="DU159" s="65">
        <f t="shared" si="342"/>
        <v>0</v>
      </c>
      <c r="DV159" s="65">
        <f t="shared" si="342"/>
        <v>0</v>
      </c>
      <c r="DW159" s="65">
        <f t="shared" si="342"/>
        <v>0</v>
      </c>
      <c r="DX159" s="65">
        <f t="shared" si="342"/>
        <v>0</v>
      </c>
      <c r="DY159" s="65">
        <f t="shared" si="342"/>
        <v>0</v>
      </c>
      <c r="DZ159" s="65">
        <f t="shared" si="342"/>
        <v>0</v>
      </c>
      <c r="EA159" s="65">
        <f t="shared" si="342"/>
        <v>0</v>
      </c>
      <c r="EB159" s="65">
        <f t="shared" si="342"/>
        <v>0</v>
      </c>
      <c r="EC159" s="65">
        <f t="shared" si="342"/>
        <v>0</v>
      </c>
      <c r="ED159" s="65">
        <f t="shared" si="342"/>
        <v>0</v>
      </c>
      <c r="EE159" s="65">
        <f t="shared" ref="EE159:ER159" si="343">SUM(EE160:EE161)</f>
        <v>0</v>
      </c>
      <c r="EF159" s="65">
        <f t="shared" si="343"/>
        <v>0</v>
      </c>
      <c r="EG159" s="65">
        <f t="shared" si="343"/>
        <v>127308000</v>
      </c>
      <c r="EH159" s="65">
        <f t="shared" si="343"/>
        <v>0</v>
      </c>
      <c r="EI159" s="65">
        <f t="shared" si="343"/>
        <v>0</v>
      </c>
      <c r="EJ159" s="65">
        <f t="shared" si="343"/>
        <v>0</v>
      </c>
      <c r="EK159" s="65">
        <f t="shared" si="343"/>
        <v>0</v>
      </c>
      <c r="EL159" s="65">
        <f t="shared" si="343"/>
        <v>0</v>
      </c>
      <c r="EM159" s="65">
        <f t="shared" si="343"/>
        <v>0</v>
      </c>
      <c r="EN159" s="65">
        <f t="shared" si="343"/>
        <v>0</v>
      </c>
      <c r="EO159" s="65">
        <f t="shared" si="343"/>
        <v>0</v>
      </c>
      <c r="EP159" s="65">
        <f t="shared" si="343"/>
        <v>0</v>
      </c>
      <c r="EQ159" s="65">
        <f t="shared" si="343"/>
        <v>0</v>
      </c>
      <c r="ER159" s="65">
        <f t="shared" si="343"/>
        <v>0</v>
      </c>
      <c r="ES159" s="65">
        <f>SUM(ES160:ES161)</f>
        <v>137308000</v>
      </c>
      <c r="ET159" s="65">
        <f t="shared" ref="ET159:EV159" si="344">SUM(ET160:ET161)</f>
        <v>21000000</v>
      </c>
      <c r="EU159" s="65">
        <f t="shared" si="344"/>
        <v>0</v>
      </c>
      <c r="EV159" s="65">
        <f t="shared" si="344"/>
        <v>0</v>
      </c>
      <c r="EW159" s="675"/>
      <c r="EX159" s="675"/>
      <c r="EY159" s="675"/>
      <c r="EZ159" s="675"/>
      <c r="FA159" s="675"/>
      <c r="FB159" s="675"/>
      <c r="FC159" s="675"/>
      <c r="FD159" s="675"/>
      <c r="FE159" s="675"/>
      <c r="FF159" s="82">
        <f>SUM(FF160:FF161)</f>
        <v>141127240</v>
      </c>
      <c r="FG159" s="65">
        <f>SUM(FG160:FG161)</f>
        <v>582035240</v>
      </c>
    </row>
    <row r="160" spans="1:163" s="431" customFormat="1" ht="66" customHeight="1" x14ac:dyDescent="0.25">
      <c r="A160" s="299"/>
      <c r="B160" s="304"/>
      <c r="C160" s="1093" t="s">
        <v>987</v>
      </c>
      <c r="D160" s="1151" t="s">
        <v>382</v>
      </c>
      <c r="E160" s="1093" t="s">
        <v>985</v>
      </c>
      <c r="F160" s="1093" t="s">
        <v>986</v>
      </c>
      <c r="G160" s="221">
        <v>112</v>
      </c>
      <c r="H160" s="218" t="s">
        <v>387</v>
      </c>
      <c r="I160" s="407" t="s">
        <v>388</v>
      </c>
      <c r="J160" s="399" t="s">
        <v>267</v>
      </c>
      <c r="K160" s="399">
        <v>1</v>
      </c>
      <c r="L160" s="397" t="s">
        <v>73</v>
      </c>
      <c r="M160" s="337">
        <v>0</v>
      </c>
      <c r="N160" s="398">
        <v>60</v>
      </c>
      <c r="O160" s="392">
        <v>8</v>
      </c>
      <c r="P160" s="935">
        <v>14</v>
      </c>
      <c r="Q160" s="398">
        <v>20</v>
      </c>
      <c r="R160" s="228"/>
      <c r="S160" s="920">
        <v>21</v>
      </c>
      <c r="T160" s="398">
        <v>20</v>
      </c>
      <c r="U160" s="398"/>
      <c r="V160" s="1027">
        <v>0</v>
      </c>
      <c r="W160" s="398">
        <v>12</v>
      </c>
      <c r="X160" s="397"/>
      <c r="Y160" s="449">
        <f>BL160/BL159</f>
        <v>0.2</v>
      </c>
      <c r="Z160" s="227">
        <v>4</v>
      </c>
      <c r="AA160" s="231" t="s">
        <v>114</v>
      </c>
      <c r="AB160" s="77"/>
      <c r="AC160" s="78"/>
      <c r="AD160" s="79"/>
      <c r="AE160" s="79"/>
      <c r="AF160" s="77"/>
      <c r="AG160" s="78"/>
      <c r="AH160" s="78"/>
      <c r="AI160" s="78"/>
      <c r="AJ160" s="77">
        <v>30000000</v>
      </c>
      <c r="AK160" s="76">
        <v>0</v>
      </c>
      <c r="AL160" s="78"/>
      <c r="AM160" s="78"/>
      <c r="AN160" s="77"/>
      <c r="AO160" s="78"/>
      <c r="AP160" s="78"/>
      <c r="AQ160" s="78"/>
      <c r="AR160" s="77"/>
      <c r="AS160" s="78"/>
      <c r="AT160" s="79"/>
      <c r="AU160" s="79"/>
      <c r="AV160" s="77"/>
      <c r="AW160" s="78"/>
      <c r="AX160" s="78"/>
      <c r="AY160" s="78"/>
      <c r="AZ160" s="77"/>
      <c r="BA160" s="78"/>
      <c r="BB160" s="78"/>
      <c r="BC160" s="78"/>
      <c r="BD160" s="77"/>
      <c r="BE160" s="78"/>
      <c r="BF160" s="79"/>
      <c r="BG160" s="79"/>
      <c r="BH160" s="77"/>
      <c r="BI160" s="78"/>
      <c r="BJ160" s="78"/>
      <c r="BK160" s="78"/>
      <c r="BL160" s="67">
        <f>+AB160+AF160+AJ160+AN160+AR160+AV160+AZ160+BD160+BH160</f>
        <v>30000000</v>
      </c>
      <c r="BM160" s="68">
        <f t="shared" ref="BM160:BO161" si="345">AC160+AG160+AK160+AO160+AS160+AW160+BA160+BE160+BI160</f>
        <v>0</v>
      </c>
      <c r="BN160" s="68">
        <f t="shared" si="345"/>
        <v>0</v>
      </c>
      <c r="BO160" s="68">
        <f t="shared" si="345"/>
        <v>0</v>
      </c>
      <c r="BP160" s="676"/>
      <c r="BQ160" s="232"/>
      <c r="BR160" s="232"/>
      <c r="BS160" s="232"/>
      <c r="BT160" s="676"/>
      <c r="BU160" s="232"/>
      <c r="BV160" s="232"/>
      <c r="BW160" s="232"/>
      <c r="BX160" s="232"/>
      <c r="BY160" s="676">
        <v>30000000</v>
      </c>
      <c r="BZ160" s="232">
        <f>30000000+720000</f>
        <v>30720000</v>
      </c>
      <c r="CA160" s="232">
        <v>16493864</v>
      </c>
      <c r="CB160" s="232">
        <v>16493864</v>
      </c>
      <c r="CC160" s="232"/>
      <c r="CD160" s="676"/>
      <c r="CE160" s="233"/>
      <c r="CF160" s="232"/>
      <c r="CG160" s="232"/>
      <c r="CH160" s="676"/>
      <c r="CI160" s="232"/>
      <c r="CJ160" s="232"/>
      <c r="CK160" s="232"/>
      <c r="CL160" s="676"/>
      <c r="CM160" s="232"/>
      <c r="CN160" s="232"/>
      <c r="CO160" s="232"/>
      <c r="CP160" s="676">
        <f>123600000-122880000</f>
        <v>720000</v>
      </c>
      <c r="CQ160" s="232"/>
      <c r="CR160" s="232"/>
      <c r="CS160" s="232"/>
      <c r="CT160" s="232"/>
      <c r="CU160" s="676"/>
      <c r="CV160" s="232"/>
      <c r="CW160" s="232"/>
      <c r="CX160" s="232"/>
      <c r="CY160" s="232"/>
      <c r="CZ160" s="676"/>
      <c r="DA160" s="232"/>
      <c r="DB160" s="232"/>
      <c r="DC160" s="232"/>
      <c r="DD160" s="676">
        <f t="shared" ref="DD160:DG161" si="346">BP160+BT160+BY160+CD160+CH160+CL160+CP160+CU160+CZ160</f>
        <v>30720000</v>
      </c>
      <c r="DE160" s="782">
        <f t="shared" si="346"/>
        <v>30720000</v>
      </c>
      <c r="DF160" s="711">
        <f t="shared" si="346"/>
        <v>16493864</v>
      </c>
      <c r="DG160" s="711">
        <f t="shared" si="346"/>
        <v>16493864</v>
      </c>
      <c r="DH160" s="711"/>
      <c r="DI160" s="690"/>
      <c r="DJ160" s="688"/>
      <c r="DK160" s="690"/>
      <c r="DL160" s="690"/>
      <c r="DM160" s="690"/>
      <c r="DN160" s="690"/>
      <c r="DO160" s="690"/>
      <c r="DP160" s="690"/>
      <c r="DQ160" s="690">
        <v>10000000</v>
      </c>
      <c r="DR160" s="690">
        <v>10000000</v>
      </c>
      <c r="DS160" s="690"/>
      <c r="DT160" s="690"/>
      <c r="DU160" s="690"/>
      <c r="DV160" s="690"/>
      <c r="DW160" s="690"/>
      <c r="DX160" s="690"/>
      <c r="DY160" s="690"/>
      <c r="DZ160" s="690"/>
      <c r="EA160" s="690"/>
      <c r="EB160" s="690"/>
      <c r="EC160" s="690"/>
      <c r="ED160" s="690"/>
      <c r="EE160" s="690"/>
      <c r="EF160" s="690"/>
      <c r="EG160" s="690">
        <v>17400000</v>
      </c>
      <c r="EH160" s="690"/>
      <c r="EI160" s="690"/>
      <c r="EJ160" s="690"/>
      <c r="EK160" s="690"/>
      <c r="EL160" s="690"/>
      <c r="EM160" s="690"/>
      <c r="EN160" s="690"/>
      <c r="EO160" s="690"/>
      <c r="EP160" s="676"/>
      <c r="EQ160" s="676"/>
      <c r="ER160" s="676"/>
      <c r="ES160" s="676">
        <f>DI160+DM160+DQ160+DU160+DY160+EC160+EG160+EK160+EO160</f>
        <v>27400000</v>
      </c>
      <c r="ET160" s="690">
        <f t="shared" ref="ET160:EV161" si="347">DJ160+DN160+DR160+DV160+DZ160+ED160+EH160+EL160+EP160</f>
        <v>10000000</v>
      </c>
      <c r="EU160" s="690">
        <f t="shared" si="347"/>
        <v>0</v>
      </c>
      <c r="EV160" s="690">
        <f t="shared" si="347"/>
        <v>0</v>
      </c>
      <c r="EW160" s="832"/>
      <c r="EX160" s="676"/>
      <c r="EY160" s="676">
        <v>10000000</v>
      </c>
      <c r="EZ160" s="676"/>
      <c r="FA160" s="676"/>
      <c r="FB160" s="676"/>
      <c r="FC160" s="676">
        <v>18200000</v>
      </c>
      <c r="FD160" s="676"/>
      <c r="FE160" s="676"/>
      <c r="FF160" s="676">
        <f>EW160+EX160+EY160+EZ160+FA160+FB160+FC160+FD160+FE160</f>
        <v>28200000</v>
      </c>
      <c r="FG160" s="107">
        <f>BL160+DD160+ES160+FF160</f>
        <v>116320000</v>
      </c>
    </row>
    <row r="161" spans="1:163" s="431" customFormat="1" ht="77.25" customHeight="1" x14ac:dyDescent="0.25">
      <c r="A161" s="299"/>
      <c r="B161" s="450"/>
      <c r="C161" s="240"/>
      <c r="D161" s="1152"/>
      <c r="E161" s="299"/>
      <c r="F161" s="299"/>
      <c r="G161" s="221">
        <v>113</v>
      </c>
      <c r="H161" s="218" t="s">
        <v>389</v>
      </c>
      <c r="I161" s="407" t="s">
        <v>390</v>
      </c>
      <c r="J161" s="399" t="s">
        <v>267</v>
      </c>
      <c r="K161" s="399">
        <v>1</v>
      </c>
      <c r="L161" s="397" t="s">
        <v>73</v>
      </c>
      <c r="M161" s="337">
        <v>0</v>
      </c>
      <c r="N161" s="398">
        <v>8</v>
      </c>
      <c r="O161" s="392">
        <v>1</v>
      </c>
      <c r="P161" s="935">
        <v>1</v>
      </c>
      <c r="Q161" s="398">
        <v>3</v>
      </c>
      <c r="R161" s="228"/>
      <c r="S161" s="920">
        <v>3</v>
      </c>
      <c r="T161" s="398">
        <v>3</v>
      </c>
      <c r="U161" s="398"/>
      <c r="V161" s="1027">
        <v>0</v>
      </c>
      <c r="W161" s="398">
        <v>1</v>
      </c>
      <c r="X161" s="397"/>
      <c r="Y161" s="449">
        <f>BL161/BL159</f>
        <v>0.8</v>
      </c>
      <c r="Z161" s="227">
        <v>4</v>
      </c>
      <c r="AA161" s="231" t="s">
        <v>114</v>
      </c>
      <c r="AB161" s="77"/>
      <c r="AC161" s="78"/>
      <c r="AD161" s="79"/>
      <c r="AE161" s="79"/>
      <c r="AF161" s="77"/>
      <c r="AG161" s="78"/>
      <c r="AH161" s="78"/>
      <c r="AI161" s="78"/>
      <c r="AJ161" s="77"/>
      <c r="AK161" s="78">
        <v>30000000</v>
      </c>
      <c r="AL161" s="78">
        <v>9900000</v>
      </c>
      <c r="AM161" s="78">
        <v>9900000</v>
      </c>
      <c r="AN161" s="77"/>
      <c r="AO161" s="78"/>
      <c r="AP161" s="78"/>
      <c r="AQ161" s="78"/>
      <c r="AR161" s="77"/>
      <c r="AS161" s="78"/>
      <c r="AT161" s="79"/>
      <c r="AU161" s="79"/>
      <c r="AV161" s="77"/>
      <c r="AW161" s="78"/>
      <c r="AX161" s="78"/>
      <c r="AY161" s="78"/>
      <c r="AZ161" s="80">
        <v>120000000</v>
      </c>
      <c r="BA161" s="68">
        <v>51142637</v>
      </c>
      <c r="BB161" s="79"/>
      <c r="BC161" s="79"/>
      <c r="BD161" s="77"/>
      <c r="BE161" s="78"/>
      <c r="BF161" s="79"/>
      <c r="BG161" s="79"/>
      <c r="BH161" s="77"/>
      <c r="BI161" s="78"/>
      <c r="BJ161" s="78"/>
      <c r="BK161" s="78"/>
      <c r="BL161" s="67">
        <f>+AB161+AF161+AJ161+AN161+AR161+AV161+AZ161+BD161+BH161</f>
        <v>120000000</v>
      </c>
      <c r="BM161" s="68">
        <f t="shared" si="345"/>
        <v>81142637</v>
      </c>
      <c r="BN161" s="68">
        <f t="shared" si="345"/>
        <v>9900000</v>
      </c>
      <c r="BO161" s="68">
        <f t="shared" si="345"/>
        <v>9900000</v>
      </c>
      <c r="BP161" s="676"/>
      <c r="BQ161" s="232"/>
      <c r="BR161" s="232"/>
      <c r="BS161" s="232"/>
      <c r="BT161" s="676"/>
      <c r="BU161" s="232"/>
      <c r="BV161" s="232"/>
      <c r="BW161" s="232"/>
      <c r="BX161" s="232"/>
      <c r="BY161" s="676"/>
      <c r="BZ161" s="233">
        <v>11880000</v>
      </c>
      <c r="CA161" s="232"/>
      <c r="CB161" s="232"/>
      <c r="CC161" s="232"/>
      <c r="CD161" s="676"/>
      <c r="CE161" s="233"/>
      <c r="CF161" s="232"/>
      <c r="CG161" s="232"/>
      <c r="CH161" s="676"/>
      <c r="CI161" s="232"/>
      <c r="CJ161" s="232"/>
      <c r="CK161" s="232"/>
      <c r="CL161" s="676"/>
      <c r="CM161" s="232"/>
      <c r="CN161" s="232"/>
      <c r="CO161" s="232"/>
      <c r="CP161" s="676">
        <v>122880000</v>
      </c>
      <c r="CQ161" s="232"/>
      <c r="CR161" s="232"/>
      <c r="CS161" s="232"/>
      <c r="CT161" s="232"/>
      <c r="CU161" s="676"/>
      <c r="CV161" s="232"/>
      <c r="CW161" s="232"/>
      <c r="CX161" s="232"/>
      <c r="CY161" s="232"/>
      <c r="CZ161" s="676"/>
      <c r="DA161" s="232"/>
      <c r="DB161" s="232"/>
      <c r="DC161" s="232"/>
      <c r="DD161" s="676">
        <f t="shared" si="346"/>
        <v>122880000</v>
      </c>
      <c r="DE161" s="782">
        <f t="shared" si="346"/>
        <v>11880000</v>
      </c>
      <c r="DF161" s="711">
        <f t="shared" si="346"/>
        <v>0</v>
      </c>
      <c r="DG161" s="711">
        <f t="shared" si="346"/>
        <v>0</v>
      </c>
      <c r="DH161" s="711"/>
      <c r="DI161" s="690"/>
      <c r="DJ161" s="688"/>
      <c r="DK161" s="690"/>
      <c r="DL161" s="690"/>
      <c r="DM161" s="690"/>
      <c r="DN161" s="690"/>
      <c r="DO161" s="690"/>
      <c r="DP161" s="690"/>
      <c r="DQ161" s="690"/>
      <c r="DR161" s="690">
        <v>11000000</v>
      </c>
      <c r="DS161" s="690"/>
      <c r="DT161" s="690"/>
      <c r="DU161" s="690"/>
      <c r="DV161" s="690"/>
      <c r="DW161" s="690"/>
      <c r="DX161" s="690"/>
      <c r="DY161" s="690"/>
      <c r="DZ161" s="690"/>
      <c r="EA161" s="690"/>
      <c r="EB161" s="690"/>
      <c r="EC161" s="690"/>
      <c r="ED161" s="690"/>
      <c r="EE161" s="690"/>
      <c r="EF161" s="690"/>
      <c r="EG161" s="690">
        <v>109908000</v>
      </c>
      <c r="EH161" s="690"/>
      <c r="EI161" s="690"/>
      <c r="EJ161" s="690"/>
      <c r="EK161" s="690"/>
      <c r="EL161" s="690"/>
      <c r="EM161" s="690"/>
      <c r="EN161" s="690"/>
      <c r="EO161" s="690"/>
      <c r="EP161" s="676"/>
      <c r="EQ161" s="676"/>
      <c r="ER161" s="676"/>
      <c r="ES161" s="676">
        <f>DI161+DM161+DQ161+DU161+DY161+EC161+EG161+EK161+EO161</f>
        <v>109908000</v>
      </c>
      <c r="ET161" s="690">
        <f t="shared" si="347"/>
        <v>11000000</v>
      </c>
      <c r="EU161" s="690">
        <f t="shared" si="347"/>
        <v>0</v>
      </c>
      <c r="EV161" s="690">
        <f t="shared" si="347"/>
        <v>0</v>
      </c>
      <c r="EW161" s="832"/>
      <c r="EX161" s="676"/>
      <c r="EY161" s="676"/>
      <c r="EZ161" s="676"/>
      <c r="FA161" s="676"/>
      <c r="FB161" s="676"/>
      <c r="FC161" s="676">
        <v>112927240</v>
      </c>
      <c r="FD161" s="676"/>
      <c r="FE161" s="676"/>
      <c r="FF161" s="676">
        <f>EW161+EX161+EY161+EZ161+FA161+FB161+FC161+FD161+FE161</f>
        <v>112927240</v>
      </c>
      <c r="FG161" s="107">
        <f>BL161+DD161+ES161+FF161</f>
        <v>465715240</v>
      </c>
    </row>
    <row r="162" spans="1:163" s="431" customFormat="1" ht="24.75" customHeight="1" x14ac:dyDescent="0.25">
      <c r="A162" s="299"/>
      <c r="B162" s="192">
        <v>9</v>
      </c>
      <c r="C162" s="451" t="s">
        <v>391</v>
      </c>
      <c r="D162" s="452"/>
      <c r="E162" s="453"/>
      <c r="F162" s="453"/>
      <c r="G162" s="196"/>
      <c r="H162" s="197"/>
      <c r="I162" s="197"/>
      <c r="J162" s="198"/>
      <c r="K162" s="196"/>
      <c r="L162" s="199"/>
      <c r="M162" s="197"/>
      <c r="N162" s="197"/>
      <c r="O162" s="200"/>
      <c r="P162" s="200"/>
      <c r="Q162" s="197"/>
      <c r="R162" s="201"/>
      <c r="S162" s="864"/>
      <c r="T162" s="197"/>
      <c r="U162" s="197"/>
      <c r="V162" s="200"/>
      <c r="W162" s="196"/>
      <c r="X162" s="196"/>
      <c r="Y162" s="298"/>
      <c r="Z162" s="196"/>
      <c r="AA162" s="196"/>
      <c r="AB162" s="63">
        <f t="shared" ref="AB162:BG162" si="348">AB163+AB167+AB169</f>
        <v>0</v>
      </c>
      <c r="AC162" s="63">
        <f t="shared" si="348"/>
        <v>0</v>
      </c>
      <c r="AD162" s="63">
        <f t="shared" si="348"/>
        <v>0</v>
      </c>
      <c r="AE162" s="63">
        <f t="shared" si="348"/>
        <v>0</v>
      </c>
      <c r="AF162" s="63">
        <f t="shared" si="348"/>
        <v>1232000000</v>
      </c>
      <c r="AG162" s="63">
        <f t="shared" si="348"/>
        <v>2173607493</v>
      </c>
      <c r="AH162" s="63">
        <f t="shared" si="348"/>
        <v>703195699</v>
      </c>
      <c r="AI162" s="63">
        <f t="shared" si="348"/>
        <v>703195699</v>
      </c>
      <c r="AJ162" s="63">
        <f t="shared" si="348"/>
        <v>170000000</v>
      </c>
      <c r="AK162" s="63">
        <f t="shared" si="348"/>
        <v>795245192</v>
      </c>
      <c r="AL162" s="63">
        <f t="shared" si="348"/>
        <v>794431333</v>
      </c>
      <c r="AM162" s="63">
        <f t="shared" si="348"/>
        <v>794431333</v>
      </c>
      <c r="AN162" s="63">
        <f t="shared" si="348"/>
        <v>0</v>
      </c>
      <c r="AO162" s="63">
        <f t="shared" si="348"/>
        <v>0</v>
      </c>
      <c r="AP162" s="63">
        <f t="shared" si="348"/>
        <v>0</v>
      </c>
      <c r="AQ162" s="63">
        <f t="shared" si="348"/>
        <v>0</v>
      </c>
      <c r="AR162" s="63">
        <f t="shared" si="348"/>
        <v>0</v>
      </c>
      <c r="AS162" s="63">
        <f t="shared" si="348"/>
        <v>0</v>
      </c>
      <c r="AT162" s="63">
        <f t="shared" si="348"/>
        <v>0</v>
      </c>
      <c r="AU162" s="63">
        <f t="shared" si="348"/>
        <v>0</v>
      </c>
      <c r="AV162" s="63">
        <f t="shared" si="348"/>
        <v>0</v>
      </c>
      <c r="AW162" s="63">
        <f t="shared" si="348"/>
        <v>0</v>
      </c>
      <c r="AX162" s="63">
        <f t="shared" si="348"/>
        <v>0</v>
      </c>
      <c r="AY162" s="63">
        <f t="shared" si="348"/>
        <v>0</v>
      </c>
      <c r="AZ162" s="63">
        <f t="shared" si="348"/>
        <v>0</v>
      </c>
      <c r="BA162" s="63">
        <f t="shared" si="348"/>
        <v>0</v>
      </c>
      <c r="BB162" s="63">
        <f t="shared" si="348"/>
        <v>0</v>
      </c>
      <c r="BC162" s="63">
        <f t="shared" si="348"/>
        <v>0</v>
      </c>
      <c r="BD162" s="63">
        <f t="shared" si="348"/>
        <v>0</v>
      </c>
      <c r="BE162" s="63">
        <f t="shared" si="348"/>
        <v>0</v>
      </c>
      <c r="BF162" s="63">
        <f t="shared" si="348"/>
        <v>0</v>
      </c>
      <c r="BG162" s="63">
        <f t="shared" si="348"/>
        <v>0</v>
      </c>
      <c r="BH162" s="63">
        <f t="shared" ref="BH162:DC162" si="349">BH163+BH167+BH169</f>
        <v>0</v>
      </c>
      <c r="BI162" s="63">
        <f t="shared" si="349"/>
        <v>0</v>
      </c>
      <c r="BJ162" s="63">
        <f t="shared" si="349"/>
        <v>0</v>
      </c>
      <c r="BK162" s="63">
        <f t="shared" si="349"/>
        <v>0</v>
      </c>
      <c r="BL162" s="64">
        <f t="shared" si="349"/>
        <v>1402000000</v>
      </c>
      <c r="BM162" s="63">
        <f t="shared" si="349"/>
        <v>2968852685</v>
      </c>
      <c r="BN162" s="63">
        <f t="shared" si="349"/>
        <v>1497627032</v>
      </c>
      <c r="BO162" s="63">
        <f t="shared" si="349"/>
        <v>1497627032</v>
      </c>
      <c r="BP162" s="63">
        <f t="shared" si="349"/>
        <v>0</v>
      </c>
      <c r="BQ162" s="133">
        <f t="shared" si="349"/>
        <v>0</v>
      </c>
      <c r="BR162" s="133">
        <f t="shared" si="349"/>
        <v>0</v>
      </c>
      <c r="BS162" s="133">
        <f t="shared" si="349"/>
        <v>0</v>
      </c>
      <c r="BT162" s="63">
        <f t="shared" si="349"/>
        <v>1268960000</v>
      </c>
      <c r="BU162" s="133">
        <f t="shared" si="349"/>
        <v>1835138910</v>
      </c>
      <c r="BV162" s="133">
        <f t="shared" si="349"/>
        <v>1037807149</v>
      </c>
      <c r="BW162" s="133">
        <f t="shared" si="349"/>
        <v>1037807149</v>
      </c>
      <c r="BX162" s="133"/>
      <c r="BY162" s="63">
        <f t="shared" si="349"/>
        <v>175100000</v>
      </c>
      <c r="BZ162" s="133">
        <f t="shared" si="349"/>
        <v>2303153955.2600002</v>
      </c>
      <c r="CA162" s="133">
        <f t="shared" si="349"/>
        <v>1465183304.8</v>
      </c>
      <c r="CB162" s="133">
        <f t="shared" si="349"/>
        <v>1465183304.8</v>
      </c>
      <c r="CC162" s="133"/>
      <c r="CD162" s="63">
        <f t="shared" si="349"/>
        <v>0</v>
      </c>
      <c r="CE162" s="133">
        <f t="shared" si="349"/>
        <v>29000000</v>
      </c>
      <c r="CF162" s="133">
        <f t="shared" si="349"/>
        <v>24040000</v>
      </c>
      <c r="CG162" s="133">
        <f t="shared" si="349"/>
        <v>24040000</v>
      </c>
      <c r="CH162" s="63">
        <f t="shared" si="349"/>
        <v>0</v>
      </c>
      <c r="CI162" s="133">
        <f t="shared" si="349"/>
        <v>0</v>
      </c>
      <c r="CJ162" s="133">
        <f t="shared" si="349"/>
        <v>0</v>
      </c>
      <c r="CK162" s="133">
        <f t="shared" si="349"/>
        <v>0</v>
      </c>
      <c r="CL162" s="63">
        <f t="shared" si="349"/>
        <v>0</v>
      </c>
      <c r="CM162" s="133">
        <f t="shared" si="349"/>
        <v>0</v>
      </c>
      <c r="CN162" s="133">
        <f t="shared" si="349"/>
        <v>0</v>
      </c>
      <c r="CO162" s="133">
        <f t="shared" si="349"/>
        <v>0</v>
      </c>
      <c r="CP162" s="63">
        <f t="shared" si="349"/>
        <v>0</v>
      </c>
      <c r="CQ162" s="133">
        <f t="shared" si="349"/>
        <v>0</v>
      </c>
      <c r="CR162" s="133">
        <f t="shared" si="349"/>
        <v>0</v>
      </c>
      <c r="CS162" s="133">
        <f t="shared" si="349"/>
        <v>0</v>
      </c>
      <c r="CT162" s="133"/>
      <c r="CU162" s="63">
        <f t="shared" si="349"/>
        <v>0</v>
      </c>
      <c r="CV162" s="133">
        <f t="shared" si="349"/>
        <v>0</v>
      </c>
      <c r="CW162" s="133">
        <f t="shared" si="349"/>
        <v>0</v>
      </c>
      <c r="CX162" s="133">
        <f t="shared" si="349"/>
        <v>0</v>
      </c>
      <c r="CY162" s="133"/>
      <c r="CZ162" s="63">
        <f t="shared" si="349"/>
        <v>0</v>
      </c>
      <c r="DA162" s="133">
        <f t="shared" si="349"/>
        <v>0</v>
      </c>
      <c r="DB162" s="133">
        <f t="shared" si="349"/>
        <v>0</v>
      </c>
      <c r="DC162" s="133">
        <f t="shared" si="349"/>
        <v>0</v>
      </c>
      <c r="DD162" s="63">
        <f t="shared" ref="DD162:ER162" si="350">DD163+DD167+DD169</f>
        <v>1444060000</v>
      </c>
      <c r="DE162" s="63">
        <f t="shared" si="350"/>
        <v>4167292865.2600002</v>
      </c>
      <c r="DF162" s="63">
        <f t="shared" si="350"/>
        <v>2527030453.8000002</v>
      </c>
      <c r="DG162" s="63">
        <f t="shared" si="350"/>
        <v>2527030453.8000002</v>
      </c>
      <c r="DH162" s="63"/>
      <c r="DI162" s="63">
        <f t="shared" si="350"/>
        <v>0</v>
      </c>
      <c r="DJ162" s="63">
        <f t="shared" si="350"/>
        <v>0</v>
      </c>
      <c r="DK162" s="63">
        <f t="shared" si="350"/>
        <v>0</v>
      </c>
      <c r="DL162" s="63">
        <f t="shared" si="350"/>
        <v>0</v>
      </c>
      <c r="DM162" s="63">
        <f t="shared" si="350"/>
        <v>1307028800</v>
      </c>
      <c r="DN162" s="63">
        <f t="shared" si="350"/>
        <v>2136163815</v>
      </c>
      <c r="DO162" s="63">
        <f t="shared" si="350"/>
        <v>0</v>
      </c>
      <c r="DP162" s="63">
        <f t="shared" si="350"/>
        <v>0</v>
      </c>
      <c r="DQ162" s="63">
        <f t="shared" si="350"/>
        <v>180353000</v>
      </c>
      <c r="DR162" s="63">
        <f t="shared" si="350"/>
        <v>2357600000</v>
      </c>
      <c r="DS162" s="63">
        <f t="shared" si="350"/>
        <v>846860000</v>
      </c>
      <c r="DT162" s="63">
        <f t="shared" si="350"/>
        <v>87770000</v>
      </c>
      <c r="DU162" s="63">
        <f t="shared" si="350"/>
        <v>0</v>
      </c>
      <c r="DV162" s="63">
        <f t="shared" si="350"/>
        <v>0</v>
      </c>
      <c r="DW162" s="63">
        <f t="shared" si="350"/>
        <v>0</v>
      </c>
      <c r="DX162" s="63">
        <f t="shared" si="350"/>
        <v>0</v>
      </c>
      <c r="DY162" s="63">
        <f t="shared" si="350"/>
        <v>0</v>
      </c>
      <c r="DZ162" s="63">
        <f t="shared" si="350"/>
        <v>0</v>
      </c>
      <c r="EA162" s="63">
        <f t="shared" si="350"/>
        <v>0</v>
      </c>
      <c r="EB162" s="63">
        <f t="shared" si="350"/>
        <v>0</v>
      </c>
      <c r="EC162" s="63">
        <f t="shared" si="350"/>
        <v>0</v>
      </c>
      <c r="ED162" s="63">
        <f t="shared" si="350"/>
        <v>0</v>
      </c>
      <c r="EE162" s="63">
        <f t="shared" si="350"/>
        <v>0</v>
      </c>
      <c r="EF162" s="63">
        <f t="shared" si="350"/>
        <v>0</v>
      </c>
      <c r="EG162" s="63">
        <f t="shared" si="350"/>
        <v>0</v>
      </c>
      <c r="EH162" s="63">
        <f t="shared" si="350"/>
        <v>0</v>
      </c>
      <c r="EI162" s="63">
        <f t="shared" si="350"/>
        <v>0</v>
      </c>
      <c r="EJ162" s="63">
        <f t="shared" si="350"/>
        <v>0</v>
      </c>
      <c r="EK162" s="63">
        <f t="shared" si="350"/>
        <v>0</v>
      </c>
      <c r="EL162" s="63">
        <f t="shared" si="350"/>
        <v>0</v>
      </c>
      <c r="EM162" s="63">
        <f t="shared" si="350"/>
        <v>0</v>
      </c>
      <c r="EN162" s="63">
        <f t="shared" si="350"/>
        <v>0</v>
      </c>
      <c r="EO162" s="63">
        <f t="shared" si="350"/>
        <v>0</v>
      </c>
      <c r="EP162" s="63">
        <f t="shared" si="350"/>
        <v>0</v>
      </c>
      <c r="EQ162" s="63">
        <f t="shared" si="350"/>
        <v>0</v>
      </c>
      <c r="ER162" s="63">
        <f t="shared" si="350"/>
        <v>0</v>
      </c>
      <c r="ES162" s="63">
        <f>ES163+ES167+ES169</f>
        <v>1487381800</v>
      </c>
      <c r="ET162" s="63">
        <f t="shared" ref="ET162:EU162" si="351">ET163+ET167+ET169</f>
        <v>4493763815</v>
      </c>
      <c r="EU162" s="63">
        <f t="shared" si="351"/>
        <v>846860000</v>
      </c>
      <c r="EV162" s="63">
        <f>EV163+EV167+EV169</f>
        <v>87770000</v>
      </c>
      <c r="EW162" s="674"/>
      <c r="EX162" s="674"/>
      <c r="EY162" s="674"/>
      <c r="EZ162" s="674"/>
      <c r="FA162" s="674"/>
      <c r="FB162" s="674"/>
      <c r="FC162" s="674"/>
      <c r="FD162" s="674"/>
      <c r="FE162" s="674"/>
      <c r="FF162" s="804">
        <f>FF163+FF167+FF169</f>
        <v>1446239664.001771</v>
      </c>
      <c r="FG162" s="63">
        <f>FG163+FG167+FG169</f>
        <v>5779681464.00177</v>
      </c>
    </row>
    <row r="163" spans="1:163" s="431" customFormat="1" ht="24.75" customHeight="1" x14ac:dyDescent="0.25">
      <c r="A163" s="299"/>
      <c r="B163" s="296"/>
      <c r="C163" s="205">
        <v>29</v>
      </c>
      <c r="D163" s="454" t="s">
        <v>392</v>
      </c>
      <c r="E163" s="443"/>
      <c r="F163" s="333"/>
      <c r="G163" s="208"/>
      <c r="H163" s="209"/>
      <c r="I163" s="209"/>
      <c r="J163" s="208"/>
      <c r="K163" s="210"/>
      <c r="L163" s="211"/>
      <c r="M163" s="209"/>
      <c r="N163" s="209"/>
      <c r="O163" s="212"/>
      <c r="P163" s="212"/>
      <c r="Q163" s="209"/>
      <c r="R163" s="213"/>
      <c r="S163" s="865"/>
      <c r="T163" s="209"/>
      <c r="U163" s="209"/>
      <c r="V163" s="212"/>
      <c r="W163" s="210"/>
      <c r="X163" s="210"/>
      <c r="Y163" s="300"/>
      <c r="Z163" s="210"/>
      <c r="AA163" s="210"/>
      <c r="AB163" s="65">
        <f t="shared" ref="AB163:BK163" si="352">SUM(AB164:AB166)</f>
        <v>0</v>
      </c>
      <c r="AC163" s="65">
        <f t="shared" si="352"/>
        <v>0</v>
      </c>
      <c r="AD163" s="65">
        <f t="shared" si="352"/>
        <v>0</v>
      </c>
      <c r="AE163" s="65">
        <f t="shared" si="352"/>
        <v>0</v>
      </c>
      <c r="AF163" s="65">
        <f t="shared" si="352"/>
        <v>1058800000</v>
      </c>
      <c r="AG163" s="65">
        <f t="shared" si="352"/>
        <v>1945664802</v>
      </c>
      <c r="AH163" s="65">
        <f t="shared" si="352"/>
        <v>554991698</v>
      </c>
      <c r="AI163" s="65">
        <f t="shared" si="352"/>
        <v>554991698</v>
      </c>
      <c r="AJ163" s="65">
        <f t="shared" si="352"/>
        <v>170000000</v>
      </c>
      <c r="AK163" s="65">
        <f t="shared" si="352"/>
        <v>782745192</v>
      </c>
      <c r="AL163" s="65">
        <f t="shared" si="352"/>
        <v>781931333</v>
      </c>
      <c r="AM163" s="65">
        <f t="shared" si="352"/>
        <v>781931333</v>
      </c>
      <c r="AN163" s="65">
        <f t="shared" si="352"/>
        <v>0</v>
      </c>
      <c r="AO163" s="65">
        <f t="shared" si="352"/>
        <v>0</v>
      </c>
      <c r="AP163" s="65">
        <f t="shared" si="352"/>
        <v>0</v>
      </c>
      <c r="AQ163" s="65">
        <f t="shared" si="352"/>
        <v>0</v>
      </c>
      <c r="AR163" s="65">
        <f t="shared" si="352"/>
        <v>0</v>
      </c>
      <c r="AS163" s="65">
        <f t="shared" si="352"/>
        <v>0</v>
      </c>
      <c r="AT163" s="65">
        <f t="shared" si="352"/>
        <v>0</v>
      </c>
      <c r="AU163" s="65">
        <f t="shared" si="352"/>
        <v>0</v>
      </c>
      <c r="AV163" s="65">
        <f t="shared" si="352"/>
        <v>0</v>
      </c>
      <c r="AW163" s="65">
        <f t="shared" si="352"/>
        <v>0</v>
      </c>
      <c r="AX163" s="65">
        <f t="shared" si="352"/>
        <v>0</v>
      </c>
      <c r="AY163" s="65">
        <f t="shared" si="352"/>
        <v>0</v>
      </c>
      <c r="AZ163" s="65">
        <f t="shared" si="352"/>
        <v>0</v>
      </c>
      <c r="BA163" s="65">
        <f t="shared" si="352"/>
        <v>0</v>
      </c>
      <c r="BB163" s="65">
        <f t="shared" si="352"/>
        <v>0</v>
      </c>
      <c r="BC163" s="65">
        <f t="shared" si="352"/>
        <v>0</v>
      </c>
      <c r="BD163" s="65">
        <f t="shared" si="352"/>
        <v>0</v>
      </c>
      <c r="BE163" s="65">
        <f t="shared" si="352"/>
        <v>0</v>
      </c>
      <c r="BF163" s="65">
        <f t="shared" si="352"/>
        <v>0</v>
      </c>
      <c r="BG163" s="65">
        <f t="shared" si="352"/>
        <v>0</v>
      </c>
      <c r="BH163" s="65">
        <f t="shared" si="352"/>
        <v>0</v>
      </c>
      <c r="BI163" s="65">
        <f t="shared" si="352"/>
        <v>0</v>
      </c>
      <c r="BJ163" s="65">
        <f t="shared" si="352"/>
        <v>0</v>
      </c>
      <c r="BK163" s="65">
        <f t="shared" si="352"/>
        <v>0</v>
      </c>
      <c r="BL163" s="66">
        <f>SUM(BL164:BL166)</f>
        <v>1228800000</v>
      </c>
      <c r="BM163" s="65">
        <f>SUM(BM164:BM166)</f>
        <v>2728409994</v>
      </c>
      <c r="BN163" s="65">
        <f>SUM(BN164:BN166)</f>
        <v>1336923031</v>
      </c>
      <c r="BO163" s="65">
        <f>SUM(BO164:BO166)</f>
        <v>1336923031</v>
      </c>
      <c r="BP163" s="65">
        <f t="shared" ref="BP163:EF163" si="353">SUM(BP164:BP166)</f>
        <v>0</v>
      </c>
      <c r="BQ163" s="135">
        <f t="shared" si="353"/>
        <v>0</v>
      </c>
      <c r="BR163" s="135">
        <f t="shared" si="353"/>
        <v>0</v>
      </c>
      <c r="BS163" s="135">
        <f t="shared" si="353"/>
        <v>0</v>
      </c>
      <c r="BT163" s="65">
        <f t="shared" si="353"/>
        <v>1090564000</v>
      </c>
      <c r="BU163" s="135">
        <f t="shared" si="353"/>
        <v>1762480396</v>
      </c>
      <c r="BV163" s="135">
        <f t="shared" si="353"/>
        <v>965148635</v>
      </c>
      <c r="BW163" s="135">
        <f t="shared" si="353"/>
        <v>965148635</v>
      </c>
      <c r="BX163" s="135"/>
      <c r="BY163" s="65">
        <f t="shared" si="353"/>
        <v>175100000</v>
      </c>
      <c r="BZ163" s="135">
        <f t="shared" si="353"/>
        <v>2038334710.8400002</v>
      </c>
      <c r="CA163" s="135">
        <f t="shared" si="353"/>
        <v>1216019693.8</v>
      </c>
      <c r="CB163" s="135">
        <f t="shared" si="353"/>
        <v>1216019693.8</v>
      </c>
      <c r="CC163" s="135"/>
      <c r="CD163" s="65">
        <f t="shared" si="353"/>
        <v>0</v>
      </c>
      <c r="CE163" s="135">
        <f t="shared" si="353"/>
        <v>0</v>
      </c>
      <c r="CF163" s="135">
        <f t="shared" si="353"/>
        <v>0</v>
      </c>
      <c r="CG163" s="135">
        <f t="shared" si="353"/>
        <v>0</v>
      </c>
      <c r="CH163" s="65">
        <f t="shared" si="353"/>
        <v>0</v>
      </c>
      <c r="CI163" s="135">
        <f t="shared" si="353"/>
        <v>0</v>
      </c>
      <c r="CJ163" s="135">
        <f t="shared" si="353"/>
        <v>0</v>
      </c>
      <c r="CK163" s="135">
        <f t="shared" si="353"/>
        <v>0</v>
      </c>
      <c r="CL163" s="65">
        <f t="shared" si="353"/>
        <v>0</v>
      </c>
      <c r="CM163" s="135">
        <f t="shared" si="353"/>
        <v>0</v>
      </c>
      <c r="CN163" s="135">
        <f t="shared" si="353"/>
        <v>0</v>
      </c>
      <c r="CO163" s="135">
        <f t="shared" si="353"/>
        <v>0</v>
      </c>
      <c r="CP163" s="65">
        <f t="shared" si="353"/>
        <v>0</v>
      </c>
      <c r="CQ163" s="135">
        <f t="shared" si="353"/>
        <v>0</v>
      </c>
      <c r="CR163" s="135">
        <f t="shared" si="353"/>
        <v>0</v>
      </c>
      <c r="CS163" s="135">
        <f t="shared" si="353"/>
        <v>0</v>
      </c>
      <c r="CT163" s="135"/>
      <c r="CU163" s="65">
        <f t="shared" si="353"/>
        <v>0</v>
      </c>
      <c r="CV163" s="135">
        <f t="shared" si="353"/>
        <v>0</v>
      </c>
      <c r="CW163" s="135">
        <f t="shared" si="353"/>
        <v>0</v>
      </c>
      <c r="CX163" s="135">
        <f t="shared" si="353"/>
        <v>0</v>
      </c>
      <c r="CY163" s="135"/>
      <c r="CZ163" s="65">
        <f t="shared" si="353"/>
        <v>0</v>
      </c>
      <c r="DA163" s="135">
        <f t="shared" si="353"/>
        <v>0</v>
      </c>
      <c r="DB163" s="135">
        <f t="shared" si="353"/>
        <v>0</v>
      </c>
      <c r="DC163" s="135">
        <f t="shared" si="353"/>
        <v>0</v>
      </c>
      <c r="DD163" s="65">
        <f t="shared" si="353"/>
        <v>1265664000</v>
      </c>
      <c r="DE163" s="65">
        <f t="shared" si="353"/>
        <v>3800815106.8400002</v>
      </c>
      <c r="DF163" s="65">
        <f t="shared" si="353"/>
        <v>2181168328.8000002</v>
      </c>
      <c r="DG163" s="65">
        <f t="shared" si="353"/>
        <v>2181168328.8000002</v>
      </c>
      <c r="DH163" s="65"/>
      <c r="DI163" s="65">
        <f t="shared" si="353"/>
        <v>0</v>
      </c>
      <c r="DJ163" s="65">
        <f t="shared" si="353"/>
        <v>0</v>
      </c>
      <c r="DK163" s="65">
        <f t="shared" si="353"/>
        <v>0</v>
      </c>
      <c r="DL163" s="65">
        <f t="shared" si="353"/>
        <v>0</v>
      </c>
      <c r="DM163" s="65">
        <f t="shared" si="353"/>
        <v>1123280920</v>
      </c>
      <c r="DN163" s="65">
        <f t="shared" si="353"/>
        <v>2135833082</v>
      </c>
      <c r="DO163" s="65">
        <f t="shared" si="353"/>
        <v>0</v>
      </c>
      <c r="DP163" s="65">
        <f t="shared" si="353"/>
        <v>0</v>
      </c>
      <c r="DQ163" s="65">
        <f t="shared" si="353"/>
        <v>180353000</v>
      </c>
      <c r="DR163" s="65">
        <f t="shared" si="353"/>
        <v>2107900000</v>
      </c>
      <c r="DS163" s="65">
        <f t="shared" si="353"/>
        <v>792160000</v>
      </c>
      <c r="DT163" s="65">
        <f t="shared" si="353"/>
        <v>72350000</v>
      </c>
      <c r="DU163" s="65">
        <f t="shared" si="353"/>
        <v>0</v>
      </c>
      <c r="DV163" s="65">
        <f t="shared" si="353"/>
        <v>0</v>
      </c>
      <c r="DW163" s="65">
        <f t="shared" si="353"/>
        <v>0</v>
      </c>
      <c r="DX163" s="65">
        <f t="shared" si="353"/>
        <v>0</v>
      </c>
      <c r="DY163" s="65">
        <f t="shared" si="353"/>
        <v>0</v>
      </c>
      <c r="DZ163" s="65">
        <f t="shared" si="353"/>
        <v>0</v>
      </c>
      <c r="EA163" s="65">
        <f t="shared" si="353"/>
        <v>0</v>
      </c>
      <c r="EB163" s="65">
        <f t="shared" si="353"/>
        <v>0</v>
      </c>
      <c r="EC163" s="65">
        <f t="shared" si="353"/>
        <v>0</v>
      </c>
      <c r="ED163" s="65">
        <f t="shared" si="353"/>
        <v>0</v>
      </c>
      <c r="EE163" s="65">
        <f t="shared" si="353"/>
        <v>0</v>
      </c>
      <c r="EF163" s="65">
        <f t="shared" si="353"/>
        <v>0</v>
      </c>
      <c r="EG163" s="65">
        <f t="shared" ref="EG163" si="354">SUM(EG164:EG166)</f>
        <v>0</v>
      </c>
      <c r="EH163" s="65">
        <f t="shared" ref="EH163:ER163" si="355">SUM(EH164:EH166)</f>
        <v>0</v>
      </c>
      <c r="EI163" s="65">
        <f t="shared" si="355"/>
        <v>0</v>
      </c>
      <c r="EJ163" s="65">
        <f t="shared" si="355"/>
        <v>0</v>
      </c>
      <c r="EK163" s="65">
        <f t="shared" si="355"/>
        <v>0</v>
      </c>
      <c r="EL163" s="65">
        <f t="shared" si="355"/>
        <v>0</v>
      </c>
      <c r="EM163" s="65">
        <f t="shared" si="355"/>
        <v>0</v>
      </c>
      <c r="EN163" s="65">
        <f t="shared" si="355"/>
        <v>0</v>
      </c>
      <c r="EO163" s="65">
        <f t="shared" si="355"/>
        <v>0</v>
      </c>
      <c r="EP163" s="65">
        <f t="shared" si="355"/>
        <v>0</v>
      </c>
      <c r="EQ163" s="65">
        <f t="shared" si="355"/>
        <v>0</v>
      </c>
      <c r="ER163" s="65">
        <f t="shared" si="355"/>
        <v>0</v>
      </c>
      <c r="ES163" s="65">
        <f>SUM(ES164:ES166)</f>
        <v>1303633920</v>
      </c>
      <c r="ET163" s="65">
        <f t="shared" ref="ET163:EU163" si="356">SUM(ET164:ET166)</f>
        <v>4243733082</v>
      </c>
      <c r="EU163" s="65">
        <f t="shared" si="356"/>
        <v>792160000</v>
      </c>
      <c r="EV163" s="65">
        <f>SUM(EV164:EV166)</f>
        <v>72350000</v>
      </c>
      <c r="EW163" s="675"/>
      <c r="EX163" s="675"/>
      <c r="EY163" s="675"/>
      <c r="EZ163" s="675"/>
      <c r="FA163" s="675"/>
      <c r="FB163" s="675"/>
      <c r="FC163" s="675"/>
      <c r="FD163" s="675"/>
      <c r="FE163" s="675"/>
      <c r="FF163" s="82">
        <f>SUM(FF164:FF166)</f>
        <v>1256979347.6017709</v>
      </c>
      <c r="FG163" s="65">
        <f>SUM(FG164:FG166)</f>
        <v>5055077267.6017704</v>
      </c>
    </row>
    <row r="164" spans="1:163" ht="130.5" customHeight="1" x14ac:dyDescent="0.2">
      <c r="A164" s="299"/>
      <c r="B164" s="299"/>
      <c r="C164" s="247">
        <v>22</v>
      </c>
      <c r="D164" s="218" t="s">
        <v>243</v>
      </c>
      <c r="E164" s="235" t="s">
        <v>244</v>
      </c>
      <c r="F164" s="235" t="s">
        <v>393</v>
      </c>
      <c r="G164" s="221">
        <v>114</v>
      </c>
      <c r="H164" s="222" t="s">
        <v>394</v>
      </c>
      <c r="I164" s="455" t="s">
        <v>395</v>
      </c>
      <c r="J164" s="223" t="s">
        <v>396</v>
      </c>
      <c r="K164" s="426">
        <v>5</v>
      </c>
      <c r="L164" s="273" t="s">
        <v>58</v>
      </c>
      <c r="M164" s="247" t="s">
        <v>53</v>
      </c>
      <c r="N164" s="227">
        <v>30</v>
      </c>
      <c r="O164" s="364">
        <v>30</v>
      </c>
      <c r="P164" s="926">
        <v>30</v>
      </c>
      <c r="Q164" s="247">
        <v>30</v>
      </c>
      <c r="R164" s="228"/>
      <c r="S164" s="870">
        <v>31</v>
      </c>
      <c r="T164" s="247">
        <v>30</v>
      </c>
      <c r="U164" s="247"/>
      <c r="V164" s="924">
        <v>15</v>
      </c>
      <c r="W164" s="373">
        <v>30</v>
      </c>
      <c r="X164" s="273"/>
      <c r="Y164" s="388">
        <f>BL164/$BL$163</f>
        <v>0.23860677083333334</v>
      </c>
      <c r="Z164" s="227">
        <v>11</v>
      </c>
      <c r="AA164" s="231" t="s">
        <v>230</v>
      </c>
      <c r="AB164" s="85"/>
      <c r="AC164" s="75"/>
      <c r="AD164" s="68"/>
      <c r="AE164" s="68"/>
      <c r="AF164" s="85">
        <f>293200000-170000000</f>
        <v>123200000</v>
      </c>
      <c r="AG164" s="88">
        <v>699161201</v>
      </c>
      <c r="AH164" s="75"/>
      <c r="AI164" s="75"/>
      <c r="AJ164" s="75">
        <v>170000000</v>
      </c>
      <c r="AK164" s="75">
        <v>782745192</v>
      </c>
      <c r="AL164" s="75">
        <v>781931333</v>
      </c>
      <c r="AM164" s="75">
        <v>781931333</v>
      </c>
      <c r="AN164" s="85"/>
      <c r="AO164" s="75"/>
      <c r="AP164" s="75"/>
      <c r="AQ164" s="75"/>
      <c r="AR164" s="85"/>
      <c r="AS164" s="75"/>
      <c r="AT164" s="68"/>
      <c r="AU164" s="68"/>
      <c r="AV164" s="85"/>
      <c r="AW164" s="75"/>
      <c r="AX164" s="75"/>
      <c r="AY164" s="75"/>
      <c r="AZ164" s="85"/>
      <c r="BA164" s="75"/>
      <c r="BB164" s="75"/>
      <c r="BC164" s="75"/>
      <c r="BD164" s="85"/>
      <c r="BE164" s="75"/>
      <c r="BF164" s="68"/>
      <c r="BG164" s="68"/>
      <c r="BH164" s="85"/>
      <c r="BI164" s="75"/>
      <c r="BJ164" s="75"/>
      <c r="BK164" s="75"/>
      <c r="BL164" s="67">
        <f>+AB164+AF164+AJ164+AN164+AR164+AV164+AZ164+BD164+BH164</f>
        <v>293200000</v>
      </c>
      <c r="BM164" s="68">
        <f t="shared" ref="BM164:BO166" si="357">AC164+AG164+AK164+AO164+AS164+AW164+BA164+BE164+BI164</f>
        <v>1481906393</v>
      </c>
      <c r="BN164" s="68">
        <f t="shared" si="357"/>
        <v>781931333</v>
      </c>
      <c r="BO164" s="68">
        <f t="shared" si="357"/>
        <v>781931333</v>
      </c>
      <c r="BP164" s="682"/>
      <c r="BQ164" s="238"/>
      <c r="BR164" s="238"/>
      <c r="BS164" s="238"/>
      <c r="BT164" s="682">
        <v>126896000</v>
      </c>
      <c r="BU164" s="238">
        <f>'[2]PROYE METAS'!$O$16+'[2]PROYE METAS'!$O$18</f>
        <v>1037538491</v>
      </c>
      <c r="BV164" s="238">
        <v>300000000</v>
      </c>
      <c r="BW164" s="238">
        <v>300000000</v>
      </c>
      <c r="BX164" s="238"/>
      <c r="BY164" s="683">
        <f>309000000-133900000</f>
        <v>175100000</v>
      </c>
      <c r="BZ164" s="267">
        <v>1118419244.4200001</v>
      </c>
      <c r="CA164" s="267">
        <v>951268167</v>
      </c>
      <c r="CB164" s="267">
        <v>951268167</v>
      </c>
      <c r="CC164" s="267"/>
      <c r="CD164" s="681"/>
      <c r="CE164" s="267"/>
      <c r="CF164" s="267"/>
      <c r="CG164" s="267"/>
      <c r="CH164" s="682">
        <v>0</v>
      </c>
      <c r="CI164" s="238"/>
      <c r="CJ164" s="238"/>
      <c r="CK164" s="238"/>
      <c r="CL164" s="682"/>
      <c r="CM164" s="238"/>
      <c r="CN164" s="238"/>
      <c r="CO164" s="238"/>
      <c r="CP164" s="682"/>
      <c r="CQ164" s="238"/>
      <c r="CR164" s="238"/>
      <c r="CS164" s="238"/>
      <c r="CT164" s="238"/>
      <c r="CU164" s="682"/>
      <c r="CV164" s="238"/>
      <c r="CW164" s="238"/>
      <c r="CX164" s="238"/>
      <c r="CY164" s="238"/>
      <c r="CZ164" s="682"/>
      <c r="DA164" s="238"/>
      <c r="DB164" s="238"/>
      <c r="DC164" s="238"/>
      <c r="DD164" s="676">
        <f t="shared" ref="DD164:DG166" si="358">BP164+BT164+BY164+CD164+CH164+CL164+CP164+CU164+CZ164</f>
        <v>301996000</v>
      </c>
      <c r="DE164" s="711">
        <f t="shared" si="358"/>
        <v>2155957735.4200001</v>
      </c>
      <c r="DF164" s="711">
        <f t="shared" si="358"/>
        <v>1251268167</v>
      </c>
      <c r="DG164" s="711">
        <f t="shared" si="358"/>
        <v>1251268167</v>
      </c>
      <c r="DH164" s="711"/>
      <c r="DI164" s="685"/>
      <c r="DJ164" s="93"/>
      <c r="DK164" s="685"/>
      <c r="DL164" s="685"/>
      <c r="DM164" s="685">
        <v>130702880</v>
      </c>
      <c r="DN164" s="685">
        <v>1420857735</v>
      </c>
      <c r="DO164" s="685"/>
      <c r="DP164" s="685"/>
      <c r="DQ164" s="683">
        <v>180353000</v>
      </c>
      <c r="DR164" s="683">
        <v>1089700000</v>
      </c>
      <c r="DS164" s="683">
        <v>713780000</v>
      </c>
      <c r="DT164" s="683">
        <v>47530000</v>
      </c>
      <c r="DU164" s="683"/>
      <c r="DV164" s="683"/>
      <c r="DW164" s="683"/>
      <c r="DX164" s="683"/>
      <c r="DY164" s="685"/>
      <c r="DZ164" s="685"/>
      <c r="EA164" s="685"/>
      <c r="EB164" s="685"/>
      <c r="EC164" s="685"/>
      <c r="ED164" s="685"/>
      <c r="EE164" s="685"/>
      <c r="EF164" s="685"/>
      <c r="EG164" s="685"/>
      <c r="EH164" s="685"/>
      <c r="EI164" s="685"/>
      <c r="EJ164" s="685"/>
      <c r="EK164" s="685"/>
      <c r="EL164" s="685"/>
      <c r="EM164" s="685"/>
      <c r="EN164" s="685"/>
      <c r="EO164" s="685"/>
      <c r="EP164" s="682"/>
      <c r="EQ164" s="682"/>
      <c r="ER164" s="682"/>
      <c r="ES164" s="676">
        <f>DI164+DM164+DQ164+DU164+DY164+EC164+EG164+EK164+EO164</f>
        <v>311055880</v>
      </c>
      <c r="ET164" s="690">
        <f t="shared" ref="ET164:EV166" si="359">DJ164+DN164+DR164+DV164+DZ164+ED164+EH164+EL164+EP164</f>
        <v>2510557735</v>
      </c>
      <c r="EU164" s="690">
        <f t="shared" si="359"/>
        <v>713780000</v>
      </c>
      <c r="EV164" s="690">
        <f t="shared" si="359"/>
        <v>47530000</v>
      </c>
      <c r="EW164" s="834"/>
      <c r="EX164" s="682">
        <v>199900000</v>
      </c>
      <c r="EY164" s="682">
        <v>100000000</v>
      </c>
      <c r="EZ164" s="682"/>
      <c r="FA164" s="682"/>
      <c r="FB164" s="682"/>
      <c r="FC164" s="682"/>
      <c r="FD164" s="682"/>
      <c r="FE164" s="682"/>
      <c r="FF164" s="676">
        <f>EW164+EX164+EY164+EZ164+FA164+FB164+FC164+FD164+FE164</f>
        <v>299900000</v>
      </c>
      <c r="FG164" s="107">
        <f>BL164+DD164+ES164+FF164</f>
        <v>1206151880</v>
      </c>
    </row>
    <row r="165" spans="1:163" ht="54.75" customHeight="1" x14ac:dyDescent="0.2">
      <c r="A165" s="299"/>
      <c r="B165" s="299"/>
      <c r="C165" s="240">
        <v>12</v>
      </c>
      <c r="D165" s="280" t="s">
        <v>397</v>
      </c>
      <c r="E165" s="275">
        <v>3166</v>
      </c>
      <c r="F165" s="240">
        <v>2500</v>
      </c>
      <c r="G165" s="221">
        <v>115</v>
      </c>
      <c r="H165" s="222" t="s">
        <v>398</v>
      </c>
      <c r="I165" s="455" t="s">
        <v>399</v>
      </c>
      <c r="J165" s="223" t="s">
        <v>396</v>
      </c>
      <c r="K165" s="426">
        <v>5</v>
      </c>
      <c r="L165" s="247" t="s">
        <v>73</v>
      </c>
      <c r="M165" s="247">
        <v>0</v>
      </c>
      <c r="N165" s="227">
        <v>120</v>
      </c>
      <c r="O165" s="364">
        <v>16</v>
      </c>
      <c r="P165" s="1087">
        <v>27</v>
      </c>
      <c r="Q165" s="373">
        <v>35</v>
      </c>
      <c r="R165" s="228"/>
      <c r="S165" s="921">
        <v>54</v>
      </c>
      <c r="T165" s="373">
        <v>35</v>
      </c>
      <c r="U165" s="373"/>
      <c r="V165" s="1033">
        <v>0</v>
      </c>
      <c r="W165" s="373">
        <v>34</v>
      </c>
      <c r="X165" s="456"/>
      <c r="Y165" s="388">
        <f>BL165/$BL$163</f>
        <v>0.6611328125</v>
      </c>
      <c r="Z165" s="227">
        <v>11</v>
      </c>
      <c r="AA165" s="231" t="s">
        <v>230</v>
      </c>
      <c r="AB165" s="85"/>
      <c r="AC165" s="75"/>
      <c r="AD165" s="68"/>
      <c r="AE165" s="68"/>
      <c r="AF165" s="85">
        <v>812400000</v>
      </c>
      <c r="AG165" s="88">
        <v>1122790002</v>
      </c>
      <c r="AH165" s="75">
        <v>498866578</v>
      </c>
      <c r="AI165" s="75">
        <v>498866578</v>
      </c>
      <c r="AJ165" s="85"/>
      <c r="AK165" s="75"/>
      <c r="AL165" s="75"/>
      <c r="AM165" s="75"/>
      <c r="AN165" s="85"/>
      <c r="AO165" s="75"/>
      <c r="AP165" s="75"/>
      <c r="AQ165" s="75"/>
      <c r="AR165" s="85"/>
      <c r="AS165" s="75"/>
      <c r="AT165" s="68"/>
      <c r="AU165" s="68"/>
      <c r="AV165" s="85"/>
      <c r="AW165" s="75"/>
      <c r="AX165" s="75"/>
      <c r="AY165" s="75"/>
      <c r="AZ165" s="85"/>
      <c r="BA165" s="75"/>
      <c r="BB165" s="75"/>
      <c r="BC165" s="75"/>
      <c r="BD165" s="85"/>
      <c r="BE165" s="75"/>
      <c r="BF165" s="68"/>
      <c r="BG165" s="68"/>
      <c r="BH165" s="85"/>
      <c r="BI165" s="75"/>
      <c r="BJ165" s="75"/>
      <c r="BK165" s="75"/>
      <c r="BL165" s="67">
        <f>+AB165+AF165+AJ165+AN165+AR165+AV165+AZ165+BD165+BH165</f>
        <v>812400000</v>
      </c>
      <c r="BM165" s="68">
        <f t="shared" si="357"/>
        <v>1122790002</v>
      </c>
      <c r="BN165" s="68">
        <f t="shared" si="357"/>
        <v>498866578</v>
      </c>
      <c r="BO165" s="68">
        <f t="shared" si="357"/>
        <v>498866578</v>
      </c>
      <c r="BP165" s="682"/>
      <c r="BQ165" s="238"/>
      <c r="BR165" s="238"/>
      <c r="BS165" s="238"/>
      <c r="BT165" s="682">
        <v>836772000</v>
      </c>
      <c r="BU165" s="238">
        <v>566730870</v>
      </c>
      <c r="BV165" s="238">
        <v>525398635</v>
      </c>
      <c r="BW165" s="238">
        <v>525398635</v>
      </c>
      <c r="BX165" s="238"/>
      <c r="BY165" s="682"/>
      <c r="BZ165" s="238">
        <v>766596222.00999999</v>
      </c>
      <c r="CA165" s="238">
        <v>235611526.80000001</v>
      </c>
      <c r="CB165" s="238">
        <v>235611526.80000001</v>
      </c>
      <c r="CC165" s="238"/>
      <c r="CD165" s="682"/>
      <c r="CE165" s="238"/>
      <c r="CF165" s="238"/>
      <c r="CG165" s="238"/>
      <c r="CH165" s="682"/>
      <c r="CI165" s="238"/>
      <c r="CJ165" s="238"/>
      <c r="CK165" s="238"/>
      <c r="CL165" s="682"/>
      <c r="CM165" s="238"/>
      <c r="CN165" s="238"/>
      <c r="CO165" s="238"/>
      <c r="CP165" s="682"/>
      <c r="CQ165" s="238"/>
      <c r="CR165" s="238"/>
      <c r="CS165" s="238"/>
      <c r="CT165" s="238"/>
      <c r="CU165" s="682"/>
      <c r="CV165" s="238"/>
      <c r="CW165" s="238"/>
      <c r="CX165" s="238"/>
      <c r="CY165" s="238"/>
      <c r="CZ165" s="682"/>
      <c r="DA165" s="238"/>
      <c r="DB165" s="238"/>
      <c r="DC165" s="238"/>
      <c r="DD165" s="676">
        <f t="shared" si="358"/>
        <v>836772000</v>
      </c>
      <c r="DE165" s="711">
        <f t="shared" si="358"/>
        <v>1333327092.01</v>
      </c>
      <c r="DF165" s="711">
        <f t="shared" si="358"/>
        <v>761010161.79999995</v>
      </c>
      <c r="DG165" s="711">
        <f t="shared" si="358"/>
        <v>761010161.79999995</v>
      </c>
      <c r="DH165" s="711"/>
      <c r="DI165" s="685"/>
      <c r="DJ165" s="93"/>
      <c r="DK165" s="685"/>
      <c r="DL165" s="685"/>
      <c r="DM165" s="685">
        <v>861875160</v>
      </c>
      <c r="DN165" s="685">
        <v>590796102</v>
      </c>
      <c r="DO165" s="685"/>
      <c r="DP165" s="685"/>
      <c r="DQ165" s="685"/>
      <c r="DR165" s="685">
        <v>848500000</v>
      </c>
      <c r="DS165" s="685">
        <v>52400000</v>
      </c>
      <c r="DT165" s="685">
        <v>16160000</v>
      </c>
      <c r="DU165" s="685"/>
      <c r="DV165" s="685"/>
      <c r="DW165" s="685"/>
      <c r="DX165" s="685"/>
      <c r="DY165" s="685"/>
      <c r="DZ165" s="685"/>
      <c r="EA165" s="685"/>
      <c r="EB165" s="685"/>
      <c r="EC165" s="685"/>
      <c r="ED165" s="685"/>
      <c r="EE165" s="685"/>
      <c r="EF165" s="685"/>
      <c r="EG165" s="685"/>
      <c r="EH165" s="685"/>
      <c r="EI165" s="685"/>
      <c r="EJ165" s="685"/>
      <c r="EK165" s="685"/>
      <c r="EL165" s="685"/>
      <c r="EM165" s="685"/>
      <c r="EN165" s="685"/>
      <c r="EO165" s="685"/>
      <c r="EP165" s="682"/>
      <c r="EQ165" s="682"/>
      <c r="ER165" s="682"/>
      <c r="ES165" s="676">
        <f>DI165+DM165+DQ165+DU165+DY165+EC165+EG165+EK165+EO165</f>
        <v>861875160</v>
      </c>
      <c r="ET165" s="690">
        <f t="shared" si="359"/>
        <v>1439296102</v>
      </c>
      <c r="EU165" s="690">
        <f t="shared" si="359"/>
        <v>52400000</v>
      </c>
      <c r="EV165" s="690">
        <f t="shared" si="359"/>
        <v>16160000</v>
      </c>
      <c r="EW165" s="834"/>
      <c r="EX165" s="682">
        <v>831000000</v>
      </c>
      <c r="EY165" s="682"/>
      <c r="EZ165" s="682"/>
      <c r="FA165" s="682"/>
      <c r="FB165" s="682"/>
      <c r="FC165" s="682"/>
      <c r="FD165" s="682"/>
      <c r="FE165" s="682"/>
      <c r="FF165" s="676">
        <f>EW165+EX165+EY165+EZ165+FA165+FB165+FC165+FD165+FE165</f>
        <v>831000000</v>
      </c>
      <c r="FG165" s="107">
        <f>BL165+DD165+ES165+FF165</f>
        <v>3342047160</v>
      </c>
    </row>
    <row r="166" spans="1:163" ht="54.75" customHeight="1" x14ac:dyDescent="0.2">
      <c r="A166" s="299"/>
      <c r="B166" s="299"/>
      <c r="C166" s="239"/>
      <c r="D166" s="358"/>
      <c r="E166" s="358"/>
      <c r="F166" s="358"/>
      <c r="G166" s="221">
        <v>116</v>
      </c>
      <c r="H166" s="222" t="s">
        <v>400</v>
      </c>
      <c r="I166" s="455" t="s">
        <v>401</v>
      </c>
      <c r="J166" s="223" t="s">
        <v>396</v>
      </c>
      <c r="K166" s="426">
        <v>5</v>
      </c>
      <c r="L166" s="247" t="s">
        <v>73</v>
      </c>
      <c r="M166" s="247" t="s">
        <v>53</v>
      </c>
      <c r="N166" s="227">
        <v>36</v>
      </c>
      <c r="O166" s="457">
        <v>5</v>
      </c>
      <c r="P166" s="1088">
        <v>5</v>
      </c>
      <c r="Q166" s="458">
        <v>11</v>
      </c>
      <c r="R166" s="228"/>
      <c r="S166" s="922">
        <v>15</v>
      </c>
      <c r="T166" s="458">
        <v>10</v>
      </c>
      <c r="U166" s="458"/>
      <c r="V166" s="922">
        <v>0</v>
      </c>
      <c r="W166" s="458">
        <v>10</v>
      </c>
      <c r="X166" s="459"/>
      <c r="Y166" s="388">
        <f>BL166/$BL$163</f>
        <v>0.10026041666666667</v>
      </c>
      <c r="Z166" s="227">
        <v>11</v>
      </c>
      <c r="AA166" s="231" t="s">
        <v>230</v>
      </c>
      <c r="AB166" s="85"/>
      <c r="AC166" s="75"/>
      <c r="AD166" s="68"/>
      <c r="AE166" s="68"/>
      <c r="AF166" s="85">
        <v>123200000</v>
      </c>
      <c r="AG166" s="88">
        <v>123713599</v>
      </c>
      <c r="AH166" s="75">
        <v>56125120</v>
      </c>
      <c r="AI166" s="75">
        <v>56125120</v>
      </c>
      <c r="AJ166" s="85"/>
      <c r="AK166" s="75"/>
      <c r="AL166" s="75"/>
      <c r="AM166" s="75"/>
      <c r="AN166" s="85"/>
      <c r="AO166" s="75"/>
      <c r="AP166" s="75"/>
      <c r="AQ166" s="75"/>
      <c r="AR166" s="85"/>
      <c r="AS166" s="75"/>
      <c r="AT166" s="68"/>
      <c r="AU166" s="68"/>
      <c r="AV166" s="85"/>
      <c r="AW166" s="75"/>
      <c r="AX166" s="75"/>
      <c r="AY166" s="75"/>
      <c r="AZ166" s="85"/>
      <c r="BA166" s="75"/>
      <c r="BB166" s="75"/>
      <c r="BC166" s="75"/>
      <c r="BD166" s="85"/>
      <c r="BE166" s="75"/>
      <c r="BF166" s="68"/>
      <c r="BG166" s="68"/>
      <c r="BH166" s="85"/>
      <c r="BI166" s="75"/>
      <c r="BJ166" s="75"/>
      <c r="BK166" s="75"/>
      <c r="BL166" s="67">
        <f>+AB166+AF166+AJ166+AN166+AR166+AV166+AZ166+BD166+BH166</f>
        <v>123200000</v>
      </c>
      <c r="BM166" s="68">
        <f t="shared" si="357"/>
        <v>123713599</v>
      </c>
      <c r="BN166" s="68">
        <f t="shared" si="357"/>
        <v>56125120</v>
      </c>
      <c r="BO166" s="68">
        <f t="shared" si="357"/>
        <v>56125120</v>
      </c>
      <c r="BP166" s="682"/>
      <c r="BQ166" s="238"/>
      <c r="BR166" s="238"/>
      <c r="BS166" s="238"/>
      <c r="BT166" s="682">
        <v>126896000</v>
      </c>
      <c r="BU166" s="238">
        <v>158211035</v>
      </c>
      <c r="BV166" s="238">
        <v>139750000</v>
      </c>
      <c r="BW166" s="238">
        <v>139750000</v>
      </c>
      <c r="BX166" s="238"/>
      <c r="BY166" s="682"/>
      <c r="BZ166" s="238">
        <v>153319244.41</v>
      </c>
      <c r="CA166" s="238">
        <v>29140000</v>
      </c>
      <c r="CB166" s="238">
        <v>29140000</v>
      </c>
      <c r="CC166" s="238"/>
      <c r="CD166" s="682"/>
      <c r="CE166" s="238"/>
      <c r="CF166" s="238"/>
      <c r="CG166" s="238"/>
      <c r="CH166" s="682"/>
      <c r="CI166" s="238"/>
      <c r="CJ166" s="238"/>
      <c r="CK166" s="238"/>
      <c r="CL166" s="682"/>
      <c r="CM166" s="238"/>
      <c r="CN166" s="238"/>
      <c r="CO166" s="238"/>
      <c r="CP166" s="682"/>
      <c r="CQ166" s="238"/>
      <c r="CR166" s="238"/>
      <c r="CS166" s="238"/>
      <c r="CT166" s="238"/>
      <c r="CU166" s="682"/>
      <c r="CV166" s="238"/>
      <c r="CW166" s="238"/>
      <c r="CX166" s="238"/>
      <c r="CY166" s="238"/>
      <c r="CZ166" s="682"/>
      <c r="DA166" s="238"/>
      <c r="DB166" s="238"/>
      <c r="DC166" s="238"/>
      <c r="DD166" s="676">
        <f t="shared" si="358"/>
        <v>126896000</v>
      </c>
      <c r="DE166" s="711">
        <f t="shared" si="358"/>
        <v>311530279.40999997</v>
      </c>
      <c r="DF166" s="711">
        <f t="shared" si="358"/>
        <v>168890000</v>
      </c>
      <c r="DG166" s="711">
        <f t="shared" si="358"/>
        <v>168890000</v>
      </c>
      <c r="DH166" s="711"/>
      <c r="DI166" s="685"/>
      <c r="DJ166" s="93"/>
      <c r="DK166" s="685"/>
      <c r="DL166" s="685"/>
      <c r="DM166" s="685">
        <v>130702880</v>
      </c>
      <c r="DN166" s="685">
        <v>124179245</v>
      </c>
      <c r="DO166" s="685">
        <v>0</v>
      </c>
      <c r="DP166" s="685">
        <v>0</v>
      </c>
      <c r="DQ166" s="685"/>
      <c r="DR166" s="685">
        <v>169700000</v>
      </c>
      <c r="DS166" s="685">
        <v>25980000</v>
      </c>
      <c r="DT166" s="685">
        <v>8660000</v>
      </c>
      <c r="DU166" s="685"/>
      <c r="DV166" s="685"/>
      <c r="DW166" s="685"/>
      <c r="DX166" s="685"/>
      <c r="DY166" s="685"/>
      <c r="DZ166" s="685"/>
      <c r="EA166" s="685"/>
      <c r="EB166" s="685"/>
      <c r="EC166" s="685"/>
      <c r="ED166" s="685"/>
      <c r="EE166" s="685"/>
      <c r="EF166" s="685"/>
      <c r="EG166" s="685"/>
      <c r="EH166" s="685"/>
      <c r="EI166" s="685"/>
      <c r="EJ166" s="685"/>
      <c r="EK166" s="685"/>
      <c r="EL166" s="685"/>
      <c r="EM166" s="685"/>
      <c r="EN166" s="685"/>
      <c r="EO166" s="685"/>
      <c r="EP166" s="682"/>
      <c r="EQ166" s="682"/>
      <c r="ER166" s="682"/>
      <c r="ES166" s="676">
        <f>DI166+DM166+DQ166+DU166+DY166+EC166+EG166+EK166+EO166</f>
        <v>130702880</v>
      </c>
      <c r="ET166" s="690">
        <f t="shared" si="359"/>
        <v>293879245</v>
      </c>
      <c r="EU166" s="690">
        <f t="shared" si="359"/>
        <v>25980000</v>
      </c>
      <c r="EV166" s="690">
        <f t="shared" si="359"/>
        <v>8660000</v>
      </c>
      <c r="EW166" s="834"/>
      <c r="EX166" s="682">
        <v>126079347.60177085</v>
      </c>
      <c r="EY166" s="682"/>
      <c r="EZ166" s="682"/>
      <c r="FA166" s="682"/>
      <c r="FB166" s="682"/>
      <c r="FC166" s="682"/>
      <c r="FD166" s="682"/>
      <c r="FE166" s="682"/>
      <c r="FF166" s="676">
        <f>EW166+EX166+EY166+EZ166+FA166+FB166+FC166+FD166+FE166</f>
        <v>126079347.60177085</v>
      </c>
      <c r="FG166" s="107">
        <f>BL166+DD166+ES166+FF166</f>
        <v>506878227.60177088</v>
      </c>
    </row>
    <row r="167" spans="1:163" ht="24.75" customHeight="1" x14ac:dyDescent="0.2">
      <c r="A167" s="299"/>
      <c r="B167" s="299"/>
      <c r="C167" s="205">
        <v>30</v>
      </c>
      <c r="D167" s="310" t="s">
        <v>402</v>
      </c>
      <c r="E167" s="460"/>
      <c r="F167" s="311"/>
      <c r="G167" s="208"/>
      <c r="H167" s="209"/>
      <c r="I167" s="209"/>
      <c r="J167" s="208"/>
      <c r="K167" s="210"/>
      <c r="L167" s="211"/>
      <c r="M167" s="209"/>
      <c r="N167" s="209"/>
      <c r="O167" s="212"/>
      <c r="P167" s="212"/>
      <c r="Q167" s="209"/>
      <c r="R167" s="213"/>
      <c r="S167" s="865"/>
      <c r="T167" s="212"/>
      <c r="U167" s="212"/>
      <c r="V167" s="212"/>
      <c r="W167" s="212"/>
      <c r="X167" s="212"/>
      <c r="Y167" s="212"/>
      <c r="Z167" s="212"/>
      <c r="AA167" s="212"/>
      <c r="AB167" s="98">
        <f>SUM(AB168)</f>
        <v>0</v>
      </c>
      <c r="AC167" s="98">
        <f t="shared" ref="AC167:CP167" si="360">SUM(AC168)</f>
        <v>0</v>
      </c>
      <c r="AD167" s="98">
        <f t="shared" si="360"/>
        <v>0</v>
      </c>
      <c r="AE167" s="98">
        <f t="shared" si="360"/>
        <v>0</v>
      </c>
      <c r="AF167" s="98">
        <f t="shared" si="360"/>
        <v>50000000</v>
      </c>
      <c r="AG167" s="98">
        <f t="shared" si="360"/>
        <v>53011024</v>
      </c>
      <c r="AH167" s="98">
        <f t="shared" si="360"/>
        <v>6083334</v>
      </c>
      <c r="AI167" s="98">
        <f t="shared" si="360"/>
        <v>6083334</v>
      </c>
      <c r="AJ167" s="98">
        <f t="shared" si="360"/>
        <v>0</v>
      </c>
      <c r="AK167" s="98">
        <f t="shared" si="360"/>
        <v>0</v>
      </c>
      <c r="AL167" s="98">
        <f t="shared" si="360"/>
        <v>0</v>
      </c>
      <c r="AM167" s="98">
        <f t="shared" si="360"/>
        <v>0</v>
      </c>
      <c r="AN167" s="98">
        <f t="shared" si="360"/>
        <v>0</v>
      </c>
      <c r="AO167" s="98">
        <f t="shared" si="360"/>
        <v>0</v>
      </c>
      <c r="AP167" s="98">
        <f t="shared" si="360"/>
        <v>0</v>
      </c>
      <c r="AQ167" s="98">
        <f t="shared" si="360"/>
        <v>0</v>
      </c>
      <c r="AR167" s="98">
        <f t="shared" si="360"/>
        <v>0</v>
      </c>
      <c r="AS167" s="98">
        <f t="shared" si="360"/>
        <v>0</v>
      </c>
      <c r="AT167" s="98">
        <f t="shared" si="360"/>
        <v>0</v>
      </c>
      <c r="AU167" s="98">
        <f t="shared" si="360"/>
        <v>0</v>
      </c>
      <c r="AV167" s="98">
        <f t="shared" si="360"/>
        <v>0</v>
      </c>
      <c r="AW167" s="98">
        <f t="shared" si="360"/>
        <v>0</v>
      </c>
      <c r="AX167" s="98">
        <f t="shared" si="360"/>
        <v>0</v>
      </c>
      <c r="AY167" s="98">
        <f t="shared" si="360"/>
        <v>0</v>
      </c>
      <c r="AZ167" s="98">
        <f t="shared" si="360"/>
        <v>0</v>
      </c>
      <c r="BA167" s="98">
        <f t="shared" si="360"/>
        <v>0</v>
      </c>
      <c r="BB167" s="98">
        <f t="shared" si="360"/>
        <v>0</v>
      </c>
      <c r="BC167" s="98">
        <f t="shared" si="360"/>
        <v>0</v>
      </c>
      <c r="BD167" s="98">
        <f t="shared" si="360"/>
        <v>0</v>
      </c>
      <c r="BE167" s="98">
        <f t="shared" si="360"/>
        <v>0</v>
      </c>
      <c r="BF167" s="98">
        <f t="shared" si="360"/>
        <v>0</v>
      </c>
      <c r="BG167" s="98">
        <f t="shared" si="360"/>
        <v>0</v>
      </c>
      <c r="BH167" s="98">
        <f t="shared" si="360"/>
        <v>0</v>
      </c>
      <c r="BI167" s="98">
        <f t="shared" si="360"/>
        <v>0</v>
      </c>
      <c r="BJ167" s="98">
        <f t="shared" si="360"/>
        <v>0</v>
      </c>
      <c r="BK167" s="98">
        <f t="shared" si="360"/>
        <v>0</v>
      </c>
      <c r="BL167" s="98">
        <f t="shared" si="360"/>
        <v>50000000</v>
      </c>
      <c r="BM167" s="98">
        <f t="shared" si="360"/>
        <v>53011024</v>
      </c>
      <c r="BN167" s="98">
        <f t="shared" si="360"/>
        <v>6083334</v>
      </c>
      <c r="BO167" s="98">
        <f t="shared" si="360"/>
        <v>6083334</v>
      </c>
      <c r="BP167" s="98">
        <f t="shared" si="360"/>
        <v>0</v>
      </c>
      <c r="BQ167" s="144">
        <f t="shared" si="360"/>
        <v>0</v>
      </c>
      <c r="BR167" s="144">
        <f t="shared" si="360"/>
        <v>0</v>
      </c>
      <c r="BS167" s="144">
        <f t="shared" si="360"/>
        <v>0</v>
      </c>
      <c r="BT167" s="98">
        <f t="shared" si="360"/>
        <v>51500000</v>
      </c>
      <c r="BU167" s="144">
        <f t="shared" si="360"/>
        <v>443025</v>
      </c>
      <c r="BV167" s="144">
        <f t="shared" si="360"/>
        <v>443025</v>
      </c>
      <c r="BW167" s="144">
        <f t="shared" si="360"/>
        <v>443025</v>
      </c>
      <c r="BX167" s="144"/>
      <c r="BY167" s="98">
        <f t="shared" si="360"/>
        <v>0</v>
      </c>
      <c r="BZ167" s="144">
        <f t="shared" si="360"/>
        <v>111500000</v>
      </c>
      <c r="CA167" s="144">
        <f t="shared" si="360"/>
        <v>96175100</v>
      </c>
      <c r="CB167" s="144">
        <f t="shared" si="360"/>
        <v>96175100</v>
      </c>
      <c r="CC167" s="144"/>
      <c r="CD167" s="98">
        <f t="shared" si="360"/>
        <v>0</v>
      </c>
      <c r="CE167" s="144">
        <f t="shared" si="360"/>
        <v>0</v>
      </c>
      <c r="CF167" s="144">
        <f t="shared" si="360"/>
        <v>0</v>
      </c>
      <c r="CG167" s="144">
        <f t="shared" si="360"/>
        <v>0</v>
      </c>
      <c r="CH167" s="98">
        <f t="shared" si="360"/>
        <v>0</v>
      </c>
      <c r="CI167" s="144">
        <f t="shared" si="360"/>
        <v>0</v>
      </c>
      <c r="CJ167" s="144">
        <f t="shared" si="360"/>
        <v>0</v>
      </c>
      <c r="CK167" s="144">
        <f t="shared" si="360"/>
        <v>0</v>
      </c>
      <c r="CL167" s="98">
        <f t="shared" si="360"/>
        <v>0</v>
      </c>
      <c r="CM167" s="144">
        <f t="shared" si="360"/>
        <v>0</v>
      </c>
      <c r="CN167" s="144">
        <f t="shared" si="360"/>
        <v>0</v>
      </c>
      <c r="CO167" s="144">
        <f t="shared" si="360"/>
        <v>0</v>
      </c>
      <c r="CP167" s="98">
        <f t="shared" si="360"/>
        <v>0</v>
      </c>
      <c r="CQ167" s="144">
        <f t="shared" ref="CQ167:DC167" si="361">SUM(CQ168)</f>
        <v>0</v>
      </c>
      <c r="CR167" s="144">
        <f t="shared" si="361"/>
        <v>0</v>
      </c>
      <c r="CS167" s="144">
        <f t="shared" si="361"/>
        <v>0</v>
      </c>
      <c r="CT167" s="144"/>
      <c r="CU167" s="98">
        <f t="shared" si="361"/>
        <v>0</v>
      </c>
      <c r="CV167" s="144">
        <f t="shared" si="361"/>
        <v>0</v>
      </c>
      <c r="CW167" s="144">
        <f t="shared" si="361"/>
        <v>0</v>
      </c>
      <c r="CX167" s="144">
        <f t="shared" si="361"/>
        <v>0</v>
      </c>
      <c r="CY167" s="144"/>
      <c r="CZ167" s="98">
        <f t="shared" si="361"/>
        <v>0</v>
      </c>
      <c r="DA167" s="144">
        <f t="shared" si="361"/>
        <v>0</v>
      </c>
      <c r="DB167" s="144">
        <f t="shared" si="361"/>
        <v>0</v>
      </c>
      <c r="DC167" s="144">
        <f t="shared" si="361"/>
        <v>0</v>
      </c>
      <c r="DD167" s="98">
        <f t="shared" ref="DD167:EU167" si="362">SUM(DD168)</f>
        <v>51500000</v>
      </c>
      <c r="DE167" s="98">
        <f t="shared" si="362"/>
        <v>111943025</v>
      </c>
      <c r="DF167" s="98">
        <f t="shared" si="362"/>
        <v>96618125</v>
      </c>
      <c r="DG167" s="98">
        <f t="shared" si="362"/>
        <v>96618125</v>
      </c>
      <c r="DH167" s="98"/>
      <c r="DI167" s="851">
        <f t="shared" si="362"/>
        <v>0</v>
      </c>
      <c r="DJ167" s="851">
        <f t="shared" si="362"/>
        <v>0</v>
      </c>
      <c r="DK167" s="851">
        <f t="shared" si="362"/>
        <v>0</v>
      </c>
      <c r="DL167" s="851">
        <f t="shared" si="362"/>
        <v>0</v>
      </c>
      <c r="DM167" s="851">
        <f t="shared" si="362"/>
        <v>53045000</v>
      </c>
      <c r="DN167" s="851">
        <f t="shared" si="362"/>
        <v>0</v>
      </c>
      <c r="DO167" s="851">
        <f t="shared" si="362"/>
        <v>0</v>
      </c>
      <c r="DP167" s="851">
        <f t="shared" si="362"/>
        <v>0</v>
      </c>
      <c r="DQ167" s="851">
        <f t="shared" si="362"/>
        <v>0</v>
      </c>
      <c r="DR167" s="851">
        <f t="shared" si="362"/>
        <v>80000000</v>
      </c>
      <c r="DS167" s="851">
        <f t="shared" si="362"/>
        <v>4000000</v>
      </c>
      <c r="DT167" s="851">
        <f t="shared" si="362"/>
        <v>0</v>
      </c>
      <c r="DU167" s="851">
        <f t="shared" si="362"/>
        <v>0</v>
      </c>
      <c r="DV167" s="851">
        <f t="shared" si="362"/>
        <v>0</v>
      </c>
      <c r="DW167" s="851">
        <f t="shared" si="362"/>
        <v>0</v>
      </c>
      <c r="DX167" s="851">
        <f t="shared" si="362"/>
        <v>0</v>
      </c>
      <c r="DY167" s="851">
        <f t="shared" si="362"/>
        <v>0</v>
      </c>
      <c r="DZ167" s="851">
        <f t="shared" si="362"/>
        <v>0</v>
      </c>
      <c r="EA167" s="851">
        <f t="shared" si="362"/>
        <v>0</v>
      </c>
      <c r="EB167" s="851">
        <f t="shared" si="362"/>
        <v>0</v>
      </c>
      <c r="EC167" s="851">
        <f t="shared" si="362"/>
        <v>0</v>
      </c>
      <c r="ED167" s="851">
        <f t="shared" si="362"/>
        <v>0</v>
      </c>
      <c r="EE167" s="851">
        <f t="shared" si="362"/>
        <v>0</v>
      </c>
      <c r="EF167" s="851">
        <f t="shared" si="362"/>
        <v>0</v>
      </c>
      <c r="EG167" s="851">
        <f t="shared" si="362"/>
        <v>0</v>
      </c>
      <c r="EH167" s="851">
        <f t="shared" si="362"/>
        <v>0</v>
      </c>
      <c r="EI167" s="851">
        <f t="shared" si="362"/>
        <v>0</v>
      </c>
      <c r="EJ167" s="851">
        <f t="shared" si="362"/>
        <v>0</v>
      </c>
      <c r="EK167" s="851">
        <f t="shared" si="362"/>
        <v>0</v>
      </c>
      <c r="EL167" s="851">
        <f t="shared" si="362"/>
        <v>0</v>
      </c>
      <c r="EM167" s="851">
        <f t="shared" si="362"/>
        <v>0</v>
      </c>
      <c r="EN167" s="851">
        <f t="shared" si="362"/>
        <v>0</v>
      </c>
      <c r="EO167" s="851">
        <f t="shared" si="362"/>
        <v>0</v>
      </c>
      <c r="EP167" s="851">
        <f t="shared" si="362"/>
        <v>0</v>
      </c>
      <c r="EQ167" s="851">
        <f t="shared" si="362"/>
        <v>0</v>
      </c>
      <c r="ER167" s="851">
        <f t="shared" si="362"/>
        <v>0</v>
      </c>
      <c r="ES167" s="851">
        <f t="shared" si="362"/>
        <v>53045000</v>
      </c>
      <c r="ET167" s="851">
        <f t="shared" si="362"/>
        <v>80000000</v>
      </c>
      <c r="EU167" s="851">
        <f t="shared" si="362"/>
        <v>4000000</v>
      </c>
      <c r="EV167" s="851">
        <f>SUM(EV168)</f>
        <v>0</v>
      </c>
      <c r="EW167" s="691"/>
      <c r="EX167" s="691"/>
      <c r="EY167" s="691"/>
      <c r="EZ167" s="691"/>
      <c r="FA167" s="691"/>
      <c r="FB167" s="691"/>
      <c r="FC167" s="691"/>
      <c r="FD167" s="691"/>
      <c r="FE167" s="691"/>
      <c r="FF167" s="98">
        <f>SUM(FF168)</f>
        <v>54636350</v>
      </c>
      <c r="FG167" s="857">
        <f>SUM(FG168)</f>
        <v>209181350</v>
      </c>
    </row>
    <row r="168" spans="1:163" ht="59.25" customHeight="1" x14ac:dyDescent="0.2">
      <c r="A168" s="299"/>
      <c r="B168" s="299"/>
      <c r="C168" s="227" t="s">
        <v>947</v>
      </c>
      <c r="D168" s="461" t="s">
        <v>403</v>
      </c>
      <c r="E168" s="220" t="s">
        <v>132</v>
      </c>
      <c r="F168" s="367">
        <v>0.27</v>
      </c>
      <c r="G168" s="248">
        <v>117</v>
      </c>
      <c r="H168" s="370" t="s">
        <v>404</v>
      </c>
      <c r="I168" s="241" t="s">
        <v>405</v>
      </c>
      <c r="J168" s="248" t="s">
        <v>396</v>
      </c>
      <c r="K168" s="429">
        <v>5</v>
      </c>
      <c r="L168" s="217" t="s">
        <v>73</v>
      </c>
      <c r="M168" s="217" t="s">
        <v>53</v>
      </c>
      <c r="N168" s="217">
        <v>5</v>
      </c>
      <c r="O168" s="429">
        <v>1</v>
      </c>
      <c r="P168" s="946">
        <v>1</v>
      </c>
      <c r="Q168" s="217">
        <v>1</v>
      </c>
      <c r="R168" s="228"/>
      <c r="S168" s="923">
        <v>3</v>
      </c>
      <c r="T168" s="217">
        <v>2</v>
      </c>
      <c r="U168" s="462"/>
      <c r="V168" s="1034">
        <v>0</v>
      </c>
      <c r="W168" s="217">
        <v>1</v>
      </c>
      <c r="X168" s="462"/>
      <c r="Y168" s="422">
        <f>BL168/BL167</f>
        <v>1</v>
      </c>
      <c r="Z168" s="219">
        <v>8</v>
      </c>
      <c r="AA168" s="219" t="s">
        <v>135</v>
      </c>
      <c r="AB168" s="95"/>
      <c r="AC168" s="75"/>
      <c r="AD168" s="68"/>
      <c r="AE168" s="68"/>
      <c r="AF168" s="95">
        <v>50000000</v>
      </c>
      <c r="AG168" s="75">
        <v>53011024</v>
      </c>
      <c r="AH168" s="75">
        <v>6083334</v>
      </c>
      <c r="AI168" s="75">
        <v>6083334</v>
      </c>
      <c r="AJ168" s="95"/>
      <c r="AK168" s="75"/>
      <c r="AL168" s="75"/>
      <c r="AM168" s="75"/>
      <c r="AN168" s="95"/>
      <c r="AO168" s="75"/>
      <c r="AP168" s="75"/>
      <c r="AQ168" s="75"/>
      <c r="AR168" s="95"/>
      <c r="AS168" s="75"/>
      <c r="AT168" s="68"/>
      <c r="AU168" s="68"/>
      <c r="AV168" s="95"/>
      <c r="AW168" s="75"/>
      <c r="AX168" s="75"/>
      <c r="AY168" s="75"/>
      <c r="AZ168" s="95"/>
      <c r="BA168" s="75"/>
      <c r="BB168" s="75"/>
      <c r="BC168" s="75"/>
      <c r="BD168" s="95"/>
      <c r="BE168" s="75"/>
      <c r="BF168" s="68"/>
      <c r="BG168" s="68"/>
      <c r="BH168" s="95"/>
      <c r="BI168" s="75"/>
      <c r="BJ168" s="75"/>
      <c r="BK168" s="75"/>
      <c r="BL168" s="71">
        <f>+AB168+AF168+AJ168+AN168+AR168+AV168+AZ168+BD168+BH168</f>
        <v>50000000</v>
      </c>
      <c r="BM168" s="71">
        <f>AC168+AG168+AK168+AO168+AS168+AW168+BA168+BE168+BI168</f>
        <v>53011024</v>
      </c>
      <c r="BN168" s="71">
        <f>AD168+AH168+AL168+AP168+AT168+AX168+BB168+BF168+BJ168</f>
        <v>6083334</v>
      </c>
      <c r="BO168" s="71">
        <f>AE168+AI168+AM168+AQ168+AU168+AY168+BC168+BG168+BK168</f>
        <v>6083334</v>
      </c>
      <c r="BP168" s="692"/>
      <c r="BQ168" s="137"/>
      <c r="BR168" s="137"/>
      <c r="BS168" s="137"/>
      <c r="BT168" s="692">
        <v>51500000</v>
      </c>
      <c r="BU168" s="137">
        <v>443025</v>
      </c>
      <c r="BV168" s="137">
        <v>443025</v>
      </c>
      <c r="BW168" s="137">
        <v>443025</v>
      </c>
      <c r="BX168" s="1073"/>
      <c r="BY168" s="692"/>
      <c r="BZ168" s="137">
        <v>111500000</v>
      </c>
      <c r="CA168" s="137">
        <v>96175100</v>
      </c>
      <c r="CB168" s="137">
        <v>96175100</v>
      </c>
      <c r="CC168" s="1073"/>
      <c r="CD168" s="71"/>
      <c r="CE168" s="137"/>
      <c r="CF168" s="137"/>
      <c r="CG168" s="137"/>
      <c r="CH168" s="692"/>
      <c r="CI168" s="137"/>
      <c r="CJ168" s="137"/>
      <c r="CK168" s="137"/>
      <c r="CL168" s="692"/>
      <c r="CM168" s="137"/>
      <c r="CN168" s="137"/>
      <c r="CO168" s="137"/>
      <c r="CP168" s="692"/>
      <c r="CQ168" s="137"/>
      <c r="CR168" s="137"/>
      <c r="CS168" s="137"/>
      <c r="CT168" s="1073"/>
      <c r="CU168" s="692"/>
      <c r="CV168" s="137"/>
      <c r="CW168" s="137"/>
      <c r="CX168" s="137"/>
      <c r="CY168" s="1073"/>
      <c r="CZ168" s="692"/>
      <c r="DA168" s="137"/>
      <c r="DB168" s="137"/>
      <c r="DC168" s="137"/>
      <c r="DD168" s="679">
        <f>BP168+BT168+BY168+CD168+CH168+CL168+CP168+CU168+CZ168</f>
        <v>51500000</v>
      </c>
      <c r="DE168" s="71">
        <f>BQ168+BU168+BZ168+CE168+CI168+CM168+CQ168+CV168+DA168</f>
        <v>111943025</v>
      </c>
      <c r="DF168" s="71">
        <f>BR168+BV168+CA168+CF168+CJ168+CN168+CR168+CW168+DB168</f>
        <v>96618125</v>
      </c>
      <c r="DG168" s="71">
        <f>BS168+BW168+CB168+CG168+CK168+CO168+CS168+CX168+DC168</f>
        <v>96618125</v>
      </c>
      <c r="DH168" s="1082"/>
      <c r="DI168" s="692"/>
      <c r="DJ168" s="757"/>
      <c r="DK168" s="757"/>
      <c r="DL168" s="757"/>
      <c r="DM168" s="757">
        <v>53045000</v>
      </c>
      <c r="DN168" s="757"/>
      <c r="DO168" s="757"/>
      <c r="DP168" s="757"/>
      <c r="DQ168" s="757"/>
      <c r="DR168" s="757">
        <v>80000000</v>
      </c>
      <c r="DS168" s="757">
        <v>4000000</v>
      </c>
      <c r="DT168" s="757"/>
      <c r="DU168" s="692"/>
      <c r="DV168" s="757"/>
      <c r="DW168" s="757"/>
      <c r="DX168" s="757"/>
      <c r="DY168" s="757"/>
      <c r="DZ168" s="757"/>
      <c r="EA168" s="757"/>
      <c r="EB168" s="757"/>
      <c r="EC168" s="692"/>
      <c r="ED168" s="757"/>
      <c r="EE168" s="757"/>
      <c r="EF168" s="757"/>
      <c r="EG168" s="757"/>
      <c r="EH168" s="757"/>
      <c r="EI168" s="757"/>
      <c r="EJ168" s="757"/>
      <c r="EK168" s="757"/>
      <c r="EL168" s="757"/>
      <c r="EM168" s="757"/>
      <c r="EN168" s="757"/>
      <c r="EO168" s="757"/>
      <c r="EP168" s="766"/>
      <c r="EQ168" s="766"/>
      <c r="ER168" s="766"/>
      <c r="ES168" s="676">
        <f>DI168+DM168+DQ168+DU168+DY168+EC168+EG168+EK168+EO168</f>
        <v>53045000</v>
      </c>
      <c r="ET168" s="690">
        <f>DJ168+DN168+DR168+DV168+DZ168+ED168+EH168+EL168+EP168</f>
        <v>80000000</v>
      </c>
      <c r="EU168" s="690">
        <f>DK168+DO168+DS168+DW168+EA168+EE168+EI168+EM168+EQ168</f>
        <v>4000000</v>
      </c>
      <c r="EV168" s="690">
        <f>DL168+DP168+DT168+DX168+EB168+EF168+EJ168+EN168+ER168</f>
        <v>0</v>
      </c>
      <c r="EW168" s="839"/>
      <c r="EX168" s="678">
        <v>54636350</v>
      </c>
      <c r="EY168" s="678"/>
      <c r="EZ168" s="678"/>
      <c r="FA168" s="678"/>
      <c r="FB168" s="678"/>
      <c r="FC168" s="678"/>
      <c r="FD168" s="678"/>
      <c r="FE168" s="678"/>
      <c r="FF168" s="676">
        <f>EW168+EX168+EY168+EZ168+FA168+FB168+FC168+FD168+FE168</f>
        <v>54636350</v>
      </c>
      <c r="FG168" s="754">
        <f>BL168+DD168+ES168+FF168</f>
        <v>209181350</v>
      </c>
    </row>
    <row r="169" spans="1:163" ht="24.75" customHeight="1" x14ac:dyDescent="0.2">
      <c r="A169" s="299"/>
      <c r="B169" s="299"/>
      <c r="C169" s="205">
        <v>31</v>
      </c>
      <c r="D169" s="206" t="s">
        <v>407</v>
      </c>
      <c r="E169" s="258"/>
      <c r="F169" s="209"/>
      <c r="G169" s="208"/>
      <c r="H169" s="209"/>
      <c r="I169" s="209"/>
      <c r="J169" s="208"/>
      <c r="K169" s="210"/>
      <c r="L169" s="211"/>
      <c r="M169" s="209"/>
      <c r="N169" s="209"/>
      <c r="O169" s="212"/>
      <c r="P169" s="212"/>
      <c r="Q169" s="209"/>
      <c r="R169" s="213"/>
      <c r="S169" s="865"/>
      <c r="T169" s="212"/>
      <c r="U169" s="212"/>
      <c r="V169" s="212"/>
      <c r="W169" s="212"/>
      <c r="X169" s="212"/>
      <c r="Y169" s="212"/>
      <c r="Z169" s="212"/>
      <c r="AA169" s="212"/>
      <c r="AB169" s="99">
        <f>SUM(AB170)</f>
        <v>0</v>
      </c>
      <c r="AC169" s="98">
        <f t="shared" ref="AC169:CP169" si="363">SUM(AC170)</f>
        <v>0</v>
      </c>
      <c r="AD169" s="98">
        <f t="shared" si="363"/>
        <v>0</v>
      </c>
      <c r="AE169" s="98">
        <f t="shared" si="363"/>
        <v>0</v>
      </c>
      <c r="AF169" s="98">
        <f t="shared" si="363"/>
        <v>123200000</v>
      </c>
      <c r="AG169" s="98">
        <f t="shared" si="363"/>
        <v>174931667</v>
      </c>
      <c r="AH169" s="98">
        <f t="shared" si="363"/>
        <v>142120667</v>
      </c>
      <c r="AI169" s="98">
        <f t="shared" si="363"/>
        <v>142120667</v>
      </c>
      <c r="AJ169" s="98">
        <f t="shared" si="363"/>
        <v>0</v>
      </c>
      <c r="AK169" s="98">
        <f t="shared" si="363"/>
        <v>12500000</v>
      </c>
      <c r="AL169" s="98">
        <f t="shared" si="363"/>
        <v>12500000</v>
      </c>
      <c r="AM169" s="98">
        <f t="shared" si="363"/>
        <v>12500000</v>
      </c>
      <c r="AN169" s="98">
        <f t="shared" si="363"/>
        <v>0</v>
      </c>
      <c r="AO169" s="98">
        <f t="shared" si="363"/>
        <v>0</v>
      </c>
      <c r="AP169" s="98">
        <f t="shared" si="363"/>
        <v>0</v>
      </c>
      <c r="AQ169" s="98">
        <f t="shared" si="363"/>
        <v>0</v>
      </c>
      <c r="AR169" s="98">
        <f t="shared" si="363"/>
        <v>0</v>
      </c>
      <c r="AS169" s="98">
        <f t="shared" si="363"/>
        <v>0</v>
      </c>
      <c r="AT169" s="98">
        <f t="shared" si="363"/>
        <v>0</v>
      </c>
      <c r="AU169" s="98">
        <f t="shared" si="363"/>
        <v>0</v>
      </c>
      <c r="AV169" s="98">
        <f t="shared" si="363"/>
        <v>0</v>
      </c>
      <c r="AW169" s="98">
        <f t="shared" si="363"/>
        <v>0</v>
      </c>
      <c r="AX169" s="98">
        <f t="shared" si="363"/>
        <v>0</v>
      </c>
      <c r="AY169" s="98">
        <f t="shared" si="363"/>
        <v>0</v>
      </c>
      <c r="AZ169" s="98">
        <f t="shared" si="363"/>
        <v>0</v>
      </c>
      <c r="BA169" s="98">
        <f t="shared" si="363"/>
        <v>0</v>
      </c>
      <c r="BB169" s="98">
        <f t="shared" si="363"/>
        <v>0</v>
      </c>
      <c r="BC169" s="98">
        <f t="shared" si="363"/>
        <v>0</v>
      </c>
      <c r="BD169" s="99">
        <f t="shared" si="363"/>
        <v>0</v>
      </c>
      <c r="BE169" s="99">
        <f t="shared" si="363"/>
        <v>0</v>
      </c>
      <c r="BF169" s="99">
        <f t="shared" si="363"/>
        <v>0</v>
      </c>
      <c r="BG169" s="99">
        <f t="shared" si="363"/>
        <v>0</v>
      </c>
      <c r="BH169" s="99">
        <f t="shared" si="363"/>
        <v>0</v>
      </c>
      <c r="BI169" s="99">
        <f t="shared" si="363"/>
        <v>0</v>
      </c>
      <c r="BJ169" s="99">
        <f t="shared" si="363"/>
        <v>0</v>
      </c>
      <c r="BK169" s="99">
        <f t="shared" si="363"/>
        <v>0</v>
      </c>
      <c r="BL169" s="99">
        <f t="shared" si="363"/>
        <v>123200000</v>
      </c>
      <c r="BM169" s="99">
        <f t="shared" si="363"/>
        <v>187431667</v>
      </c>
      <c r="BN169" s="99">
        <f t="shared" si="363"/>
        <v>154620667</v>
      </c>
      <c r="BO169" s="99">
        <f t="shared" si="363"/>
        <v>154620667</v>
      </c>
      <c r="BP169" s="99">
        <f t="shared" si="363"/>
        <v>0</v>
      </c>
      <c r="BQ169" s="145">
        <f t="shared" si="363"/>
        <v>0</v>
      </c>
      <c r="BR169" s="145">
        <f t="shared" si="363"/>
        <v>0</v>
      </c>
      <c r="BS169" s="145">
        <f t="shared" si="363"/>
        <v>0</v>
      </c>
      <c r="BT169" s="99">
        <f t="shared" si="363"/>
        <v>126896000</v>
      </c>
      <c r="BU169" s="145">
        <f t="shared" si="363"/>
        <v>72215489</v>
      </c>
      <c r="BV169" s="145">
        <f t="shared" si="363"/>
        <v>72215489</v>
      </c>
      <c r="BW169" s="145">
        <f t="shared" si="363"/>
        <v>72215489</v>
      </c>
      <c r="BX169" s="145"/>
      <c r="BY169" s="99">
        <f t="shared" si="363"/>
        <v>0</v>
      </c>
      <c r="BZ169" s="145">
        <f t="shared" si="363"/>
        <v>153319244.41999999</v>
      </c>
      <c r="CA169" s="145">
        <f t="shared" si="363"/>
        <v>152988511</v>
      </c>
      <c r="CB169" s="145">
        <f t="shared" si="363"/>
        <v>152988511</v>
      </c>
      <c r="CC169" s="145"/>
      <c r="CD169" s="99">
        <f t="shared" si="363"/>
        <v>0</v>
      </c>
      <c r="CE169" s="145">
        <f t="shared" si="363"/>
        <v>29000000</v>
      </c>
      <c r="CF169" s="145">
        <f t="shared" si="363"/>
        <v>24040000</v>
      </c>
      <c r="CG169" s="145">
        <f t="shared" si="363"/>
        <v>24040000</v>
      </c>
      <c r="CH169" s="99">
        <f t="shared" si="363"/>
        <v>0</v>
      </c>
      <c r="CI169" s="145">
        <f t="shared" si="363"/>
        <v>0</v>
      </c>
      <c r="CJ169" s="145">
        <f t="shared" si="363"/>
        <v>0</v>
      </c>
      <c r="CK169" s="145">
        <f t="shared" si="363"/>
        <v>0</v>
      </c>
      <c r="CL169" s="99">
        <f t="shared" si="363"/>
        <v>0</v>
      </c>
      <c r="CM169" s="145">
        <f t="shared" si="363"/>
        <v>0</v>
      </c>
      <c r="CN169" s="145">
        <f t="shared" si="363"/>
        <v>0</v>
      </c>
      <c r="CO169" s="145">
        <f t="shared" si="363"/>
        <v>0</v>
      </c>
      <c r="CP169" s="99">
        <f t="shared" si="363"/>
        <v>0</v>
      </c>
      <c r="CQ169" s="145">
        <f t="shared" ref="CQ169:DC169" si="364">SUM(CQ170)</f>
        <v>0</v>
      </c>
      <c r="CR169" s="145">
        <f t="shared" si="364"/>
        <v>0</v>
      </c>
      <c r="CS169" s="145">
        <f t="shared" si="364"/>
        <v>0</v>
      </c>
      <c r="CT169" s="145"/>
      <c r="CU169" s="99">
        <f t="shared" si="364"/>
        <v>0</v>
      </c>
      <c r="CV169" s="145">
        <f t="shared" si="364"/>
        <v>0</v>
      </c>
      <c r="CW169" s="145">
        <f t="shared" si="364"/>
        <v>0</v>
      </c>
      <c r="CX169" s="145">
        <f t="shared" si="364"/>
        <v>0</v>
      </c>
      <c r="CY169" s="145"/>
      <c r="CZ169" s="99">
        <f t="shared" si="364"/>
        <v>0</v>
      </c>
      <c r="DA169" s="145">
        <f t="shared" si="364"/>
        <v>0</v>
      </c>
      <c r="DB169" s="145">
        <f t="shared" si="364"/>
        <v>0</v>
      </c>
      <c r="DC169" s="145">
        <f t="shared" si="364"/>
        <v>0</v>
      </c>
      <c r="DD169" s="693">
        <f t="shared" ref="DD169:ER169" si="365">SUM(DD170)</f>
        <v>126896000</v>
      </c>
      <c r="DE169" s="693">
        <f t="shared" si="365"/>
        <v>254534733.41999999</v>
      </c>
      <c r="DF169" s="693">
        <f t="shared" si="365"/>
        <v>249244000</v>
      </c>
      <c r="DG169" s="693">
        <f t="shared" si="365"/>
        <v>249244000</v>
      </c>
      <c r="DH169" s="693"/>
      <c r="DI169" s="852">
        <f t="shared" si="365"/>
        <v>0</v>
      </c>
      <c r="DJ169" s="852">
        <f t="shared" si="365"/>
        <v>0</v>
      </c>
      <c r="DK169" s="852">
        <f t="shared" si="365"/>
        <v>0</v>
      </c>
      <c r="DL169" s="852">
        <f t="shared" si="365"/>
        <v>0</v>
      </c>
      <c r="DM169" s="852">
        <f t="shared" si="365"/>
        <v>130702880</v>
      </c>
      <c r="DN169" s="852">
        <f t="shared" si="365"/>
        <v>330733</v>
      </c>
      <c r="DO169" s="852">
        <f t="shared" si="365"/>
        <v>0</v>
      </c>
      <c r="DP169" s="852">
        <f t="shared" si="365"/>
        <v>0</v>
      </c>
      <c r="DQ169" s="852">
        <f t="shared" si="365"/>
        <v>0</v>
      </c>
      <c r="DR169" s="852">
        <f t="shared" si="365"/>
        <v>169700000</v>
      </c>
      <c r="DS169" s="852">
        <f t="shared" si="365"/>
        <v>50700000</v>
      </c>
      <c r="DT169" s="852">
        <f t="shared" si="365"/>
        <v>15420000</v>
      </c>
      <c r="DU169" s="852">
        <f t="shared" si="365"/>
        <v>0</v>
      </c>
      <c r="DV169" s="852">
        <f t="shared" si="365"/>
        <v>0</v>
      </c>
      <c r="DW169" s="852">
        <f t="shared" si="365"/>
        <v>0</v>
      </c>
      <c r="DX169" s="852">
        <f t="shared" si="365"/>
        <v>0</v>
      </c>
      <c r="DY169" s="852">
        <f t="shared" si="365"/>
        <v>0</v>
      </c>
      <c r="DZ169" s="852">
        <f t="shared" si="365"/>
        <v>0</v>
      </c>
      <c r="EA169" s="852">
        <f t="shared" si="365"/>
        <v>0</v>
      </c>
      <c r="EB169" s="852">
        <f t="shared" si="365"/>
        <v>0</v>
      </c>
      <c r="EC169" s="852">
        <f t="shared" si="365"/>
        <v>0</v>
      </c>
      <c r="ED169" s="852">
        <f t="shared" si="365"/>
        <v>0</v>
      </c>
      <c r="EE169" s="852">
        <f t="shared" si="365"/>
        <v>0</v>
      </c>
      <c r="EF169" s="852">
        <f t="shared" si="365"/>
        <v>0</v>
      </c>
      <c r="EG169" s="852">
        <f t="shared" si="365"/>
        <v>0</v>
      </c>
      <c r="EH169" s="852">
        <f t="shared" si="365"/>
        <v>0</v>
      </c>
      <c r="EI169" s="852">
        <f t="shared" si="365"/>
        <v>0</v>
      </c>
      <c r="EJ169" s="852">
        <f t="shared" si="365"/>
        <v>0</v>
      </c>
      <c r="EK169" s="852">
        <f t="shared" si="365"/>
        <v>0</v>
      </c>
      <c r="EL169" s="852">
        <f t="shared" si="365"/>
        <v>0</v>
      </c>
      <c r="EM169" s="852">
        <f t="shared" si="365"/>
        <v>0</v>
      </c>
      <c r="EN169" s="852">
        <f t="shared" si="365"/>
        <v>0</v>
      </c>
      <c r="EO169" s="852">
        <f t="shared" si="365"/>
        <v>0</v>
      </c>
      <c r="EP169" s="852">
        <f t="shared" si="365"/>
        <v>0</v>
      </c>
      <c r="EQ169" s="852">
        <f t="shared" si="365"/>
        <v>0</v>
      </c>
      <c r="ER169" s="852">
        <f t="shared" si="365"/>
        <v>0</v>
      </c>
      <c r="ES169" s="852">
        <f>SUM(ES170)</f>
        <v>130702880</v>
      </c>
      <c r="ET169" s="852">
        <f t="shared" ref="ET169:EV169" si="366">SUM(ET170)</f>
        <v>170030733</v>
      </c>
      <c r="EU169" s="852">
        <f t="shared" si="366"/>
        <v>50700000</v>
      </c>
      <c r="EV169" s="852">
        <f t="shared" si="366"/>
        <v>15420000</v>
      </c>
      <c r="EW169" s="691"/>
      <c r="EX169" s="691"/>
      <c r="EY169" s="691"/>
      <c r="EZ169" s="691"/>
      <c r="FA169" s="691"/>
      <c r="FB169" s="691"/>
      <c r="FC169" s="691"/>
      <c r="FD169" s="691"/>
      <c r="FE169" s="691"/>
      <c r="FF169" s="693">
        <f>SUM(FF170)</f>
        <v>134623966.40000001</v>
      </c>
      <c r="FG169" s="1138">
        <f>SUM(FG170)</f>
        <v>515422846.39999998</v>
      </c>
    </row>
    <row r="170" spans="1:163" ht="107.25" customHeight="1" x14ac:dyDescent="0.2">
      <c r="A170" s="299"/>
      <c r="B170" s="358"/>
      <c r="C170" s="247">
        <v>14</v>
      </c>
      <c r="D170" s="218" t="s">
        <v>408</v>
      </c>
      <c r="E170" s="220" t="s">
        <v>276</v>
      </c>
      <c r="F170" s="367">
        <v>0.03</v>
      </c>
      <c r="G170" s="226">
        <v>118</v>
      </c>
      <c r="H170" s="222" t="s">
        <v>409</v>
      </c>
      <c r="I170" s="455" t="s">
        <v>410</v>
      </c>
      <c r="J170" s="361" t="s">
        <v>396</v>
      </c>
      <c r="K170" s="463">
        <v>5</v>
      </c>
      <c r="L170" s="464" t="s">
        <v>73</v>
      </c>
      <c r="M170" s="247">
        <v>16</v>
      </c>
      <c r="N170" s="247">
        <v>20</v>
      </c>
      <c r="O170" s="429">
        <v>4</v>
      </c>
      <c r="P170" s="946">
        <v>5</v>
      </c>
      <c r="Q170" s="217">
        <v>6</v>
      </c>
      <c r="R170" s="228"/>
      <c r="S170" s="923">
        <v>8</v>
      </c>
      <c r="T170" s="217">
        <v>6</v>
      </c>
      <c r="U170" s="462"/>
      <c r="V170" s="1034">
        <v>3</v>
      </c>
      <c r="W170" s="217">
        <v>4</v>
      </c>
      <c r="X170" s="465"/>
      <c r="Y170" s="466">
        <f>BL170/BL169</f>
        <v>1</v>
      </c>
      <c r="Z170" s="227">
        <v>4</v>
      </c>
      <c r="AA170" s="313" t="s">
        <v>114</v>
      </c>
      <c r="AB170" s="97"/>
      <c r="AC170" s="75"/>
      <c r="AD170" s="68"/>
      <c r="AE170" s="68"/>
      <c r="AF170" s="77">
        <v>123200000</v>
      </c>
      <c r="AG170" s="77">
        <v>174931667</v>
      </c>
      <c r="AH170" s="75">
        <v>142120667</v>
      </c>
      <c r="AI170" s="75">
        <v>142120667</v>
      </c>
      <c r="AJ170" s="97"/>
      <c r="AK170" s="75">
        <v>12500000</v>
      </c>
      <c r="AL170" s="75">
        <v>12500000</v>
      </c>
      <c r="AM170" s="75">
        <v>12500000</v>
      </c>
      <c r="AN170" s="97"/>
      <c r="AO170" s="75"/>
      <c r="AP170" s="75"/>
      <c r="AQ170" s="75"/>
      <c r="AR170" s="97"/>
      <c r="AS170" s="75"/>
      <c r="AT170" s="68"/>
      <c r="AU170" s="68"/>
      <c r="AV170" s="97"/>
      <c r="AW170" s="75"/>
      <c r="AX170" s="75"/>
      <c r="AY170" s="75"/>
      <c r="AZ170" s="97"/>
      <c r="BA170" s="75"/>
      <c r="BB170" s="75"/>
      <c r="BC170" s="75"/>
      <c r="BD170" s="97"/>
      <c r="BE170" s="75"/>
      <c r="BF170" s="68"/>
      <c r="BG170" s="68"/>
      <c r="BH170" s="97"/>
      <c r="BI170" s="75"/>
      <c r="BJ170" s="75"/>
      <c r="BK170" s="75"/>
      <c r="BL170" s="67">
        <f>+AB170+AF170+AJ170+AN170+AR170+AV170+AZ170+BD170+BH170</f>
        <v>123200000</v>
      </c>
      <c r="BM170" s="68">
        <f>AC170+AG170+AK170+AO170+AS170+AW170+BA170+BE170+BI170</f>
        <v>187431667</v>
      </c>
      <c r="BN170" s="68">
        <f>AD170+AH170+AL170+AP170+AT170+AX170+BB170+BF170+BJ170</f>
        <v>154620667</v>
      </c>
      <c r="BO170" s="68">
        <f>AE170+AI170+AM170+AQ170+AU170+AY170+BC170+BG170+BK170</f>
        <v>154620667</v>
      </c>
      <c r="BP170" s="682"/>
      <c r="BQ170" s="238"/>
      <c r="BR170" s="238"/>
      <c r="BS170" s="238"/>
      <c r="BT170" s="682">
        <v>126896000</v>
      </c>
      <c r="BU170" s="238">
        <v>72215489</v>
      </c>
      <c r="BV170" s="238">
        <v>72215489</v>
      </c>
      <c r="BW170" s="238">
        <v>72215489</v>
      </c>
      <c r="BX170" s="238"/>
      <c r="BY170" s="682"/>
      <c r="BZ170" s="238">
        <v>153319244.41999999</v>
      </c>
      <c r="CA170" s="238">
        <v>152988511</v>
      </c>
      <c r="CB170" s="238">
        <v>152988511</v>
      </c>
      <c r="CC170" s="238"/>
      <c r="CD170" s="682"/>
      <c r="CE170" s="322">
        <v>29000000</v>
      </c>
      <c r="CF170" s="238">
        <v>24040000</v>
      </c>
      <c r="CG170" s="238">
        <v>24040000</v>
      </c>
      <c r="CH170" s="682"/>
      <c r="CI170" s="238"/>
      <c r="CJ170" s="238"/>
      <c r="CK170" s="238"/>
      <c r="CL170" s="682"/>
      <c r="CM170" s="238"/>
      <c r="CN170" s="238"/>
      <c r="CO170" s="238"/>
      <c r="CP170" s="682"/>
      <c r="CQ170" s="238"/>
      <c r="CR170" s="238"/>
      <c r="CS170" s="238"/>
      <c r="CT170" s="238"/>
      <c r="CU170" s="682"/>
      <c r="CV170" s="238"/>
      <c r="CW170" s="238"/>
      <c r="CX170" s="238"/>
      <c r="CY170" s="238"/>
      <c r="CZ170" s="682"/>
      <c r="DA170" s="238"/>
      <c r="DB170" s="238"/>
      <c r="DC170" s="238"/>
      <c r="DD170" s="676">
        <f>BP170+BT170+BY170+CD170+CH170+CL170+CP170+CU170+CZ170</f>
        <v>126896000</v>
      </c>
      <c r="DE170" s="711">
        <f>BQ170+BU170+BZ170+CE170+CI170+CM170+CQ170+CV170+DA170</f>
        <v>254534733.41999999</v>
      </c>
      <c r="DF170" s="711">
        <f>BR170+BV170+CA170+CF170+CJ170+CN170+CR170+CW170+DB170</f>
        <v>249244000</v>
      </c>
      <c r="DG170" s="711">
        <f>BS170+BW170+CB170+CG170+CK170+CO170+CS170+CX170+DC170</f>
        <v>249244000</v>
      </c>
      <c r="DH170" s="711"/>
      <c r="DI170" s="685"/>
      <c r="DJ170" s="93"/>
      <c r="DK170" s="685"/>
      <c r="DL170" s="685"/>
      <c r="DM170" s="685">
        <v>130702880</v>
      </c>
      <c r="DN170" s="685">
        <v>330733</v>
      </c>
      <c r="DO170" s="685"/>
      <c r="DP170" s="685"/>
      <c r="DQ170" s="685"/>
      <c r="DR170" s="685">
        <v>169700000</v>
      </c>
      <c r="DS170" s="685">
        <v>50700000</v>
      </c>
      <c r="DT170" s="685">
        <v>15420000</v>
      </c>
      <c r="DU170" s="685"/>
      <c r="DV170" s="685"/>
      <c r="DW170" s="685"/>
      <c r="DX170" s="685"/>
      <c r="DY170" s="685"/>
      <c r="DZ170" s="685"/>
      <c r="EA170" s="685"/>
      <c r="EB170" s="685"/>
      <c r="EC170" s="685"/>
      <c r="ED170" s="685"/>
      <c r="EE170" s="685"/>
      <c r="EF170" s="685"/>
      <c r="EG170" s="685"/>
      <c r="EH170" s="685"/>
      <c r="EI170" s="685"/>
      <c r="EJ170" s="685"/>
      <c r="EK170" s="685"/>
      <c r="EL170" s="685"/>
      <c r="EM170" s="685"/>
      <c r="EN170" s="685"/>
      <c r="EO170" s="685"/>
      <c r="EP170" s="682"/>
      <c r="EQ170" s="682"/>
      <c r="ER170" s="682"/>
      <c r="ES170" s="676">
        <f>DI170+DM170+DQ170+DU170+DY170+EC170+EG170+EK170+EO170</f>
        <v>130702880</v>
      </c>
      <c r="ET170" s="690">
        <f>DJ170+DN170+DR170+DV170+DZ170+ED170+EH170+EL170+EP170</f>
        <v>170030733</v>
      </c>
      <c r="EU170" s="690">
        <f>DK170+DO170+DS170+DW170+EA170+EE170+EI170+EM170+EQ170</f>
        <v>50700000</v>
      </c>
      <c r="EV170" s="690">
        <f>DL170+DP170+DT170+DX170+EB170+EF170+EJ170+EN170+ER170</f>
        <v>15420000</v>
      </c>
      <c r="EW170" s="834"/>
      <c r="EX170" s="682">
        <v>134623966.40000001</v>
      </c>
      <c r="EY170" s="682"/>
      <c r="EZ170" s="682"/>
      <c r="FA170" s="682"/>
      <c r="FB170" s="682"/>
      <c r="FC170" s="682"/>
      <c r="FD170" s="682"/>
      <c r="FE170" s="682"/>
      <c r="FF170" s="676">
        <f>EW170+EX170+EY170+EZ170+FA170+FB170+FC170+FD170+FE170</f>
        <v>134623966.40000001</v>
      </c>
      <c r="FG170" s="107">
        <f>BL170+DD170+ES170+FF170</f>
        <v>515422846.39999998</v>
      </c>
    </row>
    <row r="171" spans="1:163" ht="24.75" customHeight="1" x14ac:dyDescent="0.2">
      <c r="A171" s="299"/>
      <c r="B171" s="192">
        <v>10</v>
      </c>
      <c r="C171" s="297" t="s">
        <v>411</v>
      </c>
      <c r="D171" s="194"/>
      <c r="E171" s="194"/>
      <c r="F171" s="194"/>
      <c r="G171" s="467"/>
      <c r="H171" s="197"/>
      <c r="I171" s="197"/>
      <c r="J171" s="198"/>
      <c r="K171" s="196"/>
      <c r="L171" s="199"/>
      <c r="M171" s="197"/>
      <c r="N171" s="197"/>
      <c r="O171" s="200"/>
      <c r="P171" s="200"/>
      <c r="Q171" s="197"/>
      <c r="R171" s="201"/>
      <c r="S171" s="864"/>
      <c r="T171" s="197"/>
      <c r="U171" s="197"/>
      <c r="V171" s="200"/>
      <c r="W171" s="196"/>
      <c r="X171" s="196"/>
      <c r="Y171" s="298"/>
      <c r="Z171" s="196"/>
      <c r="AA171" s="196"/>
      <c r="AB171" s="63">
        <f t="shared" ref="AB171:BK171" si="367">+AB172+AB174</f>
        <v>0</v>
      </c>
      <c r="AC171" s="63">
        <f t="shared" si="367"/>
        <v>0</v>
      </c>
      <c r="AD171" s="63">
        <f t="shared" si="367"/>
        <v>0</v>
      </c>
      <c r="AE171" s="63">
        <f t="shared" si="367"/>
        <v>0</v>
      </c>
      <c r="AF171" s="63">
        <f t="shared" si="367"/>
        <v>333032525</v>
      </c>
      <c r="AG171" s="63">
        <f t="shared" si="367"/>
        <v>312865735</v>
      </c>
      <c r="AH171" s="63">
        <f t="shared" si="367"/>
        <v>158252651</v>
      </c>
      <c r="AI171" s="63">
        <f t="shared" si="367"/>
        <v>158252651</v>
      </c>
      <c r="AJ171" s="63">
        <f t="shared" si="367"/>
        <v>90000000</v>
      </c>
      <c r="AK171" s="63">
        <f t="shared" si="367"/>
        <v>90000000</v>
      </c>
      <c r="AL171" s="63">
        <f t="shared" si="367"/>
        <v>88000000</v>
      </c>
      <c r="AM171" s="63">
        <f t="shared" si="367"/>
        <v>88000000</v>
      </c>
      <c r="AN171" s="63">
        <f t="shared" si="367"/>
        <v>0</v>
      </c>
      <c r="AO171" s="63">
        <f t="shared" si="367"/>
        <v>0</v>
      </c>
      <c r="AP171" s="63">
        <f t="shared" si="367"/>
        <v>0</v>
      </c>
      <c r="AQ171" s="63">
        <f t="shared" si="367"/>
        <v>0</v>
      </c>
      <c r="AR171" s="63">
        <f t="shared" si="367"/>
        <v>0</v>
      </c>
      <c r="AS171" s="63">
        <f t="shared" si="367"/>
        <v>0</v>
      </c>
      <c r="AT171" s="63">
        <f t="shared" si="367"/>
        <v>0</v>
      </c>
      <c r="AU171" s="63">
        <f t="shared" si="367"/>
        <v>0</v>
      </c>
      <c r="AV171" s="63">
        <f t="shared" si="367"/>
        <v>0</v>
      </c>
      <c r="AW171" s="63">
        <f t="shared" si="367"/>
        <v>0</v>
      </c>
      <c r="AX171" s="63">
        <f t="shared" si="367"/>
        <v>0</v>
      </c>
      <c r="AY171" s="63">
        <f t="shared" si="367"/>
        <v>0</v>
      </c>
      <c r="AZ171" s="63">
        <f t="shared" si="367"/>
        <v>0</v>
      </c>
      <c r="BA171" s="63">
        <f t="shared" si="367"/>
        <v>0</v>
      </c>
      <c r="BB171" s="63">
        <f t="shared" si="367"/>
        <v>0</v>
      </c>
      <c r="BC171" s="63">
        <f t="shared" si="367"/>
        <v>0</v>
      </c>
      <c r="BD171" s="63">
        <f t="shared" si="367"/>
        <v>0</v>
      </c>
      <c r="BE171" s="63">
        <f t="shared" si="367"/>
        <v>0</v>
      </c>
      <c r="BF171" s="63">
        <f t="shared" si="367"/>
        <v>0</v>
      </c>
      <c r="BG171" s="63">
        <f t="shared" si="367"/>
        <v>0</v>
      </c>
      <c r="BH171" s="63">
        <f t="shared" si="367"/>
        <v>0</v>
      </c>
      <c r="BI171" s="63">
        <f t="shared" si="367"/>
        <v>0</v>
      </c>
      <c r="BJ171" s="63">
        <f t="shared" si="367"/>
        <v>0</v>
      </c>
      <c r="BK171" s="63">
        <f t="shared" si="367"/>
        <v>0</v>
      </c>
      <c r="BL171" s="63">
        <f>+BL172+BL174</f>
        <v>423032525</v>
      </c>
      <c r="BM171" s="63">
        <f>+BM172+BM174</f>
        <v>402865735</v>
      </c>
      <c r="BN171" s="63">
        <f>+BN172+BN174</f>
        <v>246252651</v>
      </c>
      <c r="BO171" s="63">
        <f>+BO172+BO174</f>
        <v>246252651</v>
      </c>
      <c r="BP171" s="63">
        <f t="shared" ref="BP171:EF171" si="368">+BP172+BP174</f>
        <v>0</v>
      </c>
      <c r="BQ171" s="133">
        <f t="shared" si="368"/>
        <v>0</v>
      </c>
      <c r="BR171" s="133">
        <f t="shared" si="368"/>
        <v>0</v>
      </c>
      <c r="BS171" s="133">
        <f t="shared" si="368"/>
        <v>0</v>
      </c>
      <c r="BT171" s="63">
        <f t="shared" si="368"/>
        <v>236949833</v>
      </c>
      <c r="BU171" s="133">
        <f t="shared" si="368"/>
        <v>185613084</v>
      </c>
      <c r="BV171" s="133">
        <f t="shared" si="368"/>
        <v>117355100</v>
      </c>
      <c r="BW171" s="133">
        <f t="shared" si="368"/>
        <v>117355100</v>
      </c>
      <c r="BX171" s="133"/>
      <c r="BY171" s="63">
        <f t="shared" si="368"/>
        <v>233900000</v>
      </c>
      <c r="BZ171" s="133">
        <f t="shared" si="368"/>
        <v>500577643</v>
      </c>
      <c r="CA171" s="133">
        <f t="shared" si="368"/>
        <v>350969866</v>
      </c>
      <c r="CB171" s="133">
        <f t="shared" si="368"/>
        <v>350969866</v>
      </c>
      <c r="CC171" s="133"/>
      <c r="CD171" s="63">
        <f t="shared" si="368"/>
        <v>0</v>
      </c>
      <c r="CE171" s="133">
        <f t="shared" si="368"/>
        <v>0</v>
      </c>
      <c r="CF171" s="133">
        <f t="shared" si="368"/>
        <v>0</v>
      </c>
      <c r="CG171" s="133">
        <f t="shared" si="368"/>
        <v>0</v>
      </c>
      <c r="CH171" s="63">
        <f t="shared" si="368"/>
        <v>0</v>
      </c>
      <c r="CI171" s="133">
        <f t="shared" si="368"/>
        <v>0</v>
      </c>
      <c r="CJ171" s="133">
        <f t="shared" si="368"/>
        <v>0</v>
      </c>
      <c r="CK171" s="133">
        <f t="shared" si="368"/>
        <v>0</v>
      </c>
      <c r="CL171" s="63">
        <f t="shared" si="368"/>
        <v>0</v>
      </c>
      <c r="CM171" s="133">
        <f t="shared" si="368"/>
        <v>0</v>
      </c>
      <c r="CN171" s="133">
        <f t="shared" si="368"/>
        <v>0</v>
      </c>
      <c r="CO171" s="133">
        <f t="shared" si="368"/>
        <v>0</v>
      </c>
      <c r="CP171" s="63">
        <f t="shared" si="368"/>
        <v>0</v>
      </c>
      <c r="CQ171" s="133">
        <f t="shared" si="368"/>
        <v>0</v>
      </c>
      <c r="CR171" s="133">
        <f t="shared" si="368"/>
        <v>0</v>
      </c>
      <c r="CS171" s="133">
        <f t="shared" si="368"/>
        <v>0</v>
      </c>
      <c r="CT171" s="133"/>
      <c r="CU171" s="63">
        <f t="shared" si="368"/>
        <v>0</v>
      </c>
      <c r="CV171" s="133">
        <f t="shared" si="368"/>
        <v>0</v>
      </c>
      <c r="CW171" s="133">
        <f t="shared" si="368"/>
        <v>0</v>
      </c>
      <c r="CX171" s="133">
        <f t="shared" si="368"/>
        <v>0</v>
      </c>
      <c r="CY171" s="133"/>
      <c r="CZ171" s="63">
        <f t="shared" si="368"/>
        <v>0</v>
      </c>
      <c r="DA171" s="133">
        <f t="shared" si="368"/>
        <v>0</v>
      </c>
      <c r="DB171" s="133">
        <f t="shared" si="368"/>
        <v>0</v>
      </c>
      <c r="DC171" s="133">
        <f t="shared" si="368"/>
        <v>0</v>
      </c>
      <c r="DD171" s="63">
        <f t="shared" si="368"/>
        <v>470849833</v>
      </c>
      <c r="DE171" s="63">
        <f t="shared" si="368"/>
        <v>686190727</v>
      </c>
      <c r="DF171" s="63">
        <f t="shared" si="368"/>
        <v>468324966</v>
      </c>
      <c r="DG171" s="63">
        <f t="shared" si="368"/>
        <v>468324966</v>
      </c>
      <c r="DH171" s="63"/>
      <c r="DI171" s="63">
        <f t="shared" si="368"/>
        <v>0</v>
      </c>
      <c r="DJ171" s="63">
        <f t="shared" si="368"/>
        <v>0</v>
      </c>
      <c r="DK171" s="63">
        <f t="shared" si="368"/>
        <v>0</v>
      </c>
      <c r="DL171" s="63">
        <f t="shared" si="368"/>
        <v>0</v>
      </c>
      <c r="DM171" s="63">
        <f t="shared" si="368"/>
        <v>244058328</v>
      </c>
      <c r="DN171" s="63">
        <f t="shared" si="368"/>
        <v>626456761</v>
      </c>
      <c r="DO171" s="63">
        <f t="shared" si="368"/>
        <v>0</v>
      </c>
      <c r="DP171" s="63">
        <f t="shared" si="368"/>
        <v>0</v>
      </c>
      <c r="DQ171" s="63">
        <f t="shared" si="368"/>
        <v>74647000</v>
      </c>
      <c r="DR171" s="63">
        <f t="shared" si="368"/>
        <v>474500000</v>
      </c>
      <c r="DS171" s="63">
        <f t="shared" si="368"/>
        <v>75172000</v>
      </c>
      <c r="DT171" s="63">
        <f t="shared" si="368"/>
        <v>24093600</v>
      </c>
      <c r="DU171" s="63">
        <f t="shared" si="368"/>
        <v>0</v>
      </c>
      <c r="DV171" s="63">
        <f t="shared" si="368"/>
        <v>0</v>
      </c>
      <c r="DW171" s="63">
        <f t="shared" si="368"/>
        <v>0</v>
      </c>
      <c r="DX171" s="63">
        <f t="shared" si="368"/>
        <v>0</v>
      </c>
      <c r="DY171" s="63">
        <f t="shared" si="368"/>
        <v>0</v>
      </c>
      <c r="DZ171" s="63">
        <f t="shared" si="368"/>
        <v>0</v>
      </c>
      <c r="EA171" s="63">
        <f t="shared" si="368"/>
        <v>0</v>
      </c>
      <c r="EB171" s="63">
        <f t="shared" si="368"/>
        <v>0</v>
      </c>
      <c r="EC171" s="63">
        <f t="shared" si="368"/>
        <v>0</v>
      </c>
      <c r="ED171" s="63">
        <f t="shared" si="368"/>
        <v>0</v>
      </c>
      <c r="EE171" s="63">
        <f t="shared" si="368"/>
        <v>0</v>
      </c>
      <c r="EF171" s="63">
        <f t="shared" si="368"/>
        <v>0</v>
      </c>
      <c r="EG171" s="63">
        <f t="shared" ref="EG171" si="369">+EG172+EG174</f>
        <v>0</v>
      </c>
      <c r="EH171" s="63">
        <f t="shared" ref="EH171:ER171" si="370">+EH172+EH174</f>
        <v>0</v>
      </c>
      <c r="EI171" s="63">
        <f t="shared" si="370"/>
        <v>0</v>
      </c>
      <c r="EJ171" s="63">
        <f t="shared" si="370"/>
        <v>0</v>
      </c>
      <c r="EK171" s="63">
        <f t="shared" si="370"/>
        <v>0</v>
      </c>
      <c r="EL171" s="63">
        <f t="shared" si="370"/>
        <v>0</v>
      </c>
      <c r="EM171" s="63">
        <f t="shared" si="370"/>
        <v>0</v>
      </c>
      <c r="EN171" s="63">
        <f t="shared" si="370"/>
        <v>0</v>
      </c>
      <c r="EO171" s="63">
        <f t="shared" si="370"/>
        <v>0</v>
      </c>
      <c r="EP171" s="63">
        <f t="shared" si="370"/>
        <v>0</v>
      </c>
      <c r="EQ171" s="63">
        <f t="shared" si="370"/>
        <v>0</v>
      </c>
      <c r="ER171" s="63">
        <f t="shared" si="370"/>
        <v>0</v>
      </c>
      <c r="ES171" s="63">
        <f>+ES172+ES174</f>
        <v>318705328</v>
      </c>
      <c r="ET171" s="63">
        <f t="shared" ref="ET171:EV171" si="371">+ET172+ET174</f>
        <v>1100956761</v>
      </c>
      <c r="EU171" s="63">
        <f t="shared" si="371"/>
        <v>75172000</v>
      </c>
      <c r="EV171" s="63">
        <f t="shared" si="371"/>
        <v>24093600</v>
      </c>
      <c r="EW171" s="674"/>
      <c r="EX171" s="674"/>
      <c r="EY171" s="674"/>
      <c r="EZ171" s="674"/>
      <c r="FA171" s="674"/>
      <c r="FB171" s="674"/>
      <c r="FC171" s="674"/>
      <c r="FD171" s="674"/>
      <c r="FE171" s="674"/>
      <c r="FF171" s="804">
        <f>+FF172+FF174</f>
        <v>296380078</v>
      </c>
      <c r="FG171" s="63">
        <f>+FG172+FG174</f>
        <v>1508967764</v>
      </c>
    </row>
    <row r="172" spans="1:163" ht="24.75" customHeight="1" x14ac:dyDescent="0.2">
      <c r="A172" s="299"/>
      <c r="B172" s="296"/>
      <c r="C172" s="205">
        <v>32</v>
      </c>
      <c r="D172" s="206" t="s">
        <v>412</v>
      </c>
      <c r="E172" s="209"/>
      <c r="F172" s="209"/>
      <c r="G172" s="208"/>
      <c r="H172" s="209"/>
      <c r="I172" s="209"/>
      <c r="J172" s="208"/>
      <c r="K172" s="210"/>
      <c r="L172" s="211"/>
      <c r="M172" s="209"/>
      <c r="N172" s="209"/>
      <c r="O172" s="212"/>
      <c r="P172" s="212"/>
      <c r="Q172" s="209"/>
      <c r="R172" s="213"/>
      <c r="S172" s="865"/>
      <c r="T172" s="209"/>
      <c r="U172" s="209"/>
      <c r="V172" s="212"/>
      <c r="W172" s="210"/>
      <c r="X172" s="210"/>
      <c r="Y172" s="300"/>
      <c r="Z172" s="210"/>
      <c r="AA172" s="210"/>
      <c r="AB172" s="65">
        <f t="shared" ref="AB172:BK172" si="372">SUM(AB173)</f>
        <v>0</v>
      </c>
      <c r="AC172" s="65">
        <f t="shared" si="372"/>
        <v>0</v>
      </c>
      <c r="AD172" s="65">
        <f t="shared" si="372"/>
        <v>0</v>
      </c>
      <c r="AE172" s="65">
        <f t="shared" si="372"/>
        <v>0</v>
      </c>
      <c r="AF172" s="65">
        <f t="shared" si="372"/>
        <v>333032525</v>
      </c>
      <c r="AG172" s="65">
        <f t="shared" si="372"/>
        <v>312865735</v>
      </c>
      <c r="AH172" s="65">
        <f t="shared" si="372"/>
        <v>158252651</v>
      </c>
      <c r="AI172" s="65">
        <f t="shared" si="372"/>
        <v>158252651</v>
      </c>
      <c r="AJ172" s="65">
        <f t="shared" si="372"/>
        <v>60000000</v>
      </c>
      <c r="AK172" s="65">
        <f t="shared" si="372"/>
        <v>60000000</v>
      </c>
      <c r="AL172" s="65">
        <f t="shared" si="372"/>
        <v>60000000</v>
      </c>
      <c r="AM172" s="65">
        <f t="shared" si="372"/>
        <v>60000000</v>
      </c>
      <c r="AN172" s="65">
        <f t="shared" si="372"/>
        <v>0</v>
      </c>
      <c r="AO172" s="65">
        <f t="shared" si="372"/>
        <v>0</v>
      </c>
      <c r="AP172" s="65">
        <f t="shared" si="372"/>
        <v>0</v>
      </c>
      <c r="AQ172" s="65">
        <f t="shared" si="372"/>
        <v>0</v>
      </c>
      <c r="AR172" s="65">
        <f t="shared" si="372"/>
        <v>0</v>
      </c>
      <c r="AS172" s="65">
        <f t="shared" si="372"/>
        <v>0</v>
      </c>
      <c r="AT172" s="65">
        <f t="shared" si="372"/>
        <v>0</v>
      </c>
      <c r="AU172" s="65">
        <f t="shared" si="372"/>
        <v>0</v>
      </c>
      <c r="AV172" s="65">
        <f t="shared" si="372"/>
        <v>0</v>
      </c>
      <c r="AW172" s="65">
        <f t="shared" si="372"/>
        <v>0</v>
      </c>
      <c r="AX172" s="65">
        <f t="shared" si="372"/>
        <v>0</v>
      </c>
      <c r="AY172" s="65">
        <f t="shared" si="372"/>
        <v>0</v>
      </c>
      <c r="AZ172" s="65">
        <f t="shared" si="372"/>
        <v>0</v>
      </c>
      <c r="BA172" s="65">
        <f t="shared" si="372"/>
        <v>0</v>
      </c>
      <c r="BB172" s="65">
        <f t="shared" si="372"/>
        <v>0</v>
      </c>
      <c r="BC172" s="65">
        <f t="shared" si="372"/>
        <v>0</v>
      </c>
      <c r="BD172" s="65">
        <f t="shared" si="372"/>
        <v>0</v>
      </c>
      <c r="BE172" s="65">
        <f t="shared" si="372"/>
        <v>0</v>
      </c>
      <c r="BF172" s="65">
        <f t="shared" si="372"/>
        <v>0</v>
      </c>
      <c r="BG172" s="65">
        <f t="shared" si="372"/>
        <v>0</v>
      </c>
      <c r="BH172" s="65">
        <f t="shared" si="372"/>
        <v>0</v>
      </c>
      <c r="BI172" s="65">
        <f t="shared" si="372"/>
        <v>0</v>
      </c>
      <c r="BJ172" s="65">
        <f t="shared" si="372"/>
        <v>0</v>
      </c>
      <c r="BK172" s="65">
        <f t="shared" si="372"/>
        <v>0</v>
      </c>
      <c r="BL172" s="65">
        <f>SUM(BL173)</f>
        <v>393032525</v>
      </c>
      <c r="BM172" s="65">
        <f>SUM(BM173)</f>
        <v>372865735</v>
      </c>
      <c r="BN172" s="65">
        <f t="shared" ref="BN172:ED172" si="373">SUM(BN173)</f>
        <v>218252651</v>
      </c>
      <c r="BO172" s="65">
        <f t="shared" si="373"/>
        <v>218252651</v>
      </c>
      <c r="BP172" s="65">
        <f t="shared" si="373"/>
        <v>0</v>
      </c>
      <c r="BQ172" s="135">
        <f t="shared" si="373"/>
        <v>0</v>
      </c>
      <c r="BR172" s="135">
        <f t="shared" si="373"/>
        <v>0</v>
      </c>
      <c r="BS172" s="135">
        <f t="shared" si="373"/>
        <v>0</v>
      </c>
      <c r="BT172" s="65">
        <f t="shared" si="373"/>
        <v>236949833</v>
      </c>
      <c r="BU172" s="135">
        <f t="shared" si="373"/>
        <v>135613084</v>
      </c>
      <c r="BV172" s="135">
        <f t="shared" si="373"/>
        <v>67355100</v>
      </c>
      <c r="BW172" s="135">
        <f t="shared" si="373"/>
        <v>67355100</v>
      </c>
      <c r="BX172" s="135"/>
      <c r="BY172" s="65">
        <f t="shared" si="373"/>
        <v>193900000</v>
      </c>
      <c r="BZ172" s="135">
        <f t="shared" si="373"/>
        <v>400577643</v>
      </c>
      <c r="CA172" s="135">
        <f t="shared" si="373"/>
        <v>274533866</v>
      </c>
      <c r="CB172" s="135">
        <f t="shared" si="373"/>
        <v>274533866</v>
      </c>
      <c r="CC172" s="135"/>
      <c r="CD172" s="65">
        <f t="shared" si="373"/>
        <v>0</v>
      </c>
      <c r="CE172" s="135">
        <f t="shared" si="373"/>
        <v>0</v>
      </c>
      <c r="CF172" s="135">
        <f t="shared" si="373"/>
        <v>0</v>
      </c>
      <c r="CG172" s="135">
        <f t="shared" si="373"/>
        <v>0</v>
      </c>
      <c r="CH172" s="65">
        <f t="shared" si="373"/>
        <v>0</v>
      </c>
      <c r="CI172" s="135">
        <f t="shared" si="373"/>
        <v>0</v>
      </c>
      <c r="CJ172" s="135">
        <f t="shared" si="373"/>
        <v>0</v>
      </c>
      <c r="CK172" s="135">
        <f t="shared" si="373"/>
        <v>0</v>
      </c>
      <c r="CL172" s="65">
        <f t="shared" si="373"/>
        <v>0</v>
      </c>
      <c r="CM172" s="135">
        <f t="shared" si="373"/>
        <v>0</v>
      </c>
      <c r="CN172" s="135">
        <f t="shared" si="373"/>
        <v>0</v>
      </c>
      <c r="CO172" s="135">
        <f t="shared" si="373"/>
        <v>0</v>
      </c>
      <c r="CP172" s="65">
        <f t="shared" si="373"/>
        <v>0</v>
      </c>
      <c r="CQ172" s="135">
        <f t="shared" si="373"/>
        <v>0</v>
      </c>
      <c r="CR172" s="135">
        <f t="shared" si="373"/>
        <v>0</v>
      </c>
      <c r="CS172" s="135">
        <f t="shared" si="373"/>
        <v>0</v>
      </c>
      <c r="CT172" s="135"/>
      <c r="CU172" s="65">
        <f t="shared" si="373"/>
        <v>0</v>
      </c>
      <c r="CV172" s="135">
        <f t="shared" si="373"/>
        <v>0</v>
      </c>
      <c r="CW172" s="135">
        <f t="shared" si="373"/>
        <v>0</v>
      </c>
      <c r="CX172" s="135">
        <f t="shared" si="373"/>
        <v>0</v>
      </c>
      <c r="CY172" s="135"/>
      <c r="CZ172" s="65">
        <f t="shared" si="373"/>
        <v>0</v>
      </c>
      <c r="DA172" s="135">
        <f t="shared" si="373"/>
        <v>0</v>
      </c>
      <c r="DB172" s="135">
        <f t="shared" si="373"/>
        <v>0</v>
      </c>
      <c r="DC172" s="135">
        <f t="shared" si="373"/>
        <v>0</v>
      </c>
      <c r="DD172" s="65">
        <f t="shared" si="373"/>
        <v>430849833</v>
      </c>
      <c r="DE172" s="65">
        <f t="shared" si="373"/>
        <v>536190727</v>
      </c>
      <c r="DF172" s="65">
        <f t="shared" si="373"/>
        <v>341888966</v>
      </c>
      <c r="DG172" s="65">
        <f t="shared" si="373"/>
        <v>341888966</v>
      </c>
      <c r="DH172" s="65"/>
      <c r="DI172" s="65">
        <f t="shared" si="373"/>
        <v>0</v>
      </c>
      <c r="DJ172" s="65">
        <f t="shared" si="373"/>
        <v>0</v>
      </c>
      <c r="DK172" s="65">
        <f t="shared" si="373"/>
        <v>0</v>
      </c>
      <c r="DL172" s="65">
        <f t="shared" si="373"/>
        <v>0</v>
      </c>
      <c r="DM172" s="65">
        <f t="shared" si="373"/>
        <v>244058328</v>
      </c>
      <c r="DN172" s="65">
        <f t="shared" si="373"/>
        <v>156456761</v>
      </c>
      <c r="DO172" s="65">
        <f t="shared" si="373"/>
        <v>0</v>
      </c>
      <c r="DP172" s="65">
        <f t="shared" si="373"/>
        <v>0</v>
      </c>
      <c r="DQ172" s="65">
        <f t="shared" si="373"/>
        <v>59647000</v>
      </c>
      <c r="DR172" s="65">
        <f t="shared" si="373"/>
        <v>394500000</v>
      </c>
      <c r="DS172" s="65">
        <f t="shared" si="373"/>
        <v>44752000</v>
      </c>
      <c r="DT172" s="65">
        <f t="shared" si="373"/>
        <v>13953600</v>
      </c>
      <c r="DU172" s="65">
        <f t="shared" si="373"/>
        <v>0</v>
      </c>
      <c r="DV172" s="65">
        <f t="shared" si="373"/>
        <v>0</v>
      </c>
      <c r="DW172" s="65">
        <f t="shared" si="373"/>
        <v>0</v>
      </c>
      <c r="DX172" s="65">
        <f t="shared" si="373"/>
        <v>0</v>
      </c>
      <c r="DY172" s="65">
        <f t="shared" si="373"/>
        <v>0</v>
      </c>
      <c r="DZ172" s="65">
        <f t="shared" si="373"/>
        <v>0</v>
      </c>
      <c r="EA172" s="65">
        <f t="shared" si="373"/>
        <v>0</v>
      </c>
      <c r="EB172" s="65">
        <f t="shared" si="373"/>
        <v>0</v>
      </c>
      <c r="EC172" s="65">
        <f t="shared" si="373"/>
        <v>0</v>
      </c>
      <c r="ED172" s="65">
        <f t="shared" si="373"/>
        <v>0</v>
      </c>
      <c r="EE172" s="65">
        <f t="shared" ref="EE172:ER172" si="374">SUM(EE173)</f>
        <v>0</v>
      </c>
      <c r="EF172" s="65">
        <f t="shared" si="374"/>
        <v>0</v>
      </c>
      <c r="EG172" s="65">
        <f t="shared" si="374"/>
        <v>0</v>
      </c>
      <c r="EH172" s="65">
        <f t="shared" si="374"/>
        <v>0</v>
      </c>
      <c r="EI172" s="65">
        <f t="shared" si="374"/>
        <v>0</v>
      </c>
      <c r="EJ172" s="65">
        <f t="shared" si="374"/>
        <v>0</v>
      </c>
      <c r="EK172" s="65">
        <f t="shared" si="374"/>
        <v>0</v>
      </c>
      <c r="EL172" s="65">
        <f t="shared" si="374"/>
        <v>0</v>
      </c>
      <c r="EM172" s="65">
        <f t="shared" si="374"/>
        <v>0</v>
      </c>
      <c r="EN172" s="65">
        <f t="shared" si="374"/>
        <v>0</v>
      </c>
      <c r="EO172" s="65">
        <f t="shared" si="374"/>
        <v>0</v>
      </c>
      <c r="EP172" s="65">
        <f t="shared" si="374"/>
        <v>0</v>
      </c>
      <c r="EQ172" s="65">
        <f t="shared" si="374"/>
        <v>0</v>
      </c>
      <c r="ER172" s="65">
        <f t="shared" si="374"/>
        <v>0</v>
      </c>
      <c r="ES172" s="65">
        <f>SUM(ES173)</f>
        <v>303705328</v>
      </c>
      <c r="ET172" s="65">
        <f t="shared" ref="ET172:EV172" si="375">SUM(ET173)</f>
        <v>550956761</v>
      </c>
      <c r="EU172" s="65">
        <f t="shared" si="375"/>
        <v>44752000</v>
      </c>
      <c r="EV172" s="65">
        <f t="shared" si="375"/>
        <v>13953600</v>
      </c>
      <c r="EW172" s="675"/>
      <c r="EX172" s="675"/>
      <c r="EY172" s="675"/>
      <c r="EZ172" s="675"/>
      <c r="FA172" s="675"/>
      <c r="FB172" s="675"/>
      <c r="FC172" s="675"/>
      <c r="FD172" s="675"/>
      <c r="FE172" s="675"/>
      <c r="FF172" s="82">
        <f>SUM(FF173)</f>
        <v>281380078</v>
      </c>
      <c r="FG172" s="65">
        <f>SUM(FG173)</f>
        <v>1408967764</v>
      </c>
    </row>
    <row r="173" spans="1:163" ht="126.75" customHeight="1" x14ac:dyDescent="0.2">
      <c r="A173" s="299"/>
      <c r="B173" s="299"/>
      <c r="C173" s="247">
        <v>6</v>
      </c>
      <c r="D173" s="468" t="s">
        <v>231</v>
      </c>
      <c r="E173" s="227" t="s">
        <v>127</v>
      </c>
      <c r="F173" s="227" t="s">
        <v>128</v>
      </c>
      <c r="G173" s="226">
        <v>119</v>
      </c>
      <c r="H173" s="222" t="s">
        <v>413</v>
      </c>
      <c r="I173" s="455" t="s">
        <v>395</v>
      </c>
      <c r="J173" s="223" t="s">
        <v>396</v>
      </c>
      <c r="K173" s="426">
        <v>5</v>
      </c>
      <c r="L173" s="273" t="s">
        <v>73</v>
      </c>
      <c r="M173" s="247">
        <v>10</v>
      </c>
      <c r="N173" s="247">
        <v>32</v>
      </c>
      <c r="O173" s="364">
        <v>7</v>
      </c>
      <c r="P173" s="926">
        <v>7</v>
      </c>
      <c r="Q173" s="247">
        <v>9</v>
      </c>
      <c r="R173" s="228"/>
      <c r="S173" s="924">
        <v>11</v>
      </c>
      <c r="T173" s="247">
        <v>9</v>
      </c>
      <c r="U173" s="247"/>
      <c r="V173" s="924">
        <v>1</v>
      </c>
      <c r="W173" s="247">
        <v>7</v>
      </c>
      <c r="X173" s="273"/>
      <c r="Y173" s="388">
        <f>BL173/BL172</f>
        <v>1</v>
      </c>
      <c r="Z173" s="227">
        <v>11</v>
      </c>
      <c r="AA173" s="224" t="s">
        <v>230</v>
      </c>
      <c r="AB173" s="85"/>
      <c r="AC173" s="75"/>
      <c r="AD173" s="68"/>
      <c r="AE173" s="68"/>
      <c r="AF173" s="85">
        <v>333032525</v>
      </c>
      <c r="AG173" s="85">
        <v>312865735</v>
      </c>
      <c r="AH173" s="75">
        <v>158252651</v>
      </c>
      <c r="AI173" s="75">
        <v>158252651</v>
      </c>
      <c r="AJ173" s="78">
        <v>60000000</v>
      </c>
      <c r="AK173" s="78">
        <v>60000000</v>
      </c>
      <c r="AL173" s="75">
        <v>60000000</v>
      </c>
      <c r="AM173" s="75">
        <v>60000000</v>
      </c>
      <c r="AN173" s="77"/>
      <c r="AO173" s="78"/>
      <c r="AP173" s="78"/>
      <c r="AQ173" s="75"/>
      <c r="AR173" s="85"/>
      <c r="AS173" s="75"/>
      <c r="AT173" s="68"/>
      <c r="AU173" s="68"/>
      <c r="AV173" s="85"/>
      <c r="AW173" s="75"/>
      <c r="AX173" s="75"/>
      <c r="AY173" s="75"/>
      <c r="AZ173" s="85"/>
      <c r="BA173" s="75"/>
      <c r="BB173" s="75"/>
      <c r="BC173" s="75"/>
      <c r="BD173" s="85"/>
      <c r="BE173" s="75"/>
      <c r="BF173" s="68"/>
      <c r="BG173" s="68"/>
      <c r="BH173" s="85"/>
      <c r="BI173" s="75"/>
      <c r="BJ173" s="75"/>
      <c r="BK173" s="75"/>
      <c r="BL173" s="67">
        <f>+AB173+AF173+AJ173+AN173+AR173+AV173+AZ173+BD173+BH173</f>
        <v>393032525</v>
      </c>
      <c r="BM173" s="68">
        <f>AC173+AG173+AK173+AO173+AS173+AW173+BA173+BE173+BI173</f>
        <v>372865735</v>
      </c>
      <c r="BN173" s="68">
        <f>AD173+AH173+AL173+AP173+AT173+AX173+BB173+BF173+BJ173</f>
        <v>218252651</v>
      </c>
      <c r="BO173" s="68">
        <f>AE173+AI173+AM173+AQ173+AU173+AY173+BC173+BG173+BK173</f>
        <v>218252651</v>
      </c>
      <c r="BP173" s="682"/>
      <c r="BQ173" s="238"/>
      <c r="BR173" s="238"/>
      <c r="BS173" s="238"/>
      <c r="BT173" s="682">
        <v>236949833</v>
      </c>
      <c r="BU173" s="238">
        <v>135613084</v>
      </c>
      <c r="BV173" s="238">
        <v>67355100</v>
      </c>
      <c r="BW173" s="238">
        <v>67355100</v>
      </c>
      <c r="BX173" s="238"/>
      <c r="BY173" s="686">
        <v>193900000</v>
      </c>
      <c r="BZ173" s="322">
        <v>400577643</v>
      </c>
      <c r="CA173" s="322">
        <v>274533866</v>
      </c>
      <c r="CB173" s="322">
        <v>274533866</v>
      </c>
      <c r="CC173" s="322"/>
      <c r="CD173" s="686"/>
      <c r="CE173" s="322"/>
      <c r="CF173" s="322"/>
      <c r="CG173" s="322"/>
      <c r="CH173" s="682"/>
      <c r="CI173" s="238"/>
      <c r="CJ173" s="238"/>
      <c r="CK173" s="238"/>
      <c r="CL173" s="682"/>
      <c r="CM173" s="238"/>
      <c r="CN173" s="238"/>
      <c r="CO173" s="238"/>
      <c r="CP173" s="682"/>
      <c r="CQ173" s="238"/>
      <c r="CR173" s="238"/>
      <c r="CS173" s="238"/>
      <c r="CT173" s="238"/>
      <c r="CU173" s="682"/>
      <c r="CV173" s="238"/>
      <c r="CW173" s="238"/>
      <c r="CX173" s="238"/>
      <c r="CY173" s="238"/>
      <c r="CZ173" s="682"/>
      <c r="DA173" s="238"/>
      <c r="DB173" s="238"/>
      <c r="DC173" s="238"/>
      <c r="DD173" s="676">
        <f>BP173+BT173+BY173+CD173+CH173+CL173+CP173+CU173+CZ173</f>
        <v>430849833</v>
      </c>
      <c r="DE173" s="711">
        <f>BQ173+BU173+BZ173+CE173+CI173+CM173+CQ173+CV173+DA173</f>
        <v>536190727</v>
      </c>
      <c r="DF173" s="711">
        <f>BR173+BV173+CA173+CF173+CJ173+CN173+CR173+CW173+DB173</f>
        <v>341888966</v>
      </c>
      <c r="DG173" s="711">
        <f>BS173+BW173+CB173+CG173+CK173+CO173+CS173+CX173+DC173</f>
        <v>341888966</v>
      </c>
      <c r="DH173" s="711"/>
      <c r="DI173" s="685"/>
      <c r="DJ173" s="93"/>
      <c r="DK173" s="685"/>
      <c r="DL173" s="685"/>
      <c r="DM173" s="685">
        <v>244058328</v>
      </c>
      <c r="DN173" s="685">
        <v>156456761</v>
      </c>
      <c r="DO173" s="685"/>
      <c r="DP173" s="685"/>
      <c r="DQ173" s="93">
        <v>59647000</v>
      </c>
      <c r="DR173" s="93">
        <f>150000000+244500000</f>
        <v>394500000</v>
      </c>
      <c r="DS173" s="93">
        <v>44752000</v>
      </c>
      <c r="DT173" s="93">
        <v>13953600</v>
      </c>
      <c r="DU173" s="93"/>
      <c r="DV173" s="93"/>
      <c r="DW173" s="93"/>
      <c r="DX173" s="93"/>
      <c r="DY173" s="685"/>
      <c r="DZ173" s="685"/>
      <c r="EA173" s="685"/>
      <c r="EB173" s="685"/>
      <c r="EC173" s="685"/>
      <c r="ED173" s="685"/>
      <c r="EE173" s="685"/>
      <c r="EF173" s="685"/>
      <c r="EG173" s="685"/>
      <c r="EH173" s="685"/>
      <c r="EI173" s="685"/>
      <c r="EJ173" s="685"/>
      <c r="EK173" s="685"/>
      <c r="EL173" s="685"/>
      <c r="EM173" s="685"/>
      <c r="EN173" s="685"/>
      <c r="EO173" s="685"/>
      <c r="EP173" s="682"/>
      <c r="EQ173" s="682"/>
      <c r="ER173" s="682"/>
      <c r="ES173" s="676">
        <f>DI173+DM173+DQ173+DU173+DY173+EC173+EG173+EK173+EO173</f>
        <v>303705328</v>
      </c>
      <c r="ET173" s="690">
        <f>DJ173+DN173+DR173+DV173+DZ173+ED173+EH173+EL173+EP173</f>
        <v>550956761</v>
      </c>
      <c r="EU173" s="690">
        <f>DK173+DO173+DS173+DW173+EA173+EE173+EI173+EM173+EQ173</f>
        <v>44752000</v>
      </c>
      <c r="EV173" s="690">
        <f>DL173+DP173+DT173+DX173+EB173+EF173+EJ173+EN173+ER173</f>
        <v>13953600</v>
      </c>
      <c r="EW173" s="834"/>
      <c r="EX173" s="682">
        <v>251380078</v>
      </c>
      <c r="EY173" s="685">
        <v>30000000</v>
      </c>
      <c r="EZ173" s="682"/>
      <c r="FA173" s="682"/>
      <c r="FB173" s="682"/>
      <c r="FC173" s="682"/>
      <c r="FD173" s="682"/>
      <c r="FE173" s="682"/>
      <c r="FF173" s="676">
        <f>EW173+EX173+EY173+EZ173+FA173+FB173+FC173+FD173+FE173</f>
        <v>281380078</v>
      </c>
      <c r="FG173" s="107">
        <f>BL173+DD173+ES173+FF173</f>
        <v>1408967764</v>
      </c>
    </row>
    <row r="174" spans="1:163" ht="24.75" customHeight="1" x14ac:dyDescent="0.2">
      <c r="A174" s="299"/>
      <c r="B174" s="299"/>
      <c r="C174" s="205">
        <v>33</v>
      </c>
      <c r="D174" s="206" t="s">
        <v>414</v>
      </c>
      <c r="E174" s="209"/>
      <c r="F174" s="209"/>
      <c r="G174" s="208"/>
      <c r="H174" s="209"/>
      <c r="I174" s="209"/>
      <c r="J174" s="208"/>
      <c r="K174" s="210"/>
      <c r="L174" s="211"/>
      <c r="M174" s="209"/>
      <c r="N174" s="209"/>
      <c r="O174" s="212"/>
      <c r="P174" s="212"/>
      <c r="Q174" s="209"/>
      <c r="R174" s="213"/>
      <c r="S174" s="865"/>
      <c r="T174" s="209"/>
      <c r="U174" s="209"/>
      <c r="V174" s="212"/>
      <c r="W174" s="210"/>
      <c r="X174" s="210"/>
      <c r="Y174" s="300"/>
      <c r="Z174" s="210"/>
      <c r="AA174" s="210"/>
      <c r="AB174" s="65">
        <f t="shared" ref="AB174:BK174" si="376">SUM(AB175:AB176)</f>
        <v>0</v>
      </c>
      <c r="AC174" s="65">
        <f t="shared" si="376"/>
        <v>0</v>
      </c>
      <c r="AD174" s="65">
        <f t="shared" si="376"/>
        <v>0</v>
      </c>
      <c r="AE174" s="65">
        <f t="shared" si="376"/>
        <v>0</v>
      </c>
      <c r="AF174" s="65">
        <f t="shared" si="376"/>
        <v>0</v>
      </c>
      <c r="AG174" s="65">
        <f t="shared" si="376"/>
        <v>0</v>
      </c>
      <c r="AH174" s="65">
        <f t="shared" si="376"/>
        <v>0</v>
      </c>
      <c r="AI174" s="65">
        <f t="shared" si="376"/>
        <v>0</v>
      </c>
      <c r="AJ174" s="65">
        <f t="shared" si="376"/>
        <v>30000000</v>
      </c>
      <c r="AK174" s="65">
        <f t="shared" si="376"/>
        <v>30000000</v>
      </c>
      <c r="AL174" s="65">
        <f t="shared" si="376"/>
        <v>28000000</v>
      </c>
      <c r="AM174" s="65">
        <f t="shared" si="376"/>
        <v>28000000</v>
      </c>
      <c r="AN174" s="65">
        <f t="shared" si="376"/>
        <v>0</v>
      </c>
      <c r="AO174" s="65">
        <f t="shared" si="376"/>
        <v>0</v>
      </c>
      <c r="AP174" s="65">
        <f t="shared" si="376"/>
        <v>0</v>
      </c>
      <c r="AQ174" s="65">
        <f t="shared" si="376"/>
        <v>0</v>
      </c>
      <c r="AR174" s="65">
        <f t="shared" si="376"/>
        <v>0</v>
      </c>
      <c r="AS174" s="65">
        <f t="shared" si="376"/>
        <v>0</v>
      </c>
      <c r="AT174" s="65">
        <f t="shared" si="376"/>
        <v>0</v>
      </c>
      <c r="AU174" s="65">
        <f t="shared" si="376"/>
        <v>0</v>
      </c>
      <c r="AV174" s="65">
        <f t="shared" si="376"/>
        <v>0</v>
      </c>
      <c r="AW174" s="65">
        <f t="shared" si="376"/>
        <v>0</v>
      </c>
      <c r="AX174" s="65">
        <f t="shared" si="376"/>
        <v>0</v>
      </c>
      <c r="AY174" s="65">
        <f t="shared" si="376"/>
        <v>0</v>
      </c>
      <c r="AZ174" s="65">
        <f t="shared" si="376"/>
        <v>0</v>
      </c>
      <c r="BA174" s="65">
        <f t="shared" si="376"/>
        <v>0</v>
      </c>
      <c r="BB174" s="65">
        <f t="shared" si="376"/>
        <v>0</v>
      </c>
      <c r="BC174" s="65">
        <f t="shared" si="376"/>
        <v>0</v>
      </c>
      <c r="BD174" s="65">
        <f t="shared" si="376"/>
        <v>0</v>
      </c>
      <c r="BE174" s="65">
        <f t="shared" si="376"/>
        <v>0</v>
      </c>
      <c r="BF174" s="65">
        <f t="shared" si="376"/>
        <v>0</v>
      </c>
      <c r="BG174" s="65">
        <f t="shared" si="376"/>
        <v>0</v>
      </c>
      <c r="BH174" s="65">
        <f t="shared" si="376"/>
        <v>0</v>
      </c>
      <c r="BI174" s="65">
        <f t="shared" si="376"/>
        <v>0</v>
      </c>
      <c r="BJ174" s="65">
        <f t="shared" si="376"/>
        <v>0</v>
      </c>
      <c r="BK174" s="65">
        <f t="shared" si="376"/>
        <v>0</v>
      </c>
      <c r="BL174" s="66">
        <f>SUM(BL175:BL176)</f>
        <v>30000000</v>
      </c>
      <c r="BM174" s="65">
        <f>SUM(BM175:BM176)</f>
        <v>30000000</v>
      </c>
      <c r="BN174" s="65">
        <f t="shared" ref="BN174:ED174" si="377">SUM(BN175:BN176)</f>
        <v>28000000</v>
      </c>
      <c r="BO174" s="65">
        <f t="shared" si="377"/>
        <v>28000000</v>
      </c>
      <c r="BP174" s="65">
        <f t="shared" si="377"/>
        <v>0</v>
      </c>
      <c r="BQ174" s="135">
        <f t="shared" si="377"/>
        <v>0</v>
      </c>
      <c r="BR174" s="135">
        <f t="shared" si="377"/>
        <v>0</v>
      </c>
      <c r="BS174" s="135">
        <f t="shared" si="377"/>
        <v>0</v>
      </c>
      <c r="BT174" s="65">
        <f t="shared" si="377"/>
        <v>0</v>
      </c>
      <c r="BU174" s="135">
        <f t="shared" si="377"/>
        <v>50000000</v>
      </c>
      <c r="BV174" s="135">
        <f t="shared" si="377"/>
        <v>50000000</v>
      </c>
      <c r="BW174" s="135">
        <f t="shared" si="377"/>
        <v>50000000</v>
      </c>
      <c r="BX174" s="135"/>
      <c r="BY174" s="65">
        <f t="shared" si="377"/>
        <v>40000000</v>
      </c>
      <c r="BZ174" s="135">
        <f t="shared" si="377"/>
        <v>100000000</v>
      </c>
      <c r="CA174" s="135">
        <f t="shared" si="377"/>
        <v>76436000</v>
      </c>
      <c r="CB174" s="135">
        <f t="shared" si="377"/>
        <v>76436000</v>
      </c>
      <c r="CC174" s="135"/>
      <c r="CD174" s="65">
        <f t="shared" si="377"/>
        <v>0</v>
      </c>
      <c r="CE174" s="135">
        <f t="shared" si="377"/>
        <v>0</v>
      </c>
      <c r="CF174" s="135">
        <f t="shared" si="377"/>
        <v>0</v>
      </c>
      <c r="CG174" s="135">
        <f t="shared" si="377"/>
        <v>0</v>
      </c>
      <c r="CH174" s="65">
        <f t="shared" si="377"/>
        <v>0</v>
      </c>
      <c r="CI174" s="135">
        <f t="shared" si="377"/>
        <v>0</v>
      </c>
      <c r="CJ174" s="135">
        <f t="shared" si="377"/>
        <v>0</v>
      </c>
      <c r="CK174" s="135">
        <f t="shared" si="377"/>
        <v>0</v>
      </c>
      <c r="CL174" s="65">
        <f t="shared" si="377"/>
        <v>0</v>
      </c>
      <c r="CM174" s="135">
        <f t="shared" si="377"/>
        <v>0</v>
      </c>
      <c r="CN174" s="135">
        <f t="shared" si="377"/>
        <v>0</v>
      </c>
      <c r="CO174" s="135">
        <f t="shared" si="377"/>
        <v>0</v>
      </c>
      <c r="CP174" s="65">
        <f t="shared" si="377"/>
        <v>0</v>
      </c>
      <c r="CQ174" s="135">
        <f t="shared" si="377"/>
        <v>0</v>
      </c>
      <c r="CR174" s="135">
        <f t="shared" si="377"/>
        <v>0</v>
      </c>
      <c r="CS174" s="135">
        <f t="shared" si="377"/>
        <v>0</v>
      </c>
      <c r="CT174" s="135"/>
      <c r="CU174" s="65">
        <f t="shared" si="377"/>
        <v>0</v>
      </c>
      <c r="CV174" s="135">
        <f t="shared" si="377"/>
        <v>0</v>
      </c>
      <c r="CW174" s="135">
        <f t="shared" si="377"/>
        <v>0</v>
      </c>
      <c r="CX174" s="135">
        <f t="shared" si="377"/>
        <v>0</v>
      </c>
      <c r="CY174" s="135"/>
      <c r="CZ174" s="65">
        <f t="shared" si="377"/>
        <v>0</v>
      </c>
      <c r="DA174" s="135">
        <f t="shared" si="377"/>
        <v>0</v>
      </c>
      <c r="DB174" s="135">
        <f t="shared" si="377"/>
        <v>0</v>
      </c>
      <c r="DC174" s="135">
        <f t="shared" si="377"/>
        <v>0</v>
      </c>
      <c r="DD174" s="65">
        <f t="shared" si="377"/>
        <v>40000000</v>
      </c>
      <c r="DE174" s="65">
        <f t="shared" si="377"/>
        <v>150000000</v>
      </c>
      <c r="DF174" s="65">
        <f t="shared" si="377"/>
        <v>126436000</v>
      </c>
      <c r="DG174" s="65">
        <f t="shared" si="377"/>
        <v>126436000</v>
      </c>
      <c r="DH174" s="65"/>
      <c r="DI174" s="65">
        <f t="shared" si="377"/>
        <v>0</v>
      </c>
      <c r="DJ174" s="65">
        <f t="shared" si="377"/>
        <v>0</v>
      </c>
      <c r="DK174" s="65">
        <f t="shared" si="377"/>
        <v>0</v>
      </c>
      <c r="DL174" s="65">
        <f t="shared" si="377"/>
        <v>0</v>
      </c>
      <c r="DM174" s="65">
        <f t="shared" si="377"/>
        <v>0</v>
      </c>
      <c r="DN174" s="65">
        <f t="shared" si="377"/>
        <v>470000000</v>
      </c>
      <c r="DO174" s="65">
        <f t="shared" si="377"/>
        <v>0</v>
      </c>
      <c r="DP174" s="65">
        <f t="shared" si="377"/>
        <v>0</v>
      </c>
      <c r="DQ174" s="65">
        <f t="shared" si="377"/>
        <v>15000000</v>
      </c>
      <c r="DR174" s="65">
        <f t="shared" si="377"/>
        <v>80000000</v>
      </c>
      <c r="DS174" s="65">
        <f t="shared" si="377"/>
        <v>30420000</v>
      </c>
      <c r="DT174" s="65">
        <f t="shared" si="377"/>
        <v>10140000</v>
      </c>
      <c r="DU174" s="65">
        <f t="shared" si="377"/>
        <v>0</v>
      </c>
      <c r="DV174" s="65">
        <f t="shared" si="377"/>
        <v>0</v>
      </c>
      <c r="DW174" s="65">
        <f t="shared" si="377"/>
        <v>0</v>
      </c>
      <c r="DX174" s="65">
        <f t="shared" si="377"/>
        <v>0</v>
      </c>
      <c r="DY174" s="65">
        <f t="shared" si="377"/>
        <v>0</v>
      </c>
      <c r="DZ174" s="65">
        <f t="shared" si="377"/>
        <v>0</v>
      </c>
      <c r="EA174" s="65">
        <f t="shared" si="377"/>
        <v>0</v>
      </c>
      <c r="EB174" s="65">
        <f t="shared" si="377"/>
        <v>0</v>
      </c>
      <c r="EC174" s="65">
        <f t="shared" si="377"/>
        <v>0</v>
      </c>
      <c r="ED174" s="65">
        <f t="shared" si="377"/>
        <v>0</v>
      </c>
      <c r="EE174" s="65">
        <f t="shared" ref="EE174:ER174" si="378">SUM(EE175:EE176)</f>
        <v>0</v>
      </c>
      <c r="EF174" s="65">
        <f t="shared" si="378"/>
        <v>0</v>
      </c>
      <c r="EG174" s="65">
        <f t="shared" si="378"/>
        <v>0</v>
      </c>
      <c r="EH174" s="65">
        <f t="shared" si="378"/>
        <v>0</v>
      </c>
      <c r="EI174" s="65">
        <f t="shared" si="378"/>
        <v>0</v>
      </c>
      <c r="EJ174" s="65">
        <f t="shared" si="378"/>
        <v>0</v>
      </c>
      <c r="EK174" s="65">
        <f t="shared" si="378"/>
        <v>0</v>
      </c>
      <c r="EL174" s="65">
        <f t="shared" si="378"/>
        <v>0</v>
      </c>
      <c r="EM174" s="65">
        <f t="shared" si="378"/>
        <v>0</v>
      </c>
      <c r="EN174" s="65">
        <f t="shared" si="378"/>
        <v>0</v>
      </c>
      <c r="EO174" s="65">
        <f t="shared" si="378"/>
        <v>0</v>
      </c>
      <c r="EP174" s="65">
        <f t="shared" si="378"/>
        <v>0</v>
      </c>
      <c r="EQ174" s="65">
        <f t="shared" si="378"/>
        <v>0</v>
      </c>
      <c r="ER174" s="65">
        <f t="shared" si="378"/>
        <v>0</v>
      </c>
      <c r="ES174" s="65">
        <f>SUM(ES175:ES176)</f>
        <v>15000000</v>
      </c>
      <c r="ET174" s="65">
        <f t="shared" ref="ET174:EV174" si="379">SUM(ET175:ET176)</f>
        <v>550000000</v>
      </c>
      <c r="EU174" s="65">
        <f t="shared" si="379"/>
        <v>30420000</v>
      </c>
      <c r="EV174" s="65">
        <f t="shared" si="379"/>
        <v>10140000</v>
      </c>
      <c r="EW174" s="675"/>
      <c r="EX174" s="675"/>
      <c r="EY174" s="675"/>
      <c r="EZ174" s="675"/>
      <c r="FA174" s="675"/>
      <c r="FB174" s="675"/>
      <c r="FC174" s="675"/>
      <c r="FD174" s="675"/>
      <c r="FE174" s="675"/>
      <c r="FF174" s="82">
        <f>SUM(FF175:FF176)</f>
        <v>15000000</v>
      </c>
      <c r="FG174" s="65">
        <f>SUM(FG175:FG176)</f>
        <v>100000000</v>
      </c>
    </row>
    <row r="175" spans="1:163" ht="50.25" customHeight="1" x14ac:dyDescent="0.2">
      <c r="A175" s="299"/>
      <c r="B175" s="299"/>
      <c r="C175" s="217">
        <v>5</v>
      </c>
      <c r="D175" s="241" t="s">
        <v>406</v>
      </c>
      <c r="E175" s="469" t="s">
        <v>121</v>
      </c>
      <c r="F175" s="470" t="s">
        <v>121</v>
      </c>
      <c r="G175" s="226">
        <v>120</v>
      </c>
      <c r="H175" s="222" t="s">
        <v>415</v>
      </c>
      <c r="I175" s="455" t="s">
        <v>416</v>
      </c>
      <c r="J175" s="223" t="s">
        <v>396</v>
      </c>
      <c r="K175" s="426">
        <v>5</v>
      </c>
      <c r="L175" s="273" t="s">
        <v>73</v>
      </c>
      <c r="M175" s="247">
        <v>0</v>
      </c>
      <c r="N175" s="227">
        <v>10</v>
      </c>
      <c r="O175" s="364">
        <v>2</v>
      </c>
      <c r="P175" s="926">
        <v>2</v>
      </c>
      <c r="Q175" s="247">
        <v>3</v>
      </c>
      <c r="R175" s="228"/>
      <c r="S175" s="924">
        <v>3</v>
      </c>
      <c r="T175" s="247">
        <v>3</v>
      </c>
      <c r="U175" s="247"/>
      <c r="V175" s="924">
        <v>0</v>
      </c>
      <c r="W175" s="247">
        <v>2</v>
      </c>
      <c r="X175" s="273"/>
      <c r="Y175" s="449">
        <f>BL175/BL174</f>
        <v>0.5</v>
      </c>
      <c r="Z175" s="227">
        <v>11</v>
      </c>
      <c r="AA175" s="224" t="s">
        <v>230</v>
      </c>
      <c r="AB175" s="77"/>
      <c r="AC175" s="78"/>
      <c r="AD175" s="79"/>
      <c r="AE175" s="79"/>
      <c r="AF175" s="77"/>
      <c r="AG175" s="78"/>
      <c r="AH175" s="78"/>
      <c r="AI175" s="78"/>
      <c r="AJ175" s="77">
        <v>15000000</v>
      </c>
      <c r="AK175" s="69">
        <v>15000000</v>
      </c>
      <c r="AL175" s="78">
        <v>13000000</v>
      </c>
      <c r="AM175" s="78">
        <v>13000000</v>
      </c>
      <c r="AN175" s="77"/>
      <c r="AO175" s="78"/>
      <c r="AP175" s="78"/>
      <c r="AQ175" s="78"/>
      <c r="AR175" s="77"/>
      <c r="AS175" s="78"/>
      <c r="AT175" s="79"/>
      <c r="AU175" s="79"/>
      <c r="AV175" s="77"/>
      <c r="AW175" s="78"/>
      <c r="AX175" s="78"/>
      <c r="AY175" s="78"/>
      <c r="AZ175" s="77"/>
      <c r="BA175" s="78"/>
      <c r="BB175" s="78"/>
      <c r="BC175" s="78"/>
      <c r="BD175" s="77"/>
      <c r="BE175" s="78"/>
      <c r="BF175" s="79"/>
      <c r="BG175" s="79"/>
      <c r="BH175" s="77"/>
      <c r="BI175" s="78"/>
      <c r="BJ175" s="78"/>
      <c r="BK175" s="78"/>
      <c r="BL175" s="67">
        <f>+AB175+AF175+AJ175+AN175+AR175+AV175+AZ175+BD175+BH175</f>
        <v>15000000</v>
      </c>
      <c r="BM175" s="68">
        <f t="shared" ref="BM175:BO176" si="380">AC175+AG175+AK175+AO175+AS175+AW175+BA175+BE175+BI175</f>
        <v>15000000</v>
      </c>
      <c r="BN175" s="68">
        <f t="shared" si="380"/>
        <v>13000000</v>
      </c>
      <c r="BO175" s="68">
        <f t="shared" si="380"/>
        <v>13000000</v>
      </c>
      <c r="BP175" s="682"/>
      <c r="BQ175" s="238"/>
      <c r="BR175" s="238"/>
      <c r="BS175" s="238"/>
      <c r="BT175" s="682"/>
      <c r="BU175" s="238"/>
      <c r="BV175" s="238"/>
      <c r="BW175" s="238"/>
      <c r="BX175" s="238"/>
      <c r="BY175" s="682">
        <v>20000000</v>
      </c>
      <c r="BZ175" s="238">
        <v>23000000</v>
      </c>
      <c r="CA175" s="238"/>
      <c r="CB175" s="238"/>
      <c r="CC175" s="238"/>
      <c r="CD175" s="682"/>
      <c r="CE175" s="238"/>
      <c r="CF175" s="238"/>
      <c r="CG175" s="238"/>
      <c r="CH175" s="682"/>
      <c r="CI175" s="238"/>
      <c r="CJ175" s="238"/>
      <c r="CK175" s="238"/>
      <c r="CL175" s="682"/>
      <c r="CM175" s="238"/>
      <c r="CN175" s="238"/>
      <c r="CO175" s="238"/>
      <c r="CP175" s="682"/>
      <c r="CQ175" s="238"/>
      <c r="CR175" s="238"/>
      <c r="CS175" s="238"/>
      <c r="CT175" s="238"/>
      <c r="CU175" s="682"/>
      <c r="CV175" s="238"/>
      <c r="CW175" s="238"/>
      <c r="CX175" s="238"/>
      <c r="CY175" s="238"/>
      <c r="CZ175" s="682"/>
      <c r="DA175" s="238"/>
      <c r="DB175" s="238"/>
      <c r="DC175" s="238"/>
      <c r="DD175" s="676">
        <f t="shared" ref="DD175:DG176" si="381">BP175+BT175+BY175+CD175+CH175+CL175+CP175+CU175+CZ175</f>
        <v>20000000</v>
      </c>
      <c r="DE175" s="711">
        <f t="shared" si="381"/>
        <v>23000000</v>
      </c>
      <c r="DF175" s="711">
        <f t="shared" si="381"/>
        <v>0</v>
      </c>
      <c r="DG175" s="711">
        <f t="shared" si="381"/>
        <v>0</v>
      </c>
      <c r="DH175" s="711"/>
      <c r="DI175" s="685"/>
      <c r="DJ175" s="93"/>
      <c r="DK175" s="685"/>
      <c r="DL175" s="685"/>
      <c r="DM175" s="685"/>
      <c r="DN175" s="685">
        <v>450000000</v>
      </c>
      <c r="DO175" s="685"/>
      <c r="DP175" s="685"/>
      <c r="DQ175" s="685">
        <v>7500000</v>
      </c>
      <c r="DR175" s="685">
        <v>24230000</v>
      </c>
      <c r="DS175" s="685"/>
      <c r="DT175" s="685"/>
      <c r="DU175" s="685"/>
      <c r="DV175" s="685"/>
      <c r="DW175" s="685"/>
      <c r="DX175" s="685"/>
      <c r="DY175" s="685"/>
      <c r="DZ175" s="685"/>
      <c r="EA175" s="685"/>
      <c r="EB175" s="685"/>
      <c r="EC175" s="685"/>
      <c r="ED175" s="685"/>
      <c r="EE175" s="685"/>
      <c r="EF175" s="685"/>
      <c r="EG175" s="685"/>
      <c r="EH175" s="685"/>
      <c r="EI175" s="685"/>
      <c r="EJ175" s="685"/>
      <c r="EK175" s="685"/>
      <c r="EL175" s="685"/>
      <c r="EM175" s="685"/>
      <c r="EN175" s="685"/>
      <c r="EO175" s="685"/>
      <c r="EP175" s="682"/>
      <c r="EQ175" s="682"/>
      <c r="ER175" s="682"/>
      <c r="ES175" s="676">
        <f>DI175+DM175+DQ175+DU175+DY175+EC175+EG175+EK175+EO175</f>
        <v>7500000</v>
      </c>
      <c r="ET175" s="690">
        <f t="shared" ref="ET175:EV176" si="382">DJ175+DN175+DR175+DV175+DZ175+ED175+EH175+EL175+EP175</f>
        <v>474230000</v>
      </c>
      <c r="EU175" s="690">
        <f t="shared" si="382"/>
        <v>0</v>
      </c>
      <c r="EV175" s="690">
        <f t="shared" si="382"/>
        <v>0</v>
      </c>
      <c r="EW175" s="834"/>
      <c r="EX175" s="682"/>
      <c r="EY175" s="682">
        <v>7500000</v>
      </c>
      <c r="EZ175" s="682"/>
      <c r="FA175" s="682"/>
      <c r="FB175" s="682"/>
      <c r="FC175" s="682"/>
      <c r="FD175" s="682"/>
      <c r="FE175" s="682"/>
      <c r="FF175" s="676">
        <f>EW175+EX175+EY175+EZ175+FA175+FB175+FC175+FD175+FE175</f>
        <v>7500000</v>
      </c>
      <c r="FG175" s="107">
        <f>BL175+DD175+ES175+FF175</f>
        <v>50000000</v>
      </c>
    </row>
    <row r="176" spans="1:163" ht="78.75" customHeight="1" x14ac:dyDescent="0.2">
      <c r="A176" s="299"/>
      <c r="B176" s="358"/>
      <c r="C176" s="239"/>
      <c r="D176" s="244"/>
      <c r="E176" s="325"/>
      <c r="F176" s="369"/>
      <c r="G176" s="226">
        <v>121</v>
      </c>
      <c r="H176" s="222" t="s">
        <v>417</v>
      </c>
      <c r="I176" s="455" t="s">
        <v>418</v>
      </c>
      <c r="J176" s="223" t="s">
        <v>396</v>
      </c>
      <c r="K176" s="426">
        <v>5</v>
      </c>
      <c r="L176" s="471" t="s">
        <v>73</v>
      </c>
      <c r="M176" s="247">
        <v>9</v>
      </c>
      <c r="N176" s="227">
        <v>16</v>
      </c>
      <c r="O176" s="472">
        <v>4</v>
      </c>
      <c r="P176" s="919">
        <v>4</v>
      </c>
      <c r="Q176" s="473">
        <v>4</v>
      </c>
      <c r="R176" s="228"/>
      <c r="S176" s="920">
        <v>4</v>
      </c>
      <c r="T176" s="473">
        <v>4</v>
      </c>
      <c r="U176" s="473"/>
      <c r="V176" s="920">
        <v>1</v>
      </c>
      <c r="W176" s="473">
        <v>4</v>
      </c>
      <c r="X176" s="471"/>
      <c r="Y176" s="449">
        <f>BL176/BL174</f>
        <v>0.5</v>
      </c>
      <c r="Z176" s="227">
        <v>11</v>
      </c>
      <c r="AA176" s="224" t="s">
        <v>230</v>
      </c>
      <c r="AB176" s="77"/>
      <c r="AC176" s="78"/>
      <c r="AD176" s="79"/>
      <c r="AE176" s="79"/>
      <c r="AF176" s="77"/>
      <c r="AG176" s="78"/>
      <c r="AH176" s="78"/>
      <c r="AI176" s="78"/>
      <c r="AJ176" s="77">
        <v>15000000</v>
      </c>
      <c r="AK176" s="69">
        <v>15000000</v>
      </c>
      <c r="AL176" s="78">
        <v>15000000</v>
      </c>
      <c r="AM176" s="78">
        <v>15000000</v>
      </c>
      <c r="AN176" s="77"/>
      <c r="AO176" s="78"/>
      <c r="AP176" s="78"/>
      <c r="AQ176" s="78"/>
      <c r="AR176" s="77"/>
      <c r="AS176" s="78"/>
      <c r="AT176" s="79"/>
      <c r="AU176" s="79"/>
      <c r="AV176" s="77"/>
      <c r="AW176" s="78"/>
      <c r="AX176" s="78"/>
      <c r="AY176" s="78"/>
      <c r="AZ176" s="77"/>
      <c r="BA176" s="78"/>
      <c r="BB176" s="78"/>
      <c r="BC176" s="78"/>
      <c r="BD176" s="77"/>
      <c r="BE176" s="78"/>
      <c r="BF176" s="79"/>
      <c r="BG176" s="79"/>
      <c r="BH176" s="77"/>
      <c r="BI176" s="78"/>
      <c r="BJ176" s="78"/>
      <c r="BK176" s="78"/>
      <c r="BL176" s="67">
        <f>+AB176+AF176+AJ176+AN176+AR176+AV176+AZ176+BD176+BH176</f>
        <v>15000000</v>
      </c>
      <c r="BM176" s="68">
        <f t="shared" si="380"/>
        <v>15000000</v>
      </c>
      <c r="BN176" s="68">
        <f t="shared" si="380"/>
        <v>15000000</v>
      </c>
      <c r="BO176" s="68">
        <f t="shared" si="380"/>
        <v>15000000</v>
      </c>
      <c r="BP176" s="682"/>
      <c r="BQ176" s="238"/>
      <c r="BR176" s="238"/>
      <c r="BS176" s="238"/>
      <c r="BT176" s="682"/>
      <c r="BU176" s="238">
        <v>50000000</v>
      </c>
      <c r="BV176" s="238">
        <v>50000000</v>
      </c>
      <c r="BW176" s="238">
        <v>50000000</v>
      </c>
      <c r="BX176" s="238"/>
      <c r="BY176" s="682">
        <v>20000000</v>
      </c>
      <c r="BZ176" s="238">
        <v>77000000</v>
      </c>
      <c r="CA176" s="238">
        <v>76436000</v>
      </c>
      <c r="CB176" s="238">
        <v>76436000</v>
      </c>
      <c r="CC176" s="238"/>
      <c r="CD176" s="682"/>
      <c r="CE176" s="238"/>
      <c r="CF176" s="238"/>
      <c r="CG176" s="238"/>
      <c r="CH176" s="682"/>
      <c r="CI176" s="238"/>
      <c r="CJ176" s="238"/>
      <c r="CK176" s="238"/>
      <c r="CL176" s="682"/>
      <c r="CM176" s="238"/>
      <c r="CN176" s="238"/>
      <c r="CO176" s="238"/>
      <c r="CP176" s="682"/>
      <c r="CQ176" s="238"/>
      <c r="CR176" s="238"/>
      <c r="CS176" s="238"/>
      <c r="CT176" s="238"/>
      <c r="CU176" s="682"/>
      <c r="CV176" s="238"/>
      <c r="CW176" s="238"/>
      <c r="CX176" s="238"/>
      <c r="CY176" s="238"/>
      <c r="CZ176" s="682"/>
      <c r="DA176" s="238"/>
      <c r="DB176" s="238"/>
      <c r="DC176" s="238"/>
      <c r="DD176" s="676">
        <f t="shared" si="381"/>
        <v>20000000</v>
      </c>
      <c r="DE176" s="711">
        <f t="shared" si="381"/>
        <v>127000000</v>
      </c>
      <c r="DF176" s="711">
        <f t="shared" si="381"/>
        <v>126436000</v>
      </c>
      <c r="DG176" s="711">
        <f t="shared" si="381"/>
        <v>126436000</v>
      </c>
      <c r="DH176" s="711"/>
      <c r="DI176" s="685"/>
      <c r="DJ176" s="93"/>
      <c r="DK176" s="685"/>
      <c r="DL176" s="685"/>
      <c r="DM176" s="685"/>
      <c r="DN176" s="685">
        <v>20000000</v>
      </c>
      <c r="DO176" s="685"/>
      <c r="DP176" s="685"/>
      <c r="DQ176" s="685">
        <v>7500000</v>
      </c>
      <c r="DR176" s="685">
        <v>55770000</v>
      </c>
      <c r="DS176" s="685">
        <v>30420000</v>
      </c>
      <c r="DT176" s="685">
        <v>10140000</v>
      </c>
      <c r="DU176" s="685"/>
      <c r="DV176" s="685"/>
      <c r="DW176" s="685"/>
      <c r="DX176" s="685"/>
      <c r="DY176" s="685"/>
      <c r="DZ176" s="685"/>
      <c r="EA176" s="685"/>
      <c r="EB176" s="685"/>
      <c r="EC176" s="685"/>
      <c r="ED176" s="685"/>
      <c r="EE176" s="685"/>
      <c r="EF176" s="685"/>
      <c r="EG176" s="685"/>
      <c r="EH176" s="685"/>
      <c r="EI176" s="685"/>
      <c r="EJ176" s="685"/>
      <c r="EK176" s="685"/>
      <c r="EL176" s="685"/>
      <c r="EM176" s="685"/>
      <c r="EN176" s="685"/>
      <c r="EO176" s="685"/>
      <c r="EP176" s="682"/>
      <c r="EQ176" s="682"/>
      <c r="ER176" s="682"/>
      <c r="ES176" s="676">
        <f>DI176+DM176+DQ176+DU176+DY176+EC176+EG176+EK176+EO176</f>
        <v>7500000</v>
      </c>
      <c r="ET176" s="690">
        <f t="shared" si="382"/>
        <v>75770000</v>
      </c>
      <c r="EU176" s="690">
        <f t="shared" si="382"/>
        <v>30420000</v>
      </c>
      <c r="EV176" s="690">
        <f t="shared" si="382"/>
        <v>10140000</v>
      </c>
      <c r="EW176" s="834"/>
      <c r="EX176" s="682"/>
      <c r="EY176" s="682">
        <v>7500000</v>
      </c>
      <c r="EZ176" s="682"/>
      <c r="FA176" s="682"/>
      <c r="FB176" s="682"/>
      <c r="FC176" s="682"/>
      <c r="FD176" s="682"/>
      <c r="FE176" s="682"/>
      <c r="FF176" s="676">
        <f>EW176+EX176+EY176+EZ176+FA176+FB176+FC176+FD176+FE176</f>
        <v>7500000</v>
      </c>
      <c r="FG176" s="107">
        <f>BL176+DD176+ES176+FF176</f>
        <v>50000000</v>
      </c>
    </row>
    <row r="177" spans="1:163" s="480" customFormat="1" ht="24.75" customHeight="1" x14ac:dyDescent="0.2">
      <c r="A177" s="474"/>
      <c r="B177" s="475">
        <v>11</v>
      </c>
      <c r="C177" s="476" t="s">
        <v>419</v>
      </c>
      <c r="D177" s="477"/>
      <c r="E177" s="477"/>
      <c r="F177" s="477"/>
      <c r="G177" s="478"/>
      <c r="H177" s="477"/>
      <c r="I177" s="477"/>
      <c r="J177" s="479"/>
      <c r="K177" s="478"/>
      <c r="L177" s="478"/>
      <c r="M177" s="477"/>
      <c r="N177" s="477"/>
      <c r="O177" s="477"/>
      <c r="P177" s="200"/>
      <c r="Q177" s="477"/>
      <c r="R177" s="201"/>
      <c r="S177" s="864"/>
      <c r="T177" s="477"/>
      <c r="U177" s="477"/>
      <c r="V177" s="200"/>
      <c r="W177" s="477"/>
      <c r="X177" s="477"/>
      <c r="Y177" s="477"/>
      <c r="Z177" s="477"/>
      <c r="AA177" s="477"/>
      <c r="AB177" s="100">
        <f>AB178+AB184</f>
        <v>0</v>
      </c>
      <c r="AC177" s="100">
        <f t="shared" ref="AC177:AI177" si="383">AC178+AC184</f>
        <v>0</v>
      </c>
      <c r="AD177" s="100">
        <f t="shared" si="383"/>
        <v>0</v>
      </c>
      <c r="AE177" s="100">
        <f t="shared" si="383"/>
        <v>0</v>
      </c>
      <c r="AF177" s="100">
        <f t="shared" si="383"/>
        <v>0</v>
      </c>
      <c r="AG177" s="100">
        <f t="shared" si="383"/>
        <v>0</v>
      </c>
      <c r="AH177" s="100">
        <f t="shared" si="383"/>
        <v>0</v>
      </c>
      <c r="AI177" s="100">
        <f t="shared" si="383"/>
        <v>0</v>
      </c>
      <c r="AJ177" s="100">
        <f t="shared" ref="AJ177:BN177" si="384">AJ178+AJ184</f>
        <v>50000000</v>
      </c>
      <c r="AK177" s="100">
        <f t="shared" si="384"/>
        <v>460000000</v>
      </c>
      <c r="AL177" s="100">
        <f t="shared" si="384"/>
        <v>453355232</v>
      </c>
      <c r="AM177" s="100">
        <f t="shared" si="384"/>
        <v>262997576</v>
      </c>
      <c r="AN177" s="100">
        <f t="shared" si="384"/>
        <v>0</v>
      </c>
      <c r="AO177" s="100">
        <f t="shared" si="384"/>
        <v>0</v>
      </c>
      <c r="AP177" s="100">
        <f t="shared" si="384"/>
        <v>0</v>
      </c>
      <c r="AQ177" s="100">
        <f t="shared" si="384"/>
        <v>0</v>
      </c>
      <c r="AR177" s="100">
        <f t="shared" si="384"/>
        <v>0</v>
      </c>
      <c r="AS177" s="100">
        <f t="shared" si="384"/>
        <v>0</v>
      </c>
      <c r="AT177" s="100">
        <f t="shared" si="384"/>
        <v>0</v>
      </c>
      <c r="AU177" s="100">
        <f t="shared" si="384"/>
        <v>0</v>
      </c>
      <c r="AV177" s="100">
        <f t="shared" si="384"/>
        <v>0</v>
      </c>
      <c r="AW177" s="100">
        <f t="shared" si="384"/>
        <v>0</v>
      </c>
      <c r="AX177" s="100">
        <f t="shared" si="384"/>
        <v>0</v>
      </c>
      <c r="AY177" s="100">
        <f t="shared" si="384"/>
        <v>0</v>
      </c>
      <c r="AZ177" s="100">
        <f t="shared" si="384"/>
        <v>0</v>
      </c>
      <c r="BA177" s="100">
        <f t="shared" si="384"/>
        <v>0</v>
      </c>
      <c r="BB177" s="100">
        <f t="shared" si="384"/>
        <v>0</v>
      </c>
      <c r="BC177" s="100">
        <f t="shared" si="384"/>
        <v>0</v>
      </c>
      <c r="BD177" s="100">
        <f t="shared" si="384"/>
        <v>100000000</v>
      </c>
      <c r="BE177" s="100">
        <f t="shared" si="384"/>
        <v>100000000</v>
      </c>
      <c r="BF177" s="100">
        <f t="shared" si="384"/>
        <v>70813333</v>
      </c>
      <c r="BG177" s="100">
        <f t="shared" si="384"/>
        <v>70813333</v>
      </c>
      <c r="BH177" s="100">
        <f t="shared" si="384"/>
        <v>1250000000</v>
      </c>
      <c r="BI177" s="100">
        <f t="shared" si="384"/>
        <v>0</v>
      </c>
      <c r="BJ177" s="100">
        <f t="shared" si="384"/>
        <v>0</v>
      </c>
      <c r="BK177" s="100">
        <f t="shared" si="384"/>
        <v>0</v>
      </c>
      <c r="BL177" s="100">
        <f t="shared" si="384"/>
        <v>1400000000</v>
      </c>
      <c r="BM177" s="100">
        <f t="shared" si="384"/>
        <v>560000000</v>
      </c>
      <c r="BN177" s="100">
        <f t="shared" si="384"/>
        <v>524168565</v>
      </c>
      <c r="BO177" s="100">
        <f t="shared" ref="BO177:EE177" si="385">BO178+BO184</f>
        <v>333810909</v>
      </c>
      <c r="BP177" s="100">
        <f t="shared" si="385"/>
        <v>0</v>
      </c>
      <c r="BQ177" s="146">
        <f t="shared" si="385"/>
        <v>0</v>
      </c>
      <c r="BR177" s="146">
        <f t="shared" si="385"/>
        <v>0</v>
      </c>
      <c r="BS177" s="146">
        <f t="shared" si="385"/>
        <v>0</v>
      </c>
      <c r="BT177" s="100">
        <f t="shared" si="385"/>
        <v>0</v>
      </c>
      <c r="BU177" s="146">
        <f t="shared" si="385"/>
        <v>115000000</v>
      </c>
      <c r="BV177" s="146">
        <f t="shared" si="385"/>
        <v>93894761</v>
      </c>
      <c r="BW177" s="146">
        <f t="shared" si="385"/>
        <v>93894761</v>
      </c>
      <c r="BX177" s="146"/>
      <c r="BY177" s="100">
        <f t="shared" si="385"/>
        <v>50000000</v>
      </c>
      <c r="BZ177" s="146">
        <f t="shared" si="385"/>
        <v>180000000</v>
      </c>
      <c r="CA177" s="146">
        <f t="shared" si="385"/>
        <v>78513332</v>
      </c>
      <c r="CB177" s="146">
        <f t="shared" si="385"/>
        <v>78513332</v>
      </c>
      <c r="CC177" s="146"/>
      <c r="CD177" s="100">
        <f t="shared" si="385"/>
        <v>0</v>
      </c>
      <c r="CE177" s="146">
        <f t="shared" si="385"/>
        <v>0</v>
      </c>
      <c r="CF177" s="146">
        <f t="shared" si="385"/>
        <v>0</v>
      </c>
      <c r="CG177" s="146">
        <f t="shared" si="385"/>
        <v>0</v>
      </c>
      <c r="CH177" s="100">
        <f t="shared" si="385"/>
        <v>0</v>
      </c>
      <c r="CI177" s="146">
        <f t="shared" si="385"/>
        <v>0</v>
      </c>
      <c r="CJ177" s="146">
        <f t="shared" si="385"/>
        <v>0</v>
      </c>
      <c r="CK177" s="146">
        <f t="shared" si="385"/>
        <v>0</v>
      </c>
      <c r="CL177" s="100">
        <f t="shared" si="385"/>
        <v>0</v>
      </c>
      <c r="CM177" s="146">
        <f t="shared" si="385"/>
        <v>0</v>
      </c>
      <c r="CN177" s="146">
        <f t="shared" si="385"/>
        <v>0</v>
      </c>
      <c r="CO177" s="146">
        <f t="shared" si="385"/>
        <v>0</v>
      </c>
      <c r="CP177" s="100">
        <f t="shared" si="385"/>
        <v>0</v>
      </c>
      <c r="CQ177" s="146">
        <f t="shared" si="385"/>
        <v>0</v>
      </c>
      <c r="CR177" s="146">
        <f t="shared" si="385"/>
        <v>0</v>
      </c>
      <c r="CS177" s="146">
        <f t="shared" si="385"/>
        <v>0</v>
      </c>
      <c r="CT177" s="146"/>
      <c r="CU177" s="100">
        <f t="shared" si="385"/>
        <v>103000000</v>
      </c>
      <c r="CV177" s="146">
        <f t="shared" si="385"/>
        <v>189400000</v>
      </c>
      <c r="CW177" s="146">
        <f t="shared" si="385"/>
        <v>165315000</v>
      </c>
      <c r="CX177" s="146">
        <f t="shared" si="385"/>
        <v>150805000</v>
      </c>
      <c r="CY177" s="146"/>
      <c r="CZ177" s="100">
        <f t="shared" si="385"/>
        <v>1250000000</v>
      </c>
      <c r="DA177" s="146">
        <f t="shared" si="385"/>
        <v>0</v>
      </c>
      <c r="DB177" s="146">
        <f t="shared" si="385"/>
        <v>0</v>
      </c>
      <c r="DC177" s="146">
        <f t="shared" si="385"/>
        <v>0</v>
      </c>
      <c r="DD177" s="100">
        <f t="shared" si="385"/>
        <v>1403000000</v>
      </c>
      <c r="DE177" s="100">
        <f t="shared" si="385"/>
        <v>484400000</v>
      </c>
      <c r="DF177" s="100">
        <f t="shared" si="385"/>
        <v>337723093</v>
      </c>
      <c r="DG177" s="100">
        <f t="shared" si="385"/>
        <v>323213093</v>
      </c>
      <c r="DH177" s="100"/>
      <c r="DI177" s="975">
        <f t="shared" si="385"/>
        <v>0</v>
      </c>
      <c r="DJ177" s="853">
        <f t="shared" si="385"/>
        <v>0</v>
      </c>
      <c r="DK177" s="853">
        <f t="shared" si="385"/>
        <v>0</v>
      </c>
      <c r="DL177" s="853">
        <f t="shared" si="385"/>
        <v>0</v>
      </c>
      <c r="DM177" s="853">
        <f t="shared" si="385"/>
        <v>0</v>
      </c>
      <c r="DN177" s="853">
        <f t="shared" si="385"/>
        <v>125000000</v>
      </c>
      <c r="DO177" s="853">
        <f t="shared" si="385"/>
        <v>0</v>
      </c>
      <c r="DP177" s="853">
        <f t="shared" si="385"/>
        <v>0</v>
      </c>
      <c r="DQ177" s="853">
        <f t="shared" si="385"/>
        <v>15000000</v>
      </c>
      <c r="DR177" s="853">
        <f t="shared" si="385"/>
        <v>100000000</v>
      </c>
      <c r="DS177" s="853">
        <f t="shared" si="385"/>
        <v>88920000</v>
      </c>
      <c r="DT177" s="853">
        <f t="shared" si="385"/>
        <v>0</v>
      </c>
      <c r="DU177" s="853">
        <f t="shared" si="385"/>
        <v>0</v>
      </c>
      <c r="DV177" s="853">
        <f t="shared" si="385"/>
        <v>0</v>
      </c>
      <c r="DW177" s="853">
        <f t="shared" si="385"/>
        <v>0</v>
      </c>
      <c r="DX177" s="853">
        <f t="shared" si="385"/>
        <v>0</v>
      </c>
      <c r="DY177" s="853">
        <f t="shared" si="385"/>
        <v>0</v>
      </c>
      <c r="DZ177" s="853">
        <f t="shared" si="385"/>
        <v>0</v>
      </c>
      <c r="EA177" s="853">
        <f t="shared" si="385"/>
        <v>0</v>
      </c>
      <c r="EB177" s="853">
        <f t="shared" si="385"/>
        <v>0</v>
      </c>
      <c r="EC177" s="853">
        <f t="shared" si="385"/>
        <v>0</v>
      </c>
      <c r="ED177" s="853">
        <f t="shared" si="385"/>
        <v>0</v>
      </c>
      <c r="EE177" s="853">
        <f t="shared" si="385"/>
        <v>0</v>
      </c>
      <c r="EF177" s="853">
        <f t="shared" ref="EF177:EU177" si="386">EF178+EF184</f>
        <v>0</v>
      </c>
      <c r="EG177" s="853">
        <f t="shared" si="386"/>
        <v>0</v>
      </c>
      <c r="EH177" s="853">
        <f t="shared" si="386"/>
        <v>0</v>
      </c>
      <c r="EI177" s="853">
        <f t="shared" si="386"/>
        <v>0</v>
      </c>
      <c r="EJ177" s="853">
        <f t="shared" si="386"/>
        <v>0</v>
      </c>
      <c r="EK177" s="853">
        <f t="shared" si="386"/>
        <v>106090000</v>
      </c>
      <c r="EL177" s="853">
        <f t="shared" si="386"/>
        <v>157282000</v>
      </c>
      <c r="EM177" s="853">
        <f t="shared" si="386"/>
        <v>104060000</v>
      </c>
      <c r="EN177" s="853">
        <f t="shared" si="386"/>
        <v>37780000</v>
      </c>
      <c r="EO177" s="853">
        <f t="shared" si="386"/>
        <v>1250000000</v>
      </c>
      <c r="EP177" s="853">
        <f t="shared" si="386"/>
        <v>0</v>
      </c>
      <c r="EQ177" s="853">
        <f t="shared" si="386"/>
        <v>0</v>
      </c>
      <c r="ER177" s="853">
        <f t="shared" si="386"/>
        <v>0</v>
      </c>
      <c r="ES177" s="853">
        <f t="shared" si="386"/>
        <v>1371090000</v>
      </c>
      <c r="ET177" s="853">
        <f t="shared" si="386"/>
        <v>382282000</v>
      </c>
      <c r="EU177" s="853">
        <f t="shared" si="386"/>
        <v>192980000</v>
      </c>
      <c r="EV177" s="853">
        <f>EV178+EV184</f>
        <v>37780000</v>
      </c>
      <c r="EW177" s="694"/>
      <c r="EX177" s="694"/>
      <c r="EY177" s="694"/>
      <c r="EZ177" s="694"/>
      <c r="FA177" s="694"/>
      <c r="FB177" s="694"/>
      <c r="FC177" s="694"/>
      <c r="FD177" s="694"/>
      <c r="FE177" s="694"/>
      <c r="FF177" s="100">
        <f>FF178+FF184</f>
        <v>2369272700</v>
      </c>
      <c r="FG177" s="975">
        <f>FG178+FG184</f>
        <v>6543362700</v>
      </c>
    </row>
    <row r="178" spans="1:163" s="480" customFormat="1" ht="24.75" customHeight="1" x14ac:dyDescent="0.2">
      <c r="A178" s="474"/>
      <c r="B178" s="481"/>
      <c r="C178" s="482">
        <v>34</v>
      </c>
      <c r="D178" s="483" t="s">
        <v>420</v>
      </c>
      <c r="E178" s="484"/>
      <c r="F178" s="484"/>
      <c r="G178" s="482"/>
      <c r="H178" s="485"/>
      <c r="I178" s="484"/>
      <c r="J178" s="486"/>
      <c r="K178" s="486"/>
      <c r="L178" s="486"/>
      <c r="M178" s="484"/>
      <c r="N178" s="484"/>
      <c r="O178" s="484"/>
      <c r="P178" s="212"/>
      <c r="Q178" s="484"/>
      <c r="R178" s="262"/>
      <c r="S178" s="871"/>
      <c r="T178" s="484"/>
      <c r="U178" s="484"/>
      <c r="V178" s="150"/>
      <c r="W178" s="484"/>
      <c r="X178" s="484"/>
      <c r="Y178" s="484"/>
      <c r="Z178" s="484"/>
      <c r="AA178" s="484"/>
      <c r="AB178" s="101">
        <f>SUM(AB179:AB183)</f>
        <v>0</v>
      </c>
      <c r="AC178" s="101">
        <f t="shared" ref="AC178:AI178" si="387">SUM(AC179:AC183)</f>
        <v>0</v>
      </c>
      <c r="AD178" s="101">
        <f t="shared" si="387"/>
        <v>0</v>
      </c>
      <c r="AE178" s="101">
        <f t="shared" si="387"/>
        <v>0</v>
      </c>
      <c r="AF178" s="101">
        <f t="shared" si="387"/>
        <v>0</v>
      </c>
      <c r="AG178" s="101">
        <f t="shared" si="387"/>
        <v>0</v>
      </c>
      <c r="AH178" s="101">
        <f t="shared" si="387"/>
        <v>0</v>
      </c>
      <c r="AI178" s="101">
        <f t="shared" si="387"/>
        <v>0</v>
      </c>
      <c r="AJ178" s="101">
        <f t="shared" ref="AJ178:BN178" si="388">SUM(AJ179:AJ183)</f>
        <v>50000000</v>
      </c>
      <c r="AK178" s="101">
        <f t="shared" si="388"/>
        <v>460000000</v>
      </c>
      <c r="AL178" s="101">
        <f t="shared" si="388"/>
        <v>453355232</v>
      </c>
      <c r="AM178" s="101">
        <f t="shared" si="388"/>
        <v>262997576</v>
      </c>
      <c r="AN178" s="101">
        <f t="shared" si="388"/>
        <v>0</v>
      </c>
      <c r="AO178" s="101">
        <f t="shared" si="388"/>
        <v>0</v>
      </c>
      <c r="AP178" s="101">
        <f t="shared" si="388"/>
        <v>0</v>
      </c>
      <c r="AQ178" s="101">
        <f t="shared" si="388"/>
        <v>0</v>
      </c>
      <c r="AR178" s="101">
        <f t="shared" si="388"/>
        <v>0</v>
      </c>
      <c r="AS178" s="101">
        <f t="shared" si="388"/>
        <v>0</v>
      </c>
      <c r="AT178" s="101">
        <f t="shared" si="388"/>
        <v>0</v>
      </c>
      <c r="AU178" s="101">
        <f t="shared" si="388"/>
        <v>0</v>
      </c>
      <c r="AV178" s="101">
        <f t="shared" si="388"/>
        <v>0</v>
      </c>
      <c r="AW178" s="101">
        <f t="shared" si="388"/>
        <v>0</v>
      </c>
      <c r="AX178" s="101">
        <f t="shared" si="388"/>
        <v>0</v>
      </c>
      <c r="AY178" s="101">
        <f t="shared" si="388"/>
        <v>0</v>
      </c>
      <c r="AZ178" s="101">
        <f t="shared" si="388"/>
        <v>0</v>
      </c>
      <c r="BA178" s="101">
        <f t="shared" si="388"/>
        <v>0</v>
      </c>
      <c r="BB178" s="101">
        <f t="shared" si="388"/>
        <v>0</v>
      </c>
      <c r="BC178" s="101">
        <f t="shared" si="388"/>
        <v>0</v>
      </c>
      <c r="BD178" s="101">
        <f t="shared" si="388"/>
        <v>0</v>
      </c>
      <c r="BE178" s="101">
        <f t="shared" si="388"/>
        <v>0</v>
      </c>
      <c r="BF178" s="101">
        <f t="shared" si="388"/>
        <v>0</v>
      </c>
      <c r="BG178" s="101">
        <f t="shared" si="388"/>
        <v>0</v>
      </c>
      <c r="BH178" s="101">
        <f t="shared" si="388"/>
        <v>1250000000</v>
      </c>
      <c r="BI178" s="101">
        <f t="shared" si="388"/>
        <v>0</v>
      </c>
      <c r="BJ178" s="101">
        <f t="shared" si="388"/>
        <v>0</v>
      </c>
      <c r="BK178" s="101">
        <f t="shared" si="388"/>
        <v>0</v>
      </c>
      <c r="BL178" s="101">
        <f t="shared" si="388"/>
        <v>1300000000</v>
      </c>
      <c r="BM178" s="101">
        <f t="shared" si="388"/>
        <v>460000000</v>
      </c>
      <c r="BN178" s="101">
        <f t="shared" si="388"/>
        <v>453355232</v>
      </c>
      <c r="BO178" s="101">
        <f t="shared" ref="BO178:EE178" si="389">SUM(BO179:BO183)</f>
        <v>262997576</v>
      </c>
      <c r="BP178" s="101">
        <f t="shared" si="389"/>
        <v>0</v>
      </c>
      <c r="BQ178" s="147">
        <f t="shared" si="389"/>
        <v>0</v>
      </c>
      <c r="BR178" s="147">
        <f t="shared" si="389"/>
        <v>0</v>
      </c>
      <c r="BS178" s="147">
        <f t="shared" si="389"/>
        <v>0</v>
      </c>
      <c r="BT178" s="101">
        <f t="shared" si="389"/>
        <v>0</v>
      </c>
      <c r="BU178" s="147">
        <f t="shared" si="389"/>
        <v>115000000</v>
      </c>
      <c r="BV178" s="147">
        <f t="shared" si="389"/>
        <v>93894761</v>
      </c>
      <c r="BW178" s="147">
        <f t="shared" si="389"/>
        <v>93894761</v>
      </c>
      <c r="BX178" s="147"/>
      <c r="BY178" s="101">
        <f t="shared" si="389"/>
        <v>50000000</v>
      </c>
      <c r="BZ178" s="147">
        <f t="shared" si="389"/>
        <v>180000000</v>
      </c>
      <c r="CA178" s="147">
        <f t="shared" si="389"/>
        <v>78513332</v>
      </c>
      <c r="CB178" s="147">
        <f t="shared" si="389"/>
        <v>78513332</v>
      </c>
      <c r="CC178" s="147"/>
      <c r="CD178" s="101">
        <f t="shared" si="389"/>
        <v>0</v>
      </c>
      <c r="CE178" s="147">
        <f t="shared" si="389"/>
        <v>0</v>
      </c>
      <c r="CF178" s="147">
        <f t="shared" si="389"/>
        <v>0</v>
      </c>
      <c r="CG178" s="147">
        <f t="shared" si="389"/>
        <v>0</v>
      </c>
      <c r="CH178" s="101">
        <f t="shared" si="389"/>
        <v>0</v>
      </c>
      <c r="CI178" s="147">
        <f t="shared" si="389"/>
        <v>0</v>
      </c>
      <c r="CJ178" s="147">
        <f t="shared" si="389"/>
        <v>0</v>
      </c>
      <c r="CK178" s="147">
        <f t="shared" si="389"/>
        <v>0</v>
      </c>
      <c r="CL178" s="101">
        <f t="shared" si="389"/>
        <v>0</v>
      </c>
      <c r="CM178" s="147">
        <f t="shared" si="389"/>
        <v>0</v>
      </c>
      <c r="CN178" s="147">
        <f t="shared" si="389"/>
        <v>0</v>
      </c>
      <c r="CO178" s="147">
        <f t="shared" si="389"/>
        <v>0</v>
      </c>
      <c r="CP178" s="101">
        <f t="shared" si="389"/>
        <v>0</v>
      </c>
      <c r="CQ178" s="147">
        <f t="shared" si="389"/>
        <v>0</v>
      </c>
      <c r="CR178" s="147">
        <f t="shared" si="389"/>
        <v>0</v>
      </c>
      <c r="CS178" s="147">
        <f t="shared" si="389"/>
        <v>0</v>
      </c>
      <c r="CT178" s="147"/>
      <c r="CU178" s="101">
        <f t="shared" si="389"/>
        <v>0</v>
      </c>
      <c r="CV178" s="147">
        <f t="shared" si="389"/>
        <v>0</v>
      </c>
      <c r="CW178" s="147">
        <f t="shared" si="389"/>
        <v>0</v>
      </c>
      <c r="CX178" s="147">
        <f t="shared" si="389"/>
        <v>0</v>
      </c>
      <c r="CY178" s="147"/>
      <c r="CZ178" s="101">
        <f t="shared" si="389"/>
        <v>1250000000</v>
      </c>
      <c r="DA178" s="147">
        <f t="shared" si="389"/>
        <v>0</v>
      </c>
      <c r="DB178" s="147">
        <f t="shared" si="389"/>
        <v>0</v>
      </c>
      <c r="DC178" s="147">
        <f t="shared" si="389"/>
        <v>0</v>
      </c>
      <c r="DD178" s="101">
        <f t="shared" si="389"/>
        <v>1300000000</v>
      </c>
      <c r="DE178" s="101">
        <f t="shared" si="389"/>
        <v>295000000</v>
      </c>
      <c r="DF178" s="101">
        <f t="shared" si="389"/>
        <v>172408093</v>
      </c>
      <c r="DG178" s="101">
        <f t="shared" si="389"/>
        <v>172408093</v>
      </c>
      <c r="DH178" s="101"/>
      <c r="DI178" s="854">
        <f t="shared" si="389"/>
        <v>0</v>
      </c>
      <c r="DJ178" s="854">
        <f t="shared" si="389"/>
        <v>0</v>
      </c>
      <c r="DK178" s="854">
        <f t="shared" si="389"/>
        <v>0</v>
      </c>
      <c r="DL178" s="854">
        <f t="shared" si="389"/>
        <v>0</v>
      </c>
      <c r="DM178" s="854">
        <f t="shared" si="389"/>
        <v>0</v>
      </c>
      <c r="DN178" s="854">
        <f t="shared" si="389"/>
        <v>100000000</v>
      </c>
      <c r="DO178" s="854">
        <f t="shared" si="389"/>
        <v>0</v>
      </c>
      <c r="DP178" s="854">
        <f t="shared" si="389"/>
        <v>0</v>
      </c>
      <c r="DQ178" s="854">
        <f t="shared" si="389"/>
        <v>15000000</v>
      </c>
      <c r="DR178" s="854">
        <f t="shared" si="389"/>
        <v>100000000</v>
      </c>
      <c r="DS178" s="854">
        <f t="shared" si="389"/>
        <v>88920000</v>
      </c>
      <c r="DT178" s="854">
        <f t="shared" si="389"/>
        <v>0</v>
      </c>
      <c r="DU178" s="854">
        <f t="shared" si="389"/>
        <v>0</v>
      </c>
      <c r="DV178" s="854">
        <f t="shared" si="389"/>
        <v>0</v>
      </c>
      <c r="DW178" s="854">
        <f t="shared" si="389"/>
        <v>0</v>
      </c>
      <c r="DX178" s="854">
        <f t="shared" si="389"/>
        <v>0</v>
      </c>
      <c r="DY178" s="854">
        <f t="shared" si="389"/>
        <v>0</v>
      </c>
      <c r="DZ178" s="854">
        <f t="shared" si="389"/>
        <v>0</v>
      </c>
      <c r="EA178" s="854">
        <f t="shared" si="389"/>
        <v>0</v>
      </c>
      <c r="EB178" s="854">
        <f t="shared" si="389"/>
        <v>0</v>
      </c>
      <c r="EC178" s="854">
        <f t="shared" si="389"/>
        <v>0</v>
      </c>
      <c r="ED178" s="854">
        <f t="shared" si="389"/>
        <v>0</v>
      </c>
      <c r="EE178" s="854">
        <f t="shared" si="389"/>
        <v>0</v>
      </c>
      <c r="EF178" s="854">
        <f t="shared" ref="EF178:EU178" si="390">SUM(EF179:EF183)</f>
        <v>0</v>
      </c>
      <c r="EG178" s="854">
        <f t="shared" si="390"/>
        <v>0</v>
      </c>
      <c r="EH178" s="854">
        <f t="shared" si="390"/>
        <v>0</v>
      </c>
      <c r="EI178" s="854">
        <f t="shared" si="390"/>
        <v>0</v>
      </c>
      <c r="EJ178" s="854">
        <f t="shared" si="390"/>
        <v>0</v>
      </c>
      <c r="EK178" s="854">
        <f t="shared" si="390"/>
        <v>0</v>
      </c>
      <c r="EL178" s="854">
        <f t="shared" si="390"/>
        <v>0</v>
      </c>
      <c r="EM178" s="854">
        <f t="shared" si="390"/>
        <v>0</v>
      </c>
      <c r="EN178" s="854">
        <f t="shared" si="390"/>
        <v>0</v>
      </c>
      <c r="EO178" s="854">
        <f t="shared" si="390"/>
        <v>1250000000</v>
      </c>
      <c r="EP178" s="854">
        <f t="shared" si="390"/>
        <v>0</v>
      </c>
      <c r="EQ178" s="854">
        <f t="shared" si="390"/>
        <v>0</v>
      </c>
      <c r="ER178" s="854">
        <f t="shared" si="390"/>
        <v>0</v>
      </c>
      <c r="ES178" s="854">
        <f t="shared" si="390"/>
        <v>1265000000</v>
      </c>
      <c r="ET178" s="854">
        <f t="shared" si="390"/>
        <v>200000000</v>
      </c>
      <c r="EU178" s="854">
        <f t="shared" si="390"/>
        <v>88920000</v>
      </c>
      <c r="EV178" s="854">
        <f>SUM(EV179:EV183)</f>
        <v>0</v>
      </c>
      <c r="EW178" s="695"/>
      <c r="EX178" s="695"/>
      <c r="EY178" s="695"/>
      <c r="EZ178" s="695"/>
      <c r="FA178" s="695"/>
      <c r="FB178" s="695"/>
      <c r="FC178" s="695"/>
      <c r="FD178" s="695"/>
      <c r="FE178" s="695"/>
      <c r="FF178" s="101">
        <f>SUM(FF179:FF183)</f>
        <v>2260000000</v>
      </c>
      <c r="FG178" s="856">
        <f>SUM(FG179:FG183)</f>
        <v>6125000000</v>
      </c>
    </row>
    <row r="179" spans="1:163" ht="90.75" customHeight="1" x14ac:dyDescent="0.2">
      <c r="A179" s="299"/>
      <c r="B179" s="299"/>
      <c r="C179" s="217"/>
      <c r="D179" s="265"/>
      <c r="E179" s="296"/>
      <c r="F179" s="296"/>
      <c r="G179" s="226">
        <v>122</v>
      </c>
      <c r="H179" s="222" t="s">
        <v>421</v>
      </c>
      <c r="I179" s="218" t="s">
        <v>422</v>
      </c>
      <c r="J179" s="223" t="s">
        <v>423</v>
      </c>
      <c r="K179" s="223">
        <v>8</v>
      </c>
      <c r="L179" s="236" t="s">
        <v>58</v>
      </c>
      <c r="M179" s="225">
        <v>0</v>
      </c>
      <c r="N179" s="225">
        <v>1</v>
      </c>
      <c r="O179" s="237">
        <v>1</v>
      </c>
      <c r="P179" s="910">
        <v>1</v>
      </c>
      <c r="Q179" s="225">
        <v>1</v>
      </c>
      <c r="R179" s="228"/>
      <c r="S179" s="873">
        <v>1</v>
      </c>
      <c r="T179" s="225">
        <v>1</v>
      </c>
      <c r="U179" s="225"/>
      <c r="V179" s="948">
        <v>0.5</v>
      </c>
      <c r="W179" s="225">
        <v>1</v>
      </c>
      <c r="X179" s="236"/>
      <c r="Y179" s="282">
        <f>BL179/$BL$178</f>
        <v>0.99615384615384617</v>
      </c>
      <c r="Z179" s="226">
        <v>2</v>
      </c>
      <c r="AA179" s="223" t="s">
        <v>141</v>
      </c>
      <c r="AB179" s="67"/>
      <c r="AC179" s="68"/>
      <c r="AD179" s="68"/>
      <c r="AE179" s="68"/>
      <c r="AF179" s="67"/>
      <c r="AG179" s="68"/>
      <c r="AH179" s="68"/>
      <c r="AI179" s="68"/>
      <c r="AJ179" s="67">
        <v>45000000</v>
      </c>
      <c r="AK179" s="69">
        <v>95000000</v>
      </c>
      <c r="AL179" s="68">
        <v>88355232</v>
      </c>
      <c r="AM179" s="68">
        <v>88355232</v>
      </c>
      <c r="AN179" s="67"/>
      <c r="AO179" s="68"/>
      <c r="AP179" s="68"/>
      <c r="AQ179" s="68"/>
      <c r="AR179" s="67"/>
      <c r="AS179" s="68"/>
      <c r="AT179" s="68"/>
      <c r="AU179" s="68"/>
      <c r="AV179" s="67"/>
      <c r="AW179" s="68"/>
      <c r="AX179" s="68"/>
      <c r="AY179" s="68"/>
      <c r="AZ179" s="67"/>
      <c r="BA179" s="68"/>
      <c r="BB179" s="68"/>
      <c r="BC179" s="68"/>
      <c r="BD179" s="67"/>
      <c r="BE179" s="68"/>
      <c r="BF179" s="68"/>
      <c r="BG179" s="68"/>
      <c r="BH179" s="67">
        <v>1250000000</v>
      </c>
      <c r="BI179" s="68"/>
      <c r="BJ179" s="68"/>
      <c r="BK179" s="68"/>
      <c r="BL179" s="67">
        <f>+AB179+AF179+AJ179+AN179+AR179+AV179+AZ179+BD179+BH179</f>
        <v>1295000000</v>
      </c>
      <c r="BM179" s="68">
        <f t="shared" ref="BM179:BO183" si="391">AC179+AG179+AK179+AO179+AS179+AW179+BA179+BE179+BI179</f>
        <v>95000000</v>
      </c>
      <c r="BN179" s="68">
        <f t="shared" si="391"/>
        <v>88355232</v>
      </c>
      <c r="BO179" s="68">
        <f t="shared" si="391"/>
        <v>88355232</v>
      </c>
      <c r="BP179" s="682"/>
      <c r="BQ179" s="238"/>
      <c r="BR179" s="238"/>
      <c r="BS179" s="238"/>
      <c r="BT179" s="682"/>
      <c r="BU179" s="238">
        <v>3290000</v>
      </c>
      <c r="BV179" s="238">
        <v>2184761</v>
      </c>
      <c r="BW179" s="238">
        <v>2184761</v>
      </c>
      <c r="BX179" s="238"/>
      <c r="BY179" s="682">
        <v>10000000</v>
      </c>
      <c r="BZ179" s="238">
        <v>51710000</v>
      </c>
      <c r="CA179" s="238">
        <v>9500000</v>
      </c>
      <c r="CB179" s="238">
        <v>9500000</v>
      </c>
      <c r="CC179" s="238"/>
      <c r="CD179" s="682"/>
      <c r="CE179" s="238"/>
      <c r="CF179" s="238"/>
      <c r="CG179" s="238"/>
      <c r="CH179" s="682"/>
      <c r="CI179" s="238"/>
      <c r="CJ179" s="238"/>
      <c r="CK179" s="238"/>
      <c r="CL179" s="682"/>
      <c r="CM179" s="238"/>
      <c r="CN179" s="238"/>
      <c r="CO179" s="238"/>
      <c r="CP179" s="682"/>
      <c r="CQ179" s="238"/>
      <c r="CR179" s="238"/>
      <c r="CS179" s="238"/>
      <c r="CT179" s="238"/>
      <c r="CU179" s="682"/>
      <c r="CV179" s="238"/>
      <c r="CW179" s="238"/>
      <c r="CX179" s="238"/>
      <c r="CY179" s="238"/>
      <c r="CZ179" s="682">
        <v>390000000</v>
      </c>
      <c r="DA179" s="238"/>
      <c r="DB179" s="238"/>
      <c r="DC179" s="238"/>
      <c r="DD179" s="676">
        <f t="shared" ref="DD179:DG183" si="392">BP179+BT179+BY179+CD179+CH179+CL179+CP179+CU179+CZ179</f>
        <v>400000000</v>
      </c>
      <c r="DE179" s="711">
        <f t="shared" si="392"/>
        <v>55000000</v>
      </c>
      <c r="DF179" s="711">
        <f t="shared" si="392"/>
        <v>11684761</v>
      </c>
      <c r="DG179" s="711">
        <f t="shared" si="392"/>
        <v>11684761</v>
      </c>
      <c r="DH179" s="711"/>
      <c r="DI179" s="685"/>
      <c r="DJ179" s="93"/>
      <c r="DK179" s="685"/>
      <c r="DL179" s="685"/>
      <c r="DM179" s="685"/>
      <c r="DN179" s="685">
        <v>70000000</v>
      </c>
      <c r="DO179" s="685"/>
      <c r="DP179" s="685"/>
      <c r="DQ179" s="685">
        <v>3000000</v>
      </c>
      <c r="DR179" s="685">
        <v>26174667</v>
      </c>
      <c r="DS179" s="685">
        <v>25800000</v>
      </c>
      <c r="DT179" s="685"/>
      <c r="DU179" s="685"/>
      <c r="DV179" s="685"/>
      <c r="DW179" s="685"/>
      <c r="DX179" s="685"/>
      <c r="DY179" s="685"/>
      <c r="DZ179" s="685"/>
      <c r="EA179" s="685"/>
      <c r="EB179" s="685"/>
      <c r="EC179" s="685"/>
      <c r="ED179" s="685"/>
      <c r="EE179" s="685"/>
      <c r="EF179" s="685"/>
      <c r="EG179" s="685"/>
      <c r="EH179" s="685"/>
      <c r="EI179" s="685"/>
      <c r="EJ179" s="685"/>
      <c r="EK179" s="685"/>
      <c r="EL179" s="685"/>
      <c r="EM179" s="685"/>
      <c r="EN179" s="685"/>
      <c r="EO179" s="685">
        <v>410500000</v>
      </c>
      <c r="EP179" s="682"/>
      <c r="EQ179" s="682"/>
      <c r="ER179" s="682"/>
      <c r="ES179" s="676">
        <f>DI179+DM179+DQ179+DU179+DY179+EC179+EG179+EK179+EO179</f>
        <v>413500000</v>
      </c>
      <c r="ET179" s="690">
        <f t="shared" ref="ET179:EV183" si="393">DJ179+DN179+DR179+DV179+DZ179+ED179+EH179+EL179+EP179</f>
        <v>96174667</v>
      </c>
      <c r="EU179" s="690">
        <f t="shared" si="393"/>
        <v>25800000</v>
      </c>
      <c r="EV179" s="690">
        <f t="shared" si="393"/>
        <v>0</v>
      </c>
      <c r="EW179" s="834"/>
      <c r="EX179" s="682"/>
      <c r="EY179" s="682">
        <v>2500000</v>
      </c>
      <c r="EZ179" s="682"/>
      <c r="FA179" s="682"/>
      <c r="FB179" s="682"/>
      <c r="FC179" s="682"/>
      <c r="FD179" s="682"/>
      <c r="FE179" s="682">
        <v>506500000</v>
      </c>
      <c r="FF179" s="676">
        <f>EW179+EX179+EY179+EZ179+FA179+FB179+FC179+FD179+FE179</f>
        <v>509000000</v>
      </c>
      <c r="FG179" s="107">
        <f>BL179+DD179+ES179+FF179</f>
        <v>2617500000</v>
      </c>
    </row>
    <row r="180" spans="1:163" ht="90.75" customHeight="1" x14ac:dyDescent="0.2">
      <c r="A180" s="299"/>
      <c r="B180" s="299"/>
      <c r="C180" s="239">
        <v>23</v>
      </c>
      <c r="D180" s="487" t="s">
        <v>424</v>
      </c>
      <c r="E180" s="365">
        <v>0.92</v>
      </c>
      <c r="F180" s="488">
        <v>0.85</v>
      </c>
      <c r="G180" s="226">
        <v>123</v>
      </c>
      <c r="H180" s="222" t="s">
        <v>425</v>
      </c>
      <c r="I180" s="218" t="s">
        <v>426</v>
      </c>
      <c r="J180" s="223" t="s">
        <v>423</v>
      </c>
      <c r="K180" s="223">
        <v>8</v>
      </c>
      <c r="L180" s="236" t="s">
        <v>58</v>
      </c>
      <c r="M180" s="225" t="s">
        <v>53</v>
      </c>
      <c r="N180" s="225">
        <v>4</v>
      </c>
      <c r="O180" s="237">
        <v>4</v>
      </c>
      <c r="P180" s="910">
        <v>6</v>
      </c>
      <c r="Q180" s="225">
        <v>4</v>
      </c>
      <c r="R180" s="228"/>
      <c r="S180" s="873">
        <v>4</v>
      </c>
      <c r="T180" s="225">
        <v>4</v>
      </c>
      <c r="U180" s="225"/>
      <c r="V180" s="948">
        <v>0.5</v>
      </c>
      <c r="W180" s="225">
        <v>4</v>
      </c>
      <c r="X180" s="236"/>
      <c r="Y180" s="282">
        <f>BL180/$BL$178</f>
        <v>0</v>
      </c>
      <c r="Z180" s="226">
        <v>2</v>
      </c>
      <c r="AA180" s="223" t="s">
        <v>141</v>
      </c>
      <c r="AB180" s="67"/>
      <c r="AC180" s="68"/>
      <c r="AD180" s="68"/>
      <c r="AE180" s="68"/>
      <c r="AF180" s="67"/>
      <c r="AG180" s="68"/>
      <c r="AH180" s="68"/>
      <c r="AI180" s="68"/>
      <c r="AJ180" s="67"/>
      <c r="AK180" s="69">
        <v>360000000</v>
      </c>
      <c r="AL180" s="68">
        <v>360000000</v>
      </c>
      <c r="AM180" s="68">
        <v>169642344</v>
      </c>
      <c r="AN180" s="67"/>
      <c r="AO180" s="68"/>
      <c r="AP180" s="68"/>
      <c r="AQ180" s="68"/>
      <c r="AR180" s="67"/>
      <c r="AS180" s="68"/>
      <c r="AT180" s="68"/>
      <c r="AU180" s="68"/>
      <c r="AV180" s="67"/>
      <c r="AW180" s="68"/>
      <c r="AX180" s="68"/>
      <c r="AY180" s="68"/>
      <c r="AZ180" s="67"/>
      <c r="BA180" s="68"/>
      <c r="BB180" s="68"/>
      <c r="BC180" s="68"/>
      <c r="BD180" s="67"/>
      <c r="BE180" s="68"/>
      <c r="BF180" s="68"/>
      <c r="BG180" s="68"/>
      <c r="BH180" s="67"/>
      <c r="BI180" s="68"/>
      <c r="BJ180" s="68"/>
      <c r="BK180" s="68"/>
      <c r="BL180" s="67">
        <f>+AB180+AF180+AJ180+AN180+AR180+AV180+AZ180+BD180+BH180</f>
        <v>0</v>
      </c>
      <c r="BM180" s="68">
        <f t="shared" si="391"/>
        <v>360000000</v>
      </c>
      <c r="BN180" s="68">
        <f t="shared" si="391"/>
        <v>360000000</v>
      </c>
      <c r="BO180" s="68">
        <f t="shared" si="391"/>
        <v>169642344</v>
      </c>
      <c r="BP180" s="682"/>
      <c r="BQ180" s="238"/>
      <c r="BR180" s="238"/>
      <c r="BS180" s="238"/>
      <c r="BT180" s="682"/>
      <c r="BU180" s="238">
        <v>60000000</v>
      </c>
      <c r="BV180" s="238">
        <v>60000000</v>
      </c>
      <c r="BW180" s="238">
        <v>60000000</v>
      </c>
      <c r="BX180" s="238"/>
      <c r="BY180" s="682">
        <v>10000000</v>
      </c>
      <c r="BZ180" s="238">
        <v>10000000</v>
      </c>
      <c r="CA180" s="238">
        <v>10000000</v>
      </c>
      <c r="CB180" s="238">
        <v>10000000</v>
      </c>
      <c r="CC180" s="238"/>
      <c r="CD180" s="682"/>
      <c r="CE180" s="238"/>
      <c r="CF180" s="238"/>
      <c r="CG180" s="238"/>
      <c r="CH180" s="682"/>
      <c r="CI180" s="238"/>
      <c r="CJ180" s="238"/>
      <c r="CK180" s="238"/>
      <c r="CL180" s="682"/>
      <c r="CM180" s="238"/>
      <c r="CN180" s="238"/>
      <c r="CO180" s="238"/>
      <c r="CP180" s="682"/>
      <c r="CQ180" s="238"/>
      <c r="CR180" s="238"/>
      <c r="CS180" s="238"/>
      <c r="CT180" s="238"/>
      <c r="CU180" s="682"/>
      <c r="CV180" s="238"/>
      <c r="CW180" s="238"/>
      <c r="CX180" s="238"/>
      <c r="CY180" s="238"/>
      <c r="CZ180" s="682">
        <v>85000000</v>
      </c>
      <c r="DA180" s="238"/>
      <c r="DB180" s="238"/>
      <c r="DC180" s="238"/>
      <c r="DD180" s="676">
        <f t="shared" si="392"/>
        <v>95000000</v>
      </c>
      <c r="DE180" s="711">
        <f t="shared" si="392"/>
        <v>70000000</v>
      </c>
      <c r="DF180" s="711">
        <f t="shared" si="392"/>
        <v>70000000</v>
      </c>
      <c r="DG180" s="711">
        <f t="shared" si="392"/>
        <v>70000000</v>
      </c>
      <c r="DH180" s="711"/>
      <c r="DI180" s="685"/>
      <c r="DJ180" s="93"/>
      <c r="DK180" s="685"/>
      <c r="DL180" s="685"/>
      <c r="DM180" s="685"/>
      <c r="DN180" s="685"/>
      <c r="DO180" s="685"/>
      <c r="DP180" s="685"/>
      <c r="DQ180" s="685">
        <v>3000000</v>
      </c>
      <c r="DR180" s="685">
        <v>12000000</v>
      </c>
      <c r="DS180" s="685">
        <v>9000000</v>
      </c>
      <c r="DT180" s="685"/>
      <c r="DU180" s="685"/>
      <c r="DV180" s="685"/>
      <c r="DW180" s="685"/>
      <c r="DX180" s="685"/>
      <c r="DY180" s="685"/>
      <c r="DZ180" s="685"/>
      <c r="EA180" s="685"/>
      <c r="EB180" s="685"/>
      <c r="EC180" s="685"/>
      <c r="ED180" s="685"/>
      <c r="EE180" s="685"/>
      <c r="EF180" s="685"/>
      <c r="EG180" s="685"/>
      <c r="EH180" s="685"/>
      <c r="EI180" s="685"/>
      <c r="EJ180" s="685"/>
      <c r="EK180" s="685"/>
      <c r="EL180" s="685"/>
      <c r="EM180" s="685"/>
      <c r="EN180" s="685"/>
      <c r="EO180" s="685">
        <v>42000000</v>
      </c>
      <c r="EP180" s="682"/>
      <c r="EQ180" s="682"/>
      <c r="ER180" s="682"/>
      <c r="ES180" s="676">
        <f>DI180+DM180+DQ180+DU180+DY180+EC180+EG180+EK180+EO180</f>
        <v>45000000</v>
      </c>
      <c r="ET180" s="690">
        <f t="shared" si="393"/>
        <v>12000000</v>
      </c>
      <c r="EU180" s="690">
        <f t="shared" si="393"/>
        <v>9000000</v>
      </c>
      <c r="EV180" s="690">
        <f t="shared" si="393"/>
        <v>0</v>
      </c>
      <c r="EW180" s="834"/>
      <c r="EX180" s="682"/>
      <c r="EY180" s="682">
        <v>2500000</v>
      </c>
      <c r="EZ180" s="682"/>
      <c r="FA180" s="682"/>
      <c r="FB180" s="682"/>
      <c r="FC180" s="682"/>
      <c r="FD180" s="682"/>
      <c r="FE180" s="682">
        <v>247500000</v>
      </c>
      <c r="FF180" s="676">
        <f>EW180+EX180+EY180+EZ180+FA180+FB180+FC180+FD180+FE180</f>
        <v>250000000</v>
      </c>
      <c r="FG180" s="107">
        <f>BL180+DD180+ES180+FF180</f>
        <v>390000000</v>
      </c>
    </row>
    <row r="181" spans="1:163" ht="134.25" customHeight="1" x14ac:dyDescent="0.2">
      <c r="A181" s="299"/>
      <c r="B181" s="299"/>
      <c r="C181" s="240">
        <v>24</v>
      </c>
      <c r="D181" s="280" t="s">
        <v>427</v>
      </c>
      <c r="E181" s="275" t="s">
        <v>428</v>
      </c>
      <c r="F181" s="274" t="s">
        <v>428</v>
      </c>
      <c r="G181" s="226">
        <v>124</v>
      </c>
      <c r="H181" s="222" t="s">
        <v>429</v>
      </c>
      <c r="I181" s="218" t="s">
        <v>430</v>
      </c>
      <c r="J181" s="223" t="s">
        <v>423</v>
      </c>
      <c r="K181" s="223">
        <v>8</v>
      </c>
      <c r="L181" s="236" t="s">
        <v>73</v>
      </c>
      <c r="M181" s="225">
        <v>40</v>
      </c>
      <c r="N181" s="225">
        <v>500</v>
      </c>
      <c r="O181" s="225">
        <v>0</v>
      </c>
      <c r="P181" s="948"/>
      <c r="Q181" s="225">
        <v>150</v>
      </c>
      <c r="R181" s="228"/>
      <c r="S181" s="912">
        <v>48</v>
      </c>
      <c r="T181" s="225">
        <v>200</v>
      </c>
      <c r="U181" s="225"/>
      <c r="V181" s="948">
        <v>4</v>
      </c>
      <c r="W181" s="225">
        <v>150</v>
      </c>
      <c r="X181" s="236"/>
      <c r="Y181" s="282">
        <f>BL181/$BL$178</f>
        <v>0</v>
      </c>
      <c r="Z181" s="226">
        <v>2</v>
      </c>
      <c r="AA181" s="223" t="s">
        <v>141</v>
      </c>
      <c r="AB181" s="67"/>
      <c r="AC181" s="68"/>
      <c r="AD181" s="68"/>
      <c r="AE181" s="68"/>
      <c r="AF181" s="67"/>
      <c r="AG181" s="68"/>
      <c r="AH181" s="68"/>
      <c r="AI181" s="68"/>
      <c r="AJ181" s="67"/>
      <c r="AK181" s="68"/>
      <c r="AL181" s="68"/>
      <c r="AM181" s="68"/>
      <c r="AN181" s="67"/>
      <c r="AO181" s="68"/>
      <c r="AP181" s="68"/>
      <c r="AQ181" s="68"/>
      <c r="AR181" s="67"/>
      <c r="AS181" s="68"/>
      <c r="AT181" s="68"/>
      <c r="AU181" s="68"/>
      <c r="AV181" s="67"/>
      <c r="AW181" s="68"/>
      <c r="AX181" s="68"/>
      <c r="AY181" s="68"/>
      <c r="AZ181" s="67"/>
      <c r="BA181" s="68"/>
      <c r="BB181" s="68"/>
      <c r="BC181" s="68"/>
      <c r="BD181" s="67"/>
      <c r="BE181" s="68"/>
      <c r="BF181" s="68"/>
      <c r="BG181" s="68"/>
      <c r="BH181" s="67"/>
      <c r="BI181" s="68"/>
      <c r="BJ181" s="68"/>
      <c r="BK181" s="68"/>
      <c r="BL181" s="67">
        <f>+AB181+AF181+AJ181+AN181+AR181+AV181+AZ181+BD181+BH181</f>
        <v>0</v>
      </c>
      <c r="BM181" s="68">
        <f t="shared" si="391"/>
        <v>0</v>
      </c>
      <c r="BN181" s="68">
        <f t="shared" si="391"/>
        <v>0</v>
      </c>
      <c r="BO181" s="68">
        <f t="shared" si="391"/>
        <v>0</v>
      </c>
      <c r="BP181" s="682"/>
      <c r="BQ181" s="238"/>
      <c r="BR181" s="238"/>
      <c r="BS181" s="238"/>
      <c r="BT181" s="682"/>
      <c r="BU181" s="238">
        <v>11000000</v>
      </c>
      <c r="BV181" s="238">
        <v>11000000</v>
      </c>
      <c r="BW181" s="238">
        <v>11000000</v>
      </c>
      <c r="BX181" s="238"/>
      <c r="BY181" s="682">
        <v>10000000</v>
      </c>
      <c r="BZ181" s="238">
        <v>75000000</v>
      </c>
      <c r="CA181" s="238">
        <v>24757000</v>
      </c>
      <c r="CB181" s="238">
        <v>24757000</v>
      </c>
      <c r="CC181" s="238"/>
      <c r="CD181" s="682"/>
      <c r="CE181" s="238"/>
      <c r="CF181" s="238"/>
      <c r="CG181" s="238"/>
      <c r="CH181" s="682"/>
      <c r="CI181" s="238"/>
      <c r="CJ181" s="238"/>
      <c r="CK181" s="238"/>
      <c r="CL181" s="682"/>
      <c r="CM181" s="238"/>
      <c r="CN181" s="238"/>
      <c r="CO181" s="238"/>
      <c r="CP181" s="682"/>
      <c r="CQ181" s="238"/>
      <c r="CR181" s="238"/>
      <c r="CS181" s="238"/>
      <c r="CT181" s="238"/>
      <c r="CU181" s="682"/>
      <c r="CV181" s="238"/>
      <c r="CW181" s="238"/>
      <c r="CX181" s="238"/>
      <c r="CY181" s="238"/>
      <c r="CZ181" s="682">
        <v>390000000</v>
      </c>
      <c r="DA181" s="238"/>
      <c r="DB181" s="238"/>
      <c r="DC181" s="238"/>
      <c r="DD181" s="676">
        <f t="shared" si="392"/>
        <v>400000000</v>
      </c>
      <c r="DE181" s="711">
        <f t="shared" si="392"/>
        <v>86000000</v>
      </c>
      <c r="DF181" s="711">
        <f t="shared" si="392"/>
        <v>35757000</v>
      </c>
      <c r="DG181" s="711">
        <f t="shared" si="392"/>
        <v>35757000</v>
      </c>
      <c r="DH181" s="711"/>
      <c r="DI181" s="685"/>
      <c r="DJ181" s="93"/>
      <c r="DK181" s="685"/>
      <c r="DL181" s="685"/>
      <c r="DM181" s="685"/>
      <c r="DN181" s="685">
        <v>30000000</v>
      </c>
      <c r="DO181" s="685"/>
      <c r="DP181" s="685"/>
      <c r="DQ181" s="685">
        <v>3000000</v>
      </c>
      <c r="DR181" s="685">
        <v>28000000</v>
      </c>
      <c r="DS181" s="685">
        <v>26710000</v>
      </c>
      <c r="DT181" s="685"/>
      <c r="DU181" s="685"/>
      <c r="DV181" s="685"/>
      <c r="DW181" s="685"/>
      <c r="DX181" s="685"/>
      <c r="DY181" s="685"/>
      <c r="DZ181" s="685"/>
      <c r="EA181" s="685"/>
      <c r="EB181" s="685"/>
      <c r="EC181" s="685"/>
      <c r="ED181" s="685"/>
      <c r="EE181" s="685"/>
      <c r="EF181" s="685"/>
      <c r="EG181" s="685"/>
      <c r="EH181" s="685"/>
      <c r="EI181" s="685"/>
      <c r="EJ181" s="685"/>
      <c r="EK181" s="685"/>
      <c r="EL181" s="685"/>
      <c r="EM181" s="685"/>
      <c r="EN181" s="685"/>
      <c r="EO181" s="685">
        <v>397000000</v>
      </c>
      <c r="EP181" s="682"/>
      <c r="EQ181" s="682"/>
      <c r="ER181" s="682"/>
      <c r="ES181" s="676">
        <f>DI181+DM181+DQ181+DU181+DY181+EC181+EG181+EK181+EO181</f>
        <v>400000000</v>
      </c>
      <c r="ET181" s="690">
        <f t="shared" si="393"/>
        <v>58000000</v>
      </c>
      <c r="EU181" s="690">
        <f t="shared" si="393"/>
        <v>26710000</v>
      </c>
      <c r="EV181" s="690">
        <f t="shared" si="393"/>
        <v>0</v>
      </c>
      <c r="EW181" s="834"/>
      <c r="EX181" s="682"/>
      <c r="EY181" s="682">
        <v>2500000</v>
      </c>
      <c r="EZ181" s="682"/>
      <c r="FA181" s="682"/>
      <c r="FB181" s="682"/>
      <c r="FC181" s="682"/>
      <c r="FD181" s="682"/>
      <c r="FE181" s="682">
        <v>497500000</v>
      </c>
      <c r="FF181" s="676">
        <f>EW181+EX181+EY181+EZ181+FA181+FB181+FC181+FD181+FE181</f>
        <v>500000000</v>
      </c>
      <c r="FG181" s="107">
        <f>BL181+DD181+ES181+FF181</f>
        <v>1300000000</v>
      </c>
    </row>
    <row r="182" spans="1:163" ht="171.75" customHeight="1" x14ac:dyDescent="0.2">
      <c r="A182" s="299"/>
      <c r="B182" s="299"/>
      <c r="C182" s="240"/>
      <c r="D182" s="268"/>
      <c r="E182" s="299"/>
      <c r="F182" s="299"/>
      <c r="G182" s="226">
        <v>125</v>
      </c>
      <c r="H182" s="222" t="s">
        <v>431</v>
      </c>
      <c r="I182" s="455" t="s">
        <v>432</v>
      </c>
      <c r="J182" s="223" t="s">
        <v>423</v>
      </c>
      <c r="K182" s="223">
        <v>8</v>
      </c>
      <c r="L182" s="489" t="s">
        <v>73</v>
      </c>
      <c r="M182" s="490">
        <v>1200</v>
      </c>
      <c r="N182" s="490">
        <v>2400</v>
      </c>
      <c r="O182" s="490">
        <v>150</v>
      </c>
      <c r="P182" s="932">
        <v>129</v>
      </c>
      <c r="Q182" s="490">
        <v>750</v>
      </c>
      <c r="R182" s="228"/>
      <c r="S182" s="919">
        <v>774</v>
      </c>
      <c r="T182" s="490">
        <v>750</v>
      </c>
      <c r="U182" s="490">
        <v>761</v>
      </c>
      <c r="V182" s="932">
        <v>164</v>
      </c>
      <c r="W182" s="490">
        <v>750</v>
      </c>
      <c r="X182" s="489">
        <v>760</v>
      </c>
      <c r="Y182" s="282">
        <f>BL182/$BL$178</f>
        <v>3.8461538461538464E-3</v>
      </c>
      <c r="Z182" s="226">
        <v>2</v>
      </c>
      <c r="AA182" s="223" t="s">
        <v>141</v>
      </c>
      <c r="AB182" s="67"/>
      <c r="AC182" s="68"/>
      <c r="AD182" s="68"/>
      <c r="AE182" s="68"/>
      <c r="AF182" s="67"/>
      <c r="AG182" s="68"/>
      <c r="AH182" s="68"/>
      <c r="AI182" s="68"/>
      <c r="AJ182" s="67">
        <v>5000000</v>
      </c>
      <c r="AK182" s="69">
        <v>5000000</v>
      </c>
      <c r="AL182" s="68">
        <v>5000000</v>
      </c>
      <c r="AM182" s="68">
        <v>5000000</v>
      </c>
      <c r="AN182" s="67"/>
      <c r="AO182" s="68"/>
      <c r="AP182" s="68"/>
      <c r="AQ182" s="68"/>
      <c r="AR182" s="67"/>
      <c r="AS182" s="68"/>
      <c r="AT182" s="68"/>
      <c r="AU182" s="68"/>
      <c r="AV182" s="67"/>
      <c r="AW182" s="68"/>
      <c r="AX182" s="68"/>
      <c r="AY182" s="68"/>
      <c r="AZ182" s="67"/>
      <c r="BA182" s="68"/>
      <c r="BB182" s="68"/>
      <c r="BC182" s="68"/>
      <c r="BD182" s="67"/>
      <c r="BE182" s="68"/>
      <c r="BF182" s="68"/>
      <c r="BG182" s="68"/>
      <c r="BH182" s="67"/>
      <c r="BI182" s="68"/>
      <c r="BJ182" s="68"/>
      <c r="BK182" s="68"/>
      <c r="BL182" s="67">
        <f>+AB182+AF182+AJ182+AN182+AR182+AV182+AZ182+BD182+BH182</f>
        <v>5000000</v>
      </c>
      <c r="BM182" s="68">
        <f t="shared" si="391"/>
        <v>5000000</v>
      </c>
      <c r="BN182" s="68">
        <f t="shared" si="391"/>
        <v>5000000</v>
      </c>
      <c r="BO182" s="68">
        <f t="shared" si="391"/>
        <v>5000000</v>
      </c>
      <c r="BP182" s="682"/>
      <c r="BQ182" s="238"/>
      <c r="BR182" s="238"/>
      <c r="BS182" s="238"/>
      <c r="BT182" s="682"/>
      <c r="BU182" s="238">
        <v>20710000</v>
      </c>
      <c r="BV182" s="238">
        <v>20710000</v>
      </c>
      <c r="BW182" s="238">
        <v>20710000</v>
      </c>
      <c r="BX182" s="238"/>
      <c r="BY182" s="682">
        <v>10000000</v>
      </c>
      <c r="BZ182" s="238">
        <v>19290000</v>
      </c>
      <c r="CA182" s="238">
        <v>19290000</v>
      </c>
      <c r="CB182" s="238">
        <v>19290000</v>
      </c>
      <c r="CC182" s="238"/>
      <c r="CD182" s="682"/>
      <c r="CE182" s="238"/>
      <c r="CF182" s="238"/>
      <c r="CG182" s="238"/>
      <c r="CH182" s="682"/>
      <c r="CI182" s="238"/>
      <c r="CJ182" s="238"/>
      <c r="CK182" s="238"/>
      <c r="CL182" s="682"/>
      <c r="CM182" s="238"/>
      <c r="CN182" s="238"/>
      <c r="CO182" s="238"/>
      <c r="CP182" s="682"/>
      <c r="CQ182" s="238"/>
      <c r="CR182" s="238"/>
      <c r="CS182" s="238"/>
      <c r="CT182" s="238"/>
      <c r="CU182" s="682"/>
      <c r="CV182" s="238"/>
      <c r="CW182" s="238"/>
      <c r="CX182" s="238"/>
      <c r="CY182" s="238"/>
      <c r="CZ182" s="682">
        <v>195000000</v>
      </c>
      <c r="DA182" s="238"/>
      <c r="DB182" s="238"/>
      <c r="DC182" s="238"/>
      <c r="DD182" s="676">
        <f t="shared" si="392"/>
        <v>205000000</v>
      </c>
      <c r="DE182" s="711">
        <f t="shared" si="392"/>
        <v>40000000</v>
      </c>
      <c r="DF182" s="711">
        <f t="shared" si="392"/>
        <v>40000000</v>
      </c>
      <c r="DG182" s="711">
        <f t="shared" si="392"/>
        <v>40000000</v>
      </c>
      <c r="DH182" s="711"/>
      <c r="DI182" s="685"/>
      <c r="DJ182" s="93"/>
      <c r="DK182" s="685"/>
      <c r="DL182" s="685"/>
      <c r="DM182" s="685"/>
      <c r="DN182" s="685"/>
      <c r="DO182" s="685"/>
      <c r="DP182" s="685"/>
      <c r="DQ182" s="685">
        <v>3000000</v>
      </c>
      <c r="DR182" s="685">
        <v>6000000</v>
      </c>
      <c r="DS182" s="685">
        <v>3000000</v>
      </c>
      <c r="DT182" s="685"/>
      <c r="DU182" s="685"/>
      <c r="DV182" s="685"/>
      <c r="DW182" s="685"/>
      <c r="DX182" s="685"/>
      <c r="DY182" s="685"/>
      <c r="DZ182" s="685"/>
      <c r="EA182" s="685"/>
      <c r="EB182" s="685"/>
      <c r="EC182" s="685"/>
      <c r="ED182" s="685"/>
      <c r="EE182" s="685"/>
      <c r="EF182" s="685"/>
      <c r="EG182" s="685"/>
      <c r="EH182" s="685"/>
      <c r="EI182" s="685"/>
      <c r="EJ182" s="685"/>
      <c r="EK182" s="685"/>
      <c r="EL182" s="685"/>
      <c r="EM182" s="685"/>
      <c r="EN182" s="685"/>
      <c r="EO182" s="685">
        <v>203500000</v>
      </c>
      <c r="EP182" s="682"/>
      <c r="EQ182" s="682"/>
      <c r="ER182" s="682"/>
      <c r="ES182" s="676">
        <f>DI182+DM182+DQ182+DU182+DY182+EC182+EG182+EK182+EO182</f>
        <v>206500000</v>
      </c>
      <c r="ET182" s="690">
        <f t="shared" si="393"/>
        <v>6000000</v>
      </c>
      <c r="EU182" s="690">
        <f t="shared" si="393"/>
        <v>3000000</v>
      </c>
      <c r="EV182" s="690">
        <f t="shared" si="393"/>
        <v>0</v>
      </c>
      <c r="EW182" s="834"/>
      <c r="EX182" s="682"/>
      <c r="EY182" s="682">
        <v>2500000</v>
      </c>
      <c r="EZ182" s="682"/>
      <c r="FA182" s="682"/>
      <c r="FB182" s="682"/>
      <c r="FC182" s="682"/>
      <c r="FD182" s="682"/>
      <c r="FE182" s="682">
        <v>498500000</v>
      </c>
      <c r="FF182" s="676">
        <f>EW182+EX182+EY182+EZ182+FA182+FB182+FC182+FD182+FE182</f>
        <v>501000000</v>
      </c>
      <c r="FG182" s="107">
        <f>BL182+DD182+ES182+FF182</f>
        <v>917500000</v>
      </c>
    </row>
    <row r="183" spans="1:163" ht="140.25" customHeight="1" x14ac:dyDescent="0.2">
      <c r="A183" s="299"/>
      <c r="B183" s="299"/>
      <c r="C183" s="239"/>
      <c r="D183" s="270"/>
      <c r="E183" s="358"/>
      <c r="F183" s="358"/>
      <c r="G183" s="227">
        <v>126</v>
      </c>
      <c r="H183" s="218" t="s">
        <v>433</v>
      </c>
      <c r="I183" s="218" t="s">
        <v>434</v>
      </c>
      <c r="J183" s="224" t="s">
        <v>423</v>
      </c>
      <c r="K183" s="224">
        <v>8</v>
      </c>
      <c r="L183" s="236" t="s">
        <v>58</v>
      </c>
      <c r="M183" s="225" t="s">
        <v>53</v>
      </c>
      <c r="N183" s="225">
        <f>1795+1531</f>
        <v>3326</v>
      </c>
      <c r="O183" s="225">
        <v>0</v>
      </c>
      <c r="P183" s="948"/>
      <c r="Q183" s="225">
        <f>1795 +  1531</f>
        <v>3326</v>
      </c>
      <c r="R183" s="228"/>
      <c r="S183" s="873">
        <v>700</v>
      </c>
      <c r="T183" s="225">
        <f>1795+1531</f>
        <v>3326</v>
      </c>
      <c r="U183" s="225"/>
      <c r="V183" s="948">
        <v>350</v>
      </c>
      <c r="W183" s="225">
        <f>1795+1531</f>
        <v>3326</v>
      </c>
      <c r="X183" s="236"/>
      <c r="Y183" s="357">
        <f>BL183/$BL$178</f>
        <v>0</v>
      </c>
      <c r="Z183" s="227">
        <v>2</v>
      </c>
      <c r="AA183" s="224" t="s">
        <v>141</v>
      </c>
      <c r="AB183" s="80"/>
      <c r="AC183" s="79"/>
      <c r="AD183" s="79"/>
      <c r="AE183" s="79"/>
      <c r="AF183" s="80"/>
      <c r="AG183" s="79"/>
      <c r="AH183" s="79"/>
      <c r="AI183" s="79"/>
      <c r="AJ183" s="80"/>
      <c r="AK183" s="79"/>
      <c r="AL183" s="79"/>
      <c r="AM183" s="79"/>
      <c r="AN183" s="80"/>
      <c r="AO183" s="79"/>
      <c r="AP183" s="79"/>
      <c r="AQ183" s="79"/>
      <c r="AR183" s="80"/>
      <c r="AS183" s="79"/>
      <c r="AT183" s="79"/>
      <c r="AU183" s="79"/>
      <c r="AV183" s="80"/>
      <c r="AW183" s="79"/>
      <c r="AX183" s="79"/>
      <c r="AY183" s="79"/>
      <c r="AZ183" s="80"/>
      <c r="BA183" s="79"/>
      <c r="BB183" s="79"/>
      <c r="BC183" s="79"/>
      <c r="BD183" s="80"/>
      <c r="BE183" s="79"/>
      <c r="BF183" s="79"/>
      <c r="BG183" s="79"/>
      <c r="BH183" s="80"/>
      <c r="BI183" s="79"/>
      <c r="BJ183" s="79"/>
      <c r="BK183" s="79"/>
      <c r="BL183" s="80">
        <f>+AB183+AF183+AJ183+AN183+AR183+AV183+AZ183+BD183+BH183</f>
        <v>0</v>
      </c>
      <c r="BM183" s="79">
        <f t="shared" si="391"/>
        <v>0</v>
      </c>
      <c r="BN183" s="79">
        <f t="shared" si="391"/>
        <v>0</v>
      </c>
      <c r="BO183" s="79">
        <f t="shared" si="391"/>
        <v>0</v>
      </c>
      <c r="BP183" s="682"/>
      <c r="BQ183" s="238"/>
      <c r="BR183" s="238"/>
      <c r="BS183" s="238"/>
      <c r="BT183" s="682"/>
      <c r="BU183" s="238">
        <v>20000000</v>
      </c>
      <c r="BV183" s="238"/>
      <c r="BW183" s="238"/>
      <c r="BX183" s="238"/>
      <c r="BY183" s="682">
        <v>10000000</v>
      </c>
      <c r="BZ183" s="238">
        <v>24000000</v>
      </c>
      <c r="CA183" s="238">
        <v>14966332</v>
      </c>
      <c r="CB183" s="238">
        <v>14966332</v>
      </c>
      <c r="CC183" s="238"/>
      <c r="CD183" s="682"/>
      <c r="CE183" s="238"/>
      <c r="CF183" s="238"/>
      <c r="CG183" s="238"/>
      <c r="CH183" s="682"/>
      <c r="CI183" s="238"/>
      <c r="CJ183" s="238"/>
      <c r="CK183" s="238"/>
      <c r="CL183" s="682"/>
      <c r="CM183" s="238"/>
      <c r="CN183" s="238"/>
      <c r="CO183" s="238"/>
      <c r="CP183" s="682"/>
      <c r="CQ183" s="238"/>
      <c r="CR183" s="238"/>
      <c r="CS183" s="238"/>
      <c r="CT183" s="238"/>
      <c r="CU183" s="682"/>
      <c r="CV183" s="238"/>
      <c r="CW183" s="238"/>
      <c r="CX183" s="238"/>
      <c r="CY183" s="238"/>
      <c r="CZ183" s="682">
        <v>190000000</v>
      </c>
      <c r="DA183" s="238"/>
      <c r="DB183" s="238"/>
      <c r="DC183" s="238"/>
      <c r="DD183" s="676">
        <f t="shared" si="392"/>
        <v>200000000</v>
      </c>
      <c r="DE183" s="676">
        <f t="shared" si="392"/>
        <v>44000000</v>
      </c>
      <c r="DF183" s="676">
        <f t="shared" si="392"/>
        <v>14966332</v>
      </c>
      <c r="DG183" s="676">
        <f t="shared" si="392"/>
        <v>14966332</v>
      </c>
      <c r="DH183" s="676"/>
      <c r="DI183" s="685"/>
      <c r="DJ183" s="93"/>
      <c r="DK183" s="685"/>
      <c r="DL183" s="685"/>
      <c r="DM183" s="685"/>
      <c r="DN183" s="685"/>
      <c r="DO183" s="685"/>
      <c r="DP183" s="685"/>
      <c r="DQ183" s="685">
        <v>3000000</v>
      </c>
      <c r="DR183" s="685">
        <v>27825333</v>
      </c>
      <c r="DS183" s="685">
        <v>24410000</v>
      </c>
      <c r="DT183" s="685"/>
      <c r="DU183" s="685"/>
      <c r="DV183" s="685"/>
      <c r="DW183" s="685"/>
      <c r="DX183" s="685"/>
      <c r="DY183" s="685"/>
      <c r="DZ183" s="685"/>
      <c r="EA183" s="685"/>
      <c r="EB183" s="685"/>
      <c r="EC183" s="685"/>
      <c r="ED183" s="685"/>
      <c r="EE183" s="685"/>
      <c r="EF183" s="685"/>
      <c r="EG183" s="685"/>
      <c r="EH183" s="685"/>
      <c r="EI183" s="685"/>
      <c r="EJ183" s="685"/>
      <c r="EK183" s="685"/>
      <c r="EL183" s="685"/>
      <c r="EM183" s="685"/>
      <c r="EN183" s="685"/>
      <c r="EO183" s="685">
        <v>197000000</v>
      </c>
      <c r="EP183" s="682"/>
      <c r="EQ183" s="682"/>
      <c r="ER183" s="682"/>
      <c r="ES183" s="676">
        <f>DI183+DM183+DQ183+DU183+DY183+EC183+EG183+EK183+EO183</f>
        <v>200000000</v>
      </c>
      <c r="ET183" s="690">
        <f t="shared" si="393"/>
        <v>27825333</v>
      </c>
      <c r="EU183" s="690">
        <f t="shared" si="393"/>
        <v>24410000</v>
      </c>
      <c r="EV183" s="690">
        <f t="shared" si="393"/>
        <v>0</v>
      </c>
      <c r="EW183" s="834"/>
      <c r="EX183" s="682"/>
      <c r="EY183" s="682">
        <v>2500000</v>
      </c>
      <c r="EZ183" s="682"/>
      <c r="FA183" s="682"/>
      <c r="FB183" s="682"/>
      <c r="FC183" s="682"/>
      <c r="FD183" s="682"/>
      <c r="FE183" s="682">
        <v>497500000</v>
      </c>
      <c r="FF183" s="676">
        <f>EW183+EX183+EY183+EZ183+FA183+FB183+FC183+FD183+FE183</f>
        <v>500000000</v>
      </c>
      <c r="FG183" s="107">
        <f>BL183+DD183+ES183+FF183</f>
        <v>900000000</v>
      </c>
    </row>
    <row r="184" spans="1:163" ht="24.75" customHeight="1" x14ac:dyDescent="0.2">
      <c r="A184" s="299"/>
      <c r="B184" s="299"/>
      <c r="C184" s="205">
        <v>35</v>
      </c>
      <c r="D184" s="206" t="s">
        <v>435</v>
      </c>
      <c r="E184" s="207"/>
      <c r="F184" s="350"/>
      <c r="G184" s="205"/>
      <c r="H184" s="350"/>
      <c r="I184" s="259"/>
      <c r="J184" s="208"/>
      <c r="K184" s="208"/>
      <c r="L184" s="260"/>
      <c r="M184" s="259"/>
      <c r="N184" s="259"/>
      <c r="O184" s="150"/>
      <c r="P184" s="150"/>
      <c r="Q184" s="259"/>
      <c r="R184" s="262"/>
      <c r="S184" s="871"/>
      <c r="T184" s="259"/>
      <c r="U184" s="259"/>
      <c r="V184" s="150"/>
      <c r="W184" s="208"/>
      <c r="X184" s="208"/>
      <c r="Y184" s="263"/>
      <c r="Z184" s="208"/>
      <c r="AA184" s="208"/>
      <c r="AB184" s="72">
        <f t="shared" ref="AB184:BK184" si="394">SUM(AB185:AB187)</f>
        <v>0</v>
      </c>
      <c r="AC184" s="72">
        <f t="shared" si="394"/>
        <v>0</v>
      </c>
      <c r="AD184" s="72">
        <f t="shared" si="394"/>
        <v>0</v>
      </c>
      <c r="AE184" s="72">
        <f t="shared" si="394"/>
        <v>0</v>
      </c>
      <c r="AF184" s="72">
        <f t="shared" si="394"/>
        <v>0</v>
      </c>
      <c r="AG184" s="72">
        <f t="shared" si="394"/>
        <v>0</v>
      </c>
      <c r="AH184" s="72">
        <f t="shared" si="394"/>
        <v>0</v>
      </c>
      <c r="AI184" s="72">
        <f t="shared" si="394"/>
        <v>0</v>
      </c>
      <c r="AJ184" s="72">
        <f t="shared" si="394"/>
        <v>0</v>
      </c>
      <c r="AK184" s="72">
        <f t="shared" si="394"/>
        <v>0</v>
      </c>
      <c r="AL184" s="72">
        <f t="shared" si="394"/>
        <v>0</v>
      </c>
      <c r="AM184" s="72">
        <f t="shared" si="394"/>
        <v>0</v>
      </c>
      <c r="AN184" s="72">
        <f t="shared" si="394"/>
        <v>0</v>
      </c>
      <c r="AO184" s="72">
        <f t="shared" si="394"/>
        <v>0</v>
      </c>
      <c r="AP184" s="72">
        <f t="shared" si="394"/>
        <v>0</v>
      </c>
      <c r="AQ184" s="72">
        <f t="shared" si="394"/>
        <v>0</v>
      </c>
      <c r="AR184" s="72">
        <f t="shared" si="394"/>
        <v>0</v>
      </c>
      <c r="AS184" s="72">
        <f t="shared" si="394"/>
        <v>0</v>
      </c>
      <c r="AT184" s="72">
        <f t="shared" si="394"/>
        <v>0</v>
      </c>
      <c r="AU184" s="72">
        <f t="shared" si="394"/>
        <v>0</v>
      </c>
      <c r="AV184" s="72">
        <f t="shared" si="394"/>
        <v>0</v>
      </c>
      <c r="AW184" s="72">
        <f t="shared" si="394"/>
        <v>0</v>
      </c>
      <c r="AX184" s="72">
        <f t="shared" si="394"/>
        <v>0</v>
      </c>
      <c r="AY184" s="72">
        <f t="shared" si="394"/>
        <v>0</v>
      </c>
      <c r="AZ184" s="72">
        <f t="shared" si="394"/>
        <v>0</v>
      </c>
      <c r="BA184" s="72">
        <f t="shared" si="394"/>
        <v>0</v>
      </c>
      <c r="BB184" s="72">
        <f t="shared" si="394"/>
        <v>0</v>
      </c>
      <c r="BC184" s="72">
        <f t="shared" si="394"/>
        <v>0</v>
      </c>
      <c r="BD184" s="72">
        <f t="shared" si="394"/>
        <v>100000000</v>
      </c>
      <c r="BE184" s="72">
        <f t="shared" si="394"/>
        <v>100000000</v>
      </c>
      <c r="BF184" s="72">
        <f t="shared" si="394"/>
        <v>70813333</v>
      </c>
      <c r="BG184" s="72">
        <f t="shared" si="394"/>
        <v>70813333</v>
      </c>
      <c r="BH184" s="72">
        <f t="shared" si="394"/>
        <v>0</v>
      </c>
      <c r="BI184" s="72">
        <f t="shared" si="394"/>
        <v>0</v>
      </c>
      <c r="BJ184" s="72">
        <f t="shared" si="394"/>
        <v>0</v>
      </c>
      <c r="BK184" s="72">
        <f t="shared" si="394"/>
        <v>0</v>
      </c>
      <c r="BL184" s="73">
        <f>SUM(BL185:BL187)</f>
        <v>100000000</v>
      </c>
      <c r="BM184" s="72">
        <f>SUM(BM185:BM187)</f>
        <v>100000000</v>
      </c>
      <c r="BN184" s="72">
        <f t="shared" ref="BN184:ED184" si="395">SUM(BN185:BN187)</f>
        <v>70813333</v>
      </c>
      <c r="BO184" s="72">
        <f t="shared" si="395"/>
        <v>70813333</v>
      </c>
      <c r="BP184" s="72">
        <f t="shared" si="395"/>
        <v>0</v>
      </c>
      <c r="BQ184" s="138">
        <f t="shared" si="395"/>
        <v>0</v>
      </c>
      <c r="BR184" s="138">
        <f t="shared" si="395"/>
        <v>0</v>
      </c>
      <c r="BS184" s="138">
        <f t="shared" si="395"/>
        <v>0</v>
      </c>
      <c r="BT184" s="72">
        <f t="shared" si="395"/>
        <v>0</v>
      </c>
      <c r="BU184" s="138">
        <f t="shared" si="395"/>
        <v>0</v>
      </c>
      <c r="BV184" s="138">
        <f t="shared" si="395"/>
        <v>0</v>
      </c>
      <c r="BW184" s="138">
        <f t="shared" si="395"/>
        <v>0</v>
      </c>
      <c r="BX184" s="138"/>
      <c r="BY184" s="72">
        <f t="shared" si="395"/>
        <v>0</v>
      </c>
      <c r="BZ184" s="138">
        <f t="shared" si="395"/>
        <v>0</v>
      </c>
      <c r="CA184" s="138">
        <f t="shared" si="395"/>
        <v>0</v>
      </c>
      <c r="CB184" s="138">
        <f t="shared" si="395"/>
        <v>0</v>
      </c>
      <c r="CC184" s="138"/>
      <c r="CD184" s="72">
        <f t="shared" si="395"/>
        <v>0</v>
      </c>
      <c r="CE184" s="138">
        <f t="shared" si="395"/>
        <v>0</v>
      </c>
      <c r="CF184" s="138">
        <f t="shared" si="395"/>
        <v>0</v>
      </c>
      <c r="CG184" s="138">
        <f t="shared" si="395"/>
        <v>0</v>
      </c>
      <c r="CH184" s="72">
        <f t="shared" si="395"/>
        <v>0</v>
      </c>
      <c r="CI184" s="138">
        <f t="shared" si="395"/>
        <v>0</v>
      </c>
      <c r="CJ184" s="138">
        <f t="shared" si="395"/>
        <v>0</v>
      </c>
      <c r="CK184" s="138">
        <f t="shared" si="395"/>
        <v>0</v>
      </c>
      <c r="CL184" s="72">
        <f t="shared" si="395"/>
        <v>0</v>
      </c>
      <c r="CM184" s="138">
        <f t="shared" si="395"/>
        <v>0</v>
      </c>
      <c r="CN184" s="138">
        <f t="shared" si="395"/>
        <v>0</v>
      </c>
      <c r="CO184" s="138">
        <f t="shared" si="395"/>
        <v>0</v>
      </c>
      <c r="CP184" s="72">
        <f t="shared" si="395"/>
        <v>0</v>
      </c>
      <c r="CQ184" s="138">
        <f t="shared" si="395"/>
        <v>0</v>
      </c>
      <c r="CR184" s="138">
        <f t="shared" si="395"/>
        <v>0</v>
      </c>
      <c r="CS184" s="138">
        <f t="shared" si="395"/>
        <v>0</v>
      </c>
      <c r="CT184" s="138"/>
      <c r="CU184" s="72">
        <f t="shared" si="395"/>
        <v>103000000</v>
      </c>
      <c r="CV184" s="138">
        <f t="shared" si="395"/>
        <v>189400000</v>
      </c>
      <c r="CW184" s="138">
        <f t="shared" si="395"/>
        <v>165315000</v>
      </c>
      <c r="CX184" s="138">
        <f t="shared" si="395"/>
        <v>150805000</v>
      </c>
      <c r="CY184" s="138"/>
      <c r="CZ184" s="72">
        <f t="shared" si="395"/>
        <v>0</v>
      </c>
      <c r="DA184" s="138">
        <f t="shared" si="395"/>
        <v>0</v>
      </c>
      <c r="DB184" s="138">
        <f t="shared" si="395"/>
        <v>0</v>
      </c>
      <c r="DC184" s="138">
        <f t="shared" si="395"/>
        <v>0</v>
      </c>
      <c r="DD184" s="72">
        <f t="shared" si="395"/>
        <v>103000000</v>
      </c>
      <c r="DE184" s="72">
        <f t="shared" si="395"/>
        <v>189400000</v>
      </c>
      <c r="DF184" s="72">
        <f t="shared" si="395"/>
        <v>165315000</v>
      </c>
      <c r="DG184" s="72">
        <f t="shared" si="395"/>
        <v>150805000</v>
      </c>
      <c r="DH184" s="72"/>
      <c r="DI184" s="72">
        <f t="shared" si="395"/>
        <v>0</v>
      </c>
      <c r="DJ184" s="72">
        <f t="shared" si="395"/>
        <v>0</v>
      </c>
      <c r="DK184" s="72">
        <f t="shared" si="395"/>
        <v>0</v>
      </c>
      <c r="DL184" s="72">
        <f t="shared" si="395"/>
        <v>0</v>
      </c>
      <c r="DM184" s="72">
        <f t="shared" si="395"/>
        <v>0</v>
      </c>
      <c r="DN184" s="72">
        <f t="shared" si="395"/>
        <v>25000000</v>
      </c>
      <c r="DO184" s="72">
        <f t="shared" si="395"/>
        <v>0</v>
      </c>
      <c r="DP184" s="72">
        <f t="shared" si="395"/>
        <v>0</v>
      </c>
      <c r="DQ184" s="72">
        <f t="shared" si="395"/>
        <v>0</v>
      </c>
      <c r="DR184" s="72">
        <f t="shared" si="395"/>
        <v>0</v>
      </c>
      <c r="DS184" s="72">
        <f t="shared" si="395"/>
        <v>0</v>
      </c>
      <c r="DT184" s="72">
        <f t="shared" si="395"/>
        <v>0</v>
      </c>
      <c r="DU184" s="72">
        <f t="shared" si="395"/>
        <v>0</v>
      </c>
      <c r="DV184" s="72">
        <f t="shared" si="395"/>
        <v>0</v>
      </c>
      <c r="DW184" s="72">
        <f t="shared" si="395"/>
        <v>0</v>
      </c>
      <c r="DX184" s="72">
        <f t="shared" si="395"/>
        <v>0</v>
      </c>
      <c r="DY184" s="72">
        <f t="shared" si="395"/>
        <v>0</v>
      </c>
      <c r="DZ184" s="72">
        <f t="shared" si="395"/>
        <v>0</v>
      </c>
      <c r="EA184" s="72">
        <f t="shared" si="395"/>
        <v>0</v>
      </c>
      <c r="EB184" s="72">
        <f t="shared" si="395"/>
        <v>0</v>
      </c>
      <c r="EC184" s="72">
        <f t="shared" si="395"/>
        <v>0</v>
      </c>
      <c r="ED184" s="72">
        <f t="shared" si="395"/>
        <v>0</v>
      </c>
      <c r="EE184" s="72">
        <f t="shared" ref="EE184:ER184" si="396">SUM(EE185:EE187)</f>
        <v>0</v>
      </c>
      <c r="EF184" s="72">
        <f t="shared" si="396"/>
        <v>0</v>
      </c>
      <c r="EG184" s="72">
        <f t="shared" si="396"/>
        <v>0</v>
      </c>
      <c r="EH184" s="72">
        <f t="shared" si="396"/>
        <v>0</v>
      </c>
      <c r="EI184" s="72">
        <f t="shared" si="396"/>
        <v>0</v>
      </c>
      <c r="EJ184" s="72">
        <f t="shared" si="396"/>
        <v>0</v>
      </c>
      <c r="EK184" s="72">
        <f t="shared" si="396"/>
        <v>106090000</v>
      </c>
      <c r="EL184" s="72">
        <f t="shared" si="396"/>
        <v>157282000</v>
      </c>
      <c r="EM184" s="72">
        <f t="shared" si="396"/>
        <v>104060000</v>
      </c>
      <c r="EN184" s="72">
        <f t="shared" si="396"/>
        <v>37780000</v>
      </c>
      <c r="EO184" s="72">
        <f t="shared" si="396"/>
        <v>0</v>
      </c>
      <c r="EP184" s="72">
        <f t="shared" si="396"/>
        <v>0</v>
      </c>
      <c r="EQ184" s="72">
        <f t="shared" si="396"/>
        <v>0</v>
      </c>
      <c r="ER184" s="72">
        <f t="shared" si="396"/>
        <v>0</v>
      </c>
      <c r="ES184" s="72">
        <f>SUM(ES185:ES187)</f>
        <v>106090000</v>
      </c>
      <c r="ET184" s="72">
        <f t="shared" ref="ET184:EV184" si="397">SUM(ET185:ET187)</f>
        <v>182282000</v>
      </c>
      <c r="EU184" s="72">
        <f t="shared" si="397"/>
        <v>104060000</v>
      </c>
      <c r="EV184" s="72">
        <f t="shared" si="397"/>
        <v>37780000</v>
      </c>
      <c r="EW184" s="680"/>
      <c r="EX184" s="680"/>
      <c r="EY184" s="680"/>
      <c r="EZ184" s="680"/>
      <c r="FA184" s="680"/>
      <c r="FB184" s="680"/>
      <c r="FC184" s="680"/>
      <c r="FD184" s="680"/>
      <c r="FE184" s="680"/>
      <c r="FF184" s="805">
        <f>SUM(FF185:FF187)</f>
        <v>109272700</v>
      </c>
      <c r="FG184" s="72">
        <f>SUM(FG185:FG187)</f>
        <v>418362700</v>
      </c>
    </row>
    <row r="185" spans="1:163" ht="278.25" customHeight="1" x14ac:dyDescent="0.2">
      <c r="A185" s="299"/>
      <c r="B185" s="299"/>
      <c r="C185" s="217">
        <v>24</v>
      </c>
      <c r="D185" s="241" t="s">
        <v>436</v>
      </c>
      <c r="E185" s="491" t="s">
        <v>428</v>
      </c>
      <c r="F185" s="303" t="s">
        <v>428</v>
      </c>
      <c r="G185" s="226">
        <v>127</v>
      </c>
      <c r="H185" s="222" t="s">
        <v>437</v>
      </c>
      <c r="I185" s="455" t="s">
        <v>438</v>
      </c>
      <c r="J185" s="223" t="s">
        <v>439</v>
      </c>
      <c r="K185" s="426">
        <v>2</v>
      </c>
      <c r="L185" s="492" t="s">
        <v>58</v>
      </c>
      <c r="M185" s="227" t="s">
        <v>53</v>
      </c>
      <c r="N185" s="227">
        <v>1</v>
      </c>
      <c r="O185" s="493">
        <v>1</v>
      </c>
      <c r="P185" s="949">
        <v>1</v>
      </c>
      <c r="Q185" s="788">
        <v>1</v>
      </c>
      <c r="R185" s="228"/>
      <c r="S185" s="905">
        <v>1</v>
      </c>
      <c r="T185" s="494">
        <v>1</v>
      </c>
      <c r="U185" s="494"/>
      <c r="V185" s="1035">
        <v>0.25</v>
      </c>
      <c r="W185" s="495">
        <v>1</v>
      </c>
      <c r="X185" s="492"/>
      <c r="Y185" s="388">
        <f>BL185/$BL$184</f>
        <v>0.18</v>
      </c>
      <c r="Z185" s="226">
        <v>2</v>
      </c>
      <c r="AA185" s="223" t="s">
        <v>141</v>
      </c>
      <c r="AB185" s="85"/>
      <c r="AC185" s="75"/>
      <c r="AD185" s="68"/>
      <c r="AE185" s="68"/>
      <c r="AF185" s="85"/>
      <c r="AG185" s="75"/>
      <c r="AH185" s="75"/>
      <c r="AI185" s="75"/>
      <c r="AJ185" s="85"/>
      <c r="AK185" s="75"/>
      <c r="AL185" s="75"/>
      <c r="AM185" s="75"/>
      <c r="AN185" s="85"/>
      <c r="AO185" s="75"/>
      <c r="AP185" s="75"/>
      <c r="AQ185" s="75"/>
      <c r="AR185" s="85"/>
      <c r="AS185" s="75"/>
      <c r="AT185" s="68"/>
      <c r="AU185" s="68"/>
      <c r="AV185" s="85"/>
      <c r="AW185" s="75"/>
      <c r="AX185" s="75"/>
      <c r="AY185" s="75"/>
      <c r="AZ185" s="85"/>
      <c r="BA185" s="75"/>
      <c r="BB185" s="75"/>
      <c r="BC185" s="75"/>
      <c r="BD185" s="77">
        <v>18000000</v>
      </c>
      <c r="BE185" s="68">
        <v>18000000</v>
      </c>
      <c r="BF185" s="68">
        <v>18000000</v>
      </c>
      <c r="BG185" s="68">
        <v>18000000</v>
      </c>
      <c r="BH185" s="77"/>
      <c r="BI185" s="78"/>
      <c r="BJ185" s="78"/>
      <c r="BK185" s="75"/>
      <c r="BL185" s="67">
        <f>+AB185+AF185+AJ185+AN185+AR185+AV185+AZ185+BD185+BH185</f>
        <v>18000000</v>
      </c>
      <c r="BM185" s="68">
        <f t="shared" ref="BM185:BO187" si="398">AC185+AG185+AK185+AO185+AS185+AW185+BA185+BE185+BI185</f>
        <v>18000000</v>
      </c>
      <c r="BN185" s="68">
        <f t="shared" si="398"/>
        <v>18000000</v>
      </c>
      <c r="BO185" s="68">
        <f t="shared" si="398"/>
        <v>18000000</v>
      </c>
      <c r="BP185" s="682"/>
      <c r="BQ185" s="238"/>
      <c r="BR185" s="238"/>
      <c r="BS185" s="238"/>
      <c r="BT185" s="682"/>
      <c r="BU185" s="322"/>
      <c r="BV185" s="238"/>
      <c r="BW185" s="238"/>
      <c r="BX185" s="238"/>
      <c r="BY185" s="682"/>
      <c r="BZ185" s="238"/>
      <c r="CA185" s="238"/>
      <c r="CB185" s="238"/>
      <c r="CC185" s="238"/>
      <c r="CD185" s="682"/>
      <c r="CE185" s="238"/>
      <c r="CF185" s="238"/>
      <c r="CG185" s="238"/>
      <c r="CH185" s="682"/>
      <c r="CI185" s="238"/>
      <c r="CJ185" s="238"/>
      <c r="CK185" s="238"/>
      <c r="CL185" s="682"/>
      <c r="CM185" s="238"/>
      <c r="CN185" s="238"/>
      <c r="CO185" s="238"/>
      <c r="CP185" s="682"/>
      <c r="CQ185" s="238"/>
      <c r="CR185" s="238"/>
      <c r="CS185" s="238"/>
      <c r="CT185" s="238"/>
      <c r="CU185" s="685">
        <v>18540000</v>
      </c>
      <c r="CV185" s="238">
        <v>104940000</v>
      </c>
      <c r="CW185" s="238">
        <v>104760000</v>
      </c>
      <c r="CX185" s="238">
        <v>104760000</v>
      </c>
      <c r="CY185" s="238"/>
      <c r="CZ185" s="682"/>
      <c r="DA185" s="238"/>
      <c r="DB185" s="238"/>
      <c r="DC185" s="238"/>
      <c r="DD185" s="676">
        <f t="shared" ref="DD185:DG187" si="399">BP185+BT185+BY185+CD185+CH185+CL185+CP185+CU185+CZ185</f>
        <v>18540000</v>
      </c>
      <c r="DE185" s="711">
        <f t="shared" si="399"/>
        <v>104940000</v>
      </c>
      <c r="DF185" s="711">
        <f t="shared" si="399"/>
        <v>104760000</v>
      </c>
      <c r="DG185" s="711">
        <f t="shared" si="399"/>
        <v>104760000</v>
      </c>
      <c r="DH185" s="711"/>
      <c r="DI185" s="685"/>
      <c r="DJ185" s="93"/>
      <c r="DK185" s="685"/>
      <c r="DL185" s="685"/>
      <c r="DM185" s="685"/>
      <c r="DN185" s="685"/>
      <c r="DO185" s="685"/>
      <c r="DP185" s="685"/>
      <c r="DQ185" s="685"/>
      <c r="DR185" s="685"/>
      <c r="DS185" s="685"/>
      <c r="DT185" s="685"/>
      <c r="DU185" s="685"/>
      <c r="DV185" s="685"/>
      <c r="DW185" s="685"/>
      <c r="DX185" s="685"/>
      <c r="DY185" s="685"/>
      <c r="DZ185" s="685"/>
      <c r="EA185" s="685"/>
      <c r="EB185" s="685"/>
      <c r="EC185" s="685"/>
      <c r="ED185" s="685"/>
      <c r="EE185" s="685"/>
      <c r="EF185" s="685"/>
      <c r="EG185" s="685"/>
      <c r="EH185" s="685"/>
      <c r="EI185" s="685"/>
      <c r="EJ185" s="685"/>
      <c r="EK185" s="685">
        <v>19000000</v>
      </c>
      <c r="EL185" s="685">
        <f>[3]Salud!$O$15+[3]Salud!$O$16</f>
        <v>92282000</v>
      </c>
      <c r="EM185" s="685">
        <v>46400000</v>
      </c>
      <c r="EN185" s="685">
        <v>18560000</v>
      </c>
      <c r="EO185" s="685"/>
      <c r="EP185" s="682"/>
      <c r="EQ185" s="682"/>
      <c r="ER185" s="682"/>
      <c r="ES185" s="676">
        <f>DI185+DM185+DQ185+DU185+DY185+EC185+EG185+EK185+EO185</f>
        <v>19000000</v>
      </c>
      <c r="ET185" s="690">
        <f t="shared" ref="ET185:EV187" si="400">DJ185+DN185+DR185+DV185+DZ185+ED185+EH185+EL185+EP185</f>
        <v>92282000</v>
      </c>
      <c r="EU185" s="690">
        <f t="shared" si="400"/>
        <v>46400000</v>
      </c>
      <c r="EV185" s="690">
        <f t="shared" si="400"/>
        <v>18560000</v>
      </c>
      <c r="EW185" s="834"/>
      <c r="EX185" s="682"/>
      <c r="EY185" s="682"/>
      <c r="EZ185" s="682"/>
      <c r="FA185" s="682"/>
      <c r="FB185" s="682"/>
      <c r="FC185" s="682"/>
      <c r="FD185" s="682">
        <v>19600000</v>
      </c>
      <c r="FE185" s="682"/>
      <c r="FF185" s="676">
        <f>EW185+EX185+EY185+EZ185+FA185+FB185+FC185+FD185+FE185</f>
        <v>19600000</v>
      </c>
      <c r="FG185" s="107">
        <f>BL185+DD185+ES185+FF185</f>
        <v>75140000</v>
      </c>
    </row>
    <row r="186" spans="1:163" ht="147.75" customHeight="1" x14ac:dyDescent="0.2">
      <c r="A186" s="299"/>
      <c r="B186" s="299"/>
      <c r="C186" s="240"/>
      <c r="D186" s="308"/>
      <c r="E186" s="496"/>
      <c r="F186" s="338"/>
      <c r="G186" s="226">
        <v>128</v>
      </c>
      <c r="H186" s="222" t="s">
        <v>440</v>
      </c>
      <c r="I186" s="455" t="s">
        <v>441</v>
      </c>
      <c r="J186" s="223" t="s">
        <v>439</v>
      </c>
      <c r="K186" s="426">
        <v>2</v>
      </c>
      <c r="L186" s="492" t="s">
        <v>58</v>
      </c>
      <c r="M186" s="227">
        <v>1</v>
      </c>
      <c r="N186" s="227">
        <v>1</v>
      </c>
      <c r="O186" s="497">
        <v>1</v>
      </c>
      <c r="P186" s="950">
        <v>1</v>
      </c>
      <c r="Q186" s="789">
        <v>1</v>
      </c>
      <c r="R186" s="228"/>
      <c r="S186" s="905">
        <v>1</v>
      </c>
      <c r="T186" s="495">
        <v>1</v>
      </c>
      <c r="U186" s="495"/>
      <c r="V186" s="1035">
        <v>0.25</v>
      </c>
      <c r="W186" s="495">
        <v>1</v>
      </c>
      <c r="X186" s="492"/>
      <c r="Y186" s="388">
        <f>BL186/$BL$184</f>
        <v>0.25</v>
      </c>
      <c r="Z186" s="226">
        <v>2</v>
      </c>
      <c r="AA186" s="223" t="s">
        <v>141</v>
      </c>
      <c r="AB186" s="85"/>
      <c r="AC186" s="75"/>
      <c r="AD186" s="68"/>
      <c r="AE186" s="68"/>
      <c r="AF186" s="85"/>
      <c r="AG186" s="75"/>
      <c r="AH186" s="75"/>
      <c r="AI186" s="75"/>
      <c r="AJ186" s="85"/>
      <c r="AK186" s="75"/>
      <c r="AL186" s="75"/>
      <c r="AM186" s="75"/>
      <c r="AN186" s="85"/>
      <c r="AO186" s="75"/>
      <c r="AP186" s="75"/>
      <c r="AQ186" s="75"/>
      <c r="AR186" s="85"/>
      <c r="AS186" s="75"/>
      <c r="AT186" s="68"/>
      <c r="AU186" s="68"/>
      <c r="AV186" s="85"/>
      <c r="AW186" s="75"/>
      <c r="AX186" s="75"/>
      <c r="AY186" s="75"/>
      <c r="AZ186" s="85"/>
      <c r="BA186" s="75"/>
      <c r="BB186" s="75"/>
      <c r="BC186" s="75"/>
      <c r="BD186" s="77">
        <v>25000000</v>
      </c>
      <c r="BE186" s="68">
        <v>25000000</v>
      </c>
      <c r="BF186" s="68">
        <v>14890000</v>
      </c>
      <c r="BG186" s="68">
        <v>14890000</v>
      </c>
      <c r="BH186" s="77"/>
      <c r="BI186" s="78"/>
      <c r="BJ186" s="78"/>
      <c r="BK186" s="75"/>
      <c r="BL186" s="67">
        <f>+AB186+AF186+AJ186+AN186+AR186+AV186+AZ186+BD186+BH186</f>
        <v>25000000</v>
      </c>
      <c r="BM186" s="68">
        <f t="shared" si="398"/>
        <v>25000000</v>
      </c>
      <c r="BN186" s="68">
        <f t="shared" si="398"/>
        <v>14890000</v>
      </c>
      <c r="BO186" s="68">
        <f t="shared" si="398"/>
        <v>14890000</v>
      </c>
      <c r="BP186" s="682"/>
      <c r="BQ186" s="238"/>
      <c r="BR186" s="238"/>
      <c r="BS186" s="238"/>
      <c r="BT186" s="682"/>
      <c r="BU186" s="322"/>
      <c r="BV186" s="238"/>
      <c r="BW186" s="238"/>
      <c r="BX186" s="238"/>
      <c r="BY186" s="682"/>
      <c r="BZ186" s="238"/>
      <c r="CA186" s="238"/>
      <c r="CB186" s="238"/>
      <c r="CC186" s="238"/>
      <c r="CD186" s="682"/>
      <c r="CE186" s="238"/>
      <c r="CF186" s="238"/>
      <c r="CG186" s="238"/>
      <c r="CH186" s="682"/>
      <c r="CI186" s="238"/>
      <c r="CJ186" s="238"/>
      <c r="CK186" s="238"/>
      <c r="CL186" s="682"/>
      <c r="CM186" s="238"/>
      <c r="CN186" s="238"/>
      <c r="CO186" s="238"/>
      <c r="CP186" s="682"/>
      <c r="CQ186" s="238"/>
      <c r="CR186" s="238"/>
      <c r="CS186" s="238"/>
      <c r="CT186" s="238"/>
      <c r="CU186" s="685">
        <v>25750000</v>
      </c>
      <c r="CV186" s="238">
        <v>25750000</v>
      </c>
      <c r="CW186" s="238">
        <v>12535000</v>
      </c>
      <c r="CX186" s="238">
        <v>5280000</v>
      </c>
      <c r="CY186" s="238"/>
      <c r="CZ186" s="682"/>
      <c r="DA186" s="238"/>
      <c r="DB186" s="238"/>
      <c r="DC186" s="238"/>
      <c r="DD186" s="676">
        <f t="shared" si="399"/>
        <v>25750000</v>
      </c>
      <c r="DE186" s="711">
        <f t="shared" si="399"/>
        <v>25750000</v>
      </c>
      <c r="DF186" s="711">
        <f t="shared" si="399"/>
        <v>12535000</v>
      </c>
      <c r="DG186" s="711">
        <f t="shared" si="399"/>
        <v>5280000</v>
      </c>
      <c r="DH186" s="711"/>
      <c r="DI186" s="685"/>
      <c r="DJ186" s="93"/>
      <c r="DK186" s="685"/>
      <c r="DL186" s="685"/>
      <c r="DM186" s="685"/>
      <c r="DN186" s="685">
        <v>11000000</v>
      </c>
      <c r="DO186" s="685"/>
      <c r="DP186" s="685"/>
      <c r="DQ186" s="685"/>
      <c r="DR186" s="685"/>
      <c r="DS186" s="685"/>
      <c r="DT186" s="685"/>
      <c r="DU186" s="685"/>
      <c r="DV186" s="685"/>
      <c r="DW186" s="685"/>
      <c r="DX186" s="685"/>
      <c r="DY186" s="685"/>
      <c r="DZ186" s="685"/>
      <c r="EA186" s="685"/>
      <c r="EB186" s="685"/>
      <c r="EC186" s="685"/>
      <c r="ED186" s="685"/>
      <c r="EE186" s="685"/>
      <c r="EF186" s="685"/>
      <c r="EG186" s="685"/>
      <c r="EH186" s="685"/>
      <c r="EI186" s="685"/>
      <c r="EJ186" s="685"/>
      <c r="EK186" s="685">
        <v>26530000</v>
      </c>
      <c r="EL186" s="685">
        <v>26000000</v>
      </c>
      <c r="EM186" s="685">
        <v>25980000</v>
      </c>
      <c r="EN186" s="685">
        <v>8660000</v>
      </c>
      <c r="EO186" s="685"/>
      <c r="EP186" s="682"/>
      <c r="EQ186" s="682"/>
      <c r="ER186" s="682"/>
      <c r="ES186" s="676">
        <f>DI186+DM186+DQ186+DU186+DY186+EC186+EG186+EK186+EO186</f>
        <v>26530000</v>
      </c>
      <c r="ET186" s="690">
        <f t="shared" si="400"/>
        <v>37000000</v>
      </c>
      <c r="EU186" s="690">
        <f t="shared" si="400"/>
        <v>25980000</v>
      </c>
      <c r="EV186" s="690">
        <f t="shared" si="400"/>
        <v>8660000</v>
      </c>
      <c r="EW186" s="834"/>
      <c r="EX186" s="682"/>
      <c r="EY186" s="682"/>
      <c r="EZ186" s="682"/>
      <c r="FA186" s="682"/>
      <c r="FB186" s="682"/>
      <c r="FC186" s="682"/>
      <c r="FD186" s="682">
        <v>27300000</v>
      </c>
      <c r="FE186" s="682"/>
      <c r="FF186" s="676">
        <f>EW186+EX186+EY186+EZ186+FA186+FB186+FC186+FD186+FE186</f>
        <v>27300000</v>
      </c>
      <c r="FG186" s="107">
        <f>BL186+DD186+ES186+FF186</f>
        <v>104580000</v>
      </c>
    </row>
    <row r="187" spans="1:163" ht="252.75" customHeight="1" x14ac:dyDescent="0.2">
      <c r="A187" s="299"/>
      <c r="B187" s="358"/>
      <c r="C187" s="239"/>
      <c r="D187" s="245"/>
      <c r="E187" s="376"/>
      <c r="F187" s="365"/>
      <c r="G187" s="226">
        <v>129</v>
      </c>
      <c r="H187" s="222" t="s">
        <v>442</v>
      </c>
      <c r="I187" s="455" t="s">
        <v>443</v>
      </c>
      <c r="J187" s="223" t="s">
        <v>439</v>
      </c>
      <c r="K187" s="426">
        <v>2</v>
      </c>
      <c r="L187" s="492" t="s">
        <v>58</v>
      </c>
      <c r="M187" s="227" t="s">
        <v>53</v>
      </c>
      <c r="N187" s="227">
        <v>6</v>
      </c>
      <c r="O187" s="497">
        <v>6</v>
      </c>
      <c r="P187" s="950">
        <v>6</v>
      </c>
      <c r="Q187" s="789">
        <v>6</v>
      </c>
      <c r="R187" s="228"/>
      <c r="S187" s="905">
        <v>6</v>
      </c>
      <c r="T187" s="495">
        <v>6</v>
      </c>
      <c r="U187" s="495"/>
      <c r="V187" s="1036">
        <v>5</v>
      </c>
      <c r="W187" s="495">
        <v>6</v>
      </c>
      <c r="X187" s="492"/>
      <c r="Y187" s="388">
        <f>BL187/$BL$184</f>
        <v>0.56999999999999995</v>
      </c>
      <c r="Z187" s="226">
        <v>2</v>
      </c>
      <c r="AA187" s="223" t="s">
        <v>141</v>
      </c>
      <c r="AB187" s="85"/>
      <c r="AC187" s="75"/>
      <c r="AD187" s="68"/>
      <c r="AE187" s="68"/>
      <c r="AF187" s="85"/>
      <c r="AG187" s="75"/>
      <c r="AH187" s="75"/>
      <c r="AI187" s="75"/>
      <c r="AJ187" s="85"/>
      <c r="AK187" s="75"/>
      <c r="AL187" s="75"/>
      <c r="AM187" s="75"/>
      <c r="AN187" s="85"/>
      <c r="AO187" s="75"/>
      <c r="AP187" s="75"/>
      <c r="AQ187" s="75"/>
      <c r="AR187" s="85"/>
      <c r="AS187" s="75"/>
      <c r="AT187" s="68"/>
      <c r="AU187" s="68"/>
      <c r="AV187" s="85"/>
      <c r="AW187" s="75"/>
      <c r="AX187" s="75"/>
      <c r="AY187" s="75"/>
      <c r="AZ187" s="85"/>
      <c r="BA187" s="75"/>
      <c r="BB187" s="75"/>
      <c r="BC187" s="75"/>
      <c r="BD187" s="77">
        <v>57000000</v>
      </c>
      <c r="BE187" s="68">
        <v>57000000</v>
      </c>
      <c r="BF187" s="68">
        <v>37923333</v>
      </c>
      <c r="BG187" s="68">
        <v>37923333</v>
      </c>
      <c r="BH187" s="77"/>
      <c r="BI187" s="78"/>
      <c r="BJ187" s="78"/>
      <c r="BK187" s="75"/>
      <c r="BL187" s="67">
        <f>+AB187+AF187+AJ187+AN187+AR187+AV187+AZ187+BD187+BH187</f>
        <v>57000000</v>
      </c>
      <c r="BM187" s="68">
        <f t="shared" si="398"/>
        <v>57000000</v>
      </c>
      <c r="BN187" s="68">
        <f t="shared" si="398"/>
        <v>37923333</v>
      </c>
      <c r="BO187" s="68">
        <f t="shared" si="398"/>
        <v>37923333</v>
      </c>
      <c r="BP187" s="682"/>
      <c r="BQ187" s="238"/>
      <c r="BR187" s="238"/>
      <c r="BS187" s="238"/>
      <c r="BT187" s="682"/>
      <c r="BU187" s="322"/>
      <c r="BV187" s="238"/>
      <c r="BW187" s="238"/>
      <c r="BX187" s="238"/>
      <c r="BY187" s="682"/>
      <c r="BZ187" s="238"/>
      <c r="CA187" s="238"/>
      <c r="CB187" s="238"/>
      <c r="CC187" s="238"/>
      <c r="CD187" s="682"/>
      <c r="CE187" s="238"/>
      <c r="CF187" s="238"/>
      <c r="CG187" s="238"/>
      <c r="CH187" s="682"/>
      <c r="CI187" s="238"/>
      <c r="CJ187" s="238"/>
      <c r="CK187" s="238"/>
      <c r="CL187" s="682"/>
      <c r="CM187" s="238"/>
      <c r="CN187" s="238"/>
      <c r="CO187" s="238"/>
      <c r="CP187" s="682"/>
      <c r="CQ187" s="238"/>
      <c r="CR187" s="238"/>
      <c r="CS187" s="238"/>
      <c r="CT187" s="238"/>
      <c r="CU187" s="685">
        <v>58709999.999999993</v>
      </c>
      <c r="CV187" s="238">
        <v>58709999.999999993</v>
      </c>
      <c r="CW187" s="238">
        <v>48020000</v>
      </c>
      <c r="CX187" s="238">
        <v>40765000</v>
      </c>
      <c r="CY187" s="238"/>
      <c r="CZ187" s="682"/>
      <c r="DA187" s="238"/>
      <c r="DB187" s="238"/>
      <c r="DC187" s="238"/>
      <c r="DD187" s="676">
        <f t="shared" si="399"/>
        <v>58709999.999999993</v>
      </c>
      <c r="DE187" s="711">
        <f t="shared" si="399"/>
        <v>58709999.999999993</v>
      </c>
      <c r="DF187" s="711">
        <f t="shared" si="399"/>
        <v>48020000</v>
      </c>
      <c r="DG187" s="711">
        <f t="shared" si="399"/>
        <v>40765000</v>
      </c>
      <c r="DH187" s="711"/>
      <c r="DI187" s="685"/>
      <c r="DJ187" s="93"/>
      <c r="DK187" s="685"/>
      <c r="DL187" s="685"/>
      <c r="DM187" s="685"/>
      <c r="DN187" s="685">
        <v>14000000</v>
      </c>
      <c r="DO187" s="685"/>
      <c r="DP187" s="685"/>
      <c r="DQ187" s="685"/>
      <c r="DR187" s="685"/>
      <c r="DS187" s="685"/>
      <c r="DT187" s="685"/>
      <c r="DU187" s="685"/>
      <c r="DV187" s="685"/>
      <c r="DW187" s="685"/>
      <c r="DX187" s="685"/>
      <c r="DY187" s="685"/>
      <c r="DZ187" s="685"/>
      <c r="EA187" s="685"/>
      <c r="EB187" s="685"/>
      <c r="EC187" s="685"/>
      <c r="ED187" s="685"/>
      <c r="EE187" s="685"/>
      <c r="EF187" s="685"/>
      <c r="EG187" s="685"/>
      <c r="EH187" s="685"/>
      <c r="EI187" s="685"/>
      <c r="EJ187" s="685"/>
      <c r="EK187" s="685">
        <v>60559999.999999993</v>
      </c>
      <c r="EL187" s="685">
        <v>39000000</v>
      </c>
      <c r="EM187" s="685">
        <v>31680000</v>
      </c>
      <c r="EN187" s="685">
        <v>10560000</v>
      </c>
      <c r="EO187" s="685"/>
      <c r="EP187" s="682"/>
      <c r="EQ187" s="682"/>
      <c r="ER187" s="682"/>
      <c r="ES187" s="676">
        <f>DI187+DM187+DQ187+DU187+DY187+EC187+EG187+EK187+EO187</f>
        <v>60559999.999999993</v>
      </c>
      <c r="ET187" s="690">
        <f t="shared" si="400"/>
        <v>53000000</v>
      </c>
      <c r="EU187" s="690">
        <f t="shared" si="400"/>
        <v>31680000</v>
      </c>
      <c r="EV187" s="690">
        <f t="shared" si="400"/>
        <v>10560000</v>
      </c>
      <c r="EW187" s="834"/>
      <c r="EX187" s="682"/>
      <c r="EY187" s="682"/>
      <c r="EZ187" s="682"/>
      <c r="FA187" s="682"/>
      <c r="FB187" s="682"/>
      <c r="FC187" s="682"/>
      <c r="FD187" s="682">
        <v>62372700</v>
      </c>
      <c r="FE187" s="682"/>
      <c r="FF187" s="676">
        <f>EW187+EX187+EY187+EZ187+FA187+FB187+FC187+FD187+FE187</f>
        <v>62372700</v>
      </c>
      <c r="FG187" s="107">
        <f>BL187+DD187+ES187+FF187</f>
        <v>238642700</v>
      </c>
    </row>
    <row r="188" spans="1:163" ht="24.75" customHeight="1" x14ac:dyDescent="0.2">
      <c r="A188" s="299"/>
      <c r="B188" s="192">
        <v>12</v>
      </c>
      <c r="C188" s="297" t="s">
        <v>444</v>
      </c>
      <c r="D188" s="194"/>
      <c r="E188" s="195"/>
      <c r="F188" s="195"/>
      <c r="G188" s="196"/>
      <c r="H188" s="197"/>
      <c r="I188" s="197"/>
      <c r="J188" s="198"/>
      <c r="K188" s="196"/>
      <c r="L188" s="199"/>
      <c r="M188" s="197"/>
      <c r="N188" s="197"/>
      <c r="O188" s="200"/>
      <c r="P188" s="200"/>
      <c r="Q188" s="197"/>
      <c r="R188" s="201"/>
      <c r="S188" s="864"/>
      <c r="T188" s="200"/>
      <c r="U188" s="200"/>
      <c r="V188" s="200"/>
      <c r="W188" s="200"/>
      <c r="X188" s="200"/>
      <c r="Y188" s="200"/>
      <c r="Z188" s="200"/>
      <c r="AA188" s="200"/>
      <c r="AB188" s="100">
        <f t="shared" ref="AB188:BG188" si="401">AB189+AB192+AB197+AB201+AB205+AB211+AB214+AB217+AB221+AB226+AB229</f>
        <v>0</v>
      </c>
      <c r="AC188" s="100">
        <f t="shared" si="401"/>
        <v>0</v>
      </c>
      <c r="AD188" s="100">
        <f t="shared" si="401"/>
        <v>0</v>
      </c>
      <c r="AE188" s="100">
        <f t="shared" si="401"/>
        <v>0</v>
      </c>
      <c r="AF188" s="100">
        <f t="shared" si="401"/>
        <v>1159435758</v>
      </c>
      <c r="AG188" s="100">
        <f t="shared" si="401"/>
        <v>1267889758</v>
      </c>
      <c r="AH188" s="100">
        <f t="shared" si="401"/>
        <v>626143710</v>
      </c>
      <c r="AI188" s="100">
        <f t="shared" si="401"/>
        <v>612473118</v>
      </c>
      <c r="AJ188" s="100">
        <f t="shared" si="401"/>
        <v>190000000</v>
      </c>
      <c r="AK188" s="100">
        <f t="shared" si="401"/>
        <v>190000000</v>
      </c>
      <c r="AL188" s="100">
        <f t="shared" si="401"/>
        <v>27133000</v>
      </c>
      <c r="AM188" s="100">
        <f t="shared" si="401"/>
        <v>27133000</v>
      </c>
      <c r="AN188" s="100">
        <f t="shared" si="401"/>
        <v>7383</v>
      </c>
      <c r="AO188" s="100">
        <f t="shared" si="401"/>
        <v>295344126</v>
      </c>
      <c r="AP188" s="100">
        <f t="shared" si="401"/>
        <v>101394245</v>
      </c>
      <c r="AQ188" s="100">
        <f t="shared" si="401"/>
        <v>101394245</v>
      </c>
      <c r="AR188" s="100">
        <f t="shared" si="401"/>
        <v>0</v>
      </c>
      <c r="AS188" s="100">
        <f t="shared" si="401"/>
        <v>0</v>
      </c>
      <c r="AT188" s="100">
        <f t="shared" si="401"/>
        <v>0</v>
      </c>
      <c r="AU188" s="100">
        <f t="shared" si="401"/>
        <v>0</v>
      </c>
      <c r="AV188" s="100">
        <f t="shared" si="401"/>
        <v>0</v>
      </c>
      <c r="AW188" s="100">
        <f t="shared" si="401"/>
        <v>0</v>
      </c>
      <c r="AX188" s="100">
        <f t="shared" si="401"/>
        <v>0</v>
      </c>
      <c r="AY188" s="100">
        <f t="shared" si="401"/>
        <v>0</v>
      </c>
      <c r="AZ188" s="100">
        <f t="shared" si="401"/>
        <v>0</v>
      </c>
      <c r="BA188" s="100">
        <f t="shared" si="401"/>
        <v>0</v>
      </c>
      <c r="BB188" s="100">
        <f t="shared" si="401"/>
        <v>0</v>
      </c>
      <c r="BC188" s="100">
        <f t="shared" si="401"/>
        <v>0</v>
      </c>
      <c r="BD188" s="100">
        <f t="shared" si="401"/>
        <v>3383279853</v>
      </c>
      <c r="BE188" s="100">
        <f t="shared" si="401"/>
        <v>3400197430</v>
      </c>
      <c r="BF188" s="100">
        <f t="shared" si="401"/>
        <v>2242057529.6599998</v>
      </c>
      <c r="BG188" s="100">
        <f t="shared" si="401"/>
        <v>2035628794.6599998</v>
      </c>
      <c r="BH188" s="100">
        <f t="shared" ref="BH188:DC188" si="402">BH189+BH192+BH197+BH201+BH205+BH211+BH214+BH217+BH221+BH226+BH229</f>
        <v>0</v>
      </c>
      <c r="BI188" s="100">
        <f t="shared" si="402"/>
        <v>0</v>
      </c>
      <c r="BJ188" s="100">
        <f t="shared" si="402"/>
        <v>0</v>
      </c>
      <c r="BK188" s="100">
        <f t="shared" si="402"/>
        <v>0</v>
      </c>
      <c r="BL188" s="100">
        <f t="shared" si="402"/>
        <v>4732722994</v>
      </c>
      <c r="BM188" s="100">
        <f t="shared" si="402"/>
        <v>5153431314</v>
      </c>
      <c r="BN188" s="100">
        <f t="shared" si="402"/>
        <v>2996728484.6599998</v>
      </c>
      <c r="BO188" s="100">
        <f t="shared" si="402"/>
        <v>2776629157.6599998</v>
      </c>
      <c r="BP188" s="100">
        <f t="shared" si="402"/>
        <v>0</v>
      </c>
      <c r="BQ188" s="146">
        <f t="shared" si="402"/>
        <v>0</v>
      </c>
      <c r="BR188" s="146">
        <f t="shared" si="402"/>
        <v>0</v>
      </c>
      <c r="BS188" s="146">
        <f t="shared" si="402"/>
        <v>0</v>
      </c>
      <c r="BT188" s="100">
        <f t="shared" si="402"/>
        <v>717874879</v>
      </c>
      <c r="BU188" s="146">
        <f t="shared" si="402"/>
        <v>855342908</v>
      </c>
      <c r="BV188" s="146">
        <f t="shared" si="402"/>
        <v>826650948</v>
      </c>
      <c r="BW188" s="146">
        <f t="shared" si="402"/>
        <v>822191083</v>
      </c>
      <c r="BX188" s="146">
        <f t="shared" si="402"/>
        <v>0</v>
      </c>
      <c r="BY188" s="100">
        <f t="shared" si="402"/>
        <v>130000000</v>
      </c>
      <c r="BZ188" s="146">
        <f t="shared" si="402"/>
        <v>130000000</v>
      </c>
      <c r="CA188" s="146">
        <f t="shared" si="402"/>
        <v>120400613.67</v>
      </c>
      <c r="CB188" s="146">
        <f t="shared" si="402"/>
        <v>112373947</v>
      </c>
      <c r="CC188" s="146">
        <f t="shared" si="402"/>
        <v>0</v>
      </c>
      <c r="CD188" s="100">
        <f t="shared" si="402"/>
        <v>0</v>
      </c>
      <c r="CE188" s="146">
        <f t="shared" si="402"/>
        <v>1127214649.1300001</v>
      </c>
      <c r="CF188" s="146">
        <f t="shared" si="402"/>
        <v>496369305</v>
      </c>
      <c r="CG188" s="146">
        <f t="shared" si="402"/>
        <v>436369305</v>
      </c>
      <c r="CH188" s="100">
        <f t="shared" si="402"/>
        <v>0</v>
      </c>
      <c r="CI188" s="146">
        <f t="shared" si="402"/>
        <v>0</v>
      </c>
      <c r="CJ188" s="146">
        <f t="shared" si="402"/>
        <v>0</v>
      </c>
      <c r="CK188" s="146">
        <f t="shared" si="402"/>
        <v>0</v>
      </c>
      <c r="CL188" s="100">
        <f t="shared" si="402"/>
        <v>0</v>
      </c>
      <c r="CM188" s="146">
        <f t="shared" si="402"/>
        <v>0</v>
      </c>
      <c r="CN188" s="146">
        <f t="shared" si="402"/>
        <v>0</v>
      </c>
      <c r="CO188" s="146">
        <f t="shared" si="402"/>
        <v>0</v>
      </c>
      <c r="CP188" s="100">
        <f t="shared" si="402"/>
        <v>0</v>
      </c>
      <c r="CQ188" s="146">
        <f t="shared" si="402"/>
        <v>0</v>
      </c>
      <c r="CR188" s="146">
        <f t="shared" si="402"/>
        <v>0</v>
      </c>
      <c r="CS188" s="146">
        <f t="shared" si="402"/>
        <v>0</v>
      </c>
      <c r="CT188" s="146">
        <f t="shared" si="402"/>
        <v>0</v>
      </c>
      <c r="CU188" s="100">
        <f t="shared" si="402"/>
        <v>3362150103.7801847</v>
      </c>
      <c r="CV188" s="146">
        <f t="shared" si="402"/>
        <v>4531555903.996911</v>
      </c>
      <c r="CW188" s="146">
        <f t="shared" si="402"/>
        <v>4110793092.6599998</v>
      </c>
      <c r="CX188" s="146">
        <f t="shared" si="402"/>
        <v>3805308224.3299999</v>
      </c>
      <c r="CY188" s="146">
        <f t="shared" si="402"/>
        <v>183025600</v>
      </c>
      <c r="CZ188" s="100">
        <f t="shared" si="402"/>
        <v>0</v>
      </c>
      <c r="DA188" s="146">
        <f t="shared" si="402"/>
        <v>0</v>
      </c>
      <c r="DB188" s="146">
        <f t="shared" si="402"/>
        <v>0</v>
      </c>
      <c r="DC188" s="146">
        <f t="shared" si="402"/>
        <v>0</v>
      </c>
      <c r="DD188" s="100">
        <f t="shared" ref="DD188:ER188" si="403">DD189+DD192+DD197+DD201+DD205+DD211+DD214+DD217+DD221+DD226+DD229</f>
        <v>4210024982.4200001</v>
      </c>
      <c r="DE188" s="100">
        <f t="shared" si="403"/>
        <v>6644113461.1269112</v>
      </c>
      <c r="DF188" s="100">
        <f t="shared" si="403"/>
        <v>5554213959.3299999</v>
      </c>
      <c r="DG188" s="100">
        <f t="shared" si="403"/>
        <v>5176242559.3299999</v>
      </c>
      <c r="DH188" s="100">
        <f t="shared" si="403"/>
        <v>183025600</v>
      </c>
      <c r="DI188" s="975">
        <f t="shared" si="403"/>
        <v>0</v>
      </c>
      <c r="DJ188" s="853">
        <f t="shared" si="403"/>
        <v>0</v>
      </c>
      <c r="DK188" s="853">
        <f t="shared" si="403"/>
        <v>0</v>
      </c>
      <c r="DL188" s="853">
        <f t="shared" si="403"/>
        <v>0</v>
      </c>
      <c r="DM188" s="853">
        <f t="shared" si="403"/>
        <v>739411125.43180001</v>
      </c>
      <c r="DN188" s="853">
        <f t="shared" si="403"/>
        <v>1180765892</v>
      </c>
      <c r="DO188" s="853">
        <f t="shared" si="403"/>
        <v>55083576</v>
      </c>
      <c r="DP188" s="853">
        <f t="shared" si="403"/>
        <v>28833576</v>
      </c>
      <c r="DQ188" s="853">
        <f t="shared" si="403"/>
        <v>30000000</v>
      </c>
      <c r="DR188" s="853">
        <f t="shared" si="403"/>
        <v>60000000</v>
      </c>
      <c r="DS188" s="853">
        <f t="shared" si="403"/>
        <v>31680000</v>
      </c>
      <c r="DT188" s="853">
        <f t="shared" si="403"/>
        <v>10560000</v>
      </c>
      <c r="DU188" s="853">
        <f t="shared" si="403"/>
        <v>0</v>
      </c>
      <c r="DV188" s="853">
        <f t="shared" si="403"/>
        <v>1081051119</v>
      </c>
      <c r="DW188" s="853">
        <f t="shared" si="403"/>
        <v>449524004</v>
      </c>
      <c r="DX188" s="853">
        <f t="shared" si="403"/>
        <v>15920000</v>
      </c>
      <c r="DY188" s="853">
        <f t="shared" si="403"/>
        <v>0</v>
      </c>
      <c r="DZ188" s="853">
        <f t="shared" si="403"/>
        <v>0</v>
      </c>
      <c r="EA188" s="853">
        <f t="shared" si="403"/>
        <v>0</v>
      </c>
      <c r="EB188" s="853">
        <f t="shared" si="403"/>
        <v>0</v>
      </c>
      <c r="EC188" s="853">
        <f t="shared" si="403"/>
        <v>0</v>
      </c>
      <c r="ED188" s="853">
        <f t="shared" si="403"/>
        <v>0</v>
      </c>
      <c r="EE188" s="853">
        <f t="shared" si="403"/>
        <v>0</v>
      </c>
      <c r="EF188" s="853">
        <f t="shared" si="403"/>
        <v>0</v>
      </c>
      <c r="EG188" s="853">
        <f t="shared" si="403"/>
        <v>0</v>
      </c>
      <c r="EH188" s="853">
        <f t="shared" si="403"/>
        <v>0</v>
      </c>
      <c r="EI188" s="853">
        <f t="shared" si="403"/>
        <v>0</v>
      </c>
      <c r="EJ188" s="853">
        <f t="shared" si="403"/>
        <v>0</v>
      </c>
      <c r="EK188" s="853">
        <f t="shared" si="403"/>
        <v>3463014606.5951176</v>
      </c>
      <c r="EL188" s="853">
        <f t="shared" si="403"/>
        <v>4203888623</v>
      </c>
      <c r="EM188" s="853">
        <f t="shared" si="403"/>
        <v>2073496296</v>
      </c>
      <c r="EN188" s="853">
        <f t="shared" si="403"/>
        <v>473882000</v>
      </c>
      <c r="EO188" s="853">
        <f t="shared" si="403"/>
        <v>0</v>
      </c>
      <c r="EP188" s="853">
        <f t="shared" si="403"/>
        <v>0</v>
      </c>
      <c r="EQ188" s="853">
        <f t="shared" si="403"/>
        <v>0</v>
      </c>
      <c r="ER188" s="853">
        <f t="shared" si="403"/>
        <v>0</v>
      </c>
      <c r="ES188" s="853">
        <f>ES189+ES192+ES197+ES201+ES205+ES211+ES214+ES217+ES221+ES226+ES229</f>
        <v>4232425732.0269175</v>
      </c>
      <c r="ET188" s="853">
        <f t="shared" ref="ET188:EV188" si="404">ET189+ET192+ET197+ET201+ET205+ET211+ET214+ET217+ET221+ET226+ET229</f>
        <v>6525705634</v>
      </c>
      <c r="EU188" s="853">
        <f t="shared" si="404"/>
        <v>2609783876</v>
      </c>
      <c r="EV188" s="853">
        <f t="shared" si="404"/>
        <v>529195576</v>
      </c>
      <c r="EW188" s="696"/>
      <c r="EX188" s="696"/>
      <c r="EY188" s="696"/>
      <c r="EZ188" s="696"/>
      <c r="FA188" s="696"/>
      <c r="FB188" s="696"/>
      <c r="FC188" s="696"/>
      <c r="FD188" s="696"/>
      <c r="FE188" s="696"/>
      <c r="FF188" s="100">
        <f>FF189+FF192+FF197+FF201+FF205+FF211+FF214+FF217+FF221+FF226+FF229</f>
        <v>4348498504.0244284</v>
      </c>
      <c r="FG188" s="975">
        <f>FG189+FG192+FG197+FG201+FG205+FG211+FG214+FG217+FG221+FG226+FG229</f>
        <v>17523672212.471348</v>
      </c>
    </row>
    <row r="189" spans="1:163" ht="24.75" customHeight="1" x14ac:dyDescent="0.2">
      <c r="A189" s="299"/>
      <c r="B189" s="296"/>
      <c r="C189" s="205">
        <v>36</v>
      </c>
      <c r="D189" s="350" t="s">
        <v>445</v>
      </c>
      <c r="E189" s="258"/>
      <c r="F189" s="259"/>
      <c r="G189" s="208"/>
      <c r="H189" s="259"/>
      <c r="I189" s="259"/>
      <c r="J189" s="208"/>
      <c r="K189" s="208"/>
      <c r="L189" s="260"/>
      <c r="M189" s="259"/>
      <c r="N189" s="259"/>
      <c r="O189" s="150"/>
      <c r="P189" s="150"/>
      <c r="Q189" s="259"/>
      <c r="R189" s="262"/>
      <c r="S189" s="871"/>
      <c r="T189" s="259"/>
      <c r="U189" s="259"/>
      <c r="V189" s="150"/>
      <c r="W189" s="208"/>
      <c r="X189" s="208"/>
      <c r="Y189" s="263"/>
      <c r="Z189" s="208"/>
      <c r="AA189" s="208"/>
      <c r="AB189" s="72">
        <f t="shared" ref="AB189:BK189" si="405">SUM(AB190:AB191)</f>
        <v>0</v>
      </c>
      <c r="AC189" s="72">
        <f t="shared" si="405"/>
        <v>0</v>
      </c>
      <c r="AD189" s="72">
        <f t="shared" si="405"/>
        <v>0</v>
      </c>
      <c r="AE189" s="72">
        <f t="shared" si="405"/>
        <v>0</v>
      </c>
      <c r="AF189" s="72">
        <f t="shared" si="405"/>
        <v>0</v>
      </c>
      <c r="AG189" s="72">
        <f t="shared" si="405"/>
        <v>0</v>
      </c>
      <c r="AH189" s="72">
        <f t="shared" si="405"/>
        <v>0</v>
      </c>
      <c r="AI189" s="72">
        <f t="shared" si="405"/>
        <v>0</v>
      </c>
      <c r="AJ189" s="72">
        <f t="shared" si="405"/>
        <v>0</v>
      </c>
      <c r="AK189" s="72">
        <f t="shared" si="405"/>
        <v>0</v>
      </c>
      <c r="AL189" s="72">
        <f t="shared" si="405"/>
        <v>0</v>
      </c>
      <c r="AM189" s="72">
        <f t="shared" si="405"/>
        <v>0</v>
      </c>
      <c r="AN189" s="72">
        <f t="shared" si="405"/>
        <v>0</v>
      </c>
      <c r="AO189" s="72">
        <f t="shared" si="405"/>
        <v>0</v>
      </c>
      <c r="AP189" s="72">
        <f t="shared" si="405"/>
        <v>0</v>
      </c>
      <c r="AQ189" s="72">
        <f t="shared" si="405"/>
        <v>0</v>
      </c>
      <c r="AR189" s="72">
        <f t="shared" si="405"/>
        <v>0</v>
      </c>
      <c r="AS189" s="72">
        <f t="shared" si="405"/>
        <v>0</v>
      </c>
      <c r="AT189" s="72">
        <f t="shared" si="405"/>
        <v>0</v>
      </c>
      <c r="AU189" s="72">
        <f t="shared" si="405"/>
        <v>0</v>
      </c>
      <c r="AV189" s="72">
        <f t="shared" si="405"/>
        <v>0</v>
      </c>
      <c r="AW189" s="72">
        <f t="shared" si="405"/>
        <v>0</v>
      </c>
      <c r="AX189" s="72">
        <f t="shared" si="405"/>
        <v>0</v>
      </c>
      <c r="AY189" s="72">
        <f t="shared" si="405"/>
        <v>0</v>
      </c>
      <c r="AZ189" s="72">
        <f t="shared" si="405"/>
        <v>0</v>
      </c>
      <c r="BA189" s="72">
        <f t="shared" si="405"/>
        <v>0</v>
      </c>
      <c r="BB189" s="72">
        <f t="shared" si="405"/>
        <v>0</v>
      </c>
      <c r="BC189" s="72">
        <f t="shared" si="405"/>
        <v>0</v>
      </c>
      <c r="BD189" s="72">
        <f t="shared" si="405"/>
        <v>150000000</v>
      </c>
      <c r="BE189" s="72">
        <f t="shared" si="405"/>
        <v>150000000</v>
      </c>
      <c r="BF189" s="72">
        <f t="shared" si="405"/>
        <v>102517000</v>
      </c>
      <c r="BG189" s="72">
        <f t="shared" si="405"/>
        <v>98599565</v>
      </c>
      <c r="BH189" s="72">
        <f t="shared" si="405"/>
        <v>0</v>
      </c>
      <c r="BI189" s="72">
        <f t="shared" si="405"/>
        <v>0</v>
      </c>
      <c r="BJ189" s="72">
        <f t="shared" si="405"/>
        <v>0</v>
      </c>
      <c r="BK189" s="72">
        <f t="shared" si="405"/>
        <v>0</v>
      </c>
      <c r="BL189" s="72">
        <f>SUM(BL190:BL191)</f>
        <v>150000000</v>
      </c>
      <c r="BM189" s="72">
        <f>SUM(BM190:BM191)</f>
        <v>150000000</v>
      </c>
      <c r="BN189" s="72">
        <f>SUM(BN190:BN191)</f>
        <v>102517000</v>
      </c>
      <c r="BO189" s="72">
        <f>SUM(BO190:BO191)</f>
        <v>98599565</v>
      </c>
      <c r="BP189" s="72">
        <f t="shared" ref="BP189:EF189" si="406">SUM(BP190:BP191)</f>
        <v>0</v>
      </c>
      <c r="BQ189" s="138">
        <f t="shared" si="406"/>
        <v>0</v>
      </c>
      <c r="BR189" s="138">
        <f t="shared" si="406"/>
        <v>0</v>
      </c>
      <c r="BS189" s="138">
        <f t="shared" si="406"/>
        <v>0</v>
      </c>
      <c r="BT189" s="72">
        <f t="shared" si="406"/>
        <v>0</v>
      </c>
      <c r="BU189" s="138">
        <f t="shared" si="406"/>
        <v>0</v>
      </c>
      <c r="BV189" s="138">
        <f t="shared" si="406"/>
        <v>0</v>
      </c>
      <c r="BW189" s="138">
        <f t="shared" si="406"/>
        <v>0</v>
      </c>
      <c r="BX189" s="138"/>
      <c r="BY189" s="72">
        <f t="shared" si="406"/>
        <v>0</v>
      </c>
      <c r="BZ189" s="138">
        <f t="shared" si="406"/>
        <v>0</v>
      </c>
      <c r="CA189" s="138">
        <f t="shared" si="406"/>
        <v>0</v>
      </c>
      <c r="CB189" s="138">
        <f t="shared" si="406"/>
        <v>0</v>
      </c>
      <c r="CC189" s="138"/>
      <c r="CD189" s="72">
        <f t="shared" si="406"/>
        <v>0</v>
      </c>
      <c r="CE189" s="138">
        <f t="shared" si="406"/>
        <v>0</v>
      </c>
      <c r="CF189" s="138">
        <f t="shared" si="406"/>
        <v>0</v>
      </c>
      <c r="CG189" s="138">
        <f t="shared" si="406"/>
        <v>0</v>
      </c>
      <c r="CH189" s="72">
        <f t="shared" si="406"/>
        <v>0</v>
      </c>
      <c r="CI189" s="138">
        <f t="shared" si="406"/>
        <v>0</v>
      </c>
      <c r="CJ189" s="138">
        <f t="shared" si="406"/>
        <v>0</v>
      </c>
      <c r="CK189" s="138">
        <f t="shared" si="406"/>
        <v>0</v>
      </c>
      <c r="CL189" s="72">
        <f t="shared" si="406"/>
        <v>0</v>
      </c>
      <c r="CM189" s="138">
        <f t="shared" si="406"/>
        <v>0</v>
      </c>
      <c r="CN189" s="138">
        <f t="shared" si="406"/>
        <v>0</v>
      </c>
      <c r="CO189" s="138">
        <f t="shared" si="406"/>
        <v>0</v>
      </c>
      <c r="CP189" s="72">
        <f t="shared" si="406"/>
        <v>0</v>
      </c>
      <c r="CQ189" s="138">
        <f t="shared" si="406"/>
        <v>0</v>
      </c>
      <c r="CR189" s="138">
        <f t="shared" si="406"/>
        <v>0</v>
      </c>
      <c r="CS189" s="138">
        <f t="shared" si="406"/>
        <v>0</v>
      </c>
      <c r="CT189" s="138"/>
      <c r="CU189" s="72">
        <f t="shared" si="406"/>
        <v>154500000</v>
      </c>
      <c r="CV189" s="138">
        <f t="shared" si="406"/>
        <v>154500000</v>
      </c>
      <c r="CW189" s="138">
        <f t="shared" si="406"/>
        <v>153695000</v>
      </c>
      <c r="CX189" s="138">
        <f t="shared" si="406"/>
        <v>146440000</v>
      </c>
      <c r="CY189" s="138"/>
      <c r="CZ189" s="72">
        <f t="shared" si="406"/>
        <v>0</v>
      </c>
      <c r="DA189" s="138">
        <f t="shared" si="406"/>
        <v>0</v>
      </c>
      <c r="DB189" s="138">
        <f t="shared" si="406"/>
        <v>0</v>
      </c>
      <c r="DC189" s="138">
        <f t="shared" si="406"/>
        <v>0</v>
      </c>
      <c r="DD189" s="72">
        <f t="shared" si="406"/>
        <v>154500000</v>
      </c>
      <c r="DE189" s="72">
        <f t="shared" si="406"/>
        <v>154500000</v>
      </c>
      <c r="DF189" s="72">
        <f t="shared" si="406"/>
        <v>153695000</v>
      </c>
      <c r="DG189" s="72">
        <f t="shared" si="406"/>
        <v>146440000</v>
      </c>
      <c r="DH189" s="72"/>
      <c r="DI189" s="72">
        <f t="shared" si="406"/>
        <v>0</v>
      </c>
      <c r="DJ189" s="72">
        <f t="shared" si="406"/>
        <v>0</v>
      </c>
      <c r="DK189" s="72">
        <f t="shared" si="406"/>
        <v>0</v>
      </c>
      <c r="DL189" s="72">
        <f t="shared" si="406"/>
        <v>0</v>
      </c>
      <c r="DM189" s="72">
        <f t="shared" si="406"/>
        <v>0</v>
      </c>
      <c r="DN189" s="72">
        <f t="shared" si="406"/>
        <v>35000000</v>
      </c>
      <c r="DO189" s="72">
        <f t="shared" si="406"/>
        <v>0</v>
      </c>
      <c r="DP189" s="72">
        <f t="shared" si="406"/>
        <v>0</v>
      </c>
      <c r="DQ189" s="72">
        <f t="shared" si="406"/>
        <v>0</v>
      </c>
      <c r="DR189" s="72">
        <f t="shared" si="406"/>
        <v>0</v>
      </c>
      <c r="DS189" s="72">
        <f t="shared" si="406"/>
        <v>0</v>
      </c>
      <c r="DT189" s="72">
        <f t="shared" si="406"/>
        <v>0</v>
      </c>
      <c r="DU189" s="72">
        <f t="shared" si="406"/>
        <v>0</v>
      </c>
      <c r="DV189" s="72">
        <f t="shared" si="406"/>
        <v>0</v>
      </c>
      <c r="DW189" s="72">
        <f t="shared" si="406"/>
        <v>0</v>
      </c>
      <c r="DX189" s="72">
        <f t="shared" si="406"/>
        <v>0</v>
      </c>
      <c r="DY189" s="72">
        <f t="shared" si="406"/>
        <v>0</v>
      </c>
      <c r="DZ189" s="72">
        <f t="shared" si="406"/>
        <v>0</v>
      </c>
      <c r="EA189" s="72">
        <f t="shared" si="406"/>
        <v>0</v>
      </c>
      <c r="EB189" s="72">
        <f t="shared" si="406"/>
        <v>0</v>
      </c>
      <c r="EC189" s="72">
        <f t="shared" si="406"/>
        <v>0</v>
      </c>
      <c r="ED189" s="72">
        <f t="shared" si="406"/>
        <v>0</v>
      </c>
      <c r="EE189" s="72">
        <f t="shared" si="406"/>
        <v>0</v>
      </c>
      <c r="EF189" s="72">
        <f t="shared" si="406"/>
        <v>0</v>
      </c>
      <c r="EG189" s="72">
        <f t="shared" ref="EG189" si="407">SUM(EG190:EG191)</f>
        <v>0</v>
      </c>
      <c r="EH189" s="72">
        <f t="shared" ref="EH189:ER189" si="408">SUM(EH190:EH191)</f>
        <v>0</v>
      </c>
      <c r="EI189" s="72">
        <f t="shared" si="408"/>
        <v>0</v>
      </c>
      <c r="EJ189" s="72">
        <f t="shared" si="408"/>
        <v>0</v>
      </c>
      <c r="EK189" s="72">
        <f t="shared" si="408"/>
        <v>159135000</v>
      </c>
      <c r="EL189" s="72">
        <f t="shared" si="408"/>
        <v>110000000</v>
      </c>
      <c r="EM189" s="72">
        <f t="shared" si="408"/>
        <v>86880000</v>
      </c>
      <c r="EN189" s="72">
        <f t="shared" si="408"/>
        <v>26960000</v>
      </c>
      <c r="EO189" s="72">
        <f t="shared" si="408"/>
        <v>0</v>
      </c>
      <c r="EP189" s="72">
        <f t="shared" si="408"/>
        <v>0</v>
      </c>
      <c r="EQ189" s="72">
        <f t="shared" si="408"/>
        <v>0</v>
      </c>
      <c r="ER189" s="72">
        <f t="shared" si="408"/>
        <v>0</v>
      </c>
      <c r="ES189" s="72">
        <f>SUM(ES190:ES191)</f>
        <v>159135000</v>
      </c>
      <c r="ET189" s="72">
        <f t="shared" ref="ET189:EV189" si="409">SUM(ET190:ET191)</f>
        <v>145000000</v>
      </c>
      <c r="EU189" s="72">
        <f t="shared" si="409"/>
        <v>86880000</v>
      </c>
      <c r="EV189" s="72">
        <f t="shared" si="409"/>
        <v>26960000</v>
      </c>
      <c r="EW189" s="680"/>
      <c r="EX189" s="680"/>
      <c r="EY189" s="680"/>
      <c r="EZ189" s="680"/>
      <c r="FA189" s="680"/>
      <c r="FB189" s="680"/>
      <c r="FC189" s="680"/>
      <c r="FD189" s="680"/>
      <c r="FE189" s="680"/>
      <c r="FF189" s="805">
        <f>SUM(FF190:FF191)</f>
        <v>163909050</v>
      </c>
      <c r="FG189" s="72">
        <f>SUM(FG190:FG191)</f>
        <v>627544050</v>
      </c>
    </row>
    <row r="190" spans="1:163" ht="147.75" customHeight="1" x14ac:dyDescent="0.2">
      <c r="A190" s="299"/>
      <c r="B190" s="299"/>
      <c r="C190" s="217">
        <v>3</v>
      </c>
      <c r="D190" s="241" t="s">
        <v>446</v>
      </c>
      <c r="E190" s="242" t="s">
        <v>447</v>
      </c>
      <c r="F190" s="242" t="s">
        <v>93</v>
      </c>
      <c r="G190" s="248">
        <v>130</v>
      </c>
      <c r="H190" s="370" t="s">
        <v>448</v>
      </c>
      <c r="I190" s="241" t="s">
        <v>449</v>
      </c>
      <c r="J190" s="248" t="s">
        <v>439</v>
      </c>
      <c r="K190" s="429">
        <v>2</v>
      </c>
      <c r="L190" s="498" t="s">
        <v>58</v>
      </c>
      <c r="M190" s="219">
        <v>0</v>
      </c>
      <c r="N190" s="219">
        <v>1</v>
      </c>
      <c r="O190" s="499">
        <v>1</v>
      </c>
      <c r="P190" s="951">
        <v>1</v>
      </c>
      <c r="Q190" s="790">
        <v>1</v>
      </c>
      <c r="R190" s="228"/>
      <c r="S190" s="887">
        <v>0.9</v>
      </c>
      <c r="T190" s="498">
        <v>1</v>
      </c>
      <c r="U190" s="500"/>
      <c r="V190" s="1037">
        <v>0.2</v>
      </c>
      <c r="W190" s="498">
        <v>1</v>
      </c>
      <c r="X190" s="500"/>
      <c r="Y190" s="501">
        <f>BL190/$BL$189</f>
        <v>0.2</v>
      </c>
      <c r="Z190" s="248">
        <v>3</v>
      </c>
      <c r="AA190" s="248" t="s">
        <v>450</v>
      </c>
      <c r="AB190" s="102"/>
      <c r="AC190" s="102"/>
      <c r="AD190" s="103"/>
      <c r="AE190" s="103"/>
      <c r="AF190" s="102"/>
      <c r="AG190" s="102"/>
      <c r="AH190" s="102"/>
      <c r="AI190" s="102"/>
      <c r="AJ190" s="102"/>
      <c r="AK190" s="102"/>
      <c r="AL190" s="102"/>
      <c r="AM190" s="102"/>
      <c r="AN190" s="102"/>
      <c r="AO190" s="102"/>
      <c r="AP190" s="102"/>
      <c r="AQ190" s="102"/>
      <c r="AR190" s="102"/>
      <c r="AS190" s="102"/>
      <c r="AT190" s="103"/>
      <c r="AU190" s="103"/>
      <c r="AV190" s="102"/>
      <c r="AW190" s="102"/>
      <c r="AX190" s="102"/>
      <c r="AY190" s="102"/>
      <c r="AZ190" s="102"/>
      <c r="BA190" s="102"/>
      <c r="BB190" s="102"/>
      <c r="BC190" s="102"/>
      <c r="BD190" s="102">
        <v>30000000</v>
      </c>
      <c r="BE190" s="95">
        <v>30000000</v>
      </c>
      <c r="BF190" s="70">
        <v>29734000</v>
      </c>
      <c r="BG190" s="70">
        <v>29734000</v>
      </c>
      <c r="BH190" s="102"/>
      <c r="BI190" s="102"/>
      <c r="BJ190" s="102"/>
      <c r="BK190" s="102"/>
      <c r="BL190" s="67">
        <f>+AB190+AF190+AJ190+AN190+AR190+AV190+AZ190+BD190+BH190</f>
        <v>30000000</v>
      </c>
      <c r="BM190" s="68">
        <f t="shared" ref="BM190:BO191" si="410">AC190+AG190+AK190+AO190+AS190+AW190+BA190+BE190+BI190</f>
        <v>30000000</v>
      </c>
      <c r="BN190" s="68">
        <f t="shared" si="410"/>
        <v>29734000</v>
      </c>
      <c r="BO190" s="68">
        <f t="shared" si="410"/>
        <v>29734000</v>
      </c>
      <c r="BP190" s="697"/>
      <c r="BQ190" s="254"/>
      <c r="BR190" s="254"/>
      <c r="BS190" s="254"/>
      <c r="BT190" s="697"/>
      <c r="BU190" s="442"/>
      <c r="BV190" s="254"/>
      <c r="BW190" s="254"/>
      <c r="BX190" s="1074"/>
      <c r="BY190" s="697"/>
      <c r="BZ190" s="254"/>
      <c r="CA190" s="254"/>
      <c r="CB190" s="254"/>
      <c r="CC190" s="1074"/>
      <c r="CD190" s="697"/>
      <c r="CE190" s="254"/>
      <c r="CF190" s="254"/>
      <c r="CG190" s="254"/>
      <c r="CH190" s="697"/>
      <c r="CI190" s="254"/>
      <c r="CJ190" s="254"/>
      <c r="CK190" s="254"/>
      <c r="CL190" s="697"/>
      <c r="CM190" s="254"/>
      <c r="CN190" s="254"/>
      <c r="CO190" s="254"/>
      <c r="CP190" s="697"/>
      <c r="CQ190" s="254"/>
      <c r="CR190" s="254"/>
      <c r="CS190" s="254"/>
      <c r="CT190" s="1074"/>
      <c r="CU190" s="697">
        <v>30900000</v>
      </c>
      <c r="CV190" s="254">
        <v>30900000</v>
      </c>
      <c r="CW190" s="254">
        <v>30900000</v>
      </c>
      <c r="CX190" s="254">
        <v>30900000</v>
      </c>
      <c r="CY190" s="1074"/>
      <c r="CZ190" s="697"/>
      <c r="DA190" s="254"/>
      <c r="DB190" s="254"/>
      <c r="DC190" s="254"/>
      <c r="DD190" s="676">
        <f t="shared" ref="DD190:DG191" si="411">BP190+BT190+BY190+CD190+CH190+CL190+CP190+CU190+CZ190</f>
        <v>30900000</v>
      </c>
      <c r="DE190" s="676">
        <f t="shared" si="411"/>
        <v>30900000</v>
      </c>
      <c r="DF190" s="676">
        <f t="shared" si="411"/>
        <v>30900000</v>
      </c>
      <c r="DG190" s="676">
        <f t="shared" si="411"/>
        <v>30900000</v>
      </c>
      <c r="DH190" s="765"/>
      <c r="DI190" s="697"/>
      <c r="DJ190" s="1098"/>
      <c r="DK190" s="758"/>
      <c r="DL190" s="758"/>
      <c r="DM190" s="758"/>
      <c r="DN190" s="758">
        <v>25000000</v>
      </c>
      <c r="DO190" s="758"/>
      <c r="DP190" s="758"/>
      <c r="DQ190" s="758"/>
      <c r="DR190" s="758"/>
      <c r="DS190" s="758"/>
      <c r="DT190" s="758"/>
      <c r="DU190" s="697"/>
      <c r="DV190" s="758"/>
      <c r="DW190" s="758"/>
      <c r="DX190" s="758"/>
      <c r="DY190" s="758"/>
      <c r="DZ190" s="758"/>
      <c r="EA190" s="758"/>
      <c r="EB190" s="758"/>
      <c r="EC190" s="697"/>
      <c r="ED190" s="758"/>
      <c r="EE190" s="758"/>
      <c r="EF190" s="758"/>
      <c r="EG190" s="758"/>
      <c r="EH190" s="758"/>
      <c r="EI190" s="758"/>
      <c r="EJ190" s="758"/>
      <c r="EK190" s="758">
        <v>31827000</v>
      </c>
      <c r="EL190" s="758">
        <v>68000000</v>
      </c>
      <c r="EM190" s="758">
        <v>55680000</v>
      </c>
      <c r="EN190" s="758">
        <v>10400000</v>
      </c>
      <c r="EO190" s="758"/>
      <c r="EP190" s="767"/>
      <c r="EQ190" s="767"/>
      <c r="ER190" s="767"/>
      <c r="ES190" s="676">
        <f>DI190+DM190+DQ190+DU190+DY190+EC190+EG190+EK190+EO190</f>
        <v>31827000</v>
      </c>
      <c r="ET190" s="690">
        <f t="shared" ref="ET190:EV191" si="412">DJ190+DN190+DR190+DV190+DZ190+ED190+EH190+EL190+EP190</f>
        <v>93000000</v>
      </c>
      <c r="EU190" s="690">
        <f t="shared" si="412"/>
        <v>55680000</v>
      </c>
      <c r="EV190" s="690">
        <f t="shared" si="412"/>
        <v>10400000</v>
      </c>
      <c r="EW190" s="841"/>
      <c r="EX190" s="697"/>
      <c r="EY190" s="697"/>
      <c r="EZ190" s="697"/>
      <c r="FA190" s="697"/>
      <c r="FB190" s="697"/>
      <c r="FC190" s="697"/>
      <c r="FD190" s="697">
        <v>32781810</v>
      </c>
      <c r="FE190" s="697"/>
      <c r="FF190" s="676">
        <f>EW190+EX190+EY190+EZ190+FA190+FB190+FC190+FD190+FE190</f>
        <v>32781810</v>
      </c>
      <c r="FG190" s="107">
        <f>BL190+DD190+ES190+FF190</f>
        <v>125508810</v>
      </c>
    </row>
    <row r="191" spans="1:163" ht="408.75" customHeight="1" x14ac:dyDescent="0.2">
      <c r="A191" s="299"/>
      <c r="B191" s="299"/>
      <c r="C191" s="239"/>
      <c r="D191" s="244"/>
      <c r="E191" s="246"/>
      <c r="F191" s="246"/>
      <c r="G191" s="226">
        <v>131</v>
      </c>
      <c r="H191" s="222" t="s">
        <v>451</v>
      </c>
      <c r="I191" s="218" t="s">
        <v>452</v>
      </c>
      <c r="J191" s="248" t="s">
        <v>439</v>
      </c>
      <c r="K191" s="248">
        <v>2</v>
      </c>
      <c r="L191" s="498" t="s">
        <v>73</v>
      </c>
      <c r="M191" s="227">
        <v>0</v>
      </c>
      <c r="N191" s="227">
        <v>12</v>
      </c>
      <c r="O191" s="497">
        <v>3</v>
      </c>
      <c r="P191" s="950">
        <v>0</v>
      </c>
      <c r="Q191" s="495">
        <v>3</v>
      </c>
      <c r="R191" s="1105">
        <v>2</v>
      </c>
      <c r="S191" s="950">
        <v>7</v>
      </c>
      <c r="T191" s="497">
        <v>3</v>
      </c>
      <c r="U191" s="497">
        <v>5</v>
      </c>
      <c r="V191" s="950">
        <v>1</v>
      </c>
      <c r="W191" s="497">
        <v>3</v>
      </c>
      <c r="X191" s="1106">
        <v>5</v>
      </c>
      <c r="Y191" s="501">
        <f>BL191/BL189</f>
        <v>0.8</v>
      </c>
      <c r="Z191" s="226">
        <v>3</v>
      </c>
      <c r="AA191" s="361" t="s">
        <v>450</v>
      </c>
      <c r="AB191" s="104"/>
      <c r="AC191" s="78"/>
      <c r="AD191" s="79"/>
      <c r="AE191" s="79"/>
      <c r="AF191" s="104"/>
      <c r="AG191" s="78"/>
      <c r="AH191" s="78"/>
      <c r="AI191" s="78"/>
      <c r="AJ191" s="104"/>
      <c r="AK191" s="78"/>
      <c r="AL191" s="78"/>
      <c r="AM191" s="78"/>
      <c r="AN191" s="104"/>
      <c r="AO191" s="78"/>
      <c r="AP191" s="78"/>
      <c r="AQ191" s="78"/>
      <c r="AR191" s="104"/>
      <c r="AS191" s="78"/>
      <c r="AT191" s="79"/>
      <c r="AU191" s="79"/>
      <c r="AV191" s="104"/>
      <c r="AW191" s="78"/>
      <c r="AX191" s="78"/>
      <c r="AY191" s="78"/>
      <c r="AZ191" s="104"/>
      <c r="BA191" s="78"/>
      <c r="BB191" s="78"/>
      <c r="BC191" s="78"/>
      <c r="BD191" s="77">
        <v>120000000</v>
      </c>
      <c r="BE191" s="75">
        <v>120000000</v>
      </c>
      <c r="BF191" s="68">
        <v>72783000</v>
      </c>
      <c r="BG191" s="68">
        <v>68865565</v>
      </c>
      <c r="BH191" s="104"/>
      <c r="BI191" s="78"/>
      <c r="BJ191" s="78"/>
      <c r="BK191" s="78"/>
      <c r="BL191" s="67">
        <f>+AB191+AF191+AJ191+AN191+AR191+AV191+AZ191+BD191+BH191</f>
        <v>120000000</v>
      </c>
      <c r="BM191" s="68">
        <f t="shared" si="410"/>
        <v>120000000</v>
      </c>
      <c r="BN191" s="68">
        <f t="shared" si="410"/>
        <v>72783000</v>
      </c>
      <c r="BO191" s="68">
        <f t="shared" si="410"/>
        <v>68865565</v>
      </c>
      <c r="BP191" s="682"/>
      <c r="BQ191" s="238"/>
      <c r="BR191" s="238"/>
      <c r="BS191" s="238"/>
      <c r="BT191" s="682"/>
      <c r="BU191" s="322"/>
      <c r="BV191" s="238"/>
      <c r="BW191" s="238"/>
      <c r="BX191" s="238"/>
      <c r="BY191" s="682"/>
      <c r="BZ191" s="238"/>
      <c r="CA191" s="238"/>
      <c r="CB191" s="238"/>
      <c r="CC191" s="238"/>
      <c r="CD191" s="682"/>
      <c r="CE191" s="238"/>
      <c r="CF191" s="238"/>
      <c r="CG191" s="238"/>
      <c r="CH191" s="682"/>
      <c r="CI191" s="238"/>
      <c r="CJ191" s="238"/>
      <c r="CK191" s="238"/>
      <c r="CL191" s="682"/>
      <c r="CM191" s="238"/>
      <c r="CN191" s="238"/>
      <c r="CO191" s="238"/>
      <c r="CP191" s="682"/>
      <c r="CQ191" s="238"/>
      <c r="CR191" s="238"/>
      <c r="CS191" s="238"/>
      <c r="CT191" s="238"/>
      <c r="CU191" s="685">
        <v>123600000</v>
      </c>
      <c r="CV191" s="238">
        <v>123600000</v>
      </c>
      <c r="CW191" s="238">
        <v>122795000</v>
      </c>
      <c r="CX191" s="238">
        <v>115540000</v>
      </c>
      <c r="CY191" s="238"/>
      <c r="CZ191" s="682"/>
      <c r="DA191" s="238"/>
      <c r="DB191" s="238"/>
      <c r="DC191" s="238"/>
      <c r="DD191" s="676">
        <f t="shared" si="411"/>
        <v>123600000</v>
      </c>
      <c r="DE191" s="676">
        <f t="shared" si="411"/>
        <v>123600000</v>
      </c>
      <c r="DF191" s="676">
        <f t="shared" si="411"/>
        <v>122795000</v>
      </c>
      <c r="DG191" s="676">
        <f t="shared" si="411"/>
        <v>115540000</v>
      </c>
      <c r="DH191" s="676"/>
      <c r="DI191" s="685"/>
      <c r="DJ191" s="93"/>
      <c r="DK191" s="685"/>
      <c r="DL191" s="685"/>
      <c r="DM191" s="685"/>
      <c r="DN191" s="685">
        <v>10000000</v>
      </c>
      <c r="DO191" s="685"/>
      <c r="DP191" s="685"/>
      <c r="DQ191" s="685"/>
      <c r="DR191" s="685"/>
      <c r="DS191" s="685"/>
      <c r="DT191" s="685"/>
      <c r="DU191" s="685"/>
      <c r="DV191" s="685"/>
      <c r="DW191" s="685"/>
      <c r="DX191" s="685"/>
      <c r="DY191" s="685"/>
      <c r="DZ191" s="685"/>
      <c r="EA191" s="685"/>
      <c r="EB191" s="685"/>
      <c r="EC191" s="685"/>
      <c r="ED191" s="685"/>
      <c r="EE191" s="685"/>
      <c r="EF191" s="685"/>
      <c r="EG191" s="685"/>
      <c r="EH191" s="685"/>
      <c r="EI191" s="685"/>
      <c r="EJ191" s="685"/>
      <c r="EK191" s="685">
        <v>127308000</v>
      </c>
      <c r="EL191" s="685">
        <v>42000000</v>
      </c>
      <c r="EM191" s="685">
        <v>31200000</v>
      </c>
      <c r="EN191" s="685">
        <v>16560000</v>
      </c>
      <c r="EO191" s="685"/>
      <c r="EP191" s="682"/>
      <c r="EQ191" s="682"/>
      <c r="ER191" s="682"/>
      <c r="ES191" s="676">
        <f>DI191+DM191+DQ191+DU191+DY191+EC191+EG191+EK191+EO191</f>
        <v>127308000</v>
      </c>
      <c r="ET191" s="690">
        <f t="shared" si="412"/>
        <v>52000000</v>
      </c>
      <c r="EU191" s="690">
        <f t="shared" si="412"/>
        <v>31200000</v>
      </c>
      <c r="EV191" s="690">
        <f t="shared" si="412"/>
        <v>16560000</v>
      </c>
      <c r="EW191" s="834"/>
      <c r="EX191" s="682"/>
      <c r="EY191" s="682"/>
      <c r="EZ191" s="682"/>
      <c r="FA191" s="682"/>
      <c r="FB191" s="682"/>
      <c r="FC191" s="682"/>
      <c r="FD191" s="682">
        <v>131127240</v>
      </c>
      <c r="FE191" s="682"/>
      <c r="FF191" s="676">
        <f>EW191+EX191+EY191+EZ191+FA191+FB191+FC191+FD191+FE191</f>
        <v>131127240</v>
      </c>
      <c r="FG191" s="107">
        <f>BL191+DD191+ES191+FF191</f>
        <v>502035240</v>
      </c>
    </row>
    <row r="192" spans="1:163" ht="24.75" customHeight="1" x14ac:dyDescent="0.2">
      <c r="A192" s="299"/>
      <c r="B192" s="299"/>
      <c r="C192" s="205">
        <v>37</v>
      </c>
      <c r="D192" s="206" t="s">
        <v>453</v>
      </c>
      <c r="E192" s="259"/>
      <c r="F192" s="259"/>
      <c r="G192" s="205"/>
      <c r="H192" s="350"/>
      <c r="I192" s="259"/>
      <c r="J192" s="208"/>
      <c r="K192" s="208"/>
      <c r="L192" s="260"/>
      <c r="M192" s="259"/>
      <c r="N192" s="259"/>
      <c r="O192" s="150"/>
      <c r="P192" s="150"/>
      <c r="Q192" s="259"/>
      <c r="R192" s="262"/>
      <c r="S192" s="871"/>
      <c r="T192" s="259"/>
      <c r="U192" s="259"/>
      <c r="V192" s="150"/>
      <c r="W192" s="259"/>
      <c r="X192" s="208"/>
      <c r="Y192" s="263"/>
      <c r="Z192" s="208"/>
      <c r="AA192" s="208"/>
      <c r="AB192" s="72">
        <f t="shared" ref="AB192:BK192" si="413">SUM(AB193:AB196)</f>
        <v>0</v>
      </c>
      <c r="AC192" s="72">
        <f t="shared" si="413"/>
        <v>0</v>
      </c>
      <c r="AD192" s="72">
        <f t="shared" si="413"/>
        <v>0</v>
      </c>
      <c r="AE192" s="72">
        <f t="shared" si="413"/>
        <v>0</v>
      </c>
      <c r="AF192" s="72">
        <f t="shared" si="413"/>
        <v>0</v>
      </c>
      <c r="AG192" s="72">
        <f t="shared" si="413"/>
        <v>0</v>
      </c>
      <c r="AH192" s="72">
        <f t="shared" si="413"/>
        <v>0</v>
      </c>
      <c r="AI192" s="72">
        <f t="shared" si="413"/>
        <v>0</v>
      </c>
      <c r="AJ192" s="72">
        <f t="shared" si="413"/>
        <v>0</v>
      </c>
      <c r="AK192" s="72">
        <f t="shared" si="413"/>
        <v>0</v>
      </c>
      <c r="AL192" s="72">
        <f t="shared" si="413"/>
        <v>0</v>
      </c>
      <c r="AM192" s="72">
        <f t="shared" si="413"/>
        <v>0</v>
      </c>
      <c r="AN192" s="72">
        <f t="shared" si="413"/>
        <v>0</v>
      </c>
      <c r="AO192" s="72">
        <f t="shared" si="413"/>
        <v>0</v>
      </c>
      <c r="AP192" s="72">
        <f t="shared" si="413"/>
        <v>0</v>
      </c>
      <c r="AQ192" s="72">
        <f t="shared" si="413"/>
        <v>0</v>
      </c>
      <c r="AR192" s="72">
        <f t="shared" si="413"/>
        <v>0</v>
      </c>
      <c r="AS192" s="72">
        <f t="shared" si="413"/>
        <v>0</v>
      </c>
      <c r="AT192" s="72">
        <f t="shared" si="413"/>
        <v>0</v>
      </c>
      <c r="AU192" s="72">
        <f t="shared" si="413"/>
        <v>0</v>
      </c>
      <c r="AV192" s="72">
        <f t="shared" si="413"/>
        <v>0</v>
      </c>
      <c r="AW192" s="72">
        <f t="shared" si="413"/>
        <v>0</v>
      </c>
      <c r="AX192" s="72">
        <f t="shared" si="413"/>
        <v>0</v>
      </c>
      <c r="AY192" s="72">
        <f t="shared" si="413"/>
        <v>0</v>
      </c>
      <c r="AZ192" s="72">
        <f t="shared" si="413"/>
        <v>0</v>
      </c>
      <c r="BA192" s="72">
        <f t="shared" si="413"/>
        <v>0</v>
      </c>
      <c r="BB192" s="72">
        <f t="shared" si="413"/>
        <v>0</v>
      </c>
      <c r="BC192" s="72">
        <f t="shared" si="413"/>
        <v>0</v>
      </c>
      <c r="BD192" s="72">
        <f t="shared" si="413"/>
        <v>120000000</v>
      </c>
      <c r="BE192" s="72">
        <f t="shared" si="413"/>
        <v>120000000</v>
      </c>
      <c r="BF192" s="72">
        <f t="shared" si="413"/>
        <v>35817000</v>
      </c>
      <c r="BG192" s="72">
        <f t="shared" si="413"/>
        <v>35817000</v>
      </c>
      <c r="BH192" s="72">
        <f t="shared" si="413"/>
        <v>0</v>
      </c>
      <c r="BI192" s="72">
        <f t="shared" si="413"/>
        <v>0</v>
      </c>
      <c r="BJ192" s="72">
        <f t="shared" si="413"/>
        <v>0</v>
      </c>
      <c r="BK192" s="72">
        <f t="shared" si="413"/>
        <v>0</v>
      </c>
      <c r="BL192" s="73">
        <f>SUM(BL193:BL196)</f>
        <v>120000000</v>
      </c>
      <c r="BM192" s="72">
        <f>SUM(BM193:BM196)</f>
        <v>120000000</v>
      </c>
      <c r="BN192" s="72">
        <f t="shared" ref="BN192:ED192" si="414">SUM(BN193:BN196)</f>
        <v>35817000</v>
      </c>
      <c r="BO192" s="72">
        <f t="shared" si="414"/>
        <v>35817000</v>
      </c>
      <c r="BP192" s="72">
        <f t="shared" si="414"/>
        <v>0</v>
      </c>
      <c r="BQ192" s="138">
        <f t="shared" si="414"/>
        <v>0</v>
      </c>
      <c r="BR192" s="138">
        <f t="shared" si="414"/>
        <v>0</v>
      </c>
      <c r="BS192" s="138">
        <f t="shared" si="414"/>
        <v>0</v>
      </c>
      <c r="BT192" s="72">
        <f t="shared" si="414"/>
        <v>0</v>
      </c>
      <c r="BU192" s="138">
        <f t="shared" si="414"/>
        <v>0</v>
      </c>
      <c r="BV192" s="138">
        <f t="shared" si="414"/>
        <v>0</v>
      </c>
      <c r="BW192" s="138">
        <f t="shared" si="414"/>
        <v>0</v>
      </c>
      <c r="BX192" s="138"/>
      <c r="BY192" s="72">
        <f t="shared" si="414"/>
        <v>0</v>
      </c>
      <c r="BZ192" s="138">
        <f t="shared" si="414"/>
        <v>0</v>
      </c>
      <c r="CA192" s="138">
        <f t="shared" si="414"/>
        <v>0</v>
      </c>
      <c r="CB192" s="138">
        <f t="shared" si="414"/>
        <v>0</v>
      </c>
      <c r="CC192" s="138"/>
      <c r="CD192" s="72">
        <f t="shared" si="414"/>
        <v>0</v>
      </c>
      <c r="CE192" s="138">
        <f t="shared" si="414"/>
        <v>0</v>
      </c>
      <c r="CF192" s="138">
        <f t="shared" si="414"/>
        <v>0</v>
      </c>
      <c r="CG192" s="138">
        <f t="shared" si="414"/>
        <v>0</v>
      </c>
      <c r="CH192" s="72">
        <f t="shared" si="414"/>
        <v>0</v>
      </c>
      <c r="CI192" s="138">
        <f t="shared" si="414"/>
        <v>0</v>
      </c>
      <c r="CJ192" s="138">
        <f t="shared" si="414"/>
        <v>0</v>
      </c>
      <c r="CK192" s="138">
        <f t="shared" si="414"/>
        <v>0</v>
      </c>
      <c r="CL192" s="72">
        <f t="shared" si="414"/>
        <v>0</v>
      </c>
      <c r="CM192" s="138">
        <f t="shared" si="414"/>
        <v>0</v>
      </c>
      <c r="CN192" s="138">
        <f t="shared" si="414"/>
        <v>0</v>
      </c>
      <c r="CO192" s="138">
        <f t="shared" si="414"/>
        <v>0</v>
      </c>
      <c r="CP192" s="72">
        <f t="shared" si="414"/>
        <v>0</v>
      </c>
      <c r="CQ192" s="138">
        <f t="shared" si="414"/>
        <v>0</v>
      </c>
      <c r="CR192" s="138">
        <f t="shared" si="414"/>
        <v>0</v>
      </c>
      <c r="CS192" s="138">
        <f t="shared" si="414"/>
        <v>0</v>
      </c>
      <c r="CT192" s="138"/>
      <c r="CU192" s="72">
        <f t="shared" si="414"/>
        <v>123600000</v>
      </c>
      <c r="CV192" s="138">
        <f t="shared" si="414"/>
        <v>148600000</v>
      </c>
      <c r="CW192" s="138">
        <f t="shared" si="414"/>
        <v>146408000</v>
      </c>
      <c r="CX192" s="138">
        <f t="shared" si="414"/>
        <v>146408000</v>
      </c>
      <c r="CY192" s="138"/>
      <c r="CZ192" s="72">
        <f t="shared" si="414"/>
        <v>0</v>
      </c>
      <c r="DA192" s="138">
        <f t="shared" si="414"/>
        <v>0</v>
      </c>
      <c r="DB192" s="138">
        <f t="shared" si="414"/>
        <v>0</v>
      </c>
      <c r="DC192" s="138">
        <f t="shared" si="414"/>
        <v>0</v>
      </c>
      <c r="DD192" s="72">
        <f t="shared" si="414"/>
        <v>123600000</v>
      </c>
      <c r="DE192" s="72">
        <f t="shared" si="414"/>
        <v>148600000</v>
      </c>
      <c r="DF192" s="72">
        <f t="shared" si="414"/>
        <v>146408000</v>
      </c>
      <c r="DG192" s="72">
        <f t="shared" si="414"/>
        <v>146408000</v>
      </c>
      <c r="DH192" s="72"/>
      <c r="DI192" s="72">
        <f t="shared" si="414"/>
        <v>0</v>
      </c>
      <c r="DJ192" s="72">
        <f t="shared" si="414"/>
        <v>0</v>
      </c>
      <c r="DK192" s="72">
        <f t="shared" si="414"/>
        <v>0</v>
      </c>
      <c r="DL192" s="72">
        <f t="shared" si="414"/>
        <v>0</v>
      </c>
      <c r="DM192" s="72">
        <f t="shared" si="414"/>
        <v>0</v>
      </c>
      <c r="DN192" s="72">
        <f t="shared" si="414"/>
        <v>45000000</v>
      </c>
      <c r="DO192" s="72">
        <f t="shared" si="414"/>
        <v>0</v>
      </c>
      <c r="DP192" s="72">
        <f t="shared" si="414"/>
        <v>0</v>
      </c>
      <c r="DQ192" s="72">
        <f t="shared" si="414"/>
        <v>0</v>
      </c>
      <c r="DR192" s="72">
        <f t="shared" si="414"/>
        <v>0</v>
      </c>
      <c r="DS192" s="72">
        <f t="shared" si="414"/>
        <v>0</v>
      </c>
      <c r="DT192" s="72">
        <f t="shared" si="414"/>
        <v>0</v>
      </c>
      <c r="DU192" s="72">
        <f t="shared" si="414"/>
        <v>0</v>
      </c>
      <c r="DV192" s="72">
        <f t="shared" si="414"/>
        <v>0</v>
      </c>
      <c r="DW192" s="72">
        <f t="shared" si="414"/>
        <v>0</v>
      </c>
      <c r="DX192" s="72">
        <f t="shared" si="414"/>
        <v>0</v>
      </c>
      <c r="DY192" s="72">
        <f t="shared" si="414"/>
        <v>0</v>
      </c>
      <c r="DZ192" s="72">
        <f t="shared" si="414"/>
        <v>0</v>
      </c>
      <c r="EA192" s="72">
        <f t="shared" si="414"/>
        <v>0</v>
      </c>
      <c r="EB192" s="72">
        <f t="shared" si="414"/>
        <v>0</v>
      </c>
      <c r="EC192" s="72">
        <f t="shared" si="414"/>
        <v>0</v>
      </c>
      <c r="ED192" s="72">
        <f t="shared" si="414"/>
        <v>0</v>
      </c>
      <c r="EE192" s="72">
        <f t="shared" ref="EE192:ER192" si="415">SUM(EE193:EE196)</f>
        <v>0</v>
      </c>
      <c r="EF192" s="72">
        <f t="shared" si="415"/>
        <v>0</v>
      </c>
      <c r="EG192" s="72">
        <f t="shared" si="415"/>
        <v>0</v>
      </c>
      <c r="EH192" s="72">
        <f t="shared" si="415"/>
        <v>0</v>
      </c>
      <c r="EI192" s="72">
        <f t="shared" si="415"/>
        <v>0</v>
      </c>
      <c r="EJ192" s="72">
        <f t="shared" si="415"/>
        <v>0</v>
      </c>
      <c r="EK192" s="72">
        <f t="shared" si="415"/>
        <v>127308000</v>
      </c>
      <c r="EL192" s="72">
        <f t="shared" si="415"/>
        <v>120000000</v>
      </c>
      <c r="EM192" s="72">
        <f t="shared" si="415"/>
        <v>90640000</v>
      </c>
      <c r="EN192" s="72">
        <f t="shared" si="415"/>
        <v>22240000</v>
      </c>
      <c r="EO192" s="72">
        <f t="shared" si="415"/>
        <v>0</v>
      </c>
      <c r="EP192" s="72">
        <f t="shared" si="415"/>
        <v>0</v>
      </c>
      <c r="EQ192" s="72">
        <f t="shared" si="415"/>
        <v>0</v>
      </c>
      <c r="ER192" s="72">
        <f t="shared" si="415"/>
        <v>0</v>
      </c>
      <c r="ES192" s="72">
        <f>SUM(ES193:ES196)</f>
        <v>127308000</v>
      </c>
      <c r="ET192" s="72">
        <f t="shared" ref="ET192:EV192" si="416">SUM(ET193:ET196)</f>
        <v>165000000</v>
      </c>
      <c r="EU192" s="72">
        <f t="shared" si="416"/>
        <v>90640000</v>
      </c>
      <c r="EV192" s="72">
        <f t="shared" si="416"/>
        <v>22240000</v>
      </c>
      <c r="EW192" s="680"/>
      <c r="EX192" s="680"/>
      <c r="EY192" s="680"/>
      <c r="EZ192" s="680"/>
      <c r="FA192" s="680"/>
      <c r="FB192" s="680"/>
      <c r="FC192" s="680"/>
      <c r="FD192" s="680"/>
      <c r="FE192" s="680"/>
      <c r="FF192" s="805">
        <f>SUM(FF193:FF196)</f>
        <v>131127240</v>
      </c>
      <c r="FG192" s="72">
        <f>SUM(FG193:FG196)</f>
        <v>502035240</v>
      </c>
    </row>
    <row r="193" spans="1:163" ht="147.75" customHeight="1" x14ac:dyDescent="0.2">
      <c r="A193" s="299"/>
      <c r="B193" s="299"/>
      <c r="C193" s="217">
        <v>31</v>
      </c>
      <c r="D193" s="468" t="s">
        <v>454</v>
      </c>
      <c r="E193" s="220" t="s">
        <v>455</v>
      </c>
      <c r="F193" s="502">
        <v>0.2</v>
      </c>
      <c r="G193" s="226">
        <v>132</v>
      </c>
      <c r="H193" s="222" t="s">
        <v>456</v>
      </c>
      <c r="I193" s="218" t="s">
        <v>457</v>
      </c>
      <c r="J193" s="248" t="s">
        <v>439</v>
      </c>
      <c r="K193" s="248">
        <v>2</v>
      </c>
      <c r="L193" s="503" t="s">
        <v>58</v>
      </c>
      <c r="M193" s="226" t="s">
        <v>53</v>
      </c>
      <c r="N193" s="226">
        <v>8</v>
      </c>
      <c r="O193" s="497">
        <v>8</v>
      </c>
      <c r="P193" s="950">
        <v>12</v>
      </c>
      <c r="Q193" s="791">
        <v>8</v>
      </c>
      <c r="R193" s="228"/>
      <c r="S193" s="897">
        <v>12</v>
      </c>
      <c r="T193" s="497">
        <v>8</v>
      </c>
      <c r="U193" s="497"/>
      <c r="V193" s="950">
        <v>8</v>
      </c>
      <c r="W193" s="497">
        <v>8</v>
      </c>
      <c r="X193" s="503"/>
      <c r="Y193" s="388">
        <f>BL193/$BL$192</f>
        <v>0.20833333333333334</v>
      </c>
      <c r="Z193" s="227">
        <v>3</v>
      </c>
      <c r="AA193" s="224" t="s">
        <v>450</v>
      </c>
      <c r="AB193" s="85"/>
      <c r="AC193" s="75"/>
      <c r="AD193" s="68"/>
      <c r="AE193" s="68"/>
      <c r="AF193" s="85"/>
      <c r="AG193" s="75"/>
      <c r="AH193" s="75"/>
      <c r="AI193" s="75"/>
      <c r="AJ193" s="85"/>
      <c r="AK193" s="75"/>
      <c r="AL193" s="75"/>
      <c r="AM193" s="75"/>
      <c r="AN193" s="85"/>
      <c r="AO193" s="75"/>
      <c r="AP193" s="75"/>
      <c r="AQ193" s="75"/>
      <c r="AR193" s="85"/>
      <c r="AS193" s="75"/>
      <c r="AT193" s="68"/>
      <c r="AU193" s="68"/>
      <c r="AV193" s="85"/>
      <c r="AW193" s="75"/>
      <c r="AX193" s="75"/>
      <c r="AY193" s="75"/>
      <c r="AZ193" s="85"/>
      <c r="BA193" s="75"/>
      <c r="BB193" s="75"/>
      <c r="BC193" s="75"/>
      <c r="BD193" s="77">
        <v>25000000</v>
      </c>
      <c r="BE193" s="75">
        <v>25000000</v>
      </c>
      <c r="BF193" s="68">
        <v>0</v>
      </c>
      <c r="BG193" s="68">
        <v>0</v>
      </c>
      <c r="BH193" s="77"/>
      <c r="BI193" s="78"/>
      <c r="BJ193" s="78"/>
      <c r="BK193" s="75"/>
      <c r="BL193" s="67">
        <f>+AB193+AF193+AJ193+AN193+AR193+AV193+AZ193+BD193+BH193</f>
        <v>25000000</v>
      </c>
      <c r="BM193" s="68">
        <f t="shared" ref="BM193:BO196" si="417">AC193+AG193+AK193+AO193+AS193+AW193+BA193+BE193+BI193</f>
        <v>25000000</v>
      </c>
      <c r="BN193" s="68">
        <f t="shared" si="417"/>
        <v>0</v>
      </c>
      <c r="BO193" s="68">
        <f t="shared" si="417"/>
        <v>0</v>
      </c>
      <c r="BP193" s="682"/>
      <c r="BQ193" s="238"/>
      <c r="BR193" s="238"/>
      <c r="BS193" s="238"/>
      <c r="BT193" s="682"/>
      <c r="BU193" s="322"/>
      <c r="BV193" s="238"/>
      <c r="BW193" s="238"/>
      <c r="BX193" s="238"/>
      <c r="BY193" s="682"/>
      <c r="BZ193" s="238"/>
      <c r="CA193" s="238"/>
      <c r="CB193" s="238"/>
      <c r="CC193" s="238"/>
      <c r="CD193" s="682"/>
      <c r="CE193" s="238"/>
      <c r="CF193" s="238"/>
      <c r="CG193" s="238"/>
      <c r="CH193" s="682"/>
      <c r="CI193" s="238"/>
      <c r="CJ193" s="238"/>
      <c r="CK193" s="238"/>
      <c r="CL193" s="682"/>
      <c r="CM193" s="238"/>
      <c r="CN193" s="238"/>
      <c r="CO193" s="238"/>
      <c r="CP193" s="682"/>
      <c r="CQ193" s="238"/>
      <c r="CR193" s="238"/>
      <c r="CS193" s="238"/>
      <c r="CT193" s="238"/>
      <c r="CU193" s="685">
        <v>25750000</v>
      </c>
      <c r="CV193" s="238">
        <v>43100000</v>
      </c>
      <c r="CW193" s="238">
        <v>43100000</v>
      </c>
      <c r="CX193" s="238">
        <v>43100000</v>
      </c>
      <c r="CY193" s="238"/>
      <c r="CZ193" s="682"/>
      <c r="DA193" s="238"/>
      <c r="DB193" s="238"/>
      <c r="DC193" s="238"/>
      <c r="DD193" s="676">
        <f t="shared" ref="DD193:DG196" si="418">BP193+BT193+BY193+CD193+CH193+CL193+CP193+CU193+CZ193</f>
        <v>25750000</v>
      </c>
      <c r="DE193" s="711">
        <f t="shared" si="418"/>
        <v>43100000</v>
      </c>
      <c r="DF193" s="711">
        <f t="shared" si="418"/>
        <v>43100000</v>
      </c>
      <c r="DG193" s="711">
        <f t="shared" si="418"/>
        <v>43100000</v>
      </c>
      <c r="DH193" s="711"/>
      <c r="DI193" s="685"/>
      <c r="DJ193" s="93"/>
      <c r="DK193" s="685"/>
      <c r="DL193" s="685"/>
      <c r="DM193" s="685"/>
      <c r="DN193" s="685">
        <v>7000000</v>
      </c>
      <c r="DO193" s="685"/>
      <c r="DP193" s="685"/>
      <c r="DQ193" s="685"/>
      <c r="DR193" s="685"/>
      <c r="DS193" s="685"/>
      <c r="DT193" s="685"/>
      <c r="DU193" s="685"/>
      <c r="DV193" s="685"/>
      <c r="DW193" s="685"/>
      <c r="DX193" s="685"/>
      <c r="DY193" s="685"/>
      <c r="DZ193" s="685"/>
      <c r="EA193" s="685"/>
      <c r="EB193" s="685"/>
      <c r="EC193" s="685"/>
      <c r="ED193" s="685"/>
      <c r="EE193" s="685"/>
      <c r="EF193" s="685"/>
      <c r="EG193" s="685"/>
      <c r="EH193" s="685"/>
      <c r="EI193" s="685"/>
      <c r="EJ193" s="685"/>
      <c r="EK193" s="685">
        <v>26500000</v>
      </c>
      <c r="EL193" s="685">
        <v>30000000</v>
      </c>
      <c r="EM193" s="685">
        <v>22240000</v>
      </c>
      <c r="EN193" s="685">
        <v>7413333.333333334</v>
      </c>
      <c r="EO193" s="685"/>
      <c r="EP193" s="682"/>
      <c r="EQ193" s="682"/>
      <c r="ER193" s="682"/>
      <c r="ES193" s="676">
        <f>DI193+DM193+DQ193+DU193+DY193+EC193+EG193+EK193+EO193</f>
        <v>26500000</v>
      </c>
      <c r="ET193" s="690">
        <f t="shared" ref="ET193:EV196" si="419">DJ193+DN193+DR193+DV193+DZ193+ED193+EH193+EL193+EP193</f>
        <v>37000000</v>
      </c>
      <c r="EU193" s="690">
        <f t="shared" si="419"/>
        <v>22240000</v>
      </c>
      <c r="EV193" s="690">
        <f t="shared" si="419"/>
        <v>7413333.333333334</v>
      </c>
      <c r="EW193" s="834"/>
      <c r="EX193" s="682"/>
      <c r="EY193" s="682"/>
      <c r="EZ193" s="682"/>
      <c r="FA193" s="682"/>
      <c r="FB193" s="682"/>
      <c r="FC193" s="682"/>
      <c r="FD193" s="682">
        <v>27300000</v>
      </c>
      <c r="FE193" s="682"/>
      <c r="FF193" s="676">
        <f>EW193+EX193+EY193+EZ193+FA193+FB193+FC193+FD193+FE193</f>
        <v>27300000</v>
      </c>
      <c r="FG193" s="107">
        <f>BL193+DD193+ES193+FF193</f>
        <v>104550000</v>
      </c>
    </row>
    <row r="194" spans="1:163" ht="147.75" customHeight="1" x14ac:dyDescent="0.2">
      <c r="A194" s="299"/>
      <c r="B194" s="299"/>
      <c r="C194" s="240">
        <v>33</v>
      </c>
      <c r="D194" s="218" t="s">
        <v>458</v>
      </c>
      <c r="E194" s="227">
        <v>0</v>
      </c>
      <c r="F194" s="227">
        <v>0</v>
      </c>
      <c r="G194" s="226">
        <v>133</v>
      </c>
      <c r="H194" s="222" t="s">
        <v>459</v>
      </c>
      <c r="I194" s="218" t="s">
        <v>460</v>
      </c>
      <c r="J194" s="248" t="s">
        <v>439</v>
      </c>
      <c r="K194" s="248">
        <v>2</v>
      </c>
      <c r="L194" s="503" t="s">
        <v>58</v>
      </c>
      <c r="M194" s="226">
        <v>0</v>
      </c>
      <c r="N194" s="226">
        <v>12</v>
      </c>
      <c r="O194" s="497">
        <v>12</v>
      </c>
      <c r="P194" s="950">
        <v>12</v>
      </c>
      <c r="Q194" s="791">
        <v>12</v>
      </c>
      <c r="R194" s="228"/>
      <c r="S194" s="897">
        <v>12</v>
      </c>
      <c r="T194" s="497">
        <v>12</v>
      </c>
      <c r="U194" s="497"/>
      <c r="V194" s="950">
        <v>12</v>
      </c>
      <c r="W194" s="497">
        <v>12</v>
      </c>
      <c r="X194" s="503"/>
      <c r="Y194" s="388">
        <f>BL194/$BL$192</f>
        <v>0.20833333333333334</v>
      </c>
      <c r="Z194" s="227">
        <v>3</v>
      </c>
      <c r="AA194" s="224" t="s">
        <v>450</v>
      </c>
      <c r="AB194" s="85"/>
      <c r="AC194" s="75"/>
      <c r="AD194" s="68"/>
      <c r="AE194" s="68"/>
      <c r="AF194" s="85"/>
      <c r="AG194" s="75"/>
      <c r="AH194" s="75"/>
      <c r="AI194" s="75"/>
      <c r="AJ194" s="85"/>
      <c r="AK194" s="75"/>
      <c r="AL194" s="75"/>
      <c r="AM194" s="75"/>
      <c r="AN194" s="85"/>
      <c r="AO194" s="75"/>
      <c r="AP194" s="75"/>
      <c r="AQ194" s="75"/>
      <c r="AR194" s="85"/>
      <c r="AS194" s="75"/>
      <c r="AT194" s="68"/>
      <c r="AU194" s="68"/>
      <c r="AV194" s="85"/>
      <c r="AW194" s="75"/>
      <c r="AX194" s="75"/>
      <c r="AY194" s="75"/>
      <c r="AZ194" s="85"/>
      <c r="BA194" s="75"/>
      <c r="BB194" s="75"/>
      <c r="BC194" s="75"/>
      <c r="BD194" s="77">
        <v>25000000</v>
      </c>
      <c r="BE194" s="75">
        <v>25000000</v>
      </c>
      <c r="BF194" s="68">
        <v>8500000</v>
      </c>
      <c r="BG194" s="68">
        <v>8500000</v>
      </c>
      <c r="BH194" s="77"/>
      <c r="BI194" s="78"/>
      <c r="BJ194" s="78"/>
      <c r="BK194" s="75"/>
      <c r="BL194" s="67">
        <f>+AB194+AF194+AJ194+AN194+AR194+AV194+AZ194+BD194+BH194</f>
        <v>25000000</v>
      </c>
      <c r="BM194" s="68">
        <f t="shared" si="417"/>
        <v>25000000</v>
      </c>
      <c r="BN194" s="68">
        <f t="shared" si="417"/>
        <v>8500000</v>
      </c>
      <c r="BO194" s="68">
        <f t="shared" si="417"/>
        <v>8500000</v>
      </c>
      <c r="BP194" s="682"/>
      <c r="BQ194" s="238"/>
      <c r="BR194" s="238"/>
      <c r="BS194" s="238"/>
      <c r="BT194" s="682"/>
      <c r="BU194" s="322"/>
      <c r="BV194" s="238"/>
      <c r="BW194" s="238"/>
      <c r="BX194" s="238"/>
      <c r="BY194" s="682"/>
      <c r="BZ194" s="238"/>
      <c r="CA194" s="238"/>
      <c r="CB194" s="238"/>
      <c r="CC194" s="238"/>
      <c r="CD194" s="682"/>
      <c r="CE194" s="238"/>
      <c r="CF194" s="238"/>
      <c r="CG194" s="238"/>
      <c r="CH194" s="682"/>
      <c r="CI194" s="238"/>
      <c r="CJ194" s="238"/>
      <c r="CK194" s="238"/>
      <c r="CL194" s="682"/>
      <c r="CM194" s="238"/>
      <c r="CN194" s="238"/>
      <c r="CO194" s="238"/>
      <c r="CP194" s="682"/>
      <c r="CQ194" s="238"/>
      <c r="CR194" s="238"/>
      <c r="CS194" s="238"/>
      <c r="CT194" s="238"/>
      <c r="CU194" s="685">
        <v>25750000</v>
      </c>
      <c r="CV194" s="238">
        <v>25750000</v>
      </c>
      <c r="CW194" s="238">
        <v>25750000</v>
      </c>
      <c r="CX194" s="238">
        <v>25750000</v>
      </c>
      <c r="CY194" s="238"/>
      <c r="CZ194" s="682"/>
      <c r="DA194" s="238"/>
      <c r="DB194" s="238"/>
      <c r="DC194" s="238"/>
      <c r="DD194" s="676">
        <f t="shared" si="418"/>
        <v>25750000</v>
      </c>
      <c r="DE194" s="711">
        <f t="shared" si="418"/>
        <v>25750000</v>
      </c>
      <c r="DF194" s="711">
        <f t="shared" si="418"/>
        <v>25750000</v>
      </c>
      <c r="DG194" s="711">
        <f t="shared" si="418"/>
        <v>25750000</v>
      </c>
      <c r="DH194" s="711"/>
      <c r="DI194" s="685"/>
      <c r="DJ194" s="93"/>
      <c r="DK194" s="685"/>
      <c r="DL194" s="685"/>
      <c r="DM194" s="685"/>
      <c r="DN194" s="685">
        <v>4140000</v>
      </c>
      <c r="DO194" s="685"/>
      <c r="DP194" s="685"/>
      <c r="DQ194" s="685"/>
      <c r="DR194" s="685"/>
      <c r="DS194" s="685"/>
      <c r="DT194" s="685"/>
      <c r="DU194" s="685"/>
      <c r="DV194" s="685"/>
      <c r="DW194" s="685"/>
      <c r="DX194" s="685"/>
      <c r="DY194" s="685"/>
      <c r="DZ194" s="685"/>
      <c r="EA194" s="685"/>
      <c r="EB194" s="685"/>
      <c r="EC194" s="685"/>
      <c r="ED194" s="685"/>
      <c r="EE194" s="685"/>
      <c r="EF194" s="685"/>
      <c r="EG194" s="685"/>
      <c r="EH194" s="685"/>
      <c r="EI194" s="685"/>
      <c r="EJ194" s="685"/>
      <c r="EK194" s="685">
        <v>26500000</v>
      </c>
      <c r="EL194" s="685">
        <v>20000000</v>
      </c>
      <c r="EM194" s="685">
        <v>20000000</v>
      </c>
      <c r="EN194" s="685">
        <v>5786666.666666666</v>
      </c>
      <c r="EO194" s="685"/>
      <c r="EP194" s="682"/>
      <c r="EQ194" s="682"/>
      <c r="ER194" s="682"/>
      <c r="ES194" s="676">
        <f>DI194+DM194+DQ194+DU194+DY194+EC194+EG194+EK194+EO194</f>
        <v>26500000</v>
      </c>
      <c r="ET194" s="690">
        <f t="shared" si="419"/>
        <v>24140000</v>
      </c>
      <c r="EU194" s="690">
        <f t="shared" si="419"/>
        <v>20000000</v>
      </c>
      <c r="EV194" s="690">
        <f t="shared" si="419"/>
        <v>5786666.666666666</v>
      </c>
      <c r="EW194" s="834"/>
      <c r="EX194" s="682"/>
      <c r="EY194" s="682"/>
      <c r="EZ194" s="682"/>
      <c r="FA194" s="682"/>
      <c r="FB194" s="682"/>
      <c r="FC194" s="682"/>
      <c r="FD194" s="682">
        <v>27300000</v>
      </c>
      <c r="FE194" s="682"/>
      <c r="FF194" s="676">
        <f>EW194+EX194+EY194+EZ194+FA194+FB194+FC194+FD194+FE194</f>
        <v>27300000</v>
      </c>
      <c r="FG194" s="107">
        <f>BL194+DD194+ES194+FF194</f>
        <v>104550000</v>
      </c>
    </row>
    <row r="195" spans="1:163" ht="293.25" customHeight="1" x14ac:dyDescent="0.2">
      <c r="A195" s="299"/>
      <c r="B195" s="299"/>
      <c r="C195" s="240"/>
      <c r="D195" s="227"/>
      <c r="E195" s="227"/>
      <c r="F195" s="227"/>
      <c r="G195" s="226">
        <v>134</v>
      </c>
      <c r="H195" s="222" t="s">
        <v>461</v>
      </c>
      <c r="I195" s="218" t="s">
        <v>462</v>
      </c>
      <c r="J195" s="248" t="s">
        <v>439</v>
      </c>
      <c r="K195" s="248">
        <v>2</v>
      </c>
      <c r="L195" s="503" t="s">
        <v>58</v>
      </c>
      <c r="M195" s="278">
        <v>3600</v>
      </c>
      <c r="N195" s="278">
        <v>4800</v>
      </c>
      <c r="O195" s="497">
        <v>4800</v>
      </c>
      <c r="P195" s="950">
        <v>3924</v>
      </c>
      <c r="Q195" s="791">
        <v>4800</v>
      </c>
      <c r="R195" s="228"/>
      <c r="S195" s="897">
        <v>4483</v>
      </c>
      <c r="T195" s="497">
        <v>4800</v>
      </c>
      <c r="U195" s="497"/>
      <c r="V195" s="950">
        <v>1043</v>
      </c>
      <c r="W195" s="497">
        <v>4800</v>
      </c>
      <c r="X195" s="503"/>
      <c r="Y195" s="388">
        <f>BL195/$BL$192</f>
        <v>0.375</v>
      </c>
      <c r="Z195" s="227">
        <v>3</v>
      </c>
      <c r="AA195" s="224" t="s">
        <v>450</v>
      </c>
      <c r="AB195" s="85"/>
      <c r="AC195" s="75"/>
      <c r="AD195" s="68"/>
      <c r="AE195" s="68"/>
      <c r="AF195" s="85"/>
      <c r="AG195" s="75"/>
      <c r="AH195" s="75"/>
      <c r="AI195" s="75"/>
      <c r="AJ195" s="85"/>
      <c r="AK195" s="75"/>
      <c r="AL195" s="75"/>
      <c r="AM195" s="75"/>
      <c r="AN195" s="85"/>
      <c r="AO195" s="75"/>
      <c r="AP195" s="75"/>
      <c r="AQ195" s="75"/>
      <c r="AR195" s="85"/>
      <c r="AS195" s="75"/>
      <c r="AT195" s="68"/>
      <c r="AU195" s="68"/>
      <c r="AV195" s="85"/>
      <c r="AW195" s="75"/>
      <c r="AX195" s="75"/>
      <c r="AY195" s="75"/>
      <c r="AZ195" s="85"/>
      <c r="BA195" s="75"/>
      <c r="BB195" s="75"/>
      <c r="BC195" s="75"/>
      <c r="BD195" s="77">
        <v>45000000</v>
      </c>
      <c r="BE195" s="75">
        <v>45000000</v>
      </c>
      <c r="BF195" s="68">
        <v>12650000</v>
      </c>
      <c r="BG195" s="68">
        <v>12650000</v>
      </c>
      <c r="BH195" s="77"/>
      <c r="BI195" s="78"/>
      <c r="BJ195" s="78"/>
      <c r="BK195" s="75"/>
      <c r="BL195" s="67">
        <f>+AB195+AF195+AJ195+AN195+AR195+AV195+AZ195+BD195+BH195</f>
        <v>45000000</v>
      </c>
      <c r="BM195" s="68">
        <f t="shared" si="417"/>
        <v>45000000</v>
      </c>
      <c r="BN195" s="68">
        <f t="shared" si="417"/>
        <v>12650000</v>
      </c>
      <c r="BO195" s="68">
        <f t="shared" si="417"/>
        <v>12650000</v>
      </c>
      <c r="BP195" s="682"/>
      <c r="BQ195" s="238"/>
      <c r="BR195" s="238"/>
      <c r="BS195" s="238"/>
      <c r="BT195" s="682"/>
      <c r="BU195" s="322"/>
      <c r="BV195" s="238"/>
      <c r="BW195" s="238"/>
      <c r="BX195" s="238"/>
      <c r="BY195" s="682"/>
      <c r="BZ195" s="238"/>
      <c r="CA195" s="238"/>
      <c r="CB195" s="238"/>
      <c r="CC195" s="238"/>
      <c r="CD195" s="682"/>
      <c r="CE195" s="238"/>
      <c r="CF195" s="238"/>
      <c r="CG195" s="238"/>
      <c r="CH195" s="682"/>
      <c r="CI195" s="238"/>
      <c r="CJ195" s="238"/>
      <c r="CK195" s="238"/>
      <c r="CL195" s="682"/>
      <c r="CM195" s="238"/>
      <c r="CN195" s="238"/>
      <c r="CO195" s="238"/>
      <c r="CP195" s="682"/>
      <c r="CQ195" s="238"/>
      <c r="CR195" s="238"/>
      <c r="CS195" s="238"/>
      <c r="CT195" s="238"/>
      <c r="CU195" s="685">
        <v>46350000</v>
      </c>
      <c r="CV195" s="238">
        <v>71700000</v>
      </c>
      <c r="CW195" s="238">
        <v>69508000</v>
      </c>
      <c r="CX195" s="238">
        <v>69508000</v>
      </c>
      <c r="CY195" s="238"/>
      <c r="CZ195" s="682"/>
      <c r="DA195" s="238"/>
      <c r="DB195" s="238"/>
      <c r="DC195" s="238"/>
      <c r="DD195" s="676">
        <f t="shared" si="418"/>
        <v>46350000</v>
      </c>
      <c r="DE195" s="711">
        <f t="shared" si="418"/>
        <v>71700000</v>
      </c>
      <c r="DF195" s="711">
        <f t="shared" si="418"/>
        <v>69508000</v>
      </c>
      <c r="DG195" s="711">
        <f t="shared" si="418"/>
        <v>69508000</v>
      </c>
      <c r="DH195" s="711"/>
      <c r="DI195" s="685"/>
      <c r="DJ195" s="93"/>
      <c r="DK195" s="685"/>
      <c r="DL195" s="685"/>
      <c r="DM195" s="685"/>
      <c r="DN195" s="685">
        <v>33860000</v>
      </c>
      <c r="DO195" s="685"/>
      <c r="DP195" s="685"/>
      <c r="DQ195" s="685"/>
      <c r="DR195" s="685"/>
      <c r="DS195" s="685"/>
      <c r="DT195" s="685"/>
      <c r="DU195" s="685"/>
      <c r="DV195" s="685"/>
      <c r="DW195" s="685"/>
      <c r="DX195" s="685"/>
      <c r="DY195" s="685"/>
      <c r="DZ195" s="685"/>
      <c r="EA195" s="685"/>
      <c r="EB195" s="685"/>
      <c r="EC195" s="685"/>
      <c r="ED195" s="685"/>
      <c r="EE195" s="685"/>
      <c r="EF195" s="685"/>
      <c r="EG195" s="685"/>
      <c r="EH195" s="685"/>
      <c r="EI195" s="685"/>
      <c r="EJ195" s="685"/>
      <c r="EK195" s="685">
        <v>47800000</v>
      </c>
      <c r="EL195" s="685">
        <v>35000000</v>
      </c>
      <c r="EM195" s="685">
        <v>29200000</v>
      </c>
      <c r="EN195" s="685">
        <v>5840000</v>
      </c>
      <c r="EO195" s="685"/>
      <c r="EP195" s="682"/>
      <c r="EQ195" s="682"/>
      <c r="ER195" s="682"/>
      <c r="ES195" s="676">
        <f>DI195+DM195+DQ195+DU195+DY195+EC195+EG195+EK195+EO195</f>
        <v>47800000</v>
      </c>
      <c r="ET195" s="690">
        <f t="shared" si="419"/>
        <v>68860000</v>
      </c>
      <c r="EU195" s="690">
        <f t="shared" si="419"/>
        <v>29200000</v>
      </c>
      <c r="EV195" s="690">
        <f t="shared" si="419"/>
        <v>5840000</v>
      </c>
      <c r="EW195" s="834"/>
      <c r="EX195" s="682"/>
      <c r="EY195" s="682"/>
      <c r="EZ195" s="682"/>
      <c r="FA195" s="682"/>
      <c r="FB195" s="682"/>
      <c r="FC195" s="682"/>
      <c r="FD195" s="682">
        <v>49200000</v>
      </c>
      <c r="FE195" s="682"/>
      <c r="FF195" s="676">
        <f>EW195+EX195+EY195+EZ195+FA195+FB195+FC195+FD195+FE195</f>
        <v>49200000</v>
      </c>
      <c r="FG195" s="107">
        <f>BL195+DD195+ES195+FF195</f>
        <v>188350000</v>
      </c>
    </row>
    <row r="196" spans="1:163" ht="267.75" customHeight="1" x14ac:dyDescent="0.2">
      <c r="A196" s="299"/>
      <c r="B196" s="299"/>
      <c r="C196" s="239">
        <v>31</v>
      </c>
      <c r="D196" s="328" t="s">
        <v>463</v>
      </c>
      <c r="E196" s="302">
        <v>0.249</v>
      </c>
      <c r="F196" s="243">
        <v>0.2</v>
      </c>
      <c r="G196" s="226">
        <v>135</v>
      </c>
      <c r="H196" s="222" t="s">
        <v>464</v>
      </c>
      <c r="I196" s="218" t="s">
        <v>465</v>
      </c>
      <c r="J196" s="248" t="s">
        <v>439</v>
      </c>
      <c r="K196" s="248">
        <v>2</v>
      </c>
      <c r="L196" s="503" t="s">
        <v>58</v>
      </c>
      <c r="M196" s="278">
        <v>12</v>
      </c>
      <c r="N196" s="278">
        <v>12</v>
      </c>
      <c r="O196" s="497">
        <v>12</v>
      </c>
      <c r="P196" s="950">
        <v>12</v>
      </c>
      <c r="Q196" s="791">
        <v>12</v>
      </c>
      <c r="R196" s="228"/>
      <c r="S196" s="897">
        <v>12</v>
      </c>
      <c r="T196" s="497">
        <v>12</v>
      </c>
      <c r="U196" s="497"/>
      <c r="V196" s="950">
        <v>12</v>
      </c>
      <c r="W196" s="497">
        <v>12</v>
      </c>
      <c r="X196" s="503"/>
      <c r="Y196" s="388">
        <f>BL196/$BL$192</f>
        <v>0.20833333333333334</v>
      </c>
      <c r="Z196" s="227">
        <v>3</v>
      </c>
      <c r="AA196" s="224" t="s">
        <v>450</v>
      </c>
      <c r="AB196" s="85"/>
      <c r="AC196" s="75"/>
      <c r="AD196" s="68"/>
      <c r="AE196" s="68"/>
      <c r="AF196" s="85"/>
      <c r="AG196" s="75"/>
      <c r="AH196" s="75"/>
      <c r="AI196" s="75"/>
      <c r="AJ196" s="85"/>
      <c r="AK196" s="75"/>
      <c r="AL196" s="75"/>
      <c r="AM196" s="75"/>
      <c r="AN196" s="85"/>
      <c r="AO196" s="75"/>
      <c r="AP196" s="75"/>
      <c r="AQ196" s="75"/>
      <c r="AR196" s="85"/>
      <c r="AS196" s="75"/>
      <c r="AT196" s="68"/>
      <c r="AU196" s="68"/>
      <c r="AV196" s="85"/>
      <c r="AW196" s="75"/>
      <c r="AX196" s="75"/>
      <c r="AY196" s="75"/>
      <c r="AZ196" s="85"/>
      <c r="BA196" s="75"/>
      <c r="BB196" s="75"/>
      <c r="BC196" s="75"/>
      <c r="BD196" s="77">
        <v>25000000</v>
      </c>
      <c r="BE196" s="75">
        <v>25000000</v>
      </c>
      <c r="BF196" s="68">
        <v>14667000</v>
      </c>
      <c r="BG196" s="68">
        <v>14667000</v>
      </c>
      <c r="BH196" s="77"/>
      <c r="BI196" s="78"/>
      <c r="BJ196" s="78"/>
      <c r="BK196" s="75"/>
      <c r="BL196" s="67">
        <f>+AB196+AF196+AJ196+AN196+AR196+AV196+AZ196+BD196+BH196</f>
        <v>25000000</v>
      </c>
      <c r="BM196" s="68">
        <f t="shared" si="417"/>
        <v>25000000</v>
      </c>
      <c r="BN196" s="68">
        <f t="shared" si="417"/>
        <v>14667000</v>
      </c>
      <c r="BO196" s="68">
        <f t="shared" si="417"/>
        <v>14667000</v>
      </c>
      <c r="BP196" s="682"/>
      <c r="BQ196" s="238"/>
      <c r="BR196" s="238"/>
      <c r="BS196" s="238"/>
      <c r="BT196" s="682"/>
      <c r="BU196" s="322"/>
      <c r="BV196" s="238"/>
      <c r="BW196" s="238"/>
      <c r="BX196" s="238"/>
      <c r="BY196" s="682"/>
      <c r="BZ196" s="238"/>
      <c r="CA196" s="238"/>
      <c r="CB196" s="238"/>
      <c r="CC196" s="238"/>
      <c r="CD196" s="682"/>
      <c r="CE196" s="238"/>
      <c r="CF196" s="238"/>
      <c r="CG196" s="238"/>
      <c r="CH196" s="682"/>
      <c r="CI196" s="238"/>
      <c r="CJ196" s="238"/>
      <c r="CK196" s="238"/>
      <c r="CL196" s="682"/>
      <c r="CM196" s="238"/>
      <c r="CN196" s="238"/>
      <c r="CO196" s="238"/>
      <c r="CP196" s="682"/>
      <c r="CQ196" s="238"/>
      <c r="CR196" s="238"/>
      <c r="CS196" s="238"/>
      <c r="CT196" s="238"/>
      <c r="CU196" s="685">
        <v>25750000</v>
      </c>
      <c r="CV196" s="238">
        <v>8050000</v>
      </c>
      <c r="CW196" s="238">
        <v>8050000</v>
      </c>
      <c r="CX196" s="238">
        <v>8050000</v>
      </c>
      <c r="CY196" s="238"/>
      <c r="CZ196" s="682"/>
      <c r="DA196" s="238"/>
      <c r="DB196" s="238"/>
      <c r="DC196" s="238"/>
      <c r="DD196" s="676">
        <f t="shared" si="418"/>
        <v>25750000</v>
      </c>
      <c r="DE196" s="711">
        <f t="shared" si="418"/>
        <v>8050000</v>
      </c>
      <c r="DF196" s="711">
        <f t="shared" si="418"/>
        <v>8050000</v>
      </c>
      <c r="DG196" s="711">
        <f t="shared" si="418"/>
        <v>8050000</v>
      </c>
      <c r="DH196" s="711"/>
      <c r="DI196" s="685"/>
      <c r="DJ196" s="93"/>
      <c r="DK196" s="685"/>
      <c r="DL196" s="685"/>
      <c r="DM196" s="685"/>
      <c r="DN196" s="685"/>
      <c r="DO196" s="685"/>
      <c r="DP196" s="685"/>
      <c r="DQ196" s="685"/>
      <c r="DR196" s="685"/>
      <c r="DS196" s="685"/>
      <c r="DT196" s="685"/>
      <c r="DU196" s="685"/>
      <c r="DV196" s="685"/>
      <c r="DW196" s="685"/>
      <c r="DX196" s="685"/>
      <c r="DY196" s="685"/>
      <c r="DZ196" s="685"/>
      <c r="EA196" s="685"/>
      <c r="EB196" s="685"/>
      <c r="EC196" s="685"/>
      <c r="ED196" s="685"/>
      <c r="EE196" s="685"/>
      <c r="EF196" s="685"/>
      <c r="EG196" s="685"/>
      <c r="EH196" s="685"/>
      <c r="EI196" s="685"/>
      <c r="EJ196" s="685"/>
      <c r="EK196" s="685">
        <v>26508000</v>
      </c>
      <c r="EL196" s="685">
        <v>35000000</v>
      </c>
      <c r="EM196" s="685">
        <v>19200000</v>
      </c>
      <c r="EN196" s="685">
        <v>3200000</v>
      </c>
      <c r="EO196" s="685"/>
      <c r="EP196" s="682"/>
      <c r="EQ196" s="682"/>
      <c r="ER196" s="682"/>
      <c r="ES196" s="676">
        <f>DI196+DM196+DQ196+DU196+DY196+EC196+EG196+EK196+EO196</f>
        <v>26508000</v>
      </c>
      <c r="ET196" s="690">
        <f t="shared" si="419"/>
        <v>35000000</v>
      </c>
      <c r="EU196" s="690">
        <f t="shared" si="419"/>
        <v>19200000</v>
      </c>
      <c r="EV196" s="690">
        <f t="shared" si="419"/>
        <v>3200000</v>
      </c>
      <c r="EW196" s="834"/>
      <c r="EX196" s="682"/>
      <c r="EY196" s="682"/>
      <c r="EZ196" s="682"/>
      <c r="FA196" s="682"/>
      <c r="FB196" s="682"/>
      <c r="FC196" s="682"/>
      <c r="FD196" s="682">
        <v>27327240</v>
      </c>
      <c r="FE196" s="682"/>
      <c r="FF196" s="676">
        <f>EW196+EX196+EY196+EZ196+FA196+FB196+FC196+FD196+FE196</f>
        <v>27327240</v>
      </c>
      <c r="FG196" s="107">
        <f>BL196+DD196+ES196+FF196</f>
        <v>104585240</v>
      </c>
    </row>
    <row r="197" spans="1:163" ht="24.75" customHeight="1" x14ac:dyDescent="0.2">
      <c r="A197" s="299"/>
      <c r="B197" s="299"/>
      <c r="C197" s="205">
        <v>38</v>
      </c>
      <c r="D197" s="206" t="s">
        <v>466</v>
      </c>
      <c r="E197" s="259"/>
      <c r="F197" s="259"/>
      <c r="G197" s="208"/>
      <c r="H197" s="259"/>
      <c r="I197" s="259"/>
      <c r="J197" s="434"/>
      <c r="K197" s="434"/>
      <c r="L197" s="504"/>
      <c r="M197" s="259"/>
      <c r="N197" s="259"/>
      <c r="O197" s="505"/>
      <c r="P197" s="505"/>
      <c r="Q197" s="506"/>
      <c r="R197" s="507"/>
      <c r="S197" s="888"/>
      <c r="T197" s="505"/>
      <c r="U197" s="508"/>
      <c r="V197" s="508"/>
      <c r="W197" s="150"/>
      <c r="X197" s="150"/>
      <c r="Y197" s="150"/>
      <c r="Z197" s="150"/>
      <c r="AA197" s="150"/>
      <c r="AB197" s="101">
        <f>SUM(AB198:AB200)</f>
        <v>0</v>
      </c>
      <c r="AC197" s="101">
        <f t="shared" ref="AC197:CP197" si="420">SUM(AC198:AC200)</f>
        <v>0</v>
      </c>
      <c r="AD197" s="101">
        <f t="shared" si="420"/>
        <v>0</v>
      </c>
      <c r="AE197" s="101">
        <f t="shared" si="420"/>
        <v>0</v>
      </c>
      <c r="AF197" s="101">
        <f t="shared" si="420"/>
        <v>0</v>
      </c>
      <c r="AG197" s="101">
        <f t="shared" si="420"/>
        <v>0</v>
      </c>
      <c r="AH197" s="101">
        <f t="shared" si="420"/>
        <v>0</v>
      </c>
      <c r="AI197" s="101">
        <f t="shared" si="420"/>
        <v>0</v>
      </c>
      <c r="AJ197" s="101">
        <f t="shared" si="420"/>
        <v>0</v>
      </c>
      <c r="AK197" s="101">
        <f t="shared" si="420"/>
        <v>0</v>
      </c>
      <c r="AL197" s="101">
        <f t="shared" si="420"/>
        <v>0</v>
      </c>
      <c r="AM197" s="101">
        <f t="shared" si="420"/>
        <v>0</v>
      </c>
      <c r="AN197" s="101">
        <f t="shared" si="420"/>
        <v>0</v>
      </c>
      <c r="AO197" s="101">
        <f t="shared" si="420"/>
        <v>0</v>
      </c>
      <c r="AP197" s="101">
        <f t="shared" si="420"/>
        <v>0</v>
      </c>
      <c r="AQ197" s="101">
        <f t="shared" si="420"/>
        <v>0</v>
      </c>
      <c r="AR197" s="101">
        <f t="shared" si="420"/>
        <v>0</v>
      </c>
      <c r="AS197" s="101">
        <f t="shared" si="420"/>
        <v>0</v>
      </c>
      <c r="AT197" s="101">
        <f t="shared" si="420"/>
        <v>0</v>
      </c>
      <c r="AU197" s="101">
        <f t="shared" si="420"/>
        <v>0</v>
      </c>
      <c r="AV197" s="101">
        <f t="shared" si="420"/>
        <v>0</v>
      </c>
      <c r="AW197" s="101">
        <f t="shared" si="420"/>
        <v>0</v>
      </c>
      <c r="AX197" s="101">
        <f t="shared" si="420"/>
        <v>0</v>
      </c>
      <c r="AY197" s="101">
        <f t="shared" si="420"/>
        <v>0</v>
      </c>
      <c r="AZ197" s="101">
        <f t="shared" si="420"/>
        <v>0</v>
      </c>
      <c r="BA197" s="101">
        <f t="shared" si="420"/>
        <v>0</v>
      </c>
      <c r="BB197" s="101">
        <f t="shared" si="420"/>
        <v>0</v>
      </c>
      <c r="BC197" s="101">
        <f t="shared" si="420"/>
        <v>0</v>
      </c>
      <c r="BD197" s="101">
        <f t="shared" si="420"/>
        <v>90000000</v>
      </c>
      <c r="BE197" s="101">
        <f t="shared" si="420"/>
        <v>90000000</v>
      </c>
      <c r="BF197" s="101">
        <f t="shared" si="420"/>
        <v>61333333</v>
      </c>
      <c r="BG197" s="101">
        <f t="shared" si="420"/>
        <v>61333333</v>
      </c>
      <c r="BH197" s="101">
        <f t="shared" si="420"/>
        <v>0</v>
      </c>
      <c r="BI197" s="101">
        <f t="shared" si="420"/>
        <v>0</v>
      </c>
      <c r="BJ197" s="101">
        <f t="shared" si="420"/>
        <v>0</v>
      </c>
      <c r="BK197" s="101">
        <f t="shared" si="420"/>
        <v>0</v>
      </c>
      <c r="BL197" s="101">
        <f t="shared" si="420"/>
        <v>90000000</v>
      </c>
      <c r="BM197" s="101">
        <f t="shared" si="420"/>
        <v>90000000</v>
      </c>
      <c r="BN197" s="101">
        <f t="shared" si="420"/>
        <v>61333333</v>
      </c>
      <c r="BO197" s="101">
        <f t="shared" si="420"/>
        <v>61333333</v>
      </c>
      <c r="BP197" s="101">
        <f t="shared" si="420"/>
        <v>0</v>
      </c>
      <c r="BQ197" s="147">
        <f t="shared" si="420"/>
        <v>0</v>
      </c>
      <c r="BR197" s="147">
        <f t="shared" si="420"/>
        <v>0</v>
      </c>
      <c r="BS197" s="147">
        <f t="shared" si="420"/>
        <v>0</v>
      </c>
      <c r="BT197" s="101">
        <f t="shared" si="420"/>
        <v>0</v>
      </c>
      <c r="BU197" s="147">
        <f t="shared" si="420"/>
        <v>0</v>
      </c>
      <c r="BV197" s="147">
        <f t="shared" si="420"/>
        <v>0</v>
      </c>
      <c r="BW197" s="147">
        <f t="shared" si="420"/>
        <v>0</v>
      </c>
      <c r="BX197" s="147"/>
      <c r="BY197" s="101">
        <f t="shared" si="420"/>
        <v>0</v>
      </c>
      <c r="BZ197" s="147">
        <f t="shared" si="420"/>
        <v>0</v>
      </c>
      <c r="CA197" s="147">
        <f t="shared" si="420"/>
        <v>0</v>
      </c>
      <c r="CB197" s="147">
        <f t="shared" si="420"/>
        <v>0</v>
      </c>
      <c r="CC197" s="147"/>
      <c r="CD197" s="101">
        <f t="shared" si="420"/>
        <v>0</v>
      </c>
      <c r="CE197" s="147">
        <f t="shared" si="420"/>
        <v>0</v>
      </c>
      <c r="CF197" s="147">
        <f t="shared" si="420"/>
        <v>0</v>
      </c>
      <c r="CG197" s="147">
        <f t="shared" si="420"/>
        <v>0</v>
      </c>
      <c r="CH197" s="101">
        <f t="shared" si="420"/>
        <v>0</v>
      </c>
      <c r="CI197" s="147">
        <f t="shared" si="420"/>
        <v>0</v>
      </c>
      <c r="CJ197" s="147">
        <f t="shared" si="420"/>
        <v>0</v>
      </c>
      <c r="CK197" s="147">
        <f t="shared" si="420"/>
        <v>0</v>
      </c>
      <c r="CL197" s="101">
        <f t="shared" si="420"/>
        <v>0</v>
      </c>
      <c r="CM197" s="147">
        <f t="shared" si="420"/>
        <v>0</v>
      </c>
      <c r="CN197" s="147">
        <f t="shared" si="420"/>
        <v>0</v>
      </c>
      <c r="CO197" s="147">
        <f t="shared" si="420"/>
        <v>0</v>
      </c>
      <c r="CP197" s="101">
        <f t="shared" si="420"/>
        <v>0</v>
      </c>
      <c r="CQ197" s="147">
        <f t="shared" ref="CQ197:DC197" si="421">SUM(CQ198:CQ200)</f>
        <v>0</v>
      </c>
      <c r="CR197" s="147">
        <f t="shared" si="421"/>
        <v>0</v>
      </c>
      <c r="CS197" s="147">
        <f t="shared" si="421"/>
        <v>0</v>
      </c>
      <c r="CT197" s="147"/>
      <c r="CU197" s="101">
        <f t="shared" si="421"/>
        <v>92700000</v>
      </c>
      <c r="CV197" s="147">
        <f t="shared" si="421"/>
        <v>122700000</v>
      </c>
      <c r="CW197" s="147">
        <f t="shared" si="421"/>
        <v>81028000</v>
      </c>
      <c r="CX197" s="147">
        <f t="shared" si="421"/>
        <v>81028000</v>
      </c>
      <c r="CY197" s="147"/>
      <c r="CZ197" s="101">
        <f t="shared" si="421"/>
        <v>0</v>
      </c>
      <c r="DA197" s="147">
        <f t="shared" si="421"/>
        <v>0</v>
      </c>
      <c r="DB197" s="147">
        <f t="shared" si="421"/>
        <v>0</v>
      </c>
      <c r="DC197" s="147">
        <f t="shared" si="421"/>
        <v>0</v>
      </c>
      <c r="DD197" s="101">
        <f t="shared" ref="DD197:ER197" si="422">SUM(DD198:DD200)</f>
        <v>92700000</v>
      </c>
      <c r="DE197" s="101">
        <f t="shared" si="422"/>
        <v>122700000</v>
      </c>
      <c r="DF197" s="101">
        <f t="shared" si="422"/>
        <v>81028000</v>
      </c>
      <c r="DG197" s="101">
        <f t="shared" si="422"/>
        <v>81028000</v>
      </c>
      <c r="DH197" s="101"/>
      <c r="DI197" s="101">
        <f t="shared" si="422"/>
        <v>0</v>
      </c>
      <c r="DJ197" s="101">
        <f t="shared" si="422"/>
        <v>0</v>
      </c>
      <c r="DK197" s="101">
        <f t="shared" si="422"/>
        <v>0</v>
      </c>
      <c r="DL197" s="101">
        <f t="shared" si="422"/>
        <v>0</v>
      </c>
      <c r="DM197" s="101">
        <f t="shared" si="422"/>
        <v>0</v>
      </c>
      <c r="DN197" s="101">
        <f t="shared" si="422"/>
        <v>0</v>
      </c>
      <c r="DO197" s="101">
        <f t="shared" si="422"/>
        <v>0</v>
      </c>
      <c r="DP197" s="101">
        <f t="shared" si="422"/>
        <v>0</v>
      </c>
      <c r="DQ197" s="101">
        <f t="shared" si="422"/>
        <v>0</v>
      </c>
      <c r="DR197" s="101">
        <f t="shared" si="422"/>
        <v>0</v>
      </c>
      <c r="DS197" s="101">
        <f t="shared" si="422"/>
        <v>0</v>
      </c>
      <c r="DT197" s="101">
        <f t="shared" si="422"/>
        <v>0</v>
      </c>
      <c r="DU197" s="101">
        <f t="shared" si="422"/>
        <v>0</v>
      </c>
      <c r="DV197" s="101">
        <f t="shared" si="422"/>
        <v>0</v>
      </c>
      <c r="DW197" s="101">
        <f t="shared" si="422"/>
        <v>0</v>
      </c>
      <c r="DX197" s="101">
        <f t="shared" si="422"/>
        <v>0</v>
      </c>
      <c r="DY197" s="101">
        <f t="shared" si="422"/>
        <v>0</v>
      </c>
      <c r="DZ197" s="101">
        <f t="shared" si="422"/>
        <v>0</v>
      </c>
      <c r="EA197" s="101">
        <f t="shared" si="422"/>
        <v>0</v>
      </c>
      <c r="EB197" s="101">
        <f t="shared" si="422"/>
        <v>0</v>
      </c>
      <c r="EC197" s="101">
        <f t="shared" si="422"/>
        <v>0</v>
      </c>
      <c r="ED197" s="101">
        <f t="shared" si="422"/>
        <v>0</v>
      </c>
      <c r="EE197" s="101">
        <f t="shared" si="422"/>
        <v>0</v>
      </c>
      <c r="EF197" s="101">
        <f t="shared" si="422"/>
        <v>0</v>
      </c>
      <c r="EG197" s="101">
        <f t="shared" si="422"/>
        <v>0</v>
      </c>
      <c r="EH197" s="101">
        <f t="shared" si="422"/>
        <v>0</v>
      </c>
      <c r="EI197" s="101">
        <f t="shared" si="422"/>
        <v>0</v>
      </c>
      <c r="EJ197" s="101">
        <f t="shared" si="422"/>
        <v>0</v>
      </c>
      <c r="EK197" s="101">
        <f t="shared" si="422"/>
        <v>95481000</v>
      </c>
      <c r="EL197" s="101">
        <f t="shared" si="422"/>
        <v>148649900</v>
      </c>
      <c r="EM197" s="101">
        <f t="shared" si="422"/>
        <v>68640000</v>
      </c>
      <c r="EN197" s="101">
        <f t="shared" si="422"/>
        <v>21120000</v>
      </c>
      <c r="EO197" s="101">
        <f t="shared" si="422"/>
        <v>0</v>
      </c>
      <c r="EP197" s="101">
        <f t="shared" si="422"/>
        <v>0</v>
      </c>
      <c r="EQ197" s="101">
        <f t="shared" si="422"/>
        <v>0</v>
      </c>
      <c r="ER197" s="101">
        <f t="shared" si="422"/>
        <v>0</v>
      </c>
      <c r="ES197" s="101">
        <f>SUM(ES198:ES200)</f>
        <v>95481000</v>
      </c>
      <c r="ET197" s="101">
        <f t="shared" ref="ET197:EV197" si="423">SUM(ET198:ET200)</f>
        <v>148649900</v>
      </c>
      <c r="EU197" s="101">
        <f t="shared" si="423"/>
        <v>68640000</v>
      </c>
      <c r="EV197" s="101">
        <f t="shared" si="423"/>
        <v>21120000</v>
      </c>
      <c r="EW197" s="759"/>
      <c r="EX197" s="698"/>
      <c r="EY197" s="698"/>
      <c r="EZ197" s="698"/>
      <c r="FA197" s="698"/>
      <c r="FB197" s="698"/>
      <c r="FC197" s="698"/>
      <c r="FD197" s="698"/>
      <c r="FE197" s="698"/>
      <c r="FF197" s="101">
        <f>SUM(FF198:FF200)</f>
        <v>98345430</v>
      </c>
      <c r="FG197" s="856">
        <f>SUM(FG198:FG200)</f>
        <v>376526430</v>
      </c>
    </row>
    <row r="198" spans="1:163" ht="249.75" customHeight="1" x14ac:dyDescent="0.2">
      <c r="A198" s="299"/>
      <c r="B198" s="299"/>
      <c r="C198" s="247">
        <v>22</v>
      </c>
      <c r="D198" s="218" t="s">
        <v>243</v>
      </c>
      <c r="E198" s="469" t="s">
        <v>244</v>
      </c>
      <c r="F198" s="378" t="s">
        <v>248</v>
      </c>
      <c r="G198" s="226">
        <v>136</v>
      </c>
      <c r="H198" s="222" t="s">
        <v>467</v>
      </c>
      <c r="I198" s="218" t="s">
        <v>468</v>
      </c>
      <c r="J198" s="248" t="s">
        <v>439</v>
      </c>
      <c r="K198" s="248">
        <v>2</v>
      </c>
      <c r="L198" s="495" t="s">
        <v>58</v>
      </c>
      <c r="M198" s="227" t="s">
        <v>53</v>
      </c>
      <c r="N198" s="509">
        <v>12</v>
      </c>
      <c r="O198" s="497">
        <v>12</v>
      </c>
      <c r="P198" s="950">
        <v>12</v>
      </c>
      <c r="Q198" s="789">
        <v>12</v>
      </c>
      <c r="R198" s="228"/>
      <c r="S198" s="906">
        <v>12</v>
      </c>
      <c r="T198" s="495">
        <v>12</v>
      </c>
      <c r="U198" s="495"/>
      <c r="V198" s="925">
        <v>0</v>
      </c>
      <c r="W198" s="519">
        <v>12</v>
      </c>
      <c r="X198" s="510"/>
      <c r="Y198" s="511">
        <f>BL198/$BL$197</f>
        <v>0.27777777777777779</v>
      </c>
      <c r="Z198" s="245">
        <v>3</v>
      </c>
      <c r="AA198" s="334" t="s">
        <v>450</v>
      </c>
      <c r="AB198" s="105"/>
      <c r="AC198" s="75"/>
      <c r="AD198" s="68"/>
      <c r="AE198" s="68"/>
      <c r="AF198" s="105"/>
      <c r="AG198" s="75"/>
      <c r="AH198" s="75"/>
      <c r="AI198" s="75"/>
      <c r="AJ198" s="105"/>
      <c r="AK198" s="75"/>
      <c r="AL198" s="75"/>
      <c r="AM198" s="75"/>
      <c r="AN198" s="105"/>
      <c r="AO198" s="75"/>
      <c r="AP198" s="75"/>
      <c r="AQ198" s="75"/>
      <c r="AR198" s="105"/>
      <c r="AS198" s="75"/>
      <c r="AT198" s="68"/>
      <c r="AU198" s="68"/>
      <c r="AV198" s="105"/>
      <c r="AW198" s="75"/>
      <c r="AX198" s="75"/>
      <c r="AY198" s="75"/>
      <c r="AZ198" s="105"/>
      <c r="BA198" s="75"/>
      <c r="BB198" s="75"/>
      <c r="BC198" s="75"/>
      <c r="BD198" s="77">
        <v>25000000</v>
      </c>
      <c r="BE198" s="68">
        <v>25000000</v>
      </c>
      <c r="BF198" s="68">
        <v>17600000</v>
      </c>
      <c r="BG198" s="68">
        <v>17600000</v>
      </c>
      <c r="BH198" s="84"/>
      <c r="BI198" s="78"/>
      <c r="BJ198" s="78"/>
      <c r="BK198" s="75"/>
      <c r="BL198" s="67">
        <f>+AB198+AF198+AJ198+AN198+AR198+AV198+AZ198+BD198+BH198</f>
        <v>25000000</v>
      </c>
      <c r="BM198" s="68">
        <f t="shared" ref="BM198:BO200" si="424">AC198+AG198+AK198+AO198+AS198+AW198+BA198+BE198+BI198</f>
        <v>25000000</v>
      </c>
      <c r="BN198" s="68">
        <f t="shared" si="424"/>
        <v>17600000</v>
      </c>
      <c r="BO198" s="68">
        <f t="shared" si="424"/>
        <v>17600000</v>
      </c>
      <c r="BP198" s="682"/>
      <c r="BQ198" s="238"/>
      <c r="BR198" s="238"/>
      <c r="BS198" s="238"/>
      <c r="BT198" s="682"/>
      <c r="BU198" s="322"/>
      <c r="BV198" s="238"/>
      <c r="BW198" s="238"/>
      <c r="BX198" s="238"/>
      <c r="BY198" s="682"/>
      <c r="BZ198" s="238"/>
      <c r="CA198" s="238"/>
      <c r="CB198" s="238"/>
      <c r="CC198" s="238"/>
      <c r="CD198" s="682"/>
      <c r="CE198" s="238"/>
      <c r="CF198" s="238"/>
      <c r="CG198" s="238"/>
      <c r="CH198" s="682"/>
      <c r="CI198" s="238"/>
      <c r="CJ198" s="238"/>
      <c r="CK198" s="238"/>
      <c r="CL198" s="682"/>
      <c r="CM198" s="238"/>
      <c r="CN198" s="238"/>
      <c r="CO198" s="238"/>
      <c r="CP198" s="682"/>
      <c r="CQ198" s="238"/>
      <c r="CR198" s="238"/>
      <c r="CS198" s="238"/>
      <c r="CT198" s="238"/>
      <c r="CU198" s="685">
        <v>25750000</v>
      </c>
      <c r="CV198" s="238">
        <v>55750000</v>
      </c>
      <c r="CW198" s="238">
        <v>20628000</v>
      </c>
      <c r="CX198" s="238">
        <v>20628000</v>
      </c>
      <c r="CY198" s="238"/>
      <c r="CZ198" s="682"/>
      <c r="DA198" s="238"/>
      <c r="DB198" s="238"/>
      <c r="DC198" s="238"/>
      <c r="DD198" s="676">
        <f t="shared" ref="DD198:DG200" si="425">BP198+BT198+BY198+CD198+CH198+CL198+CP198+CU198+CZ198</f>
        <v>25750000</v>
      </c>
      <c r="DE198" s="711">
        <f t="shared" si="425"/>
        <v>55750000</v>
      </c>
      <c r="DF198" s="711">
        <f t="shared" si="425"/>
        <v>20628000</v>
      </c>
      <c r="DG198" s="711">
        <f t="shared" si="425"/>
        <v>20628000</v>
      </c>
      <c r="DH198" s="711"/>
      <c r="DI198" s="685"/>
      <c r="DJ198" s="93"/>
      <c r="DK198" s="685"/>
      <c r="DL198" s="685"/>
      <c r="DM198" s="685"/>
      <c r="DN198" s="685"/>
      <c r="DO198" s="685"/>
      <c r="DP198" s="685"/>
      <c r="DQ198" s="685"/>
      <c r="DR198" s="685"/>
      <c r="DS198" s="685"/>
      <c r="DT198" s="685"/>
      <c r="DU198" s="685"/>
      <c r="DV198" s="685"/>
      <c r="DW198" s="685"/>
      <c r="DX198" s="685"/>
      <c r="DY198" s="685"/>
      <c r="DZ198" s="685"/>
      <c r="EA198" s="685"/>
      <c r="EB198" s="685"/>
      <c r="EC198" s="685"/>
      <c r="ED198" s="685"/>
      <c r="EE198" s="685"/>
      <c r="EF198" s="685"/>
      <c r="EG198" s="685"/>
      <c r="EH198" s="685"/>
      <c r="EI198" s="685"/>
      <c r="EJ198" s="685"/>
      <c r="EK198" s="685">
        <v>26522500</v>
      </c>
      <c r="EL198" s="685">
        <f>40000000+2649900</f>
        <v>42649900</v>
      </c>
      <c r="EM198" s="685">
        <v>15840000</v>
      </c>
      <c r="EN198" s="685">
        <v>5280000</v>
      </c>
      <c r="EO198" s="685"/>
      <c r="EP198" s="682"/>
      <c r="EQ198" s="682"/>
      <c r="ER198" s="682"/>
      <c r="ES198" s="676">
        <f>DI198+DM198+DQ198+DU198+DY198+EC198+EG198+EK198+EO198</f>
        <v>26522500</v>
      </c>
      <c r="ET198" s="690">
        <f t="shared" ref="ET198:EV200" si="426">DJ198+DN198+DR198+DV198+DZ198+ED198+EH198+EL198+EP198</f>
        <v>42649900</v>
      </c>
      <c r="EU198" s="690">
        <f t="shared" si="426"/>
        <v>15840000</v>
      </c>
      <c r="EV198" s="690">
        <f t="shared" si="426"/>
        <v>5280000</v>
      </c>
      <c r="EW198" s="834"/>
      <c r="EX198" s="682"/>
      <c r="EY198" s="682"/>
      <c r="EZ198" s="682"/>
      <c r="FA198" s="682"/>
      <c r="FB198" s="682"/>
      <c r="FC198" s="682"/>
      <c r="FD198" s="682">
        <v>27300000</v>
      </c>
      <c r="FE198" s="682"/>
      <c r="FF198" s="676">
        <f>EW198+EX198+EY198+EZ198+FA198+FB198+FC198+FD198+FE198</f>
        <v>27300000</v>
      </c>
      <c r="FG198" s="107">
        <f>BL198+DD198+ES198+FF198</f>
        <v>104572500</v>
      </c>
    </row>
    <row r="199" spans="1:163" ht="330.75" customHeight="1" x14ac:dyDescent="0.2">
      <c r="A199" s="299"/>
      <c r="B199" s="299"/>
      <c r="C199" s="247">
        <v>10</v>
      </c>
      <c r="D199" s="218" t="s">
        <v>238</v>
      </c>
      <c r="E199" s="220" t="s">
        <v>239</v>
      </c>
      <c r="F199" s="389" t="s">
        <v>240</v>
      </c>
      <c r="G199" s="226">
        <v>137</v>
      </c>
      <c r="H199" s="222" t="s">
        <v>469</v>
      </c>
      <c r="I199" s="218" t="s">
        <v>470</v>
      </c>
      <c r="J199" s="248" t="s">
        <v>439</v>
      </c>
      <c r="K199" s="248">
        <v>2</v>
      </c>
      <c r="L199" s="495" t="s">
        <v>58</v>
      </c>
      <c r="M199" s="227">
        <v>0</v>
      </c>
      <c r="N199" s="509">
        <v>12</v>
      </c>
      <c r="O199" s="497">
        <v>12</v>
      </c>
      <c r="P199" s="950">
        <v>12</v>
      </c>
      <c r="Q199" s="789">
        <v>12</v>
      </c>
      <c r="R199" s="228"/>
      <c r="S199" s="906">
        <v>12</v>
      </c>
      <c r="T199" s="495">
        <v>12</v>
      </c>
      <c r="U199" s="495"/>
      <c r="V199" s="925">
        <v>2</v>
      </c>
      <c r="W199" s="495">
        <v>12</v>
      </c>
      <c r="X199" s="510"/>
      <c r="Y199" s="511">
        <f>BL199/$BL$197</f>
        <v>0.44444444444444442</v>
      </c>
      <c r="Z199" s="227">
        <v>3</v>
      </c>
      <c r="AA199" s="334" t="s">
        <v>450</v>
      </c>
      <c r="AB199" s="105"/>
      <c r="AC199" s="75"/>
      <c r="AD199" s="68"/>
      <c r="AE199" s="68"/>
      <c r="AF199" s="105"/>
      <c r="AG199" s="75"/>
      <c r="AH199" s="75"/>
      <c r="AI199" s="75"/>
      <c r="AJ199" s="105"/>
      <c r="AK199" s="75"/>
      <c r="AL199" s="75"/>
      <c r="AM199" s="75"/>
      <c r="AN199" s="105"/>
      <c r="AO199" s="75"/>
      <c r="AP199" s="75"/>
      <c r="AQ199" s="75"/>
      <c r="AR199" s="105"/>
      <c r="AS199" s="75"/>
      <c r="AT199" s="68"/>
      <c r="AU199" s="68"/>
      <c r="AV199" s="105"/>
      <c r="AW199" s="75"/>
      <c r="AX199" s="75"/>
      <c r="AY199" s="75"/>
      <c r="AZ199" s="105"/>
      <c r="BA199" s="75"/>
      <c r="BB199" s="75"/>
      <c r="BC199" s="75"/>
      <c r="BD199" s="77">
        <v>40000000</v>
      </c>
      <c r="BE199" s="68">
        <v>40000000</v>
      </c>
      <c r="BF199" s="68">
        <v>27150000</v>
      </c>
      <c r="BG199" s="68">
        <v>27150000</v>
      </c>
      <c r="BH199" s="84"/>
      <c r="BI199" s="78"/>
      <c r="BJ199" s="78"/>
      <c r="BK199" s="75"/>
      <c r="BL199" s="67">
        <f>+AB199+AF199+AJ199+AN199+AR199+AV199+AZ199+BD199+BH199</f>
        <v>40000000</v>
      </c>
      <c r="BM199" s="68">
        <f t="shared" si="424"/>
        <v>40000000</v>
      </c>
      <c r="BN199" s="68">
        <f t="shared" si="424"/>
        <v>27150000</v>
      </c>
      <c r="BO199" s="68">
        <f t="shared" si="424"/>
        <v>27150000</v>
      </c>
      <c r="BP199" s="682"/>
      <c r="BQ199" s="238"/>
      <c r="BR199" s="238"/>
      <c r="BS199" s="238"/>
      <c r="BT199" s="682"/>
      <c r="BU199" s="322"/>
      <c r="BV199" s="238"/>
      <c r="BW199" s="238"/>
      <c r="BX199" s="238"/>
      <c r="BY199" s="682"/>
      <c r="BZ199" s="238"/>
      <c r="CA199" s="238"/>
      <c r="CB199" s="238"/>
      <c r="CC199" s="238"/>
      <c r="CD199" s="682"/>
      <c r="CE199" s="238"/>
      <c r="CF199" s="238"/>
      <c r="CG199" s="238"/>
      <c r="CH199" s="682"/>
      <c r="CI199" s="238"/>
      <c r="CJ199" s="238"/>
      <c r="CK199" s="238"/>
      <c r="CL199" s="682"/>
      <c r="CM199" s="238"/>
      <c r="CN199" s="238"/>
      <c r="CO199" s="238"/>
      <c r="CP199" s="682"/>
      <c r="CQ199" s="238"/>
      <c r="CR199" s="238"/>
      <c r="CS199" s="238"/>
      <c r="CT199" s="238"/>
      <c r="CU199" s="685">
        <v>41200000</v>
      </c>
      <c r="CV199" s="238">
        <v>41200000</v>
      </c>
      <c r="CW199" s="238">
        <v>38560000</v>
      </c>
      <c r="CX199" s="238">
        <v>38560000</v>
      </c>
      <c r="CY199" s="238"/>
      <c r="CZ199" s="682"/>
      <c r="DA199" s="238"/>
      <c r="DB199" s="238"/>
      <c r="DC199" s="238"/>
      <c r="DD199" s="676">
        <f t="shared" si="425"/>
        <v>41200000</v>
      </c>
      <c r="DE199" s="711">
        <f t="shared" si="425"/>
        <v>41200000</v>
      </c>
      <c r="DF199" s="711">
        <f t="shared" si="425"/>
        <v>38560000</v>
      </c>
      <c r="DG199" s="711">
        <f t="shared" si="425"/>
        <v>38560000</v>
      </c>
      <c r="DH199" s="711"/>
      <c r="DI199" s="685"/>
      <c r="DJ199" s="93"/>
      <c r="DK199" s="685"/>
      <c r="DL199" s="685"/>
      <c r="DM199" s="685"/>
      <c r="DN199" s="685"/>
      <c r="DO199" s="685"/>
      <c r="DP199" s="685"/>
      <c r="DQ199" s="685"/>
      <c r="DR199" s="685"/>
      <c r="DS199" s="685"/>
      <c r="DT199" s="685"/>
      <c r="DU199" s="685"/>
      <c r="DV199" s="685"/>
      <c r="DW199" s="685"/>
      <c r="DX199" s="685"/>
      <c r="DY199" s="685"/>
      <c r="DZ199" s="685"/>
      <c r="EA199" s="685"/>
      <c r="EB199" s="685"/>
      <c r="EC199" s="685"/>
      <c r="ED199" s="685"/>
      <c r="EE199" s="685"/>
      <c r="EF199" s="685"/>
      <c r="EG199" s="685"/>
      <c r="EH199" s="685"/>
      <c r="EI199" s="685"/>
      <c r="EJ199" s="685"/>
      <c r="EK199" s="685">
        <v>42436000</v>
      </c>
      <c r="EL199" s="685">
        <f>30000000+23000000</f>
        <v>53000000</v>
      </c>
      <c r="EM199" s="685">
        <v>26400000</v>
      </c>
      <c r="EN199" s="685">
        <v>10560000</v>
      </c>
      <c r="EO199" s="685"/>
      <c r="EP199" s="682"/>
      <c r="EQ199" s="682"/>
      <c r="ER199" s="682"/>
      <c r="ES199" s="676">
        <f>DI199+DM199+DQ199+DU199+DY199+EC199+EG199+EK199+EO199</f>
        <v>42436000</v>
      </c>
      <c r="ET199" s="690">
        <f t="shared" si="426"/>
        <v>53000000</v>
      </c>
      <c r="EU199" s="690">
        <f t="shared" si="426"/>
        <v>26400000</v>
      </c>
      <c r="EV199" s="690">
        <f t="shared" si="426"/>
        <v>10560000</v>
      </c>
      <c r="EW199" s="834"/>
      <c r="EX199" s="682"/>
      <c r="EY199" s="682"/>
      <c r="EZ199" s="682"/>
      <c r="FA199" s="682"/>
      <c r="FB199" s="682"/>
      <c r="FC199" s="682"/>
      <c r="FD199" s="682">
        <v>43700000</v>
      </c>
      <c r="FE199" s="682"/>
      <c r="FF199" s="676">
        <f>EW199+EX199+EY199+EZ199+FA199+FB199+FC199+FD199+FE199</f>
        <v>43700000</v>
      </c>
      <c r="FG199" s="107">
        <f>BL199+DD199+ES199+FF199</f>
        <v>167336000</v>
      </c>
    </row>
    <row r="200" spans="1:163" ht="270.75" customHeight="1" x14ac:dyDescent="0.2">
      <c r="A200" s="299"/>
      <c r="B200" s="299"/>
      <c r="C200" s="239">
        <v>11</v>
      </c>
      <c r="D200" s="218" t="s">
        <v>471</v>
      </c>
      <c r="E200" s="246" t="s">
        <v>472</v>
      </c>
      <c r="F200" s="512" t="s">
        <v>473</v>
      </c>
      <c r="G200" s="226">
        <v>138</v>
      </c>
      <c r="H200" s="222" t="s">
        <v>474</v>
      </c>
      <c r="I200" s="218" t="s">
        <v>475</v>
      </c>
      <c r="J200" s="248" t="s">
        <v>439</v>
      </c>
      <c r="K200" s="248">
        <v>2</v>
      </c>
      <c r="L200" s="495" t="s">
        <v>58</v>
      </c>
      <c r="M200" s="227" t="s">
        <v>53</v>
      </c>
      <c r="N200" s="247">
        <v>12</v>
      </c>
      <c r="O200" s="497">
        <v>12</v>
      </c>
      <c r="P200" s="950">
        <v>12</v>
      </c>
      <c r="Q200" s="789">
        <v>12</v>
      </c>
      <c r="R200" s="228"/>
      <c r="S200" s="906">
        <v>12</v>
      </c>
      <c r="T200" s="495">
        <v>12</v>
      </c>
      <c r="U200" s="495"/>
      <c r="V200" s="925">
        <v>3</v>
      </c>
      <c r="W200" s="495">
        <v>12</v>
      </c>
      <c r="X200" s="510"/>
      <c r="Y200" s="511">
        <f>BL200/$BL$197</f>
        <v>0.27777777777777779</v>
      </c>
      <c r="Z200" s="227">
        <v>3</v>
      </c>
      <c r="AA200" s="334" t="s">
        <v>450</v>
      </c>
      <c r="AB200" s="105"/>
      <c r="AC200" s="75"/>
      <c r="AD200" s="68"/>
      <c r="AE200" s="68"/>
      <c r="AF200" s="105"/>
      <c r="AG200" s="75"/>
      <c r="AH200" s="75"/>
      <c r="AI200" s="75"/>
      <c r="AJ200" s="105"/>
      <c r="AK200" s="75"/>
      <c r="AL200" s="75"/>
      <c r="AM200" s="75"/>
      <c r="AN200" s="105"/>
      <c r="AO200" s="75"/>
      <c r="AP200" s="75"/>
      <c r="AQ200" s="75"/>
      <c r="AR200" s="105"/>
      <c r="AS200" s="75"/>
      <c r="AT200" s="68"/>
      <c r="AU200" s="68"/>
      <c r="AV200" s="105"/>
      <c r="AW200" s="75"/>
      <c r="AX200" s="75"/>
      <c r="AY200" s="75"/>
      <c r="AZ200" s="105"/>
      <c r="BA200" s="75"/>
      <c r="BB200" s="75"/>
      <c r="BC200" s="75"/>
      <c r="BD200" s="77">
        <f>13400000+11600000</f>
        <v>25000000</v>
      </c>
      <c r="BE200" s="75">
        <v>25000000</v>
      </c>
      <c r="BF200" s="68">
        <v>16583333</v>
      </c>
      <c r="BG200" s="68">
        <v>16583333</v>
      </c>
      <c r="BH200" s="84"/>
      <c r="BI200" s="78"/>
      <c r="BJ200" s="78"/>
      <c r="BK200" s="75"/>
      <c r="BL200" s="67">
        <f>+AB200+AF200+AJ200+AN200+AR200+AV200+AZ200+BD200+BH200</f>
        <v>25000000</v>
      </c>
      <c r="BM200" s="68">
        <f t="shared" si="424"/>
        <v>25000000</v>
      </c>
      <c r="BN200" s="68">
        <f t="shared" si="424"/>
        <v>16583333</v>
      </c>
      <c r="BO200" s="68">
        <f t="shared" si="424"/>
        <v>16583333</v>
      </c>
      <c r="BP200" s="682"/>
      <c r="BQ200" s="238"/>
      <c r="BR200" s="238"/>
      <c r="BS200" s="238"/>
      <c r="BT200" s="682"/>
      <c r="BU200" s="322"/>
      <c r="BV200" s="238"/>
      <c r="BW200" s="238"/>
      <c r="BX200" s="238"/>
      <c r="BY200" s="682"/>
      <c r="BZ200" s="238"/>
      <c r="CA200" s="238"/>
      <c r="CB200" s="238"/>
      <c r="CC200" s="238"/>
      <c r="CD200" s="682"/>
      <c r="CE200" s="238"/>
      <c r="CF200" s="238"/>
      <c r="CG200" s="238"/>
      <c r="CH200" s="682"/>
      <c r="CI200" s="238"/>
      <c r="CJ200" s="238"/>
      <c r="CK200" s="238"/>
      <c r="CL200" s="682"/>
      <c r="CM200" s="238"/>
      <c r="CN200" s="238"/>
      <c r="CO200" s="238"/>
      <c r="CP200" s="682"/>
      <c r="CQ200" s="238"/>
      <c r="CR200" s="238"/>
      <c r="CS200" s="238"/>
      <c r="CT200" s="238"/>
      <c r="CU200" s="685">
        <v>25750000</v>
      </c>
      <c r="CV200" s="238">
        <v>25750000</v>
      </c>
      <c r="CW200" s="238">
        <v>21840000</v>
      </c>
      <c r="CX200" s="238">
        <v>21840000</v>
      </c>
      <c r="CY200" s="238"/>
      <c r="CZ200" s="682"/>
      <c r="DA200" s="238"/>
      <c r="DB200" s="238"/>
      <c r="DC200" s="238"/>
      <c r="DD200" s="676">
        <f t="shared" si="425"/>
        <v>25750000</v>
      </c>
      <c r="DE200" s="711">
        <f t="shared" si="425"/>
        <v>25750000</v>
      </c>
      <c r="DF200" s="711">
        <f t="shared" si="425"/>
        <v>21840000</v>
      </c>
      <c r="DG200" s="711">
        <f t="shared" si="425"/>
        <v>21840000</v>
      </c>
      <c r="DH200" s="711"/>
      <c r="DI200" s="685"/>
      <c r="DJ200" s="93"/>
      <c r="DK200" s="685"/>
      <c r="DL200" s="685"/>
      <c r="DM200" s="685"/>
      <c r="DN200" s="685"/>
      <c r="DO200" s="685"/>
      <c r="DP200" s="685"/>
      <c r="DQ200" s="685"/>
      <c r="DR200" s="685"/>
      <c r="DS200" s="685"/>
      <c r="DT200" s="685"/>
      <c r="DU200" s="685"/>
      <c r="DV200" s="685"/>
      <c r="DW200" s="685"/>
      <c r="DX200" s="685"/>
      <c r="DY200" s="685"/>
      <c r="DZ200" s="685"/>
      <c r="EA200" s="685"/>
      <c r="EB200" s="685"/>
      <c r="EC200" s="685"/>
      <c r="ED200" s="685"/>
      <c r="EE200" s="685"/>
      <c r="EF200" s="685"/>
      <c r="EG200" s="685"/>
      <c r="EH200" s="685"/>
      <c r="EI200" s="685"/>
      <c r="EJ200" s="685"/>
      <c r="EK200" s="685">
        <v>26522500</v>
      </c>
      <c r="EL200" s="685">
        <f>30000000+23000000</f>
        <v>53000000</v>
      </c>
      <c r="EM200" s="685">
        <v>26400000</v>
      </c>
      <c r="EN200" s="685">
        <v>5280000</v>
      </c>
      <c r="EO200" s="685"/>
      <c r="EP200" s="682"/>
      <c r="EQ200" s="682"/>
      <c r="ER200" s="682"/>
      <c r="ES200" s="676">
        <f>DI200+DM200+DQ200+DU200+DY200+EC200+EG200+EK200+EO200</f>
        <v>26522500</v>
      </c>
      <c r="ET200" s="690">
        <f t="shared" si="426"/>
        <v>53000000</v>
      </c>
      <c r="EU200" s="690">
        <f t="shared" si="426"/>
        <v>26400000</v>
      </c>
      <c r="EV200" s="690">
        <f t="shared" si="426"/>
        <v>5280000</v>
      </c>
      <c r="EW200" s="834"/>
      <c r="EX200" s="682"/>
      <c r="EY200" s="682"/>
      <c r="EZ200" s="682"/>
      <c r="FA200" s="682"/>
      <c r="FB200" s="682"/>
      <c r="FC200" s="682"/>
      <c r="FD200" s="682">
        <v>27345430</v>
      </c>
      <c r="FE200" s="682"/>
      <c r="FF200" s="676">
        <f>EW200+EX200+EY200+EZ200+FA200+FB200+FC200+FD200+FE200</f>
        <v>27345430</v>
      </c>
      <c r="FG200" s="107">
        <f>BL200+DD200+ES200+FF200</f>
        <v>104617930</v>
      </c>
    </row>
    <row r="201" spans="1:163" ht="24.75" customHeight="1" x14ac:dyDescent="0.2">
      <c r="A201" s="299"/>
      <c r="B201" s="299"/>
      <c r="C201" s="205">
        <v>39</v>
      </c>
      <c r="D201" s="206" t="s">
        <v>476</v>
      </c>
      <c r="E201" s="259"/>
      <c r="F201" s="259"/>
      <c r="G201" s="208"/>
      <c r="H201" s="259"/>
      <c r="I201" s="259"/>
      <c r="J201" s="208"/>
      <c r="K201" s="208"/>
      <c r="L201" s="260"/>
      <c r="M201" s="259"/>
      <c r="N201" s="259"/>
      <c r="O201" s="150"/>
      <c r="P201" s="150"/>
      <c r="Q201" s="259"/>
      <c r="R201" s="262"/>
      <c r="S201" s="871"/>
      <c r="T201" s="259"/>
      <c r="U201" s="259"/>
      <c r="V201" s="150"/>
      <c r="W201" s="208"/>
      <c r="X201" s="208"/>
      <c r="Y201" s="263"/>
      <c r="Z201" s="208"/>
      <c r="AA201" s="208"/>
      <c r="AB201" s="72">
        <f t="shared" ref="AB201:BK201" si="427">SUM(AB202:AB204)</f>
        <v>0</v>
      </c>
      <c r="AC201" s="72">
        <f t="shared" si="427"/>
        <v>0</v>
      </c>
      <c r="AD201" s="72">
        <f t="shared" si="427"/>
        <v>0</v>
      </c>
      <c r="AE201" s="72">
        <f t="shared" si="427"/>
        <v>0</v>
      </c>
      <c r="AF201" s="72">
        <f t="shared" si="427"/>
        <v>0</v>
      </c>
      <c r="AG201" s="72">
        <f t="shared" si="427"/>
        <v>0</v>
      </c>
      <c r="AH201" s="72">
        <f t="shared" si="427"/>
        <v>0</v>
      </c>
      <c r="AI201" s="72">
        <f t="shared" si="427"/>
        <v>0</v>
      </c>
      <c r="AJ201" s="72">
        <f t="shared" si="427"/>
        <v>0</v>
      </c>
      <c r="AK201" s="72">
        <f t="shared" si="427"/>
        <v>0</v>
      </c>
      <c r="AL201" s="72">
        <f t="shared" si="427"/>
        <v>0</v>
      </c>
      <c r="AM201" s="72">
        <f t="shared" si="427"/>
        <v>0</v>
      </c>
      <c r="AN201" s="72">
        <f t="shared" si="427"/>
        <v>0</v>
      </c>
      <c r="AO201" s="72">
        <f t="shared" si="427"/>
        <v>0</v>
      </c>
      <c r="AP201" s="72">
        <f t="shared" si="427"/>
        <v>0</v>
      </c>
      <c r="AQ201" s="72">
        <f t="shared" si="427"/>
        <v>0</v>
      </c>
      <c r="AR201" s="72">
        <f t="shared" si="427"/>
        <v>0</v>
      </c>
      <c r="AS201" s="72">
        <f t="shared" si="427"/>
        <v>0</v>
      </c>
      <c r="AT201" s="72">
        <f t="shared" si="427"/>
        <v>0</v>
      </c>
      <c r="AU201" s="72">
        <f t="shared" si="427"/>
        <v>0</v>
      </c>
      <c r="AV201" s="72">
        <f t="shared" si="427"/>
        <v>0</v>
      </c>
      <c r="AW201" s="72">
        <f t="shared" si="427"/>
        <v>0</v>
      </c>
      <c r="AX201" s="72">
        <f t="shared" si="427"/>
        <v>0</v>
      </c>
      <c r="AY201" s="72">
        <f t="shared" si="427"/>
        <v>0</v>
      </c>
      <c r="AZ201" s="72">
        <f t="shared" si="427"/>
        <v>0</v>
      </c>
      <c r="BA201" s="72">
        <f t="shared" si="427"/>
        <v>0</v>
      </c>
      <c r="BB201" s="72">
        <f t="shared" si="427"/>
        <v>0</v>
      </c>
      <c r="BC201" s="72">
        <f t="shared" si="427"/>
        <v>0</v>
      </c>
      <c r="BD201" s="72">
        <f t="shared" si="427"/>
        <v>140000000</v>
      </c>
      <c r="BE201" s="72">
        <f t="shared" si="427"/>
        <v>140000000</v>
      </c>
      <c r="BF201" s="72">
        <f t="shared" si="427"/>
        <v>107500000</v>
      </c>
      <c r="BG201" s="72">
        <f t="shared" si="427"/>
        <v>107500000</v>
      </c>
      <c r="BH201" s="72">
        <f t="shared" si="427"/>
        <v>0</v>
      </c>
      <c r="BI201" s="72">
        <f t="shared" si="427"/>
        <v>0</v>
      </c>
      <c r="BJ201" s="72">
        <f t="shared" si="427"/>
        <v>0</v>
      </c>
      <c r="BK201" s="72">
        <f t="shared" si="427"/>
        <v>0</v>
      </c>
      <c r="BL201" s="73">
        <f>SUM(BL202:BL204)</f>
        <v>140000000</v>
      </c>
      <c r="BM201" s="72">
        <f>SUM(BM202:BM204)</f>
        <v>140000000</v>
      </c>
      <c r="BN201" s="72">
        <f t="shared" ref="BN201:ED201" si="428">SUM(BN202:BN204)</f>
        <v>107500000</v>
      </c>
      <c r="BO201" s="72">
        <f t="shared" si="428"/>
        <v>107500000</v>
      </c>
      <c r="BP201" s="72">
        <f t="shared" si="428"/>
        <v>0</v>
      </c>
      <c r="BQ201" s="138">
        <f t="shared" si="428"/>
        <v>0</v>
      </c>
      <c r="BR201" s="138">
        <f t="shared" si="428"/>
        <v>0</v>
      </c>
      <c r="BS201" s="138">
        <f t="shared" si="428"/>
        <v>0</v>
      </c>
      <c r="BT201" s="72">
        <f t="shared" si="428"/>
        <v>0</v>
      </c>
      <c r="BU201" s="138">
        <f t="shared" si="428"/>
        <v>0</v>
      </c>
      <c r="BV201" s="138">
        <f t="shared" si="428"/>
        <v>0</v>
      </c>
      <c r="BW201" s="138">
        <f t="shared" si="428"/>
        <v>0</v>
      </c>
      <c r="BX201" s="138"/>
      <c r="BY201" s="72">
        <f t="shared" si="428"/>
        <v>0</v>
      </c>
      <c r="BZ201" s="138">
        <f t="shared" si="428"/>
        <v>0</v>
      </c>
      <c r="CA201" s="138">
        <f t="shared" si="428"/>
        <v>0</v>
      </c>
      <c r="CB201" s="138">
        <f t="shared" si="428"/>
        <v>0</v>
      </c>
      <c r="CC201" s="138"/>
      <c r="CD201" s="72">
        <f t="shared" si="428"/>
        <v>0</v>
      </c>
      <c r="CE201" s="138">
        <f t="shared" si="428"/>
        <v>0</v>
      </c>
      <c r="CF201" s="138">
        <f t="shared" si="428"/>
        <v>0</v>
      </c>
      <c r="CG201" s="138">
        <f t="shared" si="428"/>
        <v>0</v>
      </c>
      <c r="CH201" s="72">
        <f t="shared" si="428"/>
        <v>0</v>
      </c>
      <c r="CI201" s="138">
        <f t="shared" si="428"/>
        <v>0</v>
      </c>
      <c r="CJ201" s="138">
        <f t="shared" si="428"/>
        <v>0</v>
      </c>
      <c r="CK201" s="138">
        <f t="shared" si="428"/>
        <v>0</v>
      </c>
      <c r="CL201" s="72">
        <f t="shared" si="428"/>
        <v>0</v>
      </c>
      <c r="CM201" s="138">
        <f t="shared" si="428"/>
        <v>0</v>
      </c>
      <c r="CN201" s="138">
        <f t="shared" si="428"/>
        <v>0</v>
      </c>
      <c r="CO201" s="138">
        <f t="shared" si="428"/>
        <v>0</v>
      </c>
      <c r="CP201" s="72">
        <f t="shared" si="428"/>
        <v>0</v>
      </c>
      <c r="CQ201" s="138">
        <f t="shared" si="428"/>
        <v>0</v>
      </c>
      <c r="CR201" s="138">
        <f t="shared" si="428"/>
        <v>0</v>
      </c>
      <c r="CS201" s="138">
        <f t="shared" si="428"/>
        <v>0</v>
      </c>
      <c r="CT201" s="138"/>
      <c r="CU201" s="72">
        <f t="shared" si="428"/>
        <v>144200000</v>
      </c>
      <c r="CV201" s="138">
        <f t="shared" si="428"/>
        <v>144200000</v>
      </c>
      <c r="CW201" s="138">
        <f t="shared" si="428"/>
        <v>144000000</v>
      </c>
      <c r="CX201" s="138">
        <f t="shared" si="428"/>
        <v>144000000</v>
      </c>
      <c r="CY201" s="138"/>
      <c r="CZ201" s="72">
        <f t="shared" si="428"/>
        <v>0</v>
      </c>
      <c r="DA201" s="138">
        <f t="shared" si="428"/>
        <v>0</v>
      </c>
      <c r="DB201" s="138">
        <f t="shared" si="428"/>
        <v>0</v>
      </c>
      <c r="DC201" s="138">
        <f t="shared" si="428"/>
        <v>0</v>
      </c>
      <c r="DD201" s="72">
        <f t="shared" si="428"/>
        <v>144200000</v>
      </c>
      <c r="DE201" s="72">
        <f t="shared" si="428"/>
        <v>144200000</v>
      </c>
      <c r="DF201" s="72">
        <f t="shared" si="428"/>
        <v>144000000</v>
      </c>
      <c r="DG201" s="72">
        <f t="shared" si="428"/>
        <v>144000000</v>
      </c>
      <c r="DH201" s="72"/>
      <c r="DI201" s="72">
        <f t="shared" si="428"/>
        <v>0</v>
      </c>
      <c r="DJ201" s="72">
        <f t="shared" si="428"/>
        <v>0</v>
      </c>
      <c r="DK201" s="72">
        <f t="shared" si="428"/>
        <v>0</v>
      </c>
      <c r="DL201" s="72">
        <f t="shared" si="428"/>
        <v>0</v>
      </c>
      <c r="DM201" s="72">
        <f t="shared" si="428"/>
        <v>0</v>
      </c>
      <c r="DN201" s="72">
        <f t="shared" si="428"/>
        <v>45000000</v>
      </c>
      <c r="DO201" s="72">
        <f t="shared" si="428"/>
        <v>0</v>
      </c>
      <c r="DP201" s="72">
        <f t="shared" si="428"/>
        <v>0</v>
      </c>
      <c r="DQ201" s="72">
        <f t="shared" si="428"/>
        <v>0</v>
      </c>
      <c r="DR201" s="72">
        <f t="shared" si="428"/>
        <v>0</v>
      </c>
      <c r="DS201" s="72">
        <f t="shared" si="428"/>
        <v>0</v>
      </c>
      <c r="DT201" s="72">
        <f t="shared" si="428"/>
        <v>0</v>
      </c>
      <c r="DU201" s="72">
        <f t="shared" si="428"/>
        <v>0</v>
      </c>
      <c r="DV201" s="72">
        <f t="shared" si="428"/>
        <v>0</v>
      </c>
      <c r="DW201" s="72">
        <f t="shared" si="428"/>
        <v>0</v>
      </c>
      <c r="DX201" s="72">
        <f t="shared" si="428"/>
        <v>0</v>
      </c>
      <c r="DY201" s="72">
        <f t="shared" si="428"/>
        <v>0</v>
      </c>
      <c r="DZ201" s="72">
        <f t="shared" si="428"/>
        <v>0</v>
      </c>
      <c r="EA201" s="72">
        <f t="shared" si="428"/>
        <v>0</v>
      </c>
      <c r="EB201" s="72">
        <f t="shared" si="428"/>
        <v>0</v>
      </c>
      <c r="EC201" s="72">
        <f t="shared" si="428"/>
        <v>0</v>
      </c>
      <c r="ED201" s="72">
        <f t="shared" si="428"/>
        <v>0</v>
      </c>
      <c r="EE201" s="72">
        <f t="shared" ref="EE201:ER201" si="429">SUM(EE202:EE204)</f>
        <v>0</v>
      </c>
      <c r="EF201" s="72">
        <f t="shared" si="429"/>
        <v>0</v>
      </c>
      <c r="EG201" s="72">
        <f t="shared" si="429"/>
        <v>0</v>
      </c>
      <c r="EH201" s="72">
        <f t="shared" si="429"/>
        <v>0</v>
      </c>
      <c r="EI201" s="72">
        <f t="shared" si="429"/>
        <v>0</v>
      </c>
      <c r="EJ201" s="72">
        <f t="shared" si="429"/>
        <v>0</v>
      </c>
      <c r="EK201" s="72">
        <f t="shared" si="429"/>
        <v>148526000</v>
      </c>
      <c r="EL201" s="72">
        <f t="shared" si="429"/>
        <v>120000000</v>
      </c>
      <c r="EM201" s="72">
        <f t="shared" si="429"/>
        <v>98400000</v>
      </c>
      <c r="EN201" s="72">
        <f t="shared" si="429"/>
        <v>29600000</v>
      </c>
      <c r="EO201" s="72">
        <f t="shared" si="429"/>
        <v>0</v>
      </c>
      <c r="EP201" s="72">
        <f t="shared" si="429"/>
        <v>0</v>
      </c>
      <c r="EQ201" s="72">
        <f t="shared" si="429"/>
        <v>0</v>
      </c>
      <c r="ER201" s="72">
        <f t="shared" si="429"/>
        <v>0</v>
      </c>
      <c r="ES201" s="72">
        <f>SUM(ES202:ES204)</f>
        <v>148526000</v>
      </c>
      <c r="ET201" s="72">
        <f t="shared" ref="ET201:EV201" si="430">SUM(ET202:ET204)</f>
        <v>165000000</v>
      </c>
      <c r="EU201" s="72">
        <f t="shared" si="430"/>
        <v>98400000</v>
      </c>
      <c r="EV201" s="72">
        <f t="shared" si="430"/>
        <v>29600000</v>
      </c>
      <c r="EW201" s="680"/>
      <c r="EX201" s="680"/>
      <c r="EY201" s="680"/>
      <c r="EZ201" s="680"/>
      <c r="FA201" s="680"/>
      <c r="FB201" s="680"/>
      <c r="FC201" s="680"/>
      <c r="FD201" s="680"/>
      <c r="FE201" s="680"/>
      <c r="FF201" s="805">
        <f>SUM(FF202:FF204)</f>
        <v>152981780</v>
      </c>
      <c r="FG201" s="72">
        <f>SUM(FG202:FG204)</f>
        <v>585707780</v>
      </c>
    </row>
    <row r="202" spans="1:163" ht="171.75" customHeight="1" x14ac:dyDescent="0.2">
      <c r="A202" s="299"/>
      <c r="B202" s="299"/>
      <c r="C202" s="247">
        <v>24</v>
      </c>
      <c r="D202" s="513" t="s">
        <v>427</v>
      </c>
      <c r="E202" s="220" t="s">
        <v>428</v>
      </c>
      <c r="F202" s="512" t="s">
        <v>428</v>
      </c>
      <c r="G202" s="226">
        <v>139</v>
      </c>
      <c r="H202" s="222" t="s">
        <v>477</v>
      </c>
      <c r="I202" s="455" t="s">
        <v>478</v>
      </c>
      <c r="J202" s="248" t="s">
        <v>439</v>
      </c>
      <c r="K202" s="248">
        <v>2</v>
      </c>
      <c r="L202" s="510" t="s">
        <v>58</v>
      </c>
      <c r="M202" s="227">
        <v>0</v>
      </c>
      <c r="N202" s="724">
        <v>1</v>
      </c>
      <c r="O202" s="518">
        <v>1</v>
      </c>
      <c r="P202" s="952">
        <v>1</v>
      </c>
      <c r="Q202" s="792">
        <v>1</v>
      </c>
      <c r="R202" s="532"/>
      <c r="S202" s="889">
        <v>0.9</v>
      </c>
      <c r="T202" s="519">
        <v>1</v>
      </c>
      <c r="U202" s="519"/>
      <c r="V202" s="1038">
        <v>0.4</v>
      </c>
      <c r="W202" s="519">
        <v>1</v>
      </c>
      <c r="X202" s="510"/>
      <c r="Y202" s="511">
        <f>BL202/$BL$201</f>
        <v>0.6428571428571429</v>
      </c>
      <c r="Z202" s="227">
        <v>2</v>
      </c>
      <c r="AA202" s="334" t="s">
        <v>141</v>
      </c>
      <c r="AB202" s="105"/>
      <c r="AC202" s="75"/>
      <c r="AD202" s="68"/>
      <c r="AE202" s="68"/>
      <c r="AF202" s="105"/>
      <c r="AG202" s="75"/>
      <c r="AH202" s="75"/>
      <c r="AI202" s="75"/>
      <c r="AJ202" s="105"/>
      <c r="AK202" s="75"/>
      <c r="AL202" s="75"/>
      <c r="AM202" s="75"/>
      <c r="AN202" s="105"/>
      <c r="AO202" s="75"/>
      <c r="AP202" s="75"/>
      <c r="AQ202" s="75"/>
      <c r="AR202" s="105"/>
      <c r="AS202" s="75"/>
      <c r="AT202" s="68"/>
      <c r="AU202" s="68"/>
      <c r="AV202" s="105"/>
      <c r="AW202" s="75"/>
      <c r="AX202" s="75"/>
      <c r="AY202" s="75"/>
      <c r="AZ202" s="105"/>
      <c r="BA202" s="75"/>
      <c r="BB202" s="75"/>
      <c r="BC202" s="75"/>
      <c r="BD202" s="77">
        <f>30000000+60000000</f>
        <v>90000000</v>
      </c>
      <c r="BE202" s="75">
        <f>30000000+60000000</f>
        <v>90000000</v>
      </c>
      <c r="BF202" s="68">
        <v>86250000</v>
      </c>
      <c r="BG202" s="68">
        <v>86250000</v>
      </c>
      <c r="BH202" s="84"/>
      <c r="BI202" s="78"/>
      <c r="BJ202" s="78"/>
      <c r="BK202" s="75"/>
      <c r="BL202" s="67">
        <f>+AB202+AF202+AJ202+AN202+AR202+AV202+AZ202+BD202+BH202</f>
        <v>90000000</v>
      </c>
      <c r="BM202" s="68">
        <f t="shared" ref="BM202:BO204" si="431">AC202+AG202+AK202+AO202+AS202+AW202+BA202+BE202+BI202</f>
        <v>90000000</v>
      </c>
      <c r="BN202" s="68">
        <f t="shared" si="431"/>
        <v>86250000</v>
      </c>
      <c r="BO202" s="68">
        <f t="shared" si="431"/>
        <v>86250000</v>
      </c>
      <c r="BP202" s="682"/>
      <c r="BQ202" s="238"/>
      <c r="BR202" s="238"/>
      <c r="BS202" s="238"/>
      <c r="BT202" s="682"/>
      <c r="BU202" s="322"/>
      <c r="BV202" s="238"/>
      <c r="BW202" s="238"/>
      <c r="BX202" s="238"/>
      <c r="BY202" s="682"/>
      <c r="BZ202" s="238"/>
      <c r="CA202" s="238"/>
      <c r="CB202" s="238"/>
      <c r="CC202" s="238"/>
      <c r="CD202" s="682"/>
      <c r="CE202" s="238"/>
      <c r="CF202" s="238"/>
      <c r="CG202" s="238"/>
      <c r="CH202" s="682"/>
      <c r="CI202" s="238"/>
      <c r="CJ202" s="238"/>
      <c r="CK202" s="238"/>
      <c r="CL202" s="682"/>
      <c r="CM202" s="238"/>
      <c r="CN202" s="238"/>
      <c r="CO202" s="238"/>
      <c r="CP202" s="682"/>
      <c r="CQ202" s="238"/>
      <c r="CR202" s="238"/>
      <c r="CS202" s="238"/>
      <c r="CT202" s="238"/>
      <c r="CU202" s="685">
        <v>92700000</v>
      </c>
      <c r="CV202" s="238">
        <v>92700000</v>
      </c>
      <c r="CW202" s="238">
        <v>92700000</v>
      </c>
      <c r="CX202" s="238">
        <v>92700000</v>
      </c>
      <c r="CY202" s="238"/>
      <c r="CZ202" s="682"/>
      <c r="DA202" s="238"/>
      <c r="DB202" s="238"/>
      <c r="DC202" s="238"/>
      <c r="DD202" s="676">
        <f t="shared" ref="DD202:DG204" si="432">BP202+BT202+BY202+CD202+CH202+CL202+CP202+CU202+CZ202</f>
        <v>92700000</v>
      </c>
      <c r="DE202" s="711">
        <f t="shared" si="432"/>
        <v>92700000</v>
      </c>
      <c r="DF202" s="711">
        <f t="shared" si="432"/>
        <v>92700000</v>
      </c>
      <c r="DG202" s="711">
        <f t="shared" si="432"/>
        <v>92700000</v>
      </c>
      <c r="DH202" s="711"/>
      <c r="DI202" s="685"/>
      <c r="DJ202" s="93"/>
      <c r="DK202" s="685"/>
      <c r="DL202" s="685"/>
      <c r="DM202" s="685"/>
      <c r="DN202" s="685">
        <v>40000000</v>
      </c>
      <c r="DO202" s="685"/>
      <c r="DP202" s="685"/>
      <c r="DQ202" s="685"/>
      <c r="DR202" s="685"/>
      <c r="DS202" s="685"/>
      <c r="DT202" s="685"/>
      <c r="DU202" s="685"/>
      <c r="DV202" s="685"/>
      <c r="DW202" s="685"/>
      <c r="DX202" s="685"/>
      <c r="DY202" s="685"/>
      <c r="DZ202" s="685"/>
      <c r="EA202" s="685"/>
      <c r="EB202" s="685"/>
      <c r="EC202" s="685"/>
      <c r="ED202" s="685"/>
      <c r="EE202" s="685"/>
      <c r="EF202" s="685"/>
      <c r="EG202" s="685"/>
      <c r="EH202" s="685"/>
      <c r="EI202" s="685"/>
      <c r="EJ202" s="685"/>
      <c r="EK202" s="685">
        <v>95481000</v>
      </c>
      <c r="EL202" s="685">
        <v>72000000</v>
      </c>
      <c r="EM202" s="685">
        <v>66720000</v>
      </c>
      <c r="EN202" s="685">
        <v>19040000</v>
      </c>
      <c r="EO202" s="685"/>
      <c r="EP202" s="682"/>
      <c r="EQ202" s="682"/>
      <c r="ER202" s="682"/>
      <c r="ES202" s="676">
        <f>DI202+DM202+DQ202+DU202+DY202+EC202+EG202+EK202+EO202</f>
        <v>95481000</v>
      </c>
      <c r="ET202" s="690">
        <f t="shared" ref="ET202:EV204" si="433">DJ202+DN202+DR202+DV202+DZ202+ED202+EH202+EL202+EP202</f>
        <v>112000000</v>
      </c>
      <c r="EU202" s="690">
        <f t="shared" si="433"/>
        <v>66720000</v>
      </c>
      <c r="EV202" s="690">
        <f t="shared" si="433"/>
        <v>19040000</v>
      </c>
      <c r="EW202" s="834"/>
      <c r="EX202" s="682"/>
      <c r="EY202" s="682"/>
      <c r="EZ202" s="682"/>
      <c r="FA202" s="682"/>
      <c r="FB202" s="682"/>
      <c r="FC202" s="682"/>
      <c r="FD202" s="682">
        <v>98300000</v>
      </c>
      <c r="FE202" s="682"/>
      <c r="FF202" s="676">
        <f>EW202+EX202+EY202+EZ202+FA202+FB202+FC202+FD202+FE202</f>
        <v>98300000</v>
      </c>
      <c r="FG202" s="107">
        <f>BL202+DD202+ES202+FF202</f>
        <v>376481000</v>
      </c>
    </row>
    <row r="203" spans="1:163" ht="114.75" customHeight="1" x14ac:dyDescent="0.2">
      <c r="A203" s="299"/>
      <c r="B203" s="299"/>
      <c r="C203" s="240" t="s">
        <v>479</v>
      </c>
      <c r="D203" s="241" t="s">
        <v>480</v>
      </c>
      <c r="E203" s="514">
        <v>1</v>
      </c>
      <c r="F203" s="514">
        <v>1</v>
      </c>
      <c r="G203" s="226">
        <v>140</v>
      </c>
      <c r="H203" s="222" t="s">
        <v>481</v>
      </c>
      <c r="I203" s="455" t="s">
        <v>438</v>
      </c>
      <c r="J203" s="248" t="s">
        <v>439</v>
      </c>
      <c r="K203" s="248">
        <v>2</v>
      </c>
      <c r="L203" s="510" t="s">
        <v>58</v>
      </c>
      <c r="M203" s="180">
        <v>1</v>
      </c>
      <c r="N203" s="227">
        <v>1</v>
      </c>
      <c r="O203" s="497">
        <v>1</v>
      </c>
      <c r="P203" s="950">
        <v>1</v>
      </c>
      <c r="Q203" s="789">
        <v>1</v>
      </c>
      <c r="R203" s="228"/>
      <c r="S203" s="886">
        <v>0.9</v>
      </c>
      <c r="T203" s="495">
        <v>1</v>
      </c>
      <c r="U203" s="495"/>
      <c r="V203" s="1039">
        <v>0.4</v>
      </c>
      <c r="W203" s="495">
        <v>1</v>
      </c>
      <c r="X203" s="510"/>
      <c r="Y203" s="511">
        <f>BL203/$BL$201</f>
        <v>0.17857142857142858</v>
      </c>
      <c r="Z203" s="227">
        <v>3</v>
      </c>
      <c r="AA203" s="334" t="s">
        <v>450</v>
      </c>
      <c r="AB203" s="105"/>
      <c r="AC203" s="75"/>
      <c r="AD203" s="68"/>
      <c r="AE203" s="68"/>
      <c r="AF203" s="105"/>
      <c r="AG203" s="75"/>
      <c r="AH203" s="75"/>
      <c r="AI203" s="75"/>
      <c r="AJ203" s="105"/>
      <c r="AK203" s="75"/>
      <c r="AL203" s="75"/>
      <c r="AM203" s="75"/>
      <c r="AN203" s="105"/>
      <c r="AO203" s="75"/>
      <c r="AP203" s="75"/>
      <c r="AQ203" s="75"/>
      <c r="AR203" s="105"/>
      <c r="AS203" s="75"/>
      <c r="AT203" s="68"/>
      <c r="AU203" s="68"/>
      <c r="AV203" s="105"/>
      <c r="AW203" s="75"/>
      <c r="AX203" s="75"/>
      <c r="AY203" s="75"/>
      <c r="AZ203" s="105"/>
      <c r="BA203" s="75"/>
      <c r="BB203" s="75"/>
      <c r="BC203" s="75"/>
      <c r="BD203" s="67">
        <v>25000000</v>
      </c>
      <c r="BE203" s="75">
        <v>25000000</v>
      </c>
      <c r="BF203" s="68">
        <v>17500000</v>
      </c>
      <c r="BG203" s="68">
        <v>17500000</v>
      </c>
      <c r="BH203" s="83"/>
      <c r="BI203" s="68"/>
      <c r="BJ203" s="68"/>
      <c r="BK203" s="75"/>
      <c r="BL203" s="67">
        <f>+AB203+AF203+AJ203+AN203+AR203+AV203+AZ203+BD203+BH203</f>
        <v>25000000</v>
      </c>
      <c r="BM203" s="68">
        <f t="shared" si="431"/>
        <v>25000000</v>
      </c>
      <c r="BN203" s="68">
        <f t="shared" si="431"/>
        <v>17500000</v>
      </c>
      <c r="BO203" s="68">
        <f t="shared" si="431"/>
        <v>17500000</v>
      </c>
      <c r="BP203" s="711"/>
      <c r="BQ203" s="233"/>
      <c r="BR203" s="233"/>
      <c r="BS203" s="233"/>
      <c r="BT203" s="711"/>
      <c r="BU203" s="233"/>
      <c r="BV203" s="233"/>
      <c r="BW203" s="233"/>
      <c r="BX203" s="233"/>
      <c r="BY203" s="711"/>
      <c r="BZ203" s="233"/>
      <c r="CA203" s="233"/>
      <c r="CB203" s="233"/>
      <c r="CC203" s="233"/>
      <c r="CD203" s="711"/>
      <c r="CE203" s="233"/>
      <c r="CF203" s="233"/>
      <c r="CG203" s="233"/>
      <c r="CH203" s="711"/>
      <c r="CI203" s="233"/>
      <c r="CJ203" s="233"/>
      <c r="CK203" s="233"/>
      <c r="CL203" s="711"/>
      <c r="CM203" s="233"/>
      <c r="CN203" s="233"/>
      <c r="CO203" s="233"/>
      <c r="CP203" s="711"/>
      <c r="CQ203" s="233"/>
      <c r="CR203" s="233"/>
      <c r="CS203" s="233"/>
      <c r="CT203" s="233"/>
      <c r="CU203" s="685">
        <v>25750000</v>
      </c>
      <c r="CV203" s="238">
        <v>25750000</v>
      </c>
      <c r="CW203" s="238">
        <v>25550000</v>
      </c>
      <c r="CX203" s="238">
        <v>25550000</v>
      </c>
      <c r="CY203" s="238"/>
      <c r="CZ203" s="711"/>
      <c r="DA203" s="233"/>
      <c r="DB203" s="233"/>
      <c r="DC203" s="233"/>
      <c r="DD203" s="676">
        <f t="shared" si="432"/>
        <v>25750000</v>
      </c>
      <c r="DE203" s="711">
        <f t="shared" si="432"/>
        <v>25750000</v>
      </c>
      <c r="DF203" s="711">
        <f t="shared" si="432"/>
        <v>25550000</v>
      </c>
      <c r="DG203" s="711">
        <f t="shared" si="432"/>
        <v>25550000</v>
      </c>
      <c r="DH203" s="711"/>
      <c r="DI203" s="685"/>
      <c r="DJ203" s="93"/>
      <c r="DK203" s="685"/>
      <c r="DL203" s="685"/>
      <c r="DM203" s="685"/>
      <c r="DN203" s="685">
        <v>2500000</v>
      </c>
      <c r="DO203" s="685"/>
      <c r="DP203" s="685"/>
      <c r="DQ203" s="685"/>
      <c r="DR203" s="685"/>
      <c r="DS203" s="685"/>
      <c r="DT203" s="685"/>
      <c r="DU203" s="685"/>
      <c r="DV203" s="685"/>
      <c r="DW203" s="685"/>
      <c r="DX203" s="685"/>
      <c r="DY203" s="685"/>
      <c r="DZ203" s="685"/>
      <c r="EA203" s="685"/>
      <c r="EB203" s="685"/>
      <c r="EC203" s="685"/>
      <c r="ED203" s="685"/>
      <c r="EE203" s="685"/>
      <c r="EF203" s="685"/>
      <c r="EG203" s="685"/>
      <c r="EH203" s="685"/>
      <c r="EI203" s="685"/>
      <c r="EJ203" s="685"/>
      <c r="EK203" s="685">
        <v>26522500</v>
      </c>
      <c r="EL203" s="685">
        <v>24000000</v>
      </c>
      <c r="EM203" s="685">
        <v>15840000</v>
      </c>
      <c r="EN203" s="685">
        <v>5280000</v>
      </c>
      <c r="EO203" s="685"/>
      <c r="EP203" s="682"/>
      <c r="EQ203" s="682"/>
      <c r="ER203" s="682"/>
      <c r="ES203" s="676">
        <f>DI203+DM203+DQ203+DU203+DY203+EC203+EG203+EK203+EO203</f>
        <v>26522500</v>
      </c>
      <c r="ET203" s="690">
        <f t="shared" si="433"/>
        <v>26500000</v>
      </c>
      <c r="EU203" s="690">
        <f t="shared" si="433"/>
        <v>15840000</v>
      </c>
      <c r="EV203" s="690">
        <f t="shared" si="433"/>
        <v>5280000</v>
      </c>
      <c r="EW203" s="834"/>
      <c r="EX203" s="682"/>
      <c r="EY203" s="682"/>
      <c r="EZ203" s="682"/>
      <c r="FA203" s="682"/>
      <c r="FB203" s="682"/>
      <c r="FC203" s="682"/>
      <c r="FD203" s="682">
        <v>27300000</v>
      </c>
      <c r="FE203" s="682"/>
      <c r="FF203" s="676">
        <f>EW203+EX203+EY203+EZ203+FA203+FB203+FC203+FD203+FE203</f>
        <v>27300000</v>
      </c>
      <c r="FG203" s="107">
        <f>BL203+DD203+ES203+FF203</f>
        <v>104572500</v>
      </c>
    </row>
    <row r="204" spans="1:163" ht="114.75" customHeight="1" x14ac:dyDescent="0.2">
      <c r="A204" s="299"/>
      <c r="B204" s="299"/>
      <c r="C204" s="239"/>
      <c r="D204" s="515"/>
      <c r="E204" s="516"/>
      <c r="F204" s="516"/>
      <c r="G204" s="226">
        <v>141</v>
      </c>
      <c r="H204" s="222" t="s">
        <v>482</v>
      </c>
      <c r="I204" s="455" t="s">
        <v>438</v>
      </c>
      <c r="J204" s="248" t="s">
        <v>439</v>
      </c>
      <c r="K204" s="248">
        <v>2</v>
      </c>
      <c r="L204" s="517" t="s">
        <v>58</v>
      </c>
      <c r="M204" s="227" t="s">
        <v>53</v>
      </c>
      <c r="N204" s="227">
        <v>1</v>
      </c>
      <c r="O204" s="499">
        <v>1</v>
      </c>
      <c r="P204" s="951">
        <v>1</v>
      </c>
      <c r="Q204" s="790">
        <v>1</v>
      </c>
      <c r="R204" s="228"/>
      <c r="S204" s="887">
        <v>0.9</v>
      </c>
      <c r="T204" s="495">
        <v>1</v>
      </c>
      <c r="U204" s="495"/>
      <c r="V204" s="1039">
        <v>0.4</v>
      </c>
      <c r="W204" s="498">
        <v>1</v>
      </c>
      <c r="X204" s="517"/>
      <c r="Y204" s="511">
        <f>BL204/$BL$201</f>
        <v>0.17857142857142858</v>
      </c>
      <c r="Z204" s="227">
        <v>3</v>
      </c>
      <c r="AA204" s="334" t="s">
        <v>450</v>
      </c>
      <c r="AB204" s="105"/>
      <c r="AC204" s="75"/>
      <c r="AD204" s="68"/>
      <c r="AE204" s="68"/>
      <c r="AF204" s="105"/>
      <c r="AG204" s="75"/>
      <c r="AH204" s="75"/>
      <c r="AI204" s="75"/>
      <c r="AJ204" s="105"/>
      <c r="AK204" s="75"/>
      <c r="AL204" s="75"/>
      <c r="AM204" s="75"/>
      <c r="AN204" s="105"/>
      <c r="AO204" s="75"/>
      <c r="AP204" s="75"/>
      <c r="AQ204" s="75"/>
      <c r="AR204" s="105"/>
      <c r="AS204" s="75"/>
      <c r="AT204" s="68"/>
      <c r="AU204" s="68"/>
      <c r="AV204" s="105"/>
      <c r="AW204" s="75"/>
      <c r="AX204" s="75"/>
      <c r="AY204" s="75"/>
      <c r="AZ204" s="105"/>
      <c r="BA204" s="75"/>
      <c r="BB204" s="75"/>
      <c r="BC204" s="75"/>
      <c r="BD204" s="67">
        <v>25000000</v>
      </c>
      <c r="BE204" s="75">
        <v>25000000</v>
      </c>
      <c r="BF204" s="68">
        <v>3750000</v>
      </c>
      <c r="BG204" s="68">
        <v>3750000</v>
      </c>
      <c r="BH204" s="83"/>
      <c r="BI204" s="68"/>
      <c r="BJ204" s="68"/>
      <c r="BK204" s="75"/>
      <c r="BL204" s="67">
        <f>+AB204+AF204+AJ204+AN204+AR204+AV204+AZ204+BD204+BH204</f>
        <v>25000000</v>
      </c>
      <c r="BM204" s="68">
        <f t="shared" si="431"/>
        <v>25000000</v>
      </c>
      <c r="BN204" s="68">
        <f t="shared" si="431"/>
        <v>3750000</v>
      </c>
      <c r="BO204" s="68">
        <f t="shared" si="431"/>
        <v>3750000</v>
      </c>
      <c r="BP204" s="711"/>
      <c r="BQ204" s="233"/>
      <c r="BR204" s="233"/>
      <c r="BS204" s="233"/>
      <c r="BT204" s="711"/>
      <c r="BU204" s="233"/>
      <c r="BV204" s="233"/>
      <c r="BW204" s="233"/>
      <c r="BX204" s="233"/>
      <c r="BY204" s="711"/>
      <c r="BZ204" s="233"/>
      <c r="CA204" s="233"/>
      <c r="CB204" s="233"/>
      <c r="CC204" s="233"/>
      <c r="CD204" s="711"/>
      <c r="CE204" s="233"/>
      <c r="CF204" s="233"/>
      <c r="CG204" s="233"/>
      <c r="CH204" s="711"/>
      <c r="CI204" s="233"/>
      <c r="CJ204" s="233"/>
      <c r="CK204" s="233"/>
      <c r="CL204" s="711"/>
      <c r="CM204" s="233"/>
      <c r="CN204" s="233"/>
      <c r="CO204" s="233"/>
      <c r="CP204" s="711"/>
      <c r="CQ204" s="233"/>
      <c r="CR204" s="233"/>
      <c r="CS204" s="233"/>
      <c r="CT204" s="233"/>
      <c r="CU204" s="685">
        <v>25750000</v>
      </c>
      <c r="CV204" s="238">
        <v>25750000</v>
      </c>
      <c r="CW204" s="238">
        <v>25750000</v>
      </c>
      <c r="CX204" s="238">
        <v>25750000</v>
      </c>
      <c r="CY204" s="238"/>
      <c r="CZ204" s="711"/>
      <c r="DA204" s="233"/>
      <c r="DB204" s="233"/>
      <c r="DC204" s="233"/>
      <c r="DD204" s="676">
        <f t="shared" si="432"/>
        <v>25750000</v>
      </c>
      <c r="DE204" s="711">
        <f t="shared" si="432"/>
        <v>25750000</v>
      </c>
      <c r="DF204" s="711">
        <f t="shared" si="432"/>
        <v>25750000</v>
      </c>
      <c r="DG204" s="711">
        <f t="shared" si="432"/>
        <v>25750000</v>
      </c>
      <c r="DH204" s="711"/>
      <c r="DI204" s="685"/>
      <c r="DJ204" s="93"/>
      <c r="DK204" s="685"/>
      <c r="DL204" s="685"/>
      <c r="DM204" s="685"/>
      <c r="DN204" s="685">
        <v>2500000</v>
      </c>
      <c r="DO204" s="685"/>
      <c r="DP204" s="685"/>
      <c r="DQ204" s="685"/>
      <c r="DR204" s="685"/>
      <c r="DS204" s="685"/>
      <c r="DT204" s="685"/>
      <c r="DU204" s="685"/>
      <c r="DV204" s="685"/>
      <c r="DW204" s="685"/>
      <c r="DX204" s="685"/>
      <c r="DY204" s="685"/>
      <c r="DZ204" s="685"/>
      <c r="EA204" s="685"/>
      <c r="EB204" s="685"/>
      <c r="EC204" s="685"/>
      <c r="ED204" s="685"/>
      <c r="EE204" s="685"/>
      <c r="EF204" s="685"/>
      <c r="EG204" s="685"/>
      <c r="EH204" s="685"/>
      <c r="EI204" s="685"/>
      <c r="EJ204" s="685"/>
      <c r="EK204" s="685">
        <v>26522500</v>
      </c>
      <c r="EL204" s="685">
        <v>24000000</v>
      </c>
      <c r="EM204" s="685">
        <v>15840000</v>
      </c>
      <c r="EN204" s="685">
        <v>5280000</v>
      </c>
      <c r="EO204" s="685"/>
      <c r="EP204" s="682"/>
      <c r="EQ204" s="682"/>
      <c r="ER204" s="682"/>
      <c r="ES204" s="676">
        <f>DI204+DM204+DQ204+DU204+DY204+EC204+EG204+EK204+EO204</f>
        <v>26522500</v>
      </c>
      <c r="ET204" s="690">
        <f t="shared" si="433"/>
        <v>26500000</v>
      </c>
      <c r="EU204" s="690">
        <f t="shared" si="433"/>
        <v>15840000</v>
      </c>
      <c r="EV204" s="690">
        <f t="shared" si="433"/>
        <v>5280000</v>
      </c>
      <c r="EW204" s="834"/>
      <c r="EX204" s="682"/>
      <c r="EY204" s="682"/>
      <c r="EZ204" s="682"/>
      <c r="FA204" s="682"/>
      <c r="FB204" s="682"/>
      <c r="FC204" s="682"/>
      <c r="FD204" s="682">
        <v>27381780</v>
      </c>
      <c r="FE204" s="682"/>
      <c r="FF204" s="676">
        <f>EW204+EX204+EY204+EZ204+FA204+FB204+FC204+FD204+FE204</f>
        <v>27381780</v>
      </c>
      <c r="FG204" s="107">
        <f>BL204+DD204+ES204+FF204</f>
        <v>104654280</v>
      </c>
    </row>
    <row r="205" spans="1:163" ht="24.75" customHeight="1" x14ac:dyDescent="0.2">
      <c r="A205" s="299"/>
      <c r="B205" s="299"/>
      <c r="C205" s="205">
        <v>40</v>
      </c>
      <c r="D205" s="206" t="s">
        <v>483</v>
      </c>
      <c r="E205" s="259"/>
      <c r="F205" s="259"/>
      <c r="G205" s="208"/>
      <c r="H205" s="259"/>
      <c r="I205" s="259"/>
      <c r="J205" s="208"/>
      <c r="K205" s="208"/>
      <c r="L205" s="260"/>
      <c r="M205" s="259"/>
      <c r="N205" s="259"/>
      <c r="O205" s="150"/>
      <c r="P205" s="150"/>
      <c r="Q205" s="259"/>
      <c r="R205" s="262"/>
      <c r="S205" s="871"/>
      <c r="T205" s="259"/>
      <c r="U205" s="259"/>
      <c r="V205" s="150"/>
      <c r="W205" s="208"/>
      <c r="X205" s="208"/>
      <c r="Y205" s="263"/>
      <c r="Z205" s="208"/>
      <c r="AA205" s="208"/>
      <c r="AB205" s="73">
        <f t="shared" ref="AB205:BK205" si="434">SUM(AB206:AB210)</f>
        <v>0</v>
      </c>
      <c r="AC205" s="73">
        <f t="shared" si="434"/>
        <v>0</v>
      </c>
      <c r="AD205" s="73">
        <f t="shared" si="434"/>
        <v>0</v>
      </c>
      <c r="AE205" s="73">
        <f t="shared" si="434"/>
        <v>0</v>
      </c>
      <c r="AF205" s="73">
        <f t="shared" si="434"/>
        <v>0</v>
      </c>
      <c r="AG205" s="73">
        <f t="shared" si="434"/>
        <v>30000000</v>
      </c>
      <c r="AH205" s="73">
        <f t="shared" si="434"/>
        <v>3534550</v>
      </c>
      <c r="AI205" s="73">
        <f t="shared" si="434"/>
        <v>3534550</v>
      </c>
      <c r="AJ205" s="73">
        <f t="shared" si="434"/>
        <v>0</v>
      </c>
      <c r="AK205" s="73">
        <f t="shared" si="434"/>
        <v>0</v>
      </c>
      <c r="AL205" s="73">
        <f t="shared" si="434"/>
        <v>0</v>
      </c>
      <c r="AM205" s="73">
        <f t="shared" si="434"/>
        <v>0</v>
      </c>
      <c r="AN205" s="73">
        <f t="shared" si="434"/>
        <v>7383</v>
      </c>
      <c r="AO205" s="73">
        <f t="shared" si="434"/>
        <v>295344126</v>
      </c>
      <c r="AP205" s="73">
        <f t="shared" si="434"/>
        <v>101394245</v>
      </c>
      <c r="AQ205" s="73">
        <f t="shared" si="434"/>
        <v>101394245</v>
      </c>
      <c r="AR205" s="73">
        <f t="shared" si="434"/>
        <v>0</v>
      </c>
      <c r="AS205" s="73">
        <f t="shared" si="434"/>
        <v>0</v>
      </c>
      <c r="AT205" s="73">
        <f t="shared" si="434"/>
        <v>0</v>
      </c>
      <c r="AU205" s="73">
        <f t="shared" si="434"/>
        <v>0</v>
      </c>
      <c r="AV205" s="73">
        <f t="shared" si="434"/>
        <v>0</v>
      </c>
      <c r="AW205" s="73">
        <f t="shared" si="434"/>
        <v>0</v>
      </c>
      <c r="AX205" s="73">
        <f t="shared" si="434"/>
        <v>0</v>
      </c>
      <c r="AY205" s="73">
        <f t="shared" si="434"/>
        <v>0</v>
      </c>
      <c r="AZ205" s="73">
        <f t="shared" si="434"/>
        <v>0</v>
      </c>
      <c r="BA205" s="73">
        <f t="shared" si="434"/>
        <v>0</v>
      </c>
      <c r="BB205" s="73">
        <f t="shared" si="434"/>
        <v>0</v>
      </c>
      <c r="BC205" s="73">
        <f t="shared" si="434"/>
        <v>0</v>
      </c>
      <c r="BD205" s="73">
        <f t="shared" si="434"/>
        <v>307812279</v>
      </c>
      <c r="BE205" s="73">
        <f t="shared" si="434"/>
        <v>307812279</v>
      </c>
      <c r="BF205" s="73">
        <f t="shared" si="434"/>
        <v>186143333</v>
      </c>
      <c r="BG205" s="73">
        <f t="shared" si="434"/>
        <v>186143333</v>
      </c>
      <c r="BH205" s="73">
        <f t="shared" si="434"/>
        <v>0</v>
      </c>
      <c r="BI205" s="73">
        <f t="shared" si="434"/>
        <v>0</v>
      </c>
      <c r="BJ205" s="73">
        <f t="shared" si="434"/>
        <v>0</v>
      </c>
      <c r="BK205" s="73">
        <f t="shared" si="434"/>
        <v>0</v>
      </c>
      <c r="BL205" s="73">
        <f>SUM(BL206:BL210)</f>
        <v>307819662</v>
      </c>
      <c r="BM205" s="73">
        <f>SUM(BM206:BM210)</f>
        <v>633156405</v>
      </c>
      <c r="BN205" s="73">
        <f t="shared" ref="BN205:ED205" si="435">SUM(BN206:BN210)</f>
        <v>291072128</v>
      </c>
      <c r="BO205" s="73">
        <f t="shared" si="435"/>
        <v>291072128</v>
      </c>
      <c r="BP205" s="73">
        <f t="shared" si="435"/>
        <v>0</v>
      </c>
      <c r="BQ205" s="139">
        <f t="shared" si="435"/>
        <v>0</v>
      </c>
      <c r="BR205" s="139">
        <f t="shared" si="435"/>
        <v>0</v>
      </c>
      <c r="BS205" s="139">
        <f t="shared" si="435"/>
        <v>0</v>
      </c>
      <c r="BT205" s="73">
        <f t="shared" si="435"/>
        <v>0</v>
      </c>
      <c r="BU205" s="139">
        <f t="shared" si="435"/>
        <v>100000000</v>
      </c>
      <c r="BV205" s="139">
        <f t="shared" si="435"/>
        <v>96170948</v>
      </c>
      <c r="BW205" s="139">
        <f t="shared" si="435"/>
        <v>91711083</v>
      </c>
      <c r="BX205" s="139"/>
      <c r="BY205" s="73">
        <f t="shared" si="435"/>
        <v>0</v>
      </c>
      <c r="BZ205" s="139">
        <f t="shared" si="435"/>
        <v>0</v>
      </c>
      <c r="CA205" s="139">
        <f t="shared" si="435"/>
        <v>0</v>
      </c>
      <c r="CB205" s="139">
        <f t="shared" si="435"/>
        <v>0</v>
      </c>
      <c r="CC205" s="139"/>
      <c r="CD205" s="73">
        <f t="shared" si="435"/>
        <v>0</v>
      </c>
      <c r="CE205" s="139">
        <f t="shared" si="435"/>
        <v>407432105</v>
      </c>
      <c r="CF205" s="139">
        <f t="shared" si="435"/>
        <v>157383990</v>
      </c>
      <c r="CG205" s="139">
        <f t="shared" si="435"/>
        <v>157383990</v>
      </c>
      <c r="CH205" s="73">
        <f t="shared" si="435"/>
        <v>0</v>
      </c>
      <c r="CI205" s="139">
        <f t="shared" si="435"/>
        <v>0</v>
      </c>
      <c r="CJ205" s="139">
        <f t="shared" si="435"/>
        <v>0</v>
      </c>
      <c r="CK205" s="139">
        <f t="shared" si="435"/>
        <v>0</v>
      </c>
      <c r="CL205" s="73">
        <f t="shared" si="435"/>
        <v>0</v>
      </c>
      <c r="CM205" s="139">
        <f t="shared" si="435"/>
        <v>0</v>
      </c>
      <c r="CN205" s="139">
        <f t="shared" si="435"/>
        <v>0</v>
      </c>
      <c r="CO205" s="139">
        <f t="shared" si="435"/>
        <v>0</v>
      </c>
      <c r="CP205" s="73">
        <f t="shared" si="435"/>
        <v>0</v>
      </c>
      <c r="CQ205" s="139">
        <f t="shared" si="435"/>
        <v>0</v>
      </c>
      <c r="CR205" s="139">
        <f t="shared" si="435"/>
        <v>0</v>
      </c>
      <c r="CS205" s="139">
        <f t="shared" si="435"/>
        <v>0</v>
      </c>
      <c r="CT205" s="139"/>
      <c r="CU205" s="73">
        <f t="shared" si="435"/>
        <v>189234597.36018443</v>
      </c>
      <c r="CV205" s="139">
        <f t="shared" si="435"/>
        <v>289234596.99691093</v>
      </c>
      <c r="CW205" s="139">
        <f t="shared" si="435"/>
        <v>248422135</v>
      </c>
      <c r="CX205" s="139">
        <f t="shared" si="435"/>
        <v>245627000</v>
      </c>
      <c r="CY205" s="139"/>
      <c r="CZ205" s="73">
        <f t="shared" si="435"/>
        <v>0</v>
      </c>
      <c r="DA205" s="139">
        <f t="shared" si="435"/>
        <v>0</v>
      </c>
      <c r="DB205" s="139">
        <f t="shared" si="435"/>
        <v>0</v>
      </c>
      <c r="DC205" s="139">
        <f t="shared" si="435"/>
        <v>0</v>
      </c>
      <c r="DD205" s="73">
        <f t="shared" si="435"/>
        <v>189234597.00000003</v>
      </c>
      <c r="DE205" s="73">
        <f t="shared" si="435"/>
        <v>796666701.99691093</v>
      </c>
      <c r="DF205" s="73">
        <f t="shared" si="435"/>
        <v>501977073</v>
      </c>
      <c r="DG205" s="73">
        <f t="shared" si="435"/>
        <v>494722073</v>
      </c>
      <c r="DH205" s="73"/>
      <c r="DI205" s="73">
        <f t="shared" si="435"/>
        <v>0</v>
      </c>
      <c r="DJ205" s="73">
        <f t="shared" si="435"/>
        <v>0</v>
      </c>
      <c r="DK205" s="73">
        <f t="shared" si="435"/>
        <v>0</v>
      </c>
      <c r="DL205" s="73">
        <f t="shared" si="435"/>
        <v>0</v>
      </c>
      <c r="DM205" s="73">
        <f t="shared" si="435"/>
        <v>0</v>
      </c>
      <c r="DN205" s="73">
        <f t="shared" si="435"/>
        <v>286598856</v>
      </c>
      <c r="DO205" s="73">
        <f t="shared" si="435"/>
        <v>55083576</v>
      </c>
      <c r="DP205" s="73">
        <f t="shared" si="435"/>
        <v>28833576</v>
      </c>
      <c r="DQ205" s="73">
        <f t="shared" si="435"/>
        <v>0</v>
      </c>
      <c r="DR205" s="73">
        <f t="shared" si="435"/>
        <v>0</v>
      </c>
      <c r="DS205" s="73">
        <f t="shared" si="435"/>
        <v>0</v>
      </c>
      <c r="DT205" s="73">
        <f t="shared" si="435"/>
        <v>0</v>
      </c>
      <c r="DU205" s="73">
        <f t="shared" si="435"/>
        <v>0</v>
      </c>
      <c r="DV205" s="73">
        <f t="shared" si="435"/>
        <v>357381407</v>
      </c>
      <c r="DW205" s="73">
        <f t="shared" si="435"/>
        <v>57684004</v>
      </c>
      <c r="DX205" s="73">
        <f t="shared" si="435"/>
        <v>2640000</v>
      </c>
      <c r="DY205" s="73">
        <f t="shared" si="435"/>
        <v>0</v>
      </c>
      <c r="DZ205" s="73">
        <f t="shared" si="435"/>
        <v>0</v>
      </c>
      <c r="EA205" s="73">
        <f t="shared" si="435"/>
        <v>0</v>
      </c>
      <c r="EB205" s="73">
        <f t="shared" si="435"/>
        <v>0</v>
      </c>
      <c r="EC205" s="73">
        <f t="shared" si="435"/>
        <v>0</v>
      </c>
      <c r="ED205" s="73">
        <f t="shared" si="435"/>
        <v>0</v>
      </c>
      <c r="EE205" s="73">
        <f t="shared" ref="EE205:ER205" si="436">SUM(EE206:EE210)</f>
        <v>0</v>
      </c>
      <c r="EF205" s="73">
        <f t="shared" si="436"/>
        <v>0</v>
      </c>
      <c r="EG205" s="73">
        <f t="shared" si="436"/>
        <v>0</v>
      </c>
      <c r="EH205" s="73">
        <f t="shared" si="436"/>
        <v>0</v>
      </c>
      <c r="EI205" s="73">
        <f t="shared" si="436"/>
        <v>0</v>
      </c>
      <c r="EJ205" s="73">
        <f t="shared" si="436"/>
        <v>0</v>
      </c>
      <c r="EK205" s="73">
        <f t="shared" si="436"/>
        <v>194911635</v>
      </c>
      <c r="EL205" s="73">
        <f t="shared" si="436"/>
        <v>398834562</v>
      </c>
      <c r="EM205" s="73">
        <f t="shared" si="436"/>
        <v>254505296</v>
      </c>
      <c r="EN205" s="73">
        <f t="shared" si="436"/>
        <v>55582000</v>
      </c>
      <c r="EO205" s="73">
        <f t="shared" si="436"/>
        <v>0</v>
      </c>
      <c r="EP205" s="73">
        <f t="shared" si="436"/>
        <v>0</v>
      </c>
      <c r="EQ205" s="73">
        <f t="shared" si="436"/>
        <v>0</v>
      </c>
      <c r="ER205" s="73">
        <f t="shared" si="436"/>
        <v>0</v>
      </c>
      <c r="ES205" s="73">
        <f>SUM(ES206:ES210)</f>
        <v>194911635</v>
      </c>
      <c r="ET205" s="73">
        <f t="shared" ref="ET205:EV205" si="437">SUM(ET206:ET210)</f>
        <v>1042814825</v>
      </c>
      <c r="EU205" s="73">
        <f t="shared" si="437"/>
        <v>367272876</v>
      </c>
      <c r="EV205" s="73">
        <f t="shared" si="437"/>
        <v>87055576</v>
      </c>
      <c r="EW205" s="680"/>
      <c r="EX205" s="680"/>
      <c r="EY205" s="680"/>
      <c r="EZ205" s="680"/>
      <c r="FA205" s="680"/>
      <c r="FB205" s="680"/>
      <c r="FC205" s="680"/>
      <c r="FD205" s="680"/>
      <c r="FE205" s="680"/>
      <c r="FF205" s="73">
        <f>SUM(FF206:FF210)</f>
        <v>200758984.00142908</v>
      </c>
      <c r="FG205" s="72">
        <f>SUM(FG206:FG210)</f>
        <v>892724878.00142908</v>
      </c>
    </row>
    <row r="206" spans="1:163" ht="95.25" customHeight="1" x14ac:dyDescent="0.2">
      <c r="A206" s="299"/>
      <c r="B206" s="299"/>
      <c r="C206" s="217">
        <v>25</v>
      </c>
      <c r="D206" s="241" t="s">
        <v>484</v>
      </c>
      <c r="E206" s="469" t="s">
        <v>485</v>
      </c>
      <c r="F206" s="512" t="s">
        <v>486</v>
      </c>
      <c r="G206" s="226">
        <v>142</v>
      </c>
      <c r="H206" s="222" t="s">
        <v>487</v>
      </c>
      <c r="I206" s="218" t="s">
        <v>488</v>
      </c>
      <c r="J206" s="248" t="s">
        <v>439</v>
      </c>
      <c r="K206" s="248">
        <v>2</v>
      </c>
      <c r="L206" s="510" t="s">
        <v>58</v>
      </c>
      <c r="M206" s="227" t="s">
        <v>53</v>
      </c>
      <c r="N206" s="227">
        <v>12</v>
      </c>
      <c r="O206" s="518">
        <v>12</v>
      </c>
      <c r="P206" s="952">
        <v>12</v>
      </c>
      <c r="Q206" s="792">
        <v>12</v>
      </c>
      <c r="R206" s="228"/>
      <c r="S206" s="940">
        <v>12</v>
      </c>
      <c r="T206" s="519">
        <v>12</v>
      </c>
      <c r="U206" s="519"/>
      <c r="V206" s="960">
        <v>4</v>
      </c>
      <c r="W206" s="519">
        <v>12</v>
      </c>
      <c r="X206" s="510"/>
      <c r="Y206" s="511">
        <f>BL206/$BL$205</f>
        <v>3.2486553766666149E-2</v>
      </c>
      <c r="Z206" s="226">
        <v>3</v>
      </c>
      <c r="AA206" s="330" t="s">
        <v>450</v>
      </c>
      <c r="AB206" s="105"/>
      <c r="AC206" s="75"/>
      <c r="AD206" s="68"/>
      <c r="AE206" s="68"/>
      <c r="AF206" s="105"/>
      <c r="AG206" s="75"/>
      <c r="AH206" s="75"/>
      <c r="AI206" s="75"/>
      <c r="AJ206" s="105"/>
      <c r="AK206" s="75"/>
      <c r="AL206" s="75"/>
      <c r="AM206" s="75"/>
      <c r="AN206" s="105"/>
      <c r="AO206" s="75"/>
      <c r="AP206" s="75"/>
      <c r="AQ206" s="75"/>
      <c r="AR206" s="105"/>
      <c r="AS206" s="75"/>
      <c r="AT206" s="68"/>
      <c r="AU206" s="68"/>
      <c r="AV206" s="105"/>
      <c r="AW206" s="75"/>
      <c r="AX206" s="75"/>
      <c r="AY206" s="75"/>
      <c r="AZ206" s="105"/>
      <c r="BA206" s="75"/>
      <c r="BB206" s="75"/>
      <c r="BC206" s="75"/>
      <c r="BD206" s="105">
        <v>10000000</v>
      </c>
      <c r="BE206" s="75">
        <v>10000000</v>
      </c>
      <c r="BF206" s="68">
        <v>9650000</v>
      </c>
      <c r="BG206" s="68">
        <v>9650000</v>
      </c>
      <c r="BH206" s="105"/>
      <c r="BI206" s="75"/>
      <c r="BJ206" s="75"/>
      <c r="BK206" s="75"/>
      <c r="BL206" s="67">
        <f>+AB206+AF206+AJ206+AN206+AR206+AV206+AZ206+BD206+BH206</f>
        <v>10000000</v>
      </c>
      <c r="BM206" s="68">
        <f t="shared" ref="BM206:BO210" si="438">AC206+AG206+AK206+AO206+AS206+AW206+BA206+BE206+BI206</f>
        <v>10000000</v>
      </c>
      <c r="BN206" s="68">
        <f t="shared" si="438"/>
        <v>9650000</v>
      </c>
      <c r="BO206" s="68">
        <f t="shared" si="438"/>
        <v>9650000</v>
      </c>
      <c r="BP206" s="682"/>
      <c r="BQ206" s="238"/>
      <c r="BR206" s="238"/>
      <c r="BS206" s="238"/>
      <c r="BT206" s="682"/>
      <c r="BU206" s="322">
        <v>56000000</v>
      </c>
      <c r="BV206" s="238">
        <v>53125000</v>
      </c>
      <c r="BW206" s="238">
        <v>53125000</v>
      </c>
      <c r="BX206" s="238"/>
      <c r="BY206" s="682"/>
      <c r="BZ206" s="238"/>
      <c r="CA206" s="238"/>
      <c r="CB206" s="238"/>
      <c r="CC206" s="238"/>
      <c r="CD206" s="682"/>
      <c r="CE206" s="238"/>
      <c r="CF206" s="238"/>
      <c r="CG206" s="238"/>
      <c r="CH206" s="682"/>
      <c r="CI206" s="238"/>
      <c r="CJ206" s="238"/>
      <c r="CK206" s="238"/>
      <c r="CL206" s="682"/>
      <c r="CM206" s="238"/>
      <c r="CN206" s="238"/>
      <c r="CO206" s="238"/>
      <c r="CP206" s="682"/>
      <c r="CQ206" s="238"/>
      <c r="CR206" s="238"/>
      <c r="CS206" s="238"/>
      <c r="CT206" s="238"/>
      <c r="CU206" s="685">
        <v>6147579.9099539006</v>
      </c>
      <c r="CV206" s="238">
        <v>6147580</v>
      </c>
      <c r="CW206" s="238">
        <v>0</v>
      </c>
      <c r="CX206" s="238">
        <v>0</v>
      </c>
      <c r="CY206" s="238"/>
      <c r="CZ206" s="682"/>
      <c r="DA206" s="238"/>
      <c r="DB206" s="238"/>
      <c r="DC206" s="238"/>
      <c r="DD206" s="676">
        <f t="shared" ref="DD206:DG209" si="439">BP206+BT206+BY206+CD206+CH206+CL206+CP206+CU206+CZ206</f>
        <v>6147579.9099539006</v>
      </c>
      <c r="DE206" s="711">
        <f t="shared" si="439"/>
        <v>62147580</v>
      </c>
      <c r="DF206" s="711">
        <f t="shared" si="439"/>
        <v>53125000</v>
      </c>
      <c r="DG206" s="711">
        <f t="shared" si="439"/>
        <v>53125000</v>
      </c>
      <c r="DH206" s="711"/>
      <c r="DI206" s="685"/>
      <c r="DJ206" s="93"/>
      <c r="DK206" s="685"/>
      <c r="DL206" s="685"/>
      <c r="DM206" s="685"/>
      <c r="DN206" s="685">
        <v>27000000</v>
      </c>
      <c r="DO206" s="685"/>
      <c r="DP206" s="685"/>
      <c r="DQ206" s="685"/>
      <c r="DR206" s="685"/>
      <c r="DS206" s="685"/>
      <c r="DT206" s="685"/>
      <c r="DU206" s="685"/>
      <c r="DV206" s="685"/>
      <c r="DW206" s="685"/>
      <c r="DX206" s="685"/>
      <c r="DY206" s="685"/>
      <c r="DZ206" s="685"/>
      <c r="EA206" s="685"/>
      <c r="EB206" s="685"/>
      <c r="EC206" s="685"/>
      <c r="ED206" s="685"/>
      <c r="EE206" s="685"/>
      <c r="EF206" s="685"/>
      <c r="EG206" s="685"/>
      <c r="EH206" s="685"/>
      <c r="EI206" s="685"/>
      <c r="EJ206" s="685"/>
      <c r="EK206" s="685">
        <v>6300000</v>
      </c>
      <c r="EL206" s="685">
        <v>80000000</v>
      </c>
      <c r="EM206" s="685">
        <v>65460000</v>
      </c>
      <c r="EN206" s="685">
        <v>7710000</v>
      </c>
      <c r="EO206" s="685"/>
      <c r="EP206" s="682"/>
      <c r="EQ206" s="682"/>
      <c r="ER206" s="682"/>
      <c r="ES206" s="676">
        <f>DI206+DM206+DQ206+DU206+DY206+EC206+EG206+EK206+EO206</f>
        <v>6300000</v>
      </c>
      <c r="ET206" s="690">
        <f t="shared" ref="ET206:EV210" si="440">DJ206+DN206+DR206+DV206+DZ206+ED206+EH206+EL206+EP206</f>
        <v>107000000</v>
      </c>
      <c r="EU206" s="690">
        <f t="shared" si="440"/>
        <v>65460000</v>
      </c>
      <c r="EV206" s="690">
        <f t="shared" si="440"/>
        <v>7710000</v>
      </c>
      <c r="EW206" s="834"/>
      <c r="EX206" s="682"/>
      <c r="EY206" s="682"/>
      <c r="EZ206" s="682"/>
      <c r="FA206" s="682"/>
      <c r="FB206" s="682"/>
      <c r="FC206" s="682"/>
      <c r="FD206" s="682">
        <v>6500000</v>
      </c>
      <c r="FE206" s="685"/>
      <c r="FF206" s="676">
        <f>EW206+EX206+EY206+EZ206+FA206+FB206+FC206+FD206+FE206</f>
        <v>6500000</v>
      </c>
      <c r="FG206" s="107">
        <f>BL206+DD206+ES206+FF206</f>
        <v>28947579.9099539</v>
      </c>
    </row>
    <row r="207" spans="1:163" ht="217.5" customHeight="1" x14ac:dyDescent="0.2">
      <c r="A207" s="299"/>
      <c r="B207" s="299"/>
      <c r="C207" s="247" t="s">
        <v>489</v>
      </c>
      <c r="D207" s="218" t="s">
        <v>490</v>
      </c>
      <c r="E207" s="226">
        <v>10</v>
      </c>
      <c r="F207" s="226" t="s">
        <v>491</v>
      </c>
      <c r="G207" s="226">
        <v>143</v>
      </c>
      <c r="H207" s="222" t="s">
        <v>492</v>
      </c>
      <c r="I207" s="218" t="s">
        <v>493</v>
      </c>
      <c r="J207" s="248" t="s">
        <v>439</v>
      </c>
      <c r="K207" s="248">
        <v>2</v>
      </c>
      <c r="L207" s="510" t="s">
        <v>58</v>
      </c>
      <c r="M207" s="227">
        <v>1</v>
      </c>
      <c r="N207" s="227">
        <v>1</v>
      </c>
      <c r="O207" s="497">
        <v>1</v>
      </c>
      <c r="P207" s="950">
        <v>1</v>
      </c>
      <c r="Q207" s="789">
        <v>1</v>
      </c>
      <c r="R207" s="228"/>
      <c r="S207" s="906">
        <v>1</v>
      </c>
      <c r="T207" s="495">
        <v>1</v>
      </c>
      <c r="U207" s="495"/>
      <c r="V207" s="925">
        <v>1</v>
      </c>
      <c r="W207" s="495">
        <v>1</v>
      </c>
      <c r="X207" s="510"/>
      <c r="Y207" s="511">
        <f>BL207/$BL$205</f>
        <v>0</v>
      </c>
      <c r="Z207" s="226">
        <v>3</v>
      </c>
      <c r="AA207" s="330" t="s">
        <v>450</v>
      </c>
      <c r="AB207" s="105"/>
      <c r="AC207" s="75"/>
      <c r="AD207" s="68"/>
      <c r="AE207" s="68"/>
      <c r="AF207" s="105"/>
      <c r="AG207" s="75"/>
      <c r="AH207" s="75"/>
      <c r="AI207" s="75"/>
      <c r="AJ207" s="105"/>
      <c r="AK207" s="75"/>
      <c r="AL207" s="75"/>
      <c r="AM207" s="75"/>
      <c r="AN207" s="105"/>
      <c r="AO207" s="75"/>
      <c r="AP207" s="75"/>
      <c r="AQ207" s="75"/>
      <c r="AR207" s="105"/>
      <c r="AS207" s="75"/>
      <c r="AT207" s="68"/>
      <c r="AU207" s="68"/>
      <c r="AV207" s="105"/>
      <c r="AW207" s="75"/>
      <c r="AX207" s="75"/>
      <c r="AY207" s="75"/>
      <c r="AZ207" s="105"/>
      <c r="BA207" s="75"/>
      <c r="BB207" s="75"/>
      <c r="BC207" s="75"/>
      <c r="BD207" s="105"/>
      <c r="BE207" s="75"/>
      <c r="BF207" s="68"/>
      <c r="BG207" s="68"/>
      <c r="BH207" s="105"/>
      <c r="BI207" s="75"/>
      <c r="BJ207" s="75"/>
      <c r="BK207" s="75"/>
      <c r="BL207" s="67">
        <f>+AB207+AF207+AJ207+AN207+AR207+AV207+AZ207+BD207+BH207</f>
        <v>0</v>
      </c>
      <c r="BM207" s="68">
        <f t="shared" si="438"/>
        <v>0</v>
      </c>
      <c r="BN207" s="68">
        <f t="shared" si="438"/>
        <v>0</v>
      </c>
      <c r="BO207" s="68">
        <f t="shared" si="438"/>
        <v>0</v>
      </c>
      <c r="BP207" s="682"/>
      <c r="BQ207" s="238"/>
      <c r="BR207" s="238"/>
      <c r="BS207" s="238"/>
      <c r="BT207" s="682"/>
      <c r="BU207" s="322">
        <v>20000000</v>
      </c>
      <c r="BV207" s="238">
        <v>19045948</v>
      </c>
      <c r="BW207" s="238">
        <v>19045948</v>
      </c>
      <c r="BX207" s="238"/>
      <c r="BY207" s="682"/>
      <c r="BZ207" s="238"/>
      <c r="CA207" s="238"/>
      <c r="CB207" s="238"/>
      <c r="CC207" s="238"/>
      <c r="CD207" s="682"/>
      <c r="CE207" s="238"/>
      <c r="CF207" s="238"/>
      <c r="CG207" s="238"/>
      <c r="CH207" s="682"/>
      <c r="CI207" s="238"/>
      <c r="CJ207" s="238"/>
      <c r="CK207" s="238"/>
      <c r="CL207" s="682"/>
      <c r="CM207" s="238"/>
      <c r="CN207" s="238"/>
      <c r="CO207" s="238"/>
      <c r="CP207" s="682"/>
      <c r="CQ207" s="238"/>
      <c r="CR207" s="238"/>
      <c r="CS207" s="238"/>
      <c r="CT207" s="238"/>
      <c r="CU207" s="685">
        <v>0</v>
      </c>
      <c r="CV207" s="238"/>
      <c r="CW207" s="238"/>
      <c r="CX207" s="238"/>
      <c r="CY207" s="238"/>
      <c r="CZ207" s="682"/>
      <c r="DA207" s="238"/>
      <c r="DB207" s="238"/>
      <c r="DC207" s="238"/>
      <c r="DD207" s="676">
        <f t="shared" si="439"/>
        <v>0</v>
      </c>
      <c r="DE207" s="711">
        <f t="shared" si="439"/>
        <v>20000000</v>
      </c>
      <c r="DF207" s="711">
        <f t="shared" si="439"/>
        <v>19045948</v>
      </c>
      <c r="DG207" s="711">
        <f t="shared" si="439"/>
        <v>19045948</v>
      </c>
      <c r="DH207" s="711"/>
      <c r="DI207" s="685"/>
      <c r="DJ207" s="93"/>
      <c r="DK207" s="685"/>
      <c r="DL207" s="685"/>
      <c r="DM207" s="685"/>
      <c r="DN207" s="685"/>
      <c r="DO207" s="685"/>
      <c r="DP207" s="685"/>
      <c r="DQ207" s="685"/>
      <c r="DR207" s="685"/>
      <c r="DS207" s="685"/>
      <c r="DT207" s="685"/>
      <c r="DU207" s="685"/>
      <c r="DV207" s="685"/>
      <c r="DW207" s="685"/>
      <c r="DX207" s="685"/>
      <c r="DY207" s="685"/>
      <c r="DZ207" s="685"/>
      <c r="EA207" s="685"/>
      <c r="EB207" s="685"/>
      <c r="EC207" s="685"/>
      <c r="ED207" s="685"/>
      <c r="EE207" s="685"/>
      <c r="EF207" s="685"/>
      <c r="EG207" s="685"/>
      <c r="EH207" s="685"/>
      <c r="EI207" s="685"/>
      <c r="EJ207" s="685"/>
      <c r="EK207" s="685"/>
      <c r="EL207" s="685">
        <v>35000000</v>
      </c>
      <c r="EM207" s="685">
        <v>25509300</v>
      </c>
      <c r="EN207" s="685">
        <v>3380000</v>
      </c>
      <c r="EO207" s="685"/>
      <c r="EP207" s="682"/>
      <c r="EQ207" s="682"/>
      <c r="ER207" s="682"/>
      <c r="ES207" s="676">
        <f>DI207+DM207+DQ207+DU207+DY207+EC207+EG207+EK207+EO207</f>
        <v>0</v>
      </c>
      <c r="ET207" s="690">
        <f t="shared" si="440"/>
        <v>35000000</v>
      </c>
      <c r="EU207" s="690">
        <f t="shared" si="440"/>
        <v>25509300</v>
      </c>
      <c r="EV207" s="690">
        <f t="shared" si="440"/>
        <v>3380000</v>
      </c>
      <c r="EW207" s="834"/>
      <c r="EX207" s="682"/>
      <c r="EY207" s="682"/>
      <c r="EZ207" s="682"/>
      <c r="FA207" s="682"/>
      <c r="FB207" s="682"/>
      <c r="FC207" s="682"/>
      <c r="FD207" s="682">
        <v>0</v>
      </c>
      <c r="FE207" s="685"/>
      <c r="FF207" s="676">
        <f>EW207+EX207+EY207+EZ207+FA207+FB207+FC207+FD207+FE207</f>
        <v>0</v>
      </c>
      <c r="FG207" s="107">
        <f>BL207+DD207+ES207+FF207</f>
        <v>0</v>
      </c>
    </row>
    <row r="208" spans="1:163" ht="343.5" customHeight="1" x14ac:dyDescent="0.2">
      <c r="A208" s="299"/>
      <c r="B208" s="299"/>
      <c r="C208" s="247">
        <v>25</v>
      </c>
      <c r="D208" s="468" t="s">
        <v>484</v>
      </c>
      <c r="E208" s="235" t="s">
        <v>485</v>
      </c>
      <c r="F208" s="512" t="s">
        <v>486</v>
      </c>
      <c r="G208" s="226">
        <v>144</v>
      </c>
      <c r="H208" s="222" t="s">
        <v>494</v>
      </c>
      <c r="I208" s="218" t="s">
        <v>495</v>
      </c>
      <c r="J208" s="248" t="s">
        <v>439</v>
      </c>
      <c r="K208" s="248">
        <v>2</v>
      </c>
      <c r="L208" s="510" t="s">
        <v>58</v>
      </c>
      <c r="M208" s="180">
        <v>5</v>
      </c>
      <c r="N208" s="227">
        <v>5</v>
      </c>
      <c r="O208" s="497">
        <v>5</v>
      </c>
      <c r="P208" s="950">
        <v>4</v>
      </c>
      <c r="Q208" s="789">
        <v>5</v>
      </c>
      <c r="R208" s="228"/>
      <c r="S208" s="906">
        <v>5</v>
      </c>
      <c r="T208" s="495">
        <v>5</v>
      </c>
      <c r="U208" s="495"/>
      <c r="V208" s="925">
        <v>4</v>
      </c>
      <c r="W208" s="495">
        <v>5</v>
      </c>
      <c r="X208" s="510"/>
      <c r="Y208" s="511">
        <f>BL208/$BL$205</f>
        <v>0.58182362632832729</v>
      </c>
      <c r="Z208" s="226">
        <v>3</v>
      </c>
      <c r="AA208" s="330" t="s">
        <v>450</v>
      </c>
      <c r="AB208" s="105"/>
      <c r="AC208" s="75"/>
      <c r="AD208" s="68"/>
      <c r="AE208" s="68"/>
      <c r="AF208" s="105"/>
      <c r="AG208" s="69">
        <v>30000000</v>
      </c>
      <c r="AH208" s="69">
        <v>3534550</v>
      </c>
      <c r="AI208" s="75">
        <v>3534550</v>
      </c>
      <c r="AJ208" s="105"/>
      <c r="AK208" s="75"/>
      <c r="AL208" s="75"/>
      <c r="AM208" s="75"/>
      <c r="AN208" s="77">
        <v>7383</v>
      </c>
      <c r="AO208" s="78">
        <v>132046856</v>
      </c>
      <c r="AP208" s="78"/>
      <c r="AQ208" s="75"/>
      <c r="AR208" s="105"/>
      <c r="AS208" s="75"/>
      <c r="AT208" s="68"/>
      <c r="AU208" s="68"/>
      <c r="AV208" s="105"/>
      <c r="AW208" s="75"/>
      <c r="AX208" s="75"/>
      <c r="AY208" s="75"/>
      <c r="AZ208" s="105"/>
      <c r="BA208" s="75"/>
      <c r="BB208" s="75"/>
      <c r="BC208" s="75"/>
      <c r="BD208" s="105">
        <f>77600000+101489369</f>
        <v>179089369</v>
      </c>
      <c r="BE208" s="75">
        <v>179089369</v>
      </c>
      <c r="BF208" s="68">
        <v>119500000</v>
      </c>
      <c r="BG208" s="68">
        <v>119500000</v>
      </c>
      <c r="BH208" s="105"/>
      <c r="BI208" s="75"/>
      <c r="BJ208" s="75"/>
      <c r="BK208" s="75"/>
      <c r="BL208" s="67">
        <f>+AB208+AF208+AJ208+AN208+AR208+AV208+AZ208+BD208+BH208</f>
        <v>179096752</v>
      </c>
      <c r="BM208" s="68">
        <f t="shared" si="438"/>
        <v>341136225</v>
      </c>
      <c r="BN208" s="68">
        <f t="shared" si="438"/>
        <v>123034550</v>
      </c>
      <c r="BO208" s="68">
        <f t="shared" si="438"/>
        <v>123034550</v>
      </c>
      <c r="BP208" s="682"/>
      <c r="BQ208" s="238"/>
      <c r="BR208" s="238"/>
      <c r="BS208" s="238"/>
      <c r="BT208" s="682"/>
      <c r="BU208" s="322">
        <v>24000000</v>
      </c>
      <c r="BV208" s="238">
        <v>24000000</v>
      </c>
      <c r="BW208" s="238">
        <v>19540135</v>
      </c>
      <c r="BX208" s="238"/>
      <c r="BY208" s="682"/>
      <c r="BZ208" s="238"/>
      <c r="CA208" s="238"/>
      <c r="CB208" s="238"/>
      <c r="CC208" s="238"/>
      <c r="CD208" s="682"/>
      <c r="CE208" s="322">
        <v>238136825</v>
      </c>
      <c r="CF208" s="238">
        <v>12710390</v>
      </c>
      <c r="CG208" s="238">
        <v>12710390</v>
      </c>
      <c r="CH208" s="682"/>
      <c r="CI208" s="238"/>
      <c r="CJ208" s="238"/>
      <c r="CK208" s="238"/>
      <c r="CL208" s="682"/>
      <c r="CM208" s="238"/>
      <c r="CN208" s="238"/>
      <c r="CO208" s="238"/>
      <c r="CP208" s="682"/>
      <c r="CQ208" s="238"/>
      <c r="CR208" s="238"/>
      <c r="CS208" s="238"/>
      <c r="CT208" s="238"/>
      <c r="CU208" s="685">
        <v>110101159.45331961</v>
      </c>
      <c r="CV208" s="238">
        <v>170101159</v>
      </c>
      <c r="CW208" s="238">
        <v>146822135</v>
      </c>
      <c r="CX208" s="238">
        <v>144027000</v>
      </c>
      <c r="CY208" s="238"/>
      <c r="CZ208" s="682"/>
      <c r="DA208" s="238"/>
      <c r="DB208" s="238"/>
      <c r="DC208" s="238"/>
      <c r="DD208" s="676">
        <f t="shared" si="439"/>
        <v>110101159.45331961</v>
      </c>
      <c r="DE208" s="711">
        <f t="shared" si="439"/>
        <v>432237984</v>
      </c>
      <c r="DF208" s="711">
        <f t="shared" si="439"/>
        <v>183532525</v>
      </c>
      <c r="DG208" s="711">
        <f t="shared" si="439"/>
        <v>176277525</v>
      </c>
      <c r="DH208" s="711"/>
      <c r="DI208" s="685"/>
      <c r="DJ208" s="93"/>
      <c r="DK208" s="685"/>
      <c r="DL208" s="685"/>
      <c r="DM208" s="685"/>
      <c r="DN208" s="685">
        <v>253598856</v>
      </c>
      <c r="DO208" s="685">
        <v>55083576</v>
      </c>
      <c r="DP208" s="685">
        <v>28833576</v>
      </c>
      <c r="DQ208" s="685"/>
      <c r="DR208" s="685"/>
      <c r="DS208" s="685"/>
      <c r="DT208" s="685"/>
      <c r="DU208" s="685"/>
      <c r="DV208" s="685">
        <v>183007269</v>
      </c>
      <c r="DW208" s="685"/>
      <c r="DX208" s="685"/>
      <c r="DY208" s="685"/>
      <c r="DZ208" s="685"/>
      <c r="EA208" s="685"/>
      <c r="EB208" s="685"/>
      <c r="EC208" s="685"/>
      <c r="ED208" s="685"/>
      <c r="EE208" s="685"/>
      <c r="EF208" s="685"/>
      <c r="EG208" s="685"/>
      <c r="EH208" s="685"/>
      <c r="EI208" s="685"/>
      <c r="EJ208" s="685"/>
      <c r="EK208" s="685">
        <v>113400000</v>
      </c>
      <c r="EL208" s="685">
        <v>120000000</v>
      </c>
      <c r="EM208" s="685">
        <v>56400000</v>
      </c>
      <c r="EN208" s="685">
        <v>16772000</v>
      </c>
      <c r="EO208" s="685"/>
      <c r="EP208" s="682"/>
      <c r="EQ208" s="682"/>
      <c r="ER208" s="682"/>
      <c r="ES208" s="676">
        <f>DI208+DM208+DQ208+DU208+DY208+EC208+EG208+EK208+EO208</f>
        <v>113400000</v>
      </c>
      <c r="ET208" s="690">
        <f t="shared" si="440"/>
        <v>556606125</v>
      </c>
      <c r="EU208" s="690">
        <f t="shared" si="440"/>
        <v>111483576</v>
      </c>
      <c r="EV208" s="690">
        <f t="shared" si="440"/>
        <v>45605576</v>
      </c>
      <c r="EW208" s="834"/>
      <c r="EX208" s="682"/>
      <c r="EY208" s="682"/>
      <c r="EZ208" s="682"/>
      <c r="FA208" s="682"/>
      <c r="FB208" s="682"/>
      <c r="FC208" s="682"/>
      <c r="FD208" s="682">
        <v>116800000</v>
      </c>
      <c r="FE208" s="685"/>
      <c r="FF208" s="676">
        <f>EW208+EX208+EY208+EZ208+FA208+FB208+FC208+FD208+FE208</f>
        <v>116800000</v>
      </c>
      <c r="FG208" s="107">
        <f>BL208+DD208+ES208+FF208</f>
        <v>519397911.45331961</v>
      </c>
    </row>
    <row r="209" spans="1:163" ht="95.25" customHeight="1" x14ac:dyDescent="0.2">
      <c r="A209" s="299"/>
      <c r="B209" s="299"/>
      <c r="C209" s="247" t="s">
        <v>496</v>
      </c>
      <c r="D209" s="218" t="s">
        <v>497</v>
      </c>
      <c r="E209" s="226" t="s">
        <v>498</v>
      </c>
      <c r="F209" s="243">
        <v>0.8</v>
      </c>
      <c r="G209" s="226">
        <v>145</v>
      </c>
      <c r="H209" s="222" t="s">
        <v>499</v>
      </c>
      <c r="I209" s="218" t="s">
        <v>438</v>
      </c>
      <c r="J209" s="248" t="s">
        <v>439</v>
      </c>
      <c r="K209" s="248">
        <v>2</v>
      </c>
      <c r="L209" s="510" t="s">
        <v>58</v>
      </c>
      <c r="M209" s="520" t="s">
        <v>53</v>
      </c>
      <c r="N209" s="521">
        <v>1</v>
      </c>
      <c r="O209" s="497">
        <v>1</v>
      </c>
      <c r="P209" s="950">
        <v>1</v>
      </c>
      <c r="Q209" s="789">
        <v>1</v>
      </c>
      <c r="R209" s="228"/>
      <c r="S209" s="906">
        <v>1</v>
      </c>
      <c r="T209" s="495">
        <v>1</v>
      </c>
      <c r="U209" s="495"/>
      <c r="V209" s="959">
        <v>0.25</v>
      </c>
      <c r="W209" s="495">
        <v>1</v>
      </c>
      <c r="X209" s="510"/>
      <c r="Y209" s="511">
        <f>BL209/$BL$205</f>
        <v>0.25574360483834202</v>
      </c>
      <c r="Z209" s="226">
        <v>3</v>
      </c>
      <c r="AA209" s="330" t="s">
        <v>450</v>
      </c>
      <c r="AB209" s="105"/>
      <c r="AC209" s="75"/>
      <c r="AD209" s="68"/>
      <c r="AE209" s="68"/>
      <c r="AF209" s="105"/>
      <c r="AG209" s="75"/>
      <c r="AH209" s="75"/>
      <c r="AI209" s="75"/>
      <c r="AJ209" s="105"/>
      <c r="AK209" s="75"/>
      <c r="AL209" s="75"/>
      <c r="AM209" s="75"/>
      <c r="AN209" s="105"/>
      <c r="AO209" s="75"/>
      <c r="AP209" s="75"/>
      <c r="AQ209" s="75"/>
      <c r="AR209" s="105"/>
      <c r="AS209" s="75"/>
      <c r="AT209" s="68"/>
      <c r="AU209" s="68"/>
      <c r="AV209" s="105"/>
      <c r="AW209" s="75"/>
      <c r="AX209" s="75"/>
      <c r="AY209" s="75"/>
      <c r="AZ209" s="105"/>
      <c r="BA209" s="75"/>
      <c r="BB209" s="75"/>
      <c r="BC209" s="75"/>
      <c r="BD209" s="105">
        <v>78722910</v>
      </c>
      <c r="BE209" s="75">
        <v>78722910</v>
      </c>
      <c r="BF209" s="68">
        <v>28893333</v>
      </c>
      <c r="BG209" s="68">
        <v>28893333</v>
      </c>
      <c r="BH209" s="105"/>
      <c r="BI209" s="75"/>
      <c r="BJ209" s="75"/>
      <c r="BK209" s="75"/>
      <c r="BL209" s="67">
        <f>+AB209+AF209+AJ209+AN209+AR209+AV209+AZ209+BD209+BH209</f>
        <v>78722910</v>
      </c>
      <c r="BM209" s="68">
        <f t="shared" si="438"/>
        <v>78722910</v>
      </c>
      <c r="BN209" s="68">
        <f t="shared" si="438"/>
        <v>28893333</v>
      </c>
      <c r="BO209" s="68">
        <f t="shared" si="438"/>
        <v>28893333</v>
      </c>
      <c r="BP209" s="682"/>
      <c r="BQ209" s="238"/>
      <c r="BR209" s="238"/>
      <c r="BS209" s="238"/>
      <c r="BT209" s="682"/>
      <c r="BU209" s="322"/>
      <c r="BV209" s="238"/>
      <c r="BW209" s="238"/>
      <c r="BX209" s="238"/>
      <c r="BY209" s="682"/>
      <c r="BZ209" s="238"/>
      <c r="CA209" s="238"/>
      <c r="CB209" s="238"/>
      <c r="CC209" s="238"/>
      <c r="CD209" s="682"/>
      <c r="CE209" s="238"/>
      <c r="CF209" s="238"/>
      <c r="CG209" s="238"/>
      <c r="CH209" s="682"/>
      <c r="CI209" s="238"/>
      <c r="CJ209" s="238"/>
      <c r="CK209" s="238"/>
      <c r="CL209" s="682"/>
      <c r="CM209" s="238"/>
      <c r="CN209" s="238"/>
      <c r="CO209" s="238"/>
      <c r="CP209" s="682"/>
      <c r="CQ209" s="238"/>
      <c r="CR209" s="238"/>
      <c r="CS209" s="238"/>
      <c r="CT209" s="238"/>
      <c r="CU209" s="715">
        <v>48395537.9969109</v>
      </c>
      <c r="CV209" s="238">
        <v>88395537.9969109</v>
      </c>
      <c r="CW209" s="238">
        <v>77840000</v>
      </c>
      <c r="CX209" s="238">
        <v>77840000</v>
      </c>
      <c r="CY209" s="238"/>
      <c r="CZ209" s="682"/>
      <c r="DA209" s="238"/>
      <c r="DB209" s="238"/>
      <c r="DC209" s="238"/>
      <c r="DD209" s="676">
        <f t="shared" si="439"/>
        <v>48395537.9969109</v>
      </c>
      <c r="DE209" s="711">
        <f t="shared" si="439"/>
        <v>88395537.9969109</v>
      </c>
      <c r="DF209" s="711">
        <f t="shared" si="439"/>
        <v>77840000</v>
      </c>
      <c r="DG209" s="711">
        <f t="shared" si="439"/>
        <v>77840000</v>
      </c>
      <c r="DH209" s="711"/>
      <c r="DI209" s="685"/>
      <c r="DJ209" s="93"/>
      <c r="DK209" s="685"/>
      <c r="DL209" s="685"/>
      <c r="DM209" s="685"/>
      <c r="DN209" s="685"/>
      <c r="DO209" s="685"/>
      <c r="DP209" s="685"/>
      <c r="DQ209" s="685"/>
      <c r="DR209" s="685"/>
      <c r="DS209" s="685"/>
      <c r="DT209" s="685"/>
      <c r="DU209" s="685"/>
      <c r="DV209" s="685"/>
      <c r="DW209" s="685"/>
      <c r="DX209" s="685"/>
      <c r="DY209" s="685"/>
      <c r="DZ209" s="685"/>
      <c r="EA209" s="685"/>
      <c r="EB209" s="685"/>
      <c r="EC209" s="685"/>
      <c r="ED209" s="685"/>
      <c r="EE209" s="685"/>
      <c r="EF209" s="685"/>
      <c r="EG209" s="685"/>
      <c r="EH209" s="685"/>
      <c r="EI209" s="685"/>
      <c r="EJ209" s="685"/>
      <c r="EK209" s="685">
        <v>49800000</v>
      </c>
      <c r="EL209" s="685">
        <f>80000000+33834562</f>
        <v>113834562</v>
      </c>
      <c r="EM209" s="685">
        <v>57180000</v>
      </c>
      <c r="EN209" s="685">
        <v>12090000</v>
      </c>
      <c r="EO209" s="685"/>
      <c r="EP209" s="682"/>
      <c r="EQ209" s="682"/>
      <c r="ER209" s="682"/>
      <c r="ES209" s="676">
        <f>DI209+DM209+DQ209+DU209+DY209+EC209+EG209+EK209+EO209</f>
        <v>49800000</v>
      </c>
      <c r="ET209" s="690">
        <f t="shared" si="440"/>
        <v>113834562</v>
      </c>
      <c r="EU209" s="690">
        <f t="shared" si="440"/>
        <v>57180000</v>
      </c>
      <c r="EV209" s="690">
        <f t="shared" si="440"/>
        <v>12090000</v>
      </c>
      <c r="EW209" s="834"/>
      <c r="EX209" s="682"/>
      <c r="EY209" s="682"/>
      <c r="EZ209" s="682"/>
      <c r="FA209" s="682"/>
      <c r="FB209" s="682"/>
      <c r="FC209" s="682"/>
      <c r="FD209" s="682">
        <v>51300000</v>
      </c>
      <c r="FE209" s="685"/>
      <c r="FF209" s="676">
        <f>EW209+EX209+EY209+EZ209+FA209+FB209+FC209+FD209+FE209</f>
        <v>51300000</v>
      </c>
      <c r="FG209" s="107">
        <f>BL209+DD209+ES209+FF209</f>
        <v>228218447.9969109</v>
      </c>
    </row>
    <row r="210" spans="1:163" ht="408.75" customHeight="1" x14ac:dyDescent="0.2">
      <c r="A210" s="299"/>
      <c r="B210" s="299"/>
      <c r="C210" s="239" t="s">
        <v>500</v>
      </c>
      <c r="D210" s="218" t="s">
        <v>501</v>
      </c>
      <c r="E210" s="243">
        <v>0.68</v>
      </c>
      <c r="F210" s="243">
        <v>0.73</v>
      </c>
      <c r="G210" s="226">
        <v>146</v>
      </c>
      <c r="H210" s="222" t="s">
        <v>502</v>
      </c>
      <c r="I210" s="218" t="s">
        <v>503</v>
      </c>
      <c r="J210" s="248" t="s">
        <v>439</v>
      </c>
      <c r="K210" s="248">
        <v>2</v>
      </c>
      <c r="L210" s="510" t="s">
        <v>58</v>
      </c>
      <c r="M210" s="227" t="s">
        <v>53</v>
      </c>
      <c r="N210" s="227">
        <v>1</v>
      </c>
      <c r="O210" s="497">
        <v>1</v>
      </c>
      <c r="P210" s="950">
        <v>1</v>
      </c>
      <c r="Q210" s="789">
        <v>1</v>
      </c>
      <c r="R210" s="228"/>
      <c r="S210" s="886">
        <v>0.9</v>
      </c>
      <c r="T210" s="495">
        <v>1</v>
      </c>
      <c r="U210" s="495"/>
      <c r="V210" s="925">
        <v>1</v>
      </c>
      <c r="W210" s="495">
        <v>1</v>
      </c>
      <c r="X210" s="510"/>
      <c r="Y210" s="511">
        <f>BL210/$BL$205</f>
        <v>0.12994621506666459</v>
      </c>
      <c r="Z210" s="226">
        <v>3</v>
      </c>
      <c r="AA210" s="330" t="s">
        <v>450</v>
      </c>
      <c r="AB210" s="105"/>
      <c r="AC210" s="75"/>
      <c r="AD210" s="68"/>
      <c r="AE210" s="68"/>
      <c r="AF210" s="105"/>
      <c r="AG210" s="75"/>
      <c r="AH210" s="75"/>
      <c r="AI210" s="75"/>
      <c r="AJ210" s="105"/>
      <c r="AK210" s="75"/>
      <c r="AL210" s="75"/>
      <c r="AM210" s="75"/>
      <c r="AN210" s="74"/>
      <c r="AO210" s="69">
        <v>163297270</v>
      </c>
      <c r="AP210" s="75">
        <v>101394245</v>
      </c>
      <c r="AQ210" s="75">
        <v>101394245</v>
      </c>
      <c r="AR210" s="105"/>
      <c r="AS210" s="75"/>
      <c r="AT210" s="68"/>
      <c r="AU210" s="68"/>
      <c r="AV210" s="105"/>
      <c r="AW210" s="75"/>
      <c r="AX210" s="75"/>
      <c r="AY210" s="75"/>
      <c r="AZ210" s="105"/>
      <c r="BA210" s="75"/>
      <c r="BB210" s="75"/>
      <c r="BC210" s="75"/>
      <c r="BD210" s="75">
        <v>40000000</v>
      </c>
      <c r="BE210" s="75">
        <v>40000000</v>
      </c>
      <c r="BF210" s="68">
        <v>28100000</v>
      </c>
      <c r="BG210" s="68">
        <v>28100000</v>
      </c>
      <c r="BH210" s="105"/>
      <c r="BI210" s="75"/>
      <c r="BJ210" s="75"/>
      <c r="BK210" s="75"/>
      <c r="BL210" s="67">
        <f>+AB210+AF210+AJ210+AN210+AR210+AV210+AZ210+BD210+BH210</f>
        <v>40000000</v>
      </c>
      <c r="BM210" s="68">
        <f t="shared" si="438"/>
        <v>203297270</v>
      </c>
      <c r="BN210" s="68">
        <f t="shared" si="438"/>
        <v>129494245</v>
      </c>
      <c r="BO210" s="68">
        <f t="shared" si="438"/>
        <v>129494245</v>
      </c>
      <c r="BP210" s="682">
        <v>0</v>
      </c>
      <c r="BQ210" s="238">
        <v>0</v>
      </c>
      <c r="BR210" s="238">
        <v>0</v>
      </c>
      <c r="BS210" s="238">
        <v>0</v>
      </c>
      <c r="BT210" s="682">
        <v>0</v>
      </c>
      <c r="BU210" s="744"/>
      <c r="BV210" s="238">
        <v>0</v>
      </c>
      <c r="BW210" s="238">
        <v>0</v>
      </c>
      <c r="BX210" s="238"/>
      <c r="BY210" s="682"/>
      <c r="BZ210" s="238">
        <v>0</v>
      </c>
      <c r="CA210" s="238">
        <v>0</v>
      </c>
      <c r="CB210" s="238"/>
      <c r="CC210" s="238"/>
      <c r="CD210" s="682"/>
      <c r="CE210" s="322">
        <v>169295280</v>
      </c>
      <c r="CF210" s="238">
        <v>144673600</v>
      </c>
      <c r="CG210" s="238">
        <v>144673600</v>
      </c>
      <c r="CH210" s="682"/>
      <c r="CI210" s="238"/>
      <c r="CJ210" s="238"/>
      <c r="CK210" s="238"/>
      <c r="CL210" s="682"/>
      <c r="CM210" s="238"/>
      <c r="CN210" s="238"/>
      <c r="CO210" s="238"/>
      <c r="CP210" s="682"/>
      <c r="CQ210" s="238"/>
      <c r="CR210" s="238"/>
      <c r="CS210" s="238"/>
      <c r="CT210" s="238"/>
      <c r="CU210" s="685">
        <v>24590320</v>
      </c>
      <c r="CV210" s="238">
        <v>24590320</v>
      </c>
      <c r="CW210" s="238">
        <v>23760000</v>
      </c>
      <c r="CX210" s="238">
        <v>23760000</v>
      </c>
      <c r="CY210" s="238"/>
      <c r="CZ210" s="682"/>
      <c r="DA210" s="238"/>
      <c r="DB210" s="238"/>
      <c r="DC210" s="238"/>
      <c r="DD210" s="676">
        <v>24590319.639815602</v>
      </c>
      <c r="DE210" s="711">
        <f>BQ210+BU210+BZ210+CE210+CI210+CM210+CQ210+CV210+DA210</f>
        <v>193885600</v>
      </c>
      <c r="DF210" s="711">
        <f>BR210+BV210+CA210+CF210+CJ210+CN210+CR210+CW210+DB210</f>
        <v>168433600</v>
      </c>
      <c r="DG210" s="711">
        <f>BS210+BW210+CB210+CG210+CK210+CO210+CS210+CX210+DC210</f>
        <v>168433600</v>
      </c>
      <c r="DH210" s="711"/>
      <c r="DI210" s="685"/>
      <c r="DJ210" s="93"/>
      <c r="DK210" s="685"/>
      <c r="DL210" s="685"/>
      <c r="DM210" s="685"/>
      <c r="DN210" s="685">
        <v>6000000</v>
      </c>
      <c r="DO210" s="685"/>
      <c r="DP210" s="685"/>
      <c r="DQ210" s="685"/>
      <c r="DR210" s="685"/>
      <c r="DS210" s="685"/>
      <c r="DT210" s="685"/>
      <c r="DU210" s="685"/>
      <c r="DV210" s="685">
        <v>174374138</v>
      </c>
      <c r="DW210" s="685">
        <v>57684004</v>
      </c>
      <c r="DX210" s="685">
        <v>2640000</v>
      </c>
      <c r="DY210" s="685"/>
      <c r="DZ210" s="685"/>
      <c r="EA210" s="685"/>
      <c r="EB210" s="685"/>
      <c r="EC210" s="685"/>
      <c r="ED210" s="685"/>
      <c r="EE210" s="685"/>
      <c r="EF210" s="685"/>
      <c r="EG210" s="685"/>
      <c r="EH210" s="685"/>
      <c r="EI210" s="685"/>
      <c r="EJ210" s="685"/>
      <c r="EK210" s="685">
        <v>25411635</v>
      </c>
      <c r="EL210" s="685">
        <v>50000000</v>
      </c>
      <c r="EM210" s="685">
        <v>49955996</v>
      </c>
      <c r="EN210" s="685">
        <v>15630000</v>
      </c>
      <c r="EO210" s="685"/>
      <c r="EP210" s="682"/>
      <c r="EQ210" s="682"/>
      <c r="ER210" s="682"/>
      <c r="ES210" s="676">
        <f>DI210+DM210+DQ210+DU210+DY210+EC210+EG210+EK210+EO210</f>
        <v>25411635</v>
      </c>
      <c r="ET210" s="690">
        <f t="shared" si="440"/>
        <v>230374138</v>
      </c>
      <c r="EU210" s="690">
        <f t="shared" si="440"/>
        <v>107640000</v>
      </c>
      <c r="EV210" s="690">
        <f t="shared" si="440"/>
        <v>18270000</v>
      </c>
      <c r="EW210" s="834"/>
      <c r="EX210" s="682"/>
      <c r="EY210" s="682"/>
      <c r="EZ210" s="682"/>
      <c r="FA210" s="682"/>
      <c r="FB210" s="682"/>
      <c r="FC210" s="682"/>
      <c r="FD210" s="682">
        <v>26158984.001429077</v>
      </c>
      <c r="FE210" s="685"/>
      <c r="FF210" s="676">
        <f>EW210+EX210+EY210+EZ210+FA210+FB210+FC210+FD210+FE210</f>
        <v>26158984.001429077</v>
      </c>
      <c r="FG210" s="107">
        <f>BL210+DD210+ES210+FF210</f>
        <v>116160938.64124468</v>
      </c>
    </row>
    <row r="211" spans="1:163" ht="24.75" customHeight="1" x14ac:dyDescent="0.2">
      <c r="A211" s="299"/>
      <c r="B211" s="299"/>
      <c r="C211" s="205">
        <v>41</v>
      </c>
      <c r="D211" s="206" t="s">
        <v>504</v>
      </c>
      <c r="E211" s="258"/>
      <c r="F211" s="259"/>
      <c r="G211" s="208"/>
      <c r="H211" s="259"/>
      <c r="I211" s="259"/>
      <c r="J211" s="208"/>
      <c r="K211" s="208"/>
      <c r="L211" s="150"/>
      <c r="M211" s="259"/>
      <c r="N211" s="259"/>
      <c r="O211" s="150"/>
      <c r="P211" s="150"/>
      <c r="Q211" s="259"/>
      <c r="R211" s="262"/>
      <c r="S211" s="871"/>
      <c r="T211" s="150"/>
      <c r="U211" s="150"/>
      <c r="V211" s="150"/>
      <c r="W211" s="150"/>
      <c r="X211" s="150"/>
      <c r="Y211" s="150"/>
      <c r="Z211" s="150"/>
      <c r="AA211" s="150"/>
      <c r="AB211" s="106"/>
      <c r="AC211" s="101">
        <f>SUM(AC212:AC213)</f>
        <v>0</v>
      </c>
      <c r="AD211" s="101">
        <f t="shared" ref="AD211:CQ211" si="441">SUM(AD212:AD213)</f>
        <v>0</v>
      </c>
      <c r="AE211" s="101">
        <f t="shared" si="441"/>
        <v>0</v>
      </c>
      <c r="AF211" s="101">
        <f t="shared" si="441"/>
        <v>0</v>
      </c>
      <c r="AG211" s="101">
        <f t="shared" si="441"/>
        <v>0</v>
      </c>
      <c r="AH211" s="101">
        <f t="shared" si="441"/>
        <v>0</v>
      </c>
      <c r="AI211" s="101">
        <f t="shared" si="441"/>
        <v>0</v>
      </c>
      <c r="AJ211" s="101">
        <f t="shared" si="441"/>
        <v>0</v>
      </c>
      <c r="AK211" s="101">
        <f t="shared" si="441"/>
        <v>0</v>
      </c>
      <c r="AL211" s="101">
        <f t="shared" si="441"/>
        <v>0</v>
      </c>
      <c r="AM211" s="101">
        <f t="shared" si="441"/>
        <v>0</v>
      </c>
      <c r="AN211" s="101">
        <f t="shared" si="441"/>
        <v>0</v>
      </c>
      <c r="AO211" s="101">
        <f t="shared" si="441"/>
        <v>0</v>
      </c>
      <c r="AP211" s="101">
        <f t="shared" si="441"/>
        <v>0</v>
      </c>
      <c r="AQ211" s="101">
        <f t="shared" si="441"/>
        <v>0</v>
      </c>
      <c r="AR211" s="101">
        <f t="shared" si="441"/>
        <v>0</v>
      </c>
      <c r="AS211" s="101">
        <f t="shared" si="441"/>
        <v>0</v>
      </c>
      <c r="AT211" s="101">
        <f t="shared" si="441"/>
        <v>0</v>
      </c>
      <c r="AU211" s="101">
        <f t="shared" si="441"/>
        <v>0</v>
      </c>
      <c r="AV211" s="101">
        <f t="shared" si="441"/>
        <v>0</v>
      </c>
      <c r="AW211" s="101">
        <f t="shared" si="441"/>
        <v>0</v>
      </c>
      <c r="AX211" s="101">
        <f t="shared" si="441"/>
        <v>0</v>
      </c>
      <c r="AY211" s="101">
        <f t="shared" si="441"/>
        <v>0</v>
      </c>
      <c r="AZ211" s="101">
        <f t="shared" si="441"/>
        <v>0</v>
      </c>
      <c r="BA211" s="101">
        <f t="shared" si="441"/>
        <v>0</v>
      </c>
      <c r="BB211" s="101">
        <f t="shared" si="441"/>
        <v>0</v>
      </c>
      <c r="BC211" s="101">
        <f t="shared" si="441"/>
        <v>0</v>
      </c>
      <c r="BD211" s="101">
        <f t="shared" si="441"/>
        <v>10000000</v>
      </c>
      <c r="BE211" s="101">
        <f t="shared" si="441"/>
        <v>10000000</v>
      </c>
      <c r="BF211" s="101">
        <f t="shared" si="441"/>
        <v>0</v>
      </c>
      <c r="BG211" s="101">
        <f t="shared" si="441"/>
        <v>0</v>
      </c>
      <c r="BH211" s="101">
        <f t="shared" si="441"/>
        <v>0</v>
      </c>
      <c r="BI211" s="101">
        <f t="shared" si="441"/>
        <v>0</v>
      </c>
      <c r="BJ211" s="101">
        <f t="shared" si="441"/>
        <v>0</v>
      </c>
      <c r="BK211" s="101">
        <f t="shared" si="441"/>
        <v>0</v>
      </c>
      <c r="BL211" s="101">
        <f t="shared" si="441"/>
        <v>10000000</v>
      </c>
      <c r="BM211" s="101">
        <f t="shared" si="441"/>
        <v>10000000</v>
      </c>
      <c r="BN211" s="101">
        <f t="shared" si="441"/>
        <v>0</v>
      </c>
      <c r="BO211" s="101">
        <f t="shared" si="441"/>
        <v>0</v>
      </c>
      <c r="BP211" s="101">
        <f t="shared" si="441"/>
        <v>0</v>
      </c>
      <c r="BQ211" s="147">
        <f t="shared" si="441"/>
        <v>0</v>
      </c>
      <c r="BR211" s="147">
        <f t="shared" si="441"/>
        <v>0</v>
      </c>
      <c r="BS211" s="147">
        <f t="shared" si="441"/>
        <v>0</v>
      </c>
      <c r="BT211" s="101">
        <f t="shared" si="441"/>
        <v>0</v>
      </c>
      <c r="BU211" s="147">
        <f t="shared" si="441"/>
        <v>0</v>
      </c>
      <c r="BV211" s="147">
        <f t="shared" si="441"/>
        <v>0</v>
      </c>
      <c r="BW211" s="147">
        <f t="shared" si="441"/>
        <v>0</v>
      </c>
      <c r="BX211" s="147"/>
      <c r="BY211" s="101">
        <f t="shared" si="441"/>
        <v>0</v>
      </c>
      <c r="BZ211" s="147">
        <f t="shared" si="441"/>
        <v>0</v>
      </c>
      <c r="CA211" s="147">
        <f t="shared" si="441"/>
        <v>0</v>
      </c>
      <c r="CB211" s="147">
        <f t="shared" si="441"/>
        <v>0</v>
      </c>
      <c r="CC211" s="147"/>
      <c r="CD211" s="101">
        <f t="shared" si="441"/>
        <v>0</v>
      </c>
      <c r="CE211" s="147">
        <f t="shared" si="441"/>
        <v>0</v>
      </c>
      <c r="CF211" s="147">
        <f t="shared" si="441"/>
        <v>0</v>
      </c>
      <c r="CG211" s="147">
        <f t="shared" si="441"/>
        <v>0</v>
      </c>
      <c r="CH211" s="101">
        <f t="shared" si="441"/>
        <v>0</v>
      </c>
      <c r="CI211" s="147">
        <f t="shared" si="441"/>
        <v>0</v>
      </c>
      <c r="CJ211" s="147">
        <f t="shared" si="441"/>
        <v>0</v>
      </c>
      <c r="CK211" s="147">
        <f t="shared" si="441"/>
        <v>0</v>
      </c>
      <c r="CL211" s="101">
        <f t="shared" si="441"/>
        <v>0</v>
      </c>
      <c r="CM211" s="147">
        <f t="shared" si="441"/>
        <v>0</v>
      </c>
      <c r="CN211" s="147">
        <f t="shared" si="441"/>
        <v>0</v>
      </c>
      <c r="CO211" s="147">
        <f t="shared" si="441"/>
        <v>0</v>
      </c>
      <c r="CP211" s="101">
        <f t="shared" si="441"/>
        <v>0</v>
      </c>
      <c r="CQ211" s="147">
        <f t="shared" si="441"/>
        <v>0</v>
      </c>
      <c r="CR211" s="147">
        <f t="shared" ref="CR211:DC211" si="442">SUM(CR212:CR213)</f>
        <v>0</v>
      </c>
      <c r="CS211" s="147">
        <f t="shared" si="442"/>
        <v>0</v>
      </c>
      <c r="CT211" s="147"/>
      <c r="CU211" s="101">
        <f t="shared" si="442"/>
        <v>10300000</v>
      </c>
      <c r="CV211" s="147">
        <f t="shared" si="442"/>
        <v>10300000</v>
      </c>
      <c r="CW211" s="147">
        <f t="shared" si="442"/>
        <v>0</v>
      </c>
      <c r="CX211" s="147">
        <f t="shared" si="442"/>
        <v>0</v>
      </c>
      <c r="CY211" s="147"/>
      <c r="CZ211" s="101">
        <f t="shared" si="442"/>
        <v>0</v>
      </c>
      <c r="DA211" s="147">
        <f t="shared" si="442"/>
        <v>0</v>
      </c>
      <c r="DB211" s="147">
        <f t="shared" si="442"/>
        <v>0</v>
      </c>
      <c r="DC211" s="147">
        <f t="shared" si="442"/>
        <v>0</v>
      </c>
      <c r="DD211" s="101">
        <f t="shared" ref="DD211:EU211" si="443">SUM(DD212:DD213)</f>
        <v>10300000</v>
      </c>
      <c r="DE211" s="101">
        <f t="shared" si="443"/>
        <v>10300000</v>
      </c>
      <c r="DF211" s="101">
        <f t="shared" si="443"/>
        <v>0</v>
      </c>
      <c r="DG211" s="101">
        <f t="shared" si="443"/>
        <v>0</v>
      </c>
      <c r="DH211" s="101"/>
      <c r="DI211" s="854">
        <f t="shared" si="443"/>
        <v>0</v>
      </c>
      <c r="DJ211" s="854">
        <f t="shared" si="443"/>
        <v>0</v>
      </c>
      <c r="DK211" s="854">
        <f t="shared" si="443"/>
        <v>0</v>
      </c>
      <c r="DL211" s="854">
        <f t="shared" si="443"/>
        <v>0</v>
      </c>
      <c r="DM211" s="854">
        <f t="shared" si="443"/>
        <v>0</v>
      </c>
      <c r="DN211" s="854">
        <f t="shared" si="443"/>
        <v>0</v>
      </c>
      <c r="DO211" s="854">
        <f t="shared" si="443"/>
        <v>0</v>
      </c>
      <c r="DP211" s="854">
        <f t="shared" si="443"/>
        <v>0</v>
      </c>
      <c r="DQ211" s="854">
        <f t="shared" si="443"/>
        <v>0</v>
      </c>
      <c r="DR211" s="854">
        <f t="shared" si="443"/>
        <v>0</v>
      </c>
      <c r="DS211" s="854">
        <f t="shared" si="443"/>
        <v>0</v>
      </c>
      <c r="DT211" s="854">
        <f t="shared" si="443"/>
        <v>0</v>
      </c>
      <c r="DU211" s="854">
        <f t="shared" si="443"/>
        <v>0</v>
      </c>
      <c r="DV211" s="854">
        <f t="shared" si="443"/>
        <v>0</v>
      </c>
      <c r="DW211" s="854">
        <f t="shared" si="443"/>
        <v>0</v>
      </c>
      <c r="DX211" s="854">
        <f t="shared" si="443"/>
        <v>0</v>
      </c>
      <c r="DY211" s="854">
        <f t="shared" si="443"/>
        <v>0</v>
      </c>
      <c r="DZ211" s="854">
        <f t="shared" si="443"/>
        <v>0</v>
      </c>
      <c r="EA211" s="854">
        <f t="shared" si="443"/>
        <v>0</v>
      </c>
      <c r="EB211" s="854">
        <f t="shared" si="443"/>
        <v>0</v>
      </c>
      <c r="EC211" s="854">
        <f t="shared" si="443"/>
        <v>0</v>
      </c>
      <c r="ED211" s="854">
        <f t="shared" si="443"/>
        <v>0</v>
      </c>
      <c r="EE211" s="854">
        <f t="shared" si="443"/>
        <v>0</v>
      </c>
      <c r="EF211" s="854">
        <f t="shared" si="443"/>
        <v>0</v>
      </c>
      <c r="EG211" s="854">
        <f t="shared" si="443"/>
        <v>0</v>
      </c>
      <c r="EH211" s="854">
        <f t="shared" si="443"/>
        <v>0</v>
      </c>
      <c r="EI211" s="854">
        <f t="shared" si="443"/>
        <v>0</v>
      </c>
      <c r="EJ211" s="854">
        <f t="shared" si="443"/>
        <v>0</v>
      </c>
      <c r="EK211" s="854">
        <f t="shared" si="443"/>
        <v>10609000</v>
      </c>
      <c r="EL211" s="854">
        <f t="shared" si="443"/>
        <v>20000000</v>
      </c>
      <c r="EM211" s="854">
        <f t="shared" si="443"/>
        <v>6400000</v>
      </c>
      <c r="EN211" s="854">
        <f t="shared" si="443"/>
        <v>0</v>
      </c>
      <c r="EO211" s="854">
        <f t="shared" si="443"/>
        <v>0</v>
      </c>
      <c r="EP211" s="854">
        <f t="shared" si="443"/>
        <v>0</v>
      </c>
      <c r="EQ211" s="854">
        <f t="shared" si="443"/>
        <v>0</v>
      </c>
      <c r="ER211" s="854">
        <f t="shared" si="443"/>
        <v>0</v>
      </c>
      <c r="ES211" s="854">
        <f t="shared" si="443"/>
        <v>10609000</v>
      </c>
      <c r="ET211" s="854">
        <f t="shared" si="443"/>
        <v>20000000</v>
      </c>
      <c r="EU211" s="854">
        <f t="shared" si="443"/>
        <v>6400000</v>
      </c>
      <c r="EV211" s="854">
        <f>SUM(EV212:EV213)</f>
        <v>0</v>
      </c>
      <c r="EW211" s="106"/>
      <c r="EX211" s="106"/>
      <c r="EY211" s="106"/>
      <c r="EZ211" s="106"/>
      <c r="FA211" s="106"/>
      <c r="FB211" s="106"/>
      <c r="FC211" s="106"/>
      <c r="FD211" s="106"/>
      <c r="FE211" s="106"/>
      <c r="FF211" s="101">
        <f>SUM(FF212:FF213)</f>
        <v>10927270</v>
      </c>
      <c r="FG211" s="856">
        <f>SUM(FG212:FG213)</f>
        <v>41836270</v>
      </c>
    </row>
    <row r="212" spans="1:163" ht="102.75" customHeight="1" x14ac:dyDescent="0.2">
      <c r="A212" s="299"/>
      <c r="B212" s="299"/>
      <c r="C212" s="217">
        <v>28</v>
      </c>
      <c r="D212" s="219" t="s">
        <v>505</v>
      </c>
      <c r="E212" s="522">
        <v>0.5</v>
      </c>
      <c r="F212" s="522">
        <v>1</v>
      </c>
      <c r="G212" s="226">
        <v>147</v>
      </c>
      <c r="H212" s="222" t="s">
        <v>506</v>
      </c>
      <c r="I212" s="455" t="s">
        <v>507</v>
      </c>
      <c r="J212" s="248" t="s">
        <v>439</v>
      </c>
      <c r="K212" s="248">
        <v>2</v>
      </c>
      <c r="L212" s="492" t="s">
        <v>58</v>
      </c>
      <c r="M212" s="227">
        <v>14</v>
      </c>
      <c r="N212" s="227">
        <v>14</v>
      </c>
      <c r="O212" s="497">
        <v>14</v>
      </c>
      <c r="P212" s="950">
        <v>0</v>
      </c>
      <c r="Q212" s="789">
        <v>14</v>
      </c>
      <c r="R212" s="228"/>
      <c r="S212" s="906">
        <v>0</v>
      </c>
      <c r="T212" s="495">
        <v>14</v>
      </c>
      <c r="U212" s="495"/>
      <c r="V212" s="925">
        <v>5</v>
      </c>
      <c r="W212" s="495">
        <v>14</v>
      </c>
      <c r="X212" s="492"/>
      <c r="Y212" s="388">
        <f>BL212/BL211</f>
        <v>0.5</v>
      </c>
      <c r="Z212" s="227">
        <v>3</v>
      </c>
      <c r="AA212" s="224" t="s">
        <v>450</v>
      </c>
      <c r="AB212" s="85"/>
      <c r="AC212" s="75"/>
      <c r="AD212" s="68"/>
      <c r="AE212" s="68"/>
      <c r="AF212" s="85"/>
      <c r="AG212" s="75"/>
      <c r="AH212" s="75"/>
      <c r="AI212" s="75"/>
      <c r="AJ212" s="85"/>
      <c r="AK212" s="75"/>
      <c r="AL212" s="75"/>
      <c r="AM212" s="75"/>
      <c r="AN212" s="85"/>
      <c r="AO212" s="75"/>
      <c r="AP212" s="75"/>
      <c r="AQ212" s="75"/>
      <c r="AR212" s="85"/>
      <c r="AS212" s="75"/>
      <c r="AT212" s="68"/>
      <c r="AU212" s="68"/>
      <c r="AV212" s="85"/>
      <c r="AW212" s="75"/>
      <c r="AX212" s="75"/>
      <c r="AY212" s="75"/>
      <c r="AZ212" s="85"/>
      <c r="BA212" s="75"/>
      <c r="BB212" s="75"/>
      <c r="BC212" s="75"/>
      <c r="BD212" s="85">
        <v>5000000</v>
      </c>
      <c r="BE212" s="75">
        <v>5000000</v>
      </c>
      <c r="BF212" s="68"/>
      <c r="BG212" s="68"/>
      <c r="BH212" s="85"/>
      <c r="BI212" s="75"/>
      <c r="BJ212" s="75"/>
      <c r="BK212" s="75"/>
      <c r="BL212" s="67">
        <f>+AB212+AF212+AJ212+AN212+AR212+AV212+AZ212+BD212+BH212</f>
        <v>5000000</v>
      </c>
      <c r="BM212" s="68">
        <f t="shared" ref="BM212:BO213" si="444">AC212+AG212+AK212+AO212+AS212+AW212+BA212+BE212+BI212</f>
        <v>5000000</v>
      </c>
      <c r="BN212" s="68">
        <f t="shared" si="444"/>
        <v>0</v>
      </c>
      <c r="BO212" s="68">
        <f t="shared" si="444"/>
        <v>0</v>
      </c>
      <c r="BP212" s="682"/>
      <c r="BQ212" s="238"/>
      <c r="BR212" s="238"/>
      <c r="BS212" s="238"/>
      <c r="BT212" s="682"/>
      <c r="BU212" s="322"/>
      <c r="BV212" s="238"/>
      <c r="BW212" s="238"/>
      <c r="BX212" s="238"/>
      <c r="BY212" s="682"/>
      <c r="BZ212" s="238"/>
      <c r="CA212" s="238"/>
      <c r="CB212" s="238"/>
      <c r="CC212" s="238"/>
      <c r="CD212" s="682"/>
      <c r="CE212" s="238"/>
      <c r="CF212" s="238"/>
      <c r="CG212" s="238"/>
      <c r="CH212" s="682"/>
      <c r="CI212" s="238"/>
      <c r="CJ212" s="238"/>
      <c r="CK212" s="238"/>
      <c r="CL212" s="682"/>
      <c r="CM212" s="238"/>
      <c r="CN212" s="238"/>
      <c r="CO212" s="238"/>
      <c r="CP212" s="682"/>
      <c r="CQ212" s="238"/>
      <c r="CR212" s="238"/>
      <c r="CS212" s="238"/>
      <c r="CT212" s="238"/>
      <c r="CU212" s="685">
        <v>5150000</v>
      </c>
      <c r="CV212" s="238">
        <v>5150000</v>
      </c>
      <c r="CW212" s="238"/>
      <c r="CX212" s="238">
        <v>0</v>
      </c>
      <c r="CY212" s="238"/>
      <c r="CZ212" s="682"/>
      <c r="DA212" s="238"/>
      <c r="DB212" s="238"/>
      <c r="DC212" s="238"/>
      <c r="DD212" s="676">
        <f t="shared" ref="DD212:DG213" si="445">BP212+BT212+BY212+CD212+CH212+CL212+CP212+CU212+CZ212</f>
        <v>5150000</v>
      </c>
      <c r="DE212" s="711">
        <f t="shared" si="445"/>
        <v>5150000</v>
      </c>
      <c r="DF212" s="711">
        <f t="shared" si="445"/>
        <v>0</v>
      </c>
      <c r="DG212" s="711">
        <f t="shared" si="445"/>
        <v>0</v>
      </c>
      <c r="DH212" s="711"/>
      <c r="DI212" s="685"/>
      <c r="DJ212" s="93"/>
      <c r="DK212" s="685"/>
      <c r="DL212" s="685"/>
      <c r="DM212" s="685"/>
      <c r="DN212" s="685"/>
      <c r="DO212" s="685"/>
      <c r="DP212" s="685"/>
      <c r="DQ212" s="685"/>
      <c r="DR212" s="685"/>
      <c r="DS212" s="685"/>
      <c r="DT212" s="685"/>
      <c r="DU212" s="685"/>
      <c r="DV212" s="685"/>
      <c r="DW212" s="685"/>
      <c r="DX212" s="685"/>
      <c r="DY212" s="685"/>
      <c r="DZ212" s="685"/>
      <c r="EA212" s="685"/>
      <c r="EB212" s="685"/>
      <c r="EC212" s="685"/>
      <c r="ED212" s="685"/>
      <c r="EE212" s="685"/>
      <c r="EF212" s="685"/>
      <c r="EG212" s="685"/>
      <c r="EH212" s="685"/>
      <c r="EI212" s="685"/>
      <c r="EJ212" s="685"/>
      <c r="EK212" s="685">
        <v>5304500</v>
      </c>
      <c r="EL212" s="685">
        <v>10000000</v>
      </c>
      <c r="EM212" s="685">
        <v>6400000</v>
      </c>
      <c r="EN212" s="685"/>
      <c r="EO212" s="685"/>
      <c r="EP212" s="682"/>
      <c r="EQ212" s="682"/>
      <c r="ER212" s="682"/>
      <c r="ES212" s="676">
        <f>DI212+DM212+DQ212+DU212+DY212+EC212+EG212+EK212+EO212</f>
        <v>5304500</v>
      </c>
      <c r="ET212" s="690">
        <f t="shared" ref="ET212:EV213" si="446">DJ212+DN212+DR212+DV212+DZ212+ED212+EH212+EL212+EP212</f>
        <v>10000000</v>
      </c>
      <c r="EU212" s="690">
        <f t="shared" si="446"/>
        <v>6400000</v>
      </c>
      <c r="EV212" s="690">
        <f t="shared" si="446"/>
        <v>0</v>
      </c>
      <c r="EW212" s="834"/>
      <c r="EX212" s="682"/>
      <c r="EY212" s="682"/>
      <c r="EZ212" s="682"/>
      <c r="FA212" s="682"/>
      <c r="FB212" s="682"/>
      <c r="FC212" s="682"/>
      <c r="FD212" s="685">
        <v>5500000</v>
      </c>
      <c r="FE212" s="685"/>
      <c r="FF212" s="676">
        <f>EW212+EX212+EY212+EZ212+FA212+FB212+FC212+FD212+FE212</f>
        <v>5500000</v>
      </c>
      <c r="FG212" s="107">
        <f>BL212+DD212+ES212+FF212</f>
        <v>20954500</v>
      </c>
    </row>
    <row r="213" spans="1:163" ht="71.25" customHeight="1" x14ac:dyDescent="0.2">
      <c r="A213" s="299"/>
      <c r="B213" s="299"/>
      <c r="C213" s="239"/>
      <c r="D213" s="245"/>
      <c r="E213" s="372"/>
      <c r="F213" s="372"/>
      <c r="G213" s="226">
        <v>148</v>
      </c>
      <c r="H213" s="222" t="s">
        <v>508</v>
      </c>
      <c r="I213" s="455" t="s">
        <v>509</v>
      </c>
      <c r="J213" s="248" t="s">
        <v>439</v>
      </c>
      <c r="K213" s="248">
        <v>2</v>
      </c>
      <c r="L213" s="523" t="s">
        <v>58</v>
      </c>
      <c r="M213" s="227" t="s">
        <v>53</v>
      </c>
      <c r="N213" s="227">
        <v>11</v>
      </c>
      <c r="O213" s="499">
        <v>11</v>
      </c>
      <c r="P213" s="951">
        <v>0</v>
      </c>
      <c r="Q213" s="790">
        <v>11</v>
      </c>
      <c r="R213" s="228"/>
      <c r="S213" s="941">
        <v>0</v>
      </c>
      <c r="T213" s="495">
        <v>11</v>
      </c>
      <c r="U213" s="495"/>
      <c r="V213" s="925">
        <v>0</v>
      </c>
      <c r="W213" s="498">
        <v>11</v>
      </c>
      <c r="X213" s="524"/>
      <c r="Y213" s="388">
        <f>BL213/BL211</f>
        <v>0.5</v>
      </c>
      <c r="Z213" s="227">
        <v>3</v>
      </c>
      <c r="AA213" s="224" t="s">
        <v>450</v>
      </c>
      <c r="AB213" s="85"/>
      <c r="AC213" s="75"/>
      <c r="AD213" s="68"/>
      <c r="AE213" s="68"/>
      <c r="AF213" s="85"/>
      <c r="AG213" s="75"/>
      <c r="AH213" s="75"/>
      <c r="AI213" s="75"/>
      <c r="AJ213" s="85"/>
      <c r="AK213" s="75"/>
      <c r="AL213" s="75"/>
      <c r="AM213" s="75"/>
      <c r="AN213" s="85"/>
      <c r="AO213" s="75"/>
      <c r="AP213" s="75"/>
      <c r="AQ213" s="75"/>
      <c r="AR213" s="85"/>
      <c r="AS213" s="75"/>
      <c r="AT213" s="68"/>
      <c r="AU213" s="68"/>
      <c r="AV213" s="85"/>
      <c r="AW213" s="75"/>
      <c r="AX213" s="75"/>
      <c r="AY213" s="75"/>
      <c r="AZ213" s="85"/>
      <c r="BA213" s="75"/>
      <c r="BB213" s="75"/>
      <c r="BC213" s="75"/>
      <c r="BD213" s="85">
        <v>5000000</v>
      </c>
      <c r="BE213" s="75">
        <v>5000000</v>
      </c>
      <c r="BF213" s="68"/>
      <c r="BG213" s="68"/>
      <c r="BH213" s="85"/>
      <c r="BI213" s="75"/>
      <c r="BJ213" s="75"/>
      <c r="BK213" s="75"/>
      <c r="BL213" s="67">
        <f>+AB213+AF213+AJ213+AN213+AR213+AV213+AZ213+BD213+BH213</f>
        <v>5000000</v>
      </c>
      <c r="BM213" s="68">
        <f t="shared" si="444"/>
        <v>5000000</v>
      </c>
      <c r="BN213" s="68">
        <f t="shared" si="444"/>
        <v>0</v>
      </c>
      <c r="BO213" s="68">
        <f t="shared" si="444"/>
        <v>0</v>
      </c>
      <c r="BP213" s="682"/>
      <c r="BQ213" s="238"/>
      <c r="BR213" s="238"/>
      <c r="BS213" s="238"/>
      <c r="BT213" s="682"/>
      <c r="BU213" s="322"/>
      <c r="BV213" s="238"/>
      <c r="BW213" s="238"/>
      <c r="BX213" s="238"/>
      <c r="BY213" s="682"/>
      <c r="BZ213" s="238"/>
      <c r="CA213" s="238"/>
      <c r="CB213" s="238"/>
      <c r="CC213" s="238"/>
      <c r="CD213" s="682"/>
      <c r="CE213" s="238"/>
      <c r="CF213" s="238"/>
      <c r="CG213" s="238"/>
      <c r="CH213" s="682"/>
      <c r="CI213" s="238"/>
      <c r="CJ213" s="238"/>
      <c r="CK213" s="238"/>
      <c r="CL213" s="682"/>
      <c r="CM213" s="238"/>
      <c r="CN213" s="238"/>
      <c r="CO213" s="238"/>
      <c r="CP213" s="682"/>
      <c r="CQ213" s="238"/>
      <c r="CR213" s="238"/>
      <c r="CS213" s="238"/>
      <c r="CT213" s="238"/>
      <c r="CU213" s="685">
        <v>5150000</v>
      </c>
      <c r="CV213" s="238">
        <v>5150000</v>
      </c>
      <c r="CW213" s="238"/>
      <c r="CX213" s="238"/>
      <c r="CY213" s="238"/>
      <c r="CZ213" s="682"/>
      <c r="DA213" s="238"/>
      <c r="DB213" s="238"/>
      <c r="DC213" s="238"/>
      <c r="DD213" s="676">
        <f t="shared" si="445"/>
        <v>5150000</v>
      </c>
      <c r="DE213" s="711">
        <f t="shared" si="445"/>
        <v>5150000</v>
      </c>
      <c r="DF213" s="711">
        <f t="shared" si="445"/>
        <v>0</v>
      </c>
      <c r="DG213" s="711">
        <f t="shared" si="445"/>
        <v>0</v>
      </c>
      <c r="DH213" s="711"/>
      <c r="DI213" s="685"/>
      <c r="DJ213" s="93"/>
      <c r="DK213" s="685"/>
      <c r="DL213" s="685"/>
      <c r="DM213" s="685"/>
      <c r="DN213" s="685"/>
      <c r="DO213" s="685"/>
      <c r="DP213" s="685"/>
      <c r="DQ213" s="685"/>
      <c r="DR213" s="685"/>
      <c r="DS213" s="685"/>
      <c r="DT213" s="685"/>
      <c r="DU213" s="685"/>
      <c r="DV213" s="685"/>
      <c r="DW213" s="685"/>
      <c r="DX213" s="685"/>
      <c r="DY213" s="685"/>
      <c r="DZ213" s="685"/>
      <c r="EA213" s="685"/>
      <c r="EB213" s="685"/>
      <c r="EC213" s="685"/>
      <c r="ED213" s="685"/>
      <c r="EE213" s="685"/>
      <c r="EF213" s="685"/>
      <c r="EG213" s="685"/>
      <c r="EH213" s="685"/>
      <c r="EI213" s="685"/>
      <c r="EJ213" s="685"/>
      <c r="EK213" s="685">
        <v>5304500</v>
      </c>
      <c r="EL213" s="685">
        <v>10000000</v>
      </c>
      <c r="EM213" s="685"/>
      <c r="EN213" s="685"/>
      <c r="EO213" s="685"/>
      <c r="EP213" s="682"/>
      <c r="EQ213" s="682"/>
      <c r="ER213" s="682"/>
      <c r="ES213" s="676">
        <f>DI213+DM213+DQ213+DU213+DY213+EC213+EG213+EK213+EO213</f>
        <v>5304500</v>
      </c>
      <c r="ET213" s="690">
        <f t="shared" si="446"/>
        <v>10000000</v>
      </c>
      <c r="EU213" s="690">
        <f t="shared" si="446"/>
        <v>0</v>
      </c>
      <c r="EV213" s="690">
        <f t="shared" si="446"/>
        <v>0</v>
      </c>
      <c r="EW213" s="834"/>
      <c r="EX213" s="682"/>
      <c r="EY213" s="682"/>
      <c r="EZ213" s="682"/>
      <c r="FA213" s="682"/>
      <c r="FB213" s="682"/>
      <c r="FC213" s="682"/>
      <c r="FD213" s="685">
        <v>5427270</v>
      </c>
      <c r="FE213" s="685"/>
      <c r="FF213" s="676">
        <f>EW213+EX213+EY213+EZ213+FA213+FB213+FC213+FD213+FE213</f>
        <v>5427270</v>
      </c>
      <c r="FG213" s="107">
        <f>BL213+DD213+ES213+FF213</f>
        <v>20881770</v>
      </c>
    </row>
    <row r="214" spans="1:163" ht="24.75" customHeight="1" x14ac:dyDescent="0.2">
      <c r="A214" s="299"/>
      <c r="B214" s="299"/>
      <c r="C214" s="205">
        <v>42</v>
      </c>
      <c r="D214" s="206" t="s">
        <v>510</v>
      </c>
      <c r="E214" s="259"/>
      <c r="F214" s="259"/>
      <c r="G214" s="208"/>
      <c r="H214" s="259"/>
      <c r="I214" s="259"/>
      <c r="J214" s="208"/>
      <c r="K214" s="208"/>
      <c r="L214" s="260"/>
      <c r="M214" s="259"/>
      <c r="N214" s="259"/>
      <c r="O214" s="150"/>
      <c r="P214" s="150"/>
      <c r="Q214" s="259"/>
      <c r="R214" s="262"/>
      <c r="S214" s="871"/>
      <c r="T214" s="259"/>
      <c r="U214" s="259"/>
      <c r="V214" s="150"/>
      <c r="W214" s="208"/>
      <c r="X214" s="208"/>
      <c r="Y214" s="263"/>
      <c r="Z214" s="208"/>
      <c r="AA214" s="208"/>
      <c r="AB214" s="72">
        <f t="shared" ref="AB214:BK214" si="447">SUM(AB215:AB216)</f>
        <v>0</v>
      </c>
      <c r="AC214" s="72">
        <f t="shared" si="447"/>
        <v>0</v>
      </c>
      <c r="AD214" s="72">
        <f t="shared" si="447"/>
        <v>0</v>
      </c>
      <c r="AE214" s="72">
        <f t="shared" si="447"/>
        <v>0</v>
      </c>
      <c r="AF214" s="72">
        <f t="shared" si="447"/>
        <v>0</v>
      </c>
      <c r="AG214" s="72">
        <f t="shared" si="447"/>
        <v>0</v>
      </c>
      <c r="AH214" s="72">
        <f t="shared" si="447"/>
        <v>0</v>
      </c>
      <c r="AI214" s="72">
        <f t="shared" si="447"/>
        <v>0</v>
      </c>
      <c r="AJ214" s="72">
        <f t="shared" si="447"/>
        <v>0</v>
      </c>
      <c r="AK214" s="72">
        <f t="shared" si="447"/>
        <v>0</v>
      </c>
      <c r="AL214" s="72">
        <f t="shared" si="447"/>
        <v>0</v>
      </c>
      <c r="AM214" s="72">
        <f t="shared" si="447"/>
        <v>0</v>
      </c>
      <c r="AN214" s="72">
        <f t="shared" si="447"/>
        <v>0</v>
      </c>
      <c r="AO214" s="72">
        <f t="shared" si="447"/>
        <v>0</v>
      </c>
      <c r="AP214" s="72">
        <f t="shared" si="447"/>
        <v>0</v>
      </c>
      <c r="AQ214" s="72">
        <f t="shared" si="447"/>
        <v>0</v>
      </c>
      <c r="AR214" s="72">
        <f t="shared" si="447"/>
        <v>0</v>
      </c>
      <c r="AS214" s="72">
        <f t="shared" si="447"/>
        <v>0</v>
      </c>
      <c r="AT214" s="72">
        <f t="shared" si="447"/>
        <v>0</v>
      </c>
      <c r="AU214" s="72">
        <f t="shared" si="447"/>
        <v>0</v>
      </c>
      <c r="AV214" s="72">
        <f t="shared" si="447"/>
        <v>0</v>
      </c>
      <c r="AW214" s="72">
        <f t="shared" si="447"/>
        <v>0</v>
      </c>
      <c r="AX214" s="72">
        <f t="shared" si="447"/>
        <v>0</v>
      </c>
      <c r="AY214" s="72">
        <f t="shared" si="447"/>
        <v>0</v>
      </c>
      <c r="AZ214" s="72">
        <f t="shared" si="447"/>
        <v>0</v>
      </c>
      <c r="BA214" s="72">
        <f t="shared" si="447"/>
        <v>0</v>
      </c>
      <c r="BB214" s="72">
        <f t="shared" si="447"/>
        <v>0</v>
      </c>
      <c r="BC214" s="72">
        <f t="shared" si="447"/>
        <v>0</v>
      </c>
      <c r="BD214" s="72">
        <f t="shared" si="447"/>
        <v>50000000</v>
      </c>
      <c r="BE214" s="72">
        <f t="shared" si="447"/>
        <v>50000000</v>
      </c>
      <c r="BF214" s="72">
        <f t="shared" si="447"/>
        <v>42600000</v>
      </c>
      <c r="BG214" s="72">
        <f t="shared" si="447"/>
        <v>42600000</v>
      </c>
      <c r="BH214" s="72">
        <f t="shared" si="447"/>
        <v>0</v>
      </c>
      <c r="BI214" s="72">
        <f t="shared" si="447"/>
        <v>0</v>
      </c>
      <c r="BJ214" s="72">
        <f t="shared" si="447"/>
        <v>0</v>
      </c>
      <c r="BK214" s="72">
        <f t="shared" si="447"/>
        <v>0</v>
      </c>
      <c r="BL214" s="73">
        <f>SUM(BL215:BL216)</f>
        <v>50000000</v>
      </c>
      <c r="BM214" s="72">
        <f>SUM(BM215:BM216)</f>
        <v>50000000</v>
      </c>
      <c r="BN214" s="72">
        <f t="shared" ref="BN214:ED214" si="448">SUM(BN215:BN216)</f>
        <v>42600000</v>
      </c>
      <c r="BO214" s="72">
        <f t="shared" si="448"/>
        <v>42600000</v>
      </c>
      <c r="BP214" s="72">
        <f t="shared" si="448"/>
        <v>0</v>
      </c>
      <c r="BQ214" s="138">
        <f t="shared" si="448"/>
        <v>0</v>
      </c>
      <c r="BR214" s="138">
        <f t="shared" si="448"/>
        <v>0</v>
      </c>
      <c r="BS214" s="138">
        <f t="shared" si="448"/>
        <v>0</v>
      </c>
      <c r="BT214" s="72">
        <f t="shared" si="448"/>
        <v>0</v>
      </c>
      <c r="BU214" s="138">
        <f t="shared" si="448"/>
        <v>0</v>
      </c>
      <c r="BV214" s="138">
        <f t="shared" si="448"/>
        <v>0</v>
      </c>
      <c r="BW214" s="138">
        <f t="shared" si="448"/>
        <v>0</v>
      </c>
      <c r="BX214" s="138"/>
      <c r="BY214" s="72">
        <f t="shared" si="448"/>
        <v>0</v>
      </c>
      <c r="BZ214" s="138">
        <f t="shared" si="448"/>
        <v>0</v>
      </c>
      <c r="CA214" s="138">
        <f t="shared" si="448"/>
        <v>0</v>
      </c>
      <c r="CB214" s="138">
        <f t="shared" si="448"/>
        <v>0</v>
      </c>
      <c r="CC214" s="138"/>
      <c r="CD214" s="72">
        <f t="shared" si="448"/>
        <v>0</v>
      </c>
      <c r="CE214" s="138">
        <f t="shared" si="448"/>
        <v>0</v>
      </c>
      <c r="CF214" s="138">
        <f t="shared" si="448"/>
        <v>0</v>
      </c>
      <c r="CG214" s="138">
        <f t="shared" si="448"/>
        <v>0</v>
      </c>
      <c r="CH214" s="72">
        <f t="shared" si="448"/>
        <v>0</v>
      </c>
      <c r="CI214" s="138">
        <f t="shared" si="448"/>
        <v>0</v>
      </c>
      <c r="CJ214" s="138">
        <f t="shared" si="448"/>
        <v>0</v>
      </c>
      <c r="CK214" s="138">
        <f t="shared" si="448"/>
        <v>0</v>
      </c>
      <c r="CL214" s="72">
        <f t="shared" si="448"/>
        <v>0</v>
      </c>
      <c r="CM214" s="138">
        <f t="shared" si="448"/>
        <v>0</v>
      </c>
      <c r="CN214" s="138">
        <f t="shared" si="448"/>
        <v>0</v>
      </c>
      <c r="CO214" s="138">
        <f t="shared" si="448"/>
        <v>0</v>
      </c>
      <c r="CP214" s="72">
        <f t="shared" si="448"/>
        <v>0</v>
      </c>
      <c r="CQ214" s="138">
        <f t="shared" si="448"/>
        <v>0</v>
      </c>
      <c r="CR214" s="138">
        <f t="shared" si="448"/>
        <v>0</v>
      </c>
      <c r="CS214" s="138">
        <f t="shared" si="448"/>
        <v>0</v>
      </c>
      <c r="CT214" s="138"/>
      <c r="CU214" s="72">
        <f t="shared" si="448"/>
        <v>51500000</v>
      </c>
      <c r="CV214" s="138">
        <f t="shared" si="448"/>
        <v>51500000</v>
      </c>
      <c r="CW214" s="138">
        <f t="shared" si="448"/>
        <v>51448000</v>
      </c>
      <c r="CX214" s="138">
        <f t="shared" si="448"/>
        <v>51448000</v>
      </c>
      <c r="CY214" s="138"/>
      <c r="CZ214" s="72">
        <f t="shared" si="448"/>
        <v>0</v>
      </c>
      <c r="DA214" s="138">
        <f t="shared" si="448"/>
        <v>0</v>
      </c>
      <c r="DB214" s="138">
        <f t="shared" si="448"/>
        <v>0</v>
      </c>
      <c r="DC214" s="138">
        <f t="shared" si="448"/>
        <v>0</v>
      </c>
      <c r="DD214" s="72">
        <f t="shared" si="448"/>
        <v>51500000</v>
      </c>
      <c r="DE214" s="72">
        <f t="shared" si="448"/>
        <v>51500000</v>
      </c>
      <c r="DF214" s="72">
        <f t="shared" si="448"/>
        <v>51448000</v>
      </c>
      <c r="DG214" s="72">
        <f t="shared" si="448"/>
        <v>51448000</v>
      </c>
      <c r="DH214" s="72"/>
      <c r="DI214" s="72">
        <f t="shared" si="448"/>
        <v>0</v>
      </c>
      <c r="DJ214" s="72">
        <f t="shared" si="448"/>
        <v>0</v>
      </c>
      <c r="DK214" s="72">
        <f t="shared" si="448"/>
        <v>0</v>
      </c>
      <c r="DL214" s="72">
        <f t="shared" si="448"/>
        <v>0</v>
      </c>
      <c r="DM214" s="72">
        <f t="shared" si="448"/>
        <v>0</v>
      </c>
      <c r="DN214" s="72">
        <f t="shared" si="448"/>
        <v>3000000</v>
      </c>
      <c r="DO214" s="72">
        <f t="shared" si="448"/>
        <v>0</v>
      </c>
      <c r="DP214" s="72">
        <f t="shared" si="448"/>
        <v>0</v>
      </c>
      <c r="DQ214" s="72">
        <f t="shared" si="448"/>
        <v>0</v>
      </c>
      <c r="DR214" s="72">
        <f t="shared" si="448"/>
        <v>0</v>
      </c>
      <c r="DS214" s="72">
        <f t="shared" si="448"/>
        <v>0</v>
      </c>
      <c r="DT214" s="72">
        <f t="shared" si="448"/>
        <v>0</v>
      </c>
      <c r="DU214" s="72">
        <f t="shared" si="448"/>
        <v>0</v>
      </c>
      <c r="DV214" s="72">
        <f t="shared" si="448"/>
        <v>0</v>
      </c>
      <c r="DW214" s="72">
        <f t="shared" si="448"/>
        <v>0</v>
      </c>
      <c r="DX214" s="72">
        <f t="shared" si="448"/>
        <v>0</v>
      </c>
      <c r="DY214" s="72">
        <f t="shared" si="448"/>
        <v>0</v>
      </c>
      <c r="DZ214" s="72">
        <f t="shared" si="448"/>
        <v>0</v>
      </c>
      <c r="EA214" s="72">
        <f t="shared" si="448"/>
        <v>0</v>
      </c>
      <c r="EB214" s="72">
        <f t="shared" si="448"/>
        <v>0</v>
      </c>
      <c r="EC214" s="72">
        <f t="shared" si="448"/>
        <v>0</v>
      </c>
      <c r="ED214" s="72">
        <f t="shared" si="448"/>
        <v>0</v>
      </c>
      <c r="EE214" s="72">
        <f t="shared" ref="EE214:EU214" si="449">SUM(EE215:EE216)</f>
        <v>0</v>
      </c>
      <c r="EF214" s="72">
        <f t="shared" si="449"/>
        <v>0</v>
      </c>
      <c r="EG214" s="72">
        <f t="shared" si="449"/>
        <v>0</v>
      </c>
      <c r="EH214" s="72">
        <f t="shared" si="449"/>
        <v>0</v>
      </c>
      <c r="EI214" s="72">
        <f t="shared" si="449"/>
        <v>0</v>
      </c>
      <c r="EJ214" s="72">
        <f t="shared" si="449"/>
        <v>0</v>
      </c>
      <c r="EK214" s="72">
        <f t="shared" si="449"/>
        <v>53045000</v>
      </c>
      <c r="EL214" s="72">
        <f t="shared" si="449"/>
        <v>60000000</v>
      </c>
      <c r="EM214" s="72">
        <f t="shared" si="449"/>
        <v>43680000</v>
      </c>
      <c r="EN214" s="72">
        <f t="shared" si="449"/>
        <v>12560000</v>
      </c>
      <c r="EO214" s="72">
        <f t="shared" si="449"/>
        <v>0</v>
      </c>
      <c r="EP214" s="72">
        <f t="shared" si="449"/>
        <v>0</v>
      </c>
      <c r="EQ214" s="72">
        <f t="shared" si="449"/>
        <v>0</v>
      </c>
      <c r="ER214" s="72">
        <f t="shared" si="449"/>
        <v>0</v>
      </c>
      <c r="ES214" s="72">
        <f t="shared" si="449"/>
        <v>53045000</v>
      </c>
      <c r="ET214" s="72">
        <f t="shared" si="449"/>
        <v>63000000</v>
      </c>
      <c r="EU214" s="72">
        <f t="shared" si="449"/>
        <v>43680000</v>
      </c>
      <c r="EV214" s="72">
        <f>SUM(EV215:EV216)</f>
        <v>12560000</v>
      </c>
      <c r="EW214" s="680"/>
      <c r="EX214" s="680"/>
      <c r="EY214" s="680"/>
      <c r="EZ214" s="680"/>
      <c r="FA214" s="680"/>
      <c r="FB214" s="680"/>
      <c r="FC214" s="680"/>
      <c r="FD214" s="680"/>
      <c r="FE214" s="680"/>
      <c r="FF214" s="805">
        <f>SUM(FF215:FF216)</f>
        <v>54636350</v>
      </c>
      <c r="FG214" s="72">
        <f>SUM(FG215:FG216)</f>
        <v>209181350</v>
      </c>
    </row>
    <row r="215" spans="1:163" ht="164.25" customHeight="1" x14ac:dyDescent="0.2">
      <c r="A215" s="299"/>
      <c r="B215" s="299"/>
      <c r="C215" s="247" t="s">
        <v>511</v>
      </c>
      <c r="D215" s="468" t="s">
        <v>512</v>
      </c>
      <c r="E215" s="226" t="s">
        <v>513</v>
      </c>
      <c r="F215" s="226" t="s">
        <v>514</v>
      </c>
      <c r="G215" s="226">
        <v>149</v>
      </c>
      <c r="H215" s="222" t="s">
        <v>515</v>
      </c>
      <c r="I215" s="455" t="s">
        <v>516</v>
      </c>
      <c r="J215" s="330" t="s">
        <v>439</v>
      </c>
      <c r="K215" s="525">
        <v>2</v>
      </c>
      <c r="L215" s="510" t="s">
        <v>58</v>
      </c>
      <c r="M215" s="227" t="s">
        <v>53</v>
      </c>
      <c r="N215" s="861">
        <v>8</v>
      </c>
      <c r="O215" s="518">
        <v>8</v>
      </c>
      <c r="P215" s="952">
        <v>8</v>
      </c>
      <c r="Q215" s="792">
        <v>8</v>
      </c>
      <c r="R215" s="532"/>
      <c r="S215" s="940">
        <v>9</v>
      </c>
      <c r="T215" s="519">
        <v>8</v>
      </c>
      <c r="U215" s="519"/>
      <c r="V215" s="960">
        <v>5</v>
      </c>
      <c r="W215" s="519">
        <v>8</v>
      </c>
      <c r="X215" s="510"/>
      <c r="Y215" s="526">
        <f>BL215/BL214</f>
        <v>0.75</v>
      </c>
      <c r="Z215" s="227">
        <v>8</v>
      </c>
      <c r="AA215" s="334" t="s">
        <v>135</v>
      </c>
      <c r="AB215" s="84"/>
      <c r="AC215" s="78"/>
      <c r="AD215" s="79"/>
      <c r="AE215" s="79"/>
      <c r="AF215" s="84"/>
      <c r="AG215" s="78"/>
      <c r="AH215" s="78"/>
      <c r="AI215" s="78"/>
      <c r="AJ215" s="84"/>
      <c r="AK215" s="78"/>
      <c r="AL215" s="78"/>
      <c r="AM215" s="78"/>
      <c r="AN215" s="84"/>
      <c r="AO215" s="78"/>
      <c r="AP215" s="78"/>
      <c r="AQ215" s="78"/>
      <c r="AR215" s="84"/>
      <c r="AS215" s="78"/>
      <c r="AT215" s="79"/>
      <c r="AU215" s="79"/>
      <c r="AV215" s="84"/>
      <c r="AW215" s="78"/>
      <c r="AX215" s="78"/>
      <c r="AY215" s="78"/>
      <c r="AZ215" s="84"/>
      <c r="BA215" s="78"/>
      <c r="BB215" s="78"/>
      <c r="BC215" s="78"/>
      <c r="BD215" s="77">
        <f>10000000+27500000</f>
        <v>37500000</v>
      </c>
      <c r="BE215" s="78">
        <v>37500000</v>
      </c>
      <c r="BF215" s="68">
        <v>31350000</v>
      </c>
      <c r="BG215" s="68">
        <v>31350000</v>
      </c>
      <c r="BH215" s="84"/>
      <c r="BI215" s="78"/>
      <c r="BJ215" s="78"/>
      <c r="BK215" s="78"/>
      <c r="BL215" s="67">
        <f>+AB215+AF215+AJ215+AN215+AR215+AV215+AZ215+BD215+BH215</f>
        <v>37500000</v>
      </c>
      <c r="BM215" s="68">
        <f t="shared" ref="BM215:BO216" si="450">AC215+AG215+AK215+AO215+AS215+AW215+BA215+BE215+BI215</f>
        <v>37500000</v>
      </c>
      <c r="BN215" s="68">
        <f t="shared" si="450"/>
        <v>31350000</v>
      </c>
      <c r="BO215" s="68">
        <f t="shared" si="450"/>
        <v>31350000</v>
      </c>
      <c r="BP215" s="682"/>
      <c r="BQ215" s="238"/>
      <c r="BR215" s="238"/>
      <c r="BS215" s="238"/>
      <c r="BT215" s="682"/>
      <c r="BU215" s="322"/>
      <c r="BV215" s="238"/>
      <c r="BW215" s="238"/>
      <c r="BX215" s="238"/>
      <c r="BY215" s="682"/>
      <c r="BZ215" s="238"/>
      <c r="CA215" s="238"/>
      <c r="CB215" s="238"/>
      <c r="CC215" s="238"/>
      <c r="CD215" s="682"/>
      <c r="CE215" s="238"/>
      <c r="CF215" s="238"/>
      <c r="CG215" s="238"/>
      <c r="CH215" s="682"/>
      <c r="CI215" s="238"/>
      <c r="CJ215" s="238"/>
      <c r="CK215" s="238"/>
      <c r="CL215" s="682"/>
      <c r="CM215" s="238"/>
      <c r="CN215" s="238"/>
      <c r="CO215" s="238"/>
      <c r="CP215" s="682"/>
      <c r="CQ215" s="238"/>
      <c r="CR215" s="238"/>
      <c r="CS215" s="238"/>
      <c r="CT215" s="238"/>
      <c r="CU215" s="685">
        <v>38625000</v>
      </c>
      <c r="CV215" s="238">
        <v>38625000</v>
      </c>
      <c r="CW215" s="238">
        <v>38573000</v>
      </c>
      <c r="CX215" s="238">
        <v>38573000</v>
      </c>
      <c r="CY215" s="238"/>
      <c r="CZ215" s="682"/>
      <c r="DA215" s="238"/>
      <c r="DB215" s="238"/>
      <c r="DC215" s="238"/>
      <c r="DD215" s="676">
        <f t="shared" ref="DD215:DG216" si="451">BP215+BT215+BY215+CD215+CH215+CL215+CP215+CU215+CZ215</f>
        <v>38625000</v>
      </c>
      <c r="DE215" s="711">
        <f t="shared" si="451"/>
        <v>38625000</v>
      </c>
      <c r="DF215" s="711">
        <f t="shared" si="451"/>
        <v>38573000</v>
      </c>
      <c r="DG215" s="711">
        <f t="shared" si="451"/>
        <v>38573000</v>
      </c>
      <c r="DH215" s="711"/>
      <c r="DI215" s="685"/>
      <c r="DJ215" s="93"/>
      <c r="DK215" s="685"/>
      <c r="DL215" s="685"/>
      <c r="DM215" s="685"/>
      <c r="DN215" s="685">
        <v>3000000</v>
      </c>
      <c r="DO215" s="685"/>
      <c r="DP215" s="685"/>
      <c r="DQ215" s="685"/>
      <c r="DR215" s="685"/>
      <c r="DS215" s="685"/>
      <c r="DT215" s="685"/>
      <c r="DU215" s="685"/>
      <c r="DV215" s="685"/>
      <c r="DW215" s="685"/>
      <c r="DX215" s="685"/>
      <c r="DY215" s="685"/>
      <c r="DZ215" s="685"/>
      <c r="EA215" s="685"/>
      <c r="EB215" s="685"/>
      <c r="EC215" s="685"/>
      <c r="ED215" s="685"/>
      <c r="EE215" s="685"/>
      <c r="EF215" s="685"/>
      <c r="EG215" s="685"/>
      <c r="EH215" s="685"/>
      <c r="EI215" s="685"/>
      <c r="EJ215" s="685"/>
      <c r="EK215" s="685">
        <v>39783750</v>
      </c>
      <c r="EL215" s="685">
        <v>30000000</v>
      </c>
      <c r="EM215" s="685">
        <v>23760000</v>
      </c>
      <c r="EN215" s="685">
        <v>7920000</v>
      </c>
      <c r="EO215" s="685"/>
      <c r="EP215" s="682"/>
      <c r="EQ215" s="682"/>
      <c r="ER215" s="682"/>
      <c r="ES215" s="676">
        <f>DI215+DM215+DQ215+DU215+DY215+EC215+EG215+EK215+EO215</f>
        <v>39783750</v>
      </c>
      <c r="ET215" s="690">
        <f t="shared" ref="ET215:EV216" si="452">DJ215+DN215+DR215+DV215+DZ215+ED215+EH215+EL215+EP215</f>
        <v>33000000</v>
      </c>
      <c r="EU215" s="690">
        <f t="shared" si="452"/>
        <v>23760000</v>
      </c>
      <c r="EV215" s="690">
        <f t="shared" si="452"/>
        <v>7920000</v>
      </c>
      <c r="EW215" s="834"/>
      <c r="EX215" s="682"/>
      <c r="EY215" s="682"/>
      <c r="EZ215" s="682"/>
      <c r="FA215" s="682"/>
      <c r="FB215" s="682"/>
      <c r="FC215" s="682"/>
      <c r="FD215" s="685">
        <v>40900000</v>
      </c>
      <c r="FE215" s="685"/>
      <c r="FF215" s="676">
        <f>EW215+EX215+EY215+EZ215+FA215+FB215+FC215+FD215+FE215</f>
        <v>40900000</v>
      </c>
      <c r="FG215" s="107">
        <f>BL215+DD215+ES215+FF215</f>
        <v>156808750</v>
      </c>
    </row>
    <row r="216" spans="1:163" ht="162" customHeight="1" x14ac:dyDescent="0.2">
      <c r="A216" s="299"/>
      <c r="B216" s="299"/>
      <c r="C216" s="239">
        <v>28</v>
      </c>
      <c r="D216" s="390" t="s">
        <v>517</v>
      </c>
      <c r="E216" s="243">
        <v>0.5</v>
      </c>
      <c r="F216" s="243">
        <v>1</v>
      </c>
      <c r="G216" s="226">
        <v>150</v>
      </c>
      <c r="H216" s="222" t="s">
        <v>518</v>
      </c>
      <c r="I216" s="455" t="s">
        <v>519</v>
      </c>
      <c r="J216" s="330" t="s">
        <v>439</v>
      </c>
      <c r="K216" s="525">
        <v>2</v>
      </c>
      <c r="L216" s="510" t="s">
        <v>58</v>
      </c>
      <c r="M216" s="227">
        <v>0</v>
      </c>
      <c r="N216" s="227">
        <v>14</v>
      </c>
      <c r="O216" s="497">
        <v>14</v>
      </c>
      <c r="P216" s="950">
        <v>13</v>
      </c>
      <c r="Q216" s="789">
        <v>14</v>
      </c>
      <c r="R216" s="228"/>
      <c r="S216" s="906">
        <v>9</v>
      </c>
      <c r="T216" s="495">
        <v>14</v>
      </c>
      <c r="U216" s="495"/>
      <c r="V216" s="925">
        <v>12</v>
      </c>
      <c r="W216" s="495">
        <v>14</v>
      </c>
      <c r="X216" s="510"/>
      <c r="Y216" s="526">
        <f>BL216/BL214</f>
        <v>0.25</v>
      </c>
      <c r="Z216" s="227">
        <v>3</v>
      </c>
      <c r="AA216" s="334" t="s">
        <v>450</v>
      </c>
      <c r="AB216" s="84"/>
      <c r="AC216" s="78"/>
      <c r="AD216" s="79"/>
      <c r="AE216" s="79"/>
      <c r="AF216" s="84"/>
      <c r="AG216" s="78"/>
      <c r="AH216" s="78"/>
      <c r="AI216" s="78"/>
      <c r="AJ216" s="84"/>
      <c r="AK216" s="78"/>
      <c r="AL216" s="78"/>
      <c r="AM216" s="78"/>
      <c r="AN216" s="84"/>
      <c r="AO216" s="78"/>
      <c r="AP216" s="78"/>
      <c r="AQ216" s="78"/>
      <c r="AR216" s="84"/>
      <c r="AS216" s="78"/>
      <c r="AT216" s="79"/>
      <c r="AU216" s="79"/>
      <c r="AV216" s="84"/>
      <c r="AW216" s="78"/>
      <c r="AX216" s="78"/>
      <c r="AY216" s="78"/>
      <c r="AZ216" s="84"/>
      <c r="BA216" s="78"/>
      <c r="BB216" s="78"/>
      <c r="BC216" s="78"/>
      <c r="BD216" s="77">
        <v>12500000</v>
      </c>
      <c r="BE216" s="75">
        <v>12500000</v>
      </c>
      <c r="BF216" s="79">
        <v>11250000</v>
      </c>
      <c r="BG216" s="79">
        <v>11250000</v>
      </c>
      <c r="BH216" s="84"/>
      <c r="BI216" s="78"/>
      <c r="BJ216" s="78"/>
      <c r="BK216" s="78"/>
      <c r="BL216" s="67">
        <f>+AB216+AF216+AJ216+AN216+AR216+AV216+AZ216+BD216+BH216</f>
        <v>12500000</v>
      </c>
      <c r="BM216" s="68">
        <f t="shared" si="450"/>
        <v>12500000</v>
      </c>
      <c r="BN216" s="68">
        <f t="shared" si="450"/>
        <v>11250000</v>
      </c>
      <c r="BO216" s="68">
        <f t="shared" si="450"/>
        <v>11250000</v>
      </c>
      <c r="BP216" s="682"/>
      <c r="BQ216" s="238"/>
      <c r="BR216" s="238"/>
      <c r="BS216" s="238"/>
      <c r="BT216" s="682"/>
      <c r="BU216" s="322"/>
      <c r="BV216" s="238"/>
      <c r="BW216" s="238"/>
      <c r="BX216" s="238"/>
      <c r="BY216" s="682"/>
      <c r="BZ216" s="238"/>
      <c r="CA216" s="238"/>
      <c r="CB216" s="238"/>
      <c r="CC216" s="238"/>
      <c r="CD216" s="682"/>
      <c r="CE216" s="238"/>
      <c r="CF216" s="238"/>
      <c r="CG216" s="238"/>
      <c r="CH216" s="682"/>
      <c r="CI216" s="238"/>
      <c r="CJ216" s="238"/>
      <c r="CK216" s="238"/>
      <c r="CL216" s="682"/>
      <c r="CM216" s="238"/>
      <c r="CN216" s="238"/>
      <c r="CO216" s="238"/>
      <c r="CP216" s="682"/>
      <c r="CQ216" s="238"/>
      <c r="CR216" s="238"/>
      <c r="CS216" s="238"/>
      <c r="CT216" s="238"/>
      <c r="CU216" s="685">
        <v>12875000</v>
      </c>
      <c r="CV216" s="238">
        <v>12875000</v>
      </c>
      <c r="CW216" s="238">
        <v>12875000</v>
      </c>
      <c r="CX216" s="238">
        <v>12875000</v>
      </c>
      <c r="CY216" s="238"/>
      <c r="CZ216" s="682"/>
      <c r="DA216" s="238"/>
      <c r="DB216" s="238"/>
      <c r="DC216" s="238"/>
      <c r="DD216" s="676">
        <f t="shared" si="451"/>
        <v>12875000</v>
      </c>
      <c r="DE216" s="711">
        <f t="shared" si="451"/>
        <v>12875000</v>
      </c>
      <c r="DF216" s="711">
        <f t="shared" si="451"/>
        <v>12875000</v>
      </c>
      <c r="DG216" s="711">
        <f t="shared" si="451"/>
        <v>12875000</v>
      </c>
      <c r="DH216" s="711"/>
      <c r="DI216" s="685"/>
      <c r="DJ216" s="93"/>
      <c r="DK216" s="685"/>
      <c r="DL216" s="685"/>
      <c r="DM216" s="685"/>
      <c r="DN216" s="685"/>
      <c r="DO216" s="685"/>
      <c r="DP216" s="685"/>
      <c r="DQ216" s="685"/>
      <c r="DR216" s="685"/>
      <c r="DS216" s="685"/>
      <c r="DT216" s="685"/>
      <c r="DU216" s="685"/>
      <c r="DV216" s="685"/>
      <c r="DW216" s="685"/>
      <c r="DX216" s="685"/>
      <c r="DY216" s="685"/>
      <c r="DZ216" s="685"/>
      <c r="EA216" s="685"/>
      <c r="EB216" s="685"/>
      <c r="EC216" s="685"/>
      <c r="ED216" s="685"/>
      <c r="EE216" s="685"/>
      <c r="EF216" s="685"/>
      <c r="EG216" s="685"/>
      <c r="EH216" s="685"/>
      <c r="EI216" s="685"/>
      <c r="EJ216" s="685"/>
      <c r="EK216" s="685">
        <v>13261250</v>
      </c>
      <c r="EL216" s="685">
        <v>30000000</v>
      </c>
      <c r="EM216" s="685">
        <v>19920000</v>
      </c>
      <c r="EN216" s="685">
        <v>4640000</v>
      </c>
      <c r="EO216" s="685"/>
      <c r="EP216" s="682"/>
      <c r="EQ216" s="682"/>
      <c r="ER216" s="682"/>
      <c r="ES216" s="676">
        <f>DI216+DM216+DQ216+DU216+DY216+EC216+EG216+EK216+EO216</f>
        <v>13261250</v>
      </c>
      <c r="ET216" s="690">
        <f t="shared" si="452"/>
        <v>30000000</v>
      </c>
      <c r="EU216" s="690">
        <f t="shared" si="452"/>
        <v>19920000</v>
      </c>
      <c r="EV216" s="690">
        <f t="shared" si="452"/>
        <v>4640000</v>
      </c>
      <c r="EW216" s="834"/>
      <c r="EX216" s="682"/>
      <c r="EY216" s="682"/>
      <c r="EZ216" s="682"/>
      <c r="FA216" s="682"/>
      <c r="FB216" s="682"/>
      <c r="FC216" s="682"/>
      <c r="FD216" s="685">
        <v>13736350</v>
      </c>
      <c r="FE216" s="685"/>
      <c r="FF216" s="676">
        <f>EW216+EX216+EY216+EZ216+FA216+FB216+FC216+FD216+FE216</f>
        <v>13736350</v>
      </c>
      <c r="FG216" s="107">
        <f>BL216+DD216+ES216+FF216</f>
        <v>52372600</v>
      </c>
    </row>
    <row r="217" spans="1:163" ht="24.75" customHeight="1" x14ac:dyDescent="0.2">
      <c r="A217" s="299"/>
      <c r="B217" s="299"/>
      <c r="C217" s="205">
        <v>43</v>
      </c>
      <c r="D217" s="206" t="s">
        <v>520</v>
      </c>
      <c r="E217" s="209"/>
      <c r="F217" s="209"/>
      <c r="G217" s="208"/>
      <c r="H217" s="209"/>
      <c r="I217" s="209"/>
      <c r="J217" s="434"/>
      <c r="K217" s="435"/>
      <c r="L217" s="436"/>
      <c r="M217" s="209"/>
      <c r="N217" s="209"/>
      <c r="O217" s="332"/>
      <c r="P217" s="332"/>
      <c r="Q217" s="333"/>
      <c r="R217" s="437"/>
      <c r="S217" s="877"/>
      <c r="T217" s="333"/>
      <c r="U217" s="438"/>
      <c r="V217" s="535"/>
      <c r="W217" s="435"/>
      <c r="X217" s="210"/>
      <c r="Y217" s="300"/>
      <c r="Z217" s="210"/>
      <c r="AA217" s="210"/>
      <c r="AB217" s="65">
        <f t="shared" ref="AB217:BK217" si="453">SUM(AB218:AB220)</f>
        <v>0</v>
      </c>
      <c r="AC217" s="65">
        <f t="shared" si="453"/>
        <v>0</v>
      </c>
      <c r="AD217" s="65">
        <f t="shared" si="453"/>
        <v>0</v>
      </c>
      <c r="AE217" s="65">
        <f t="shared" si="453"/>
        <v>0</v>
      </c>
      <c r="AF217" s="65">
        <f t="shared" si="453"/>
        <v>1159435758</v>
      </c>
      <c r="AG217" s="65">
        <f t="shared" si="453"/>
        <v>1237889758</v>
      </c>
      <c r="AH217" s="65">
        <f t="shared" si="453"/>
        <v>622609160</v>
      </c>
      <c r="AI217" s="65">
        <f t="shared" si="453"/>
        <v>608938568</v>
      </c>
      <c r="AJ217" s="65">
        <f t="shared" si="453"/>
        <v>150000000</v>
      </c>
      <c r="AK217" s="65">
        <f t="shared" si="453"/>
        <v>150000000</v>
      </c>
      <c r="AL217" s="65">
        <f t="shared" si="453"/>
        <v>0</v>
      </c>
      <c r="AM217" s="65">
        <f t="shared" si="453"/>
        <v>0</v>
      </c>
      <c r="AN217" s="65">
        <f t="shared" si="453"/>
        <v>0</v>
      </c>
      <c r="AO217" s="65">
        <f t="shared" si="453"/>
        <v>0</v>
      </c>
      <c r="AP217" s="65">
        <f t="shared" si="453"/>
        <v>0</v>
      </c>
      <c r="AQ217" s="65">
        <f t="shared" si="453"/>
        <v>0</v>
      </c>
      <c r="AR217" s="65">
        <f t="shared" si="453"/>
        <v>0</v>
      </c>
      <c r="AS217" s="65">
        <f t="shared" si="453"/>
        <v>0</v>
      </c>
      <c r="AT217" s="65">
        <f t="shared" si="453"/>
        <v>0</v>
      </c>
      <c r="AU217" s="65">
        <f t="shared" si="453"/>
        <v>0</v>
      </c>
      <c r="AV217" s="65">
        <f t="shared" si="453"/>
        <v>0</v>
      </c>
      <c r="AW217" s="65">
        <f t="shared" si="453"/>
        <v>0</v>
      </c>
      <c r="AX217" s="65">
        <f t="shared" si="453"/>
        <v>0</v>
      </c>
      <c r="AY217" s="65">
        <f t="shared" si="453"/>
        <v>0</v>
      </c>
      <c r="AZ217" s="65">
        <f t="shared" si="453"/>
        <v>0</v>
      </c>
      <c r="BA217" s="65">
        <f t="shared" si="453"/>
        <v>0</v>
      </c>
      <c r="BB217" s="65">
        <f t="shared" si="453"/>
        <v>0</v>
      </c>
      <c r="BC217" s="65">
        <f t="shared" si="453"/>
        <v>0</v>
      </c>
      <c r="BD217" s="65">
        <f t="shared" si="453"/>
        <v>76771008</v>
      </c>
      <c r="BE217" s="65">
        <f t="shared" si="453"/>
        <v>76771008</v>
      </c>
      <c r="BF217" s="65">
        <f t="shared" si="453"/>
        <v>48073666</v>
      </c>
      <c r="BG217" s="65">
        <f t="shared" si="453"/>
        <v>48073666</v>
      </c>
      <c r="BH217" s="65">
        <f t="shared" si="453"/>
        <v>0</v>
      </c>
      <c r="BI217" s="65">
        <f t="shared" si="453"/>
        <v>0</v>
      </c>
      <c r="BJ217" s="65">
        <f t="shared" si="453"/>
        <v>0</v>
      </c>
      <c r="BK217" s="65">
        <f t="shared" si="453"/>
        <v>0</v>
      </c>
      <c r="BL217" s="66">
        <f>SUM(BL218:BL220)</f>
        <v>1386206766</v>
      </c>
      <c r="BM217" s="65">
        <f>SUM(BM218:BM220)</f>
        <v>1464660766</v>
      </c>
      <c r="BN217" s="65">
        <f t="shared" ref="BN217:ED217" si="454">SUM(BN218:BN220)</f>
        <v>670682826</v>
      </c>
      <c r="BO217" s="65">
        <f t="shared" si="454"/>
        <v>657012234</v>
      </c>
      <c r="BP217" s="65">
        <f t="shared" si="454"/>
        <v>0</v>
      </c>
      <c r="BQ217" s="135">
        <f t="shared" si="454"/>
        <v>0</v>
      </c>
      <c r="BR217" s="135">
        <f t="shared" si="454"/>
        <v>0</v>
      </c>
      <c r="BS217" s="135">
        <f t="shared" si="454"/>
        <v>0</v>
      </c>
      <c r="BT217" s="65">
        <f t="shared" si="454"/>
        <v>717874879</v>
      </c>
      <c r="BU217" s="135">
        <f t="shared" si="454"/>
        <v>655342908</v>
      </c>
      <c r="BV217" s="135">
        <f t="shared" si="454"/>
        <v>630480000</v>
      </c>
      <c r="BW217" s="135">
        <f t="shared" si="454"/>
        <v>630480000</v>
      </c>
      <c r="BX217" s="135"/>
      <c r="BY217" s="65">
        <f t="shared" si="454"/>
        <v>100000000</v>
      </c>
      <c r="BZ217" s="135">
        <f t="shared" si="454"/>
        <v>100000000</v>
      </c>
      <c r="CA217" s="135">
        <f t="shared" si="454"/>
        <v>90400614</v>
      </c>
      <c r="CB217" s="135">
        <f t="shared" si="454"/>
        <v>90400614</v>
      </c>
      <c r="CC217" s="135"/>
      <c r="CD217" s="65">
        <f t="shared" si="454"/>
        <v>0</v>
      </c>
      <c r="CE217" s="135">
        <f t="shared" si="454"/>
        <v>719782544.13</v>
      </c>
      <c r="CF217" s="135">
        <f t="shared" si="454"/>
        <v>338985315</v>
      </c>
      <c r="CG217" s="135">
        <f t="shared" si="454"/>
        <v>278985315</v>
      </c>
      <c r="CH217" s="65">
        <f t="shared" si="454"/>
        <v>0</v>
      </c>
      <c r="CI217" s="135">
        <f t="shared" si="454"/>
        <v>0</v>
      </c>
      <c r="CJ217" s="135">
        <f t="shared" si="454"/>
        <v>0</v>
      </c>
      <c r="CK217" s="135">
        <f t="shared" si="454"/>
        <v>0</v>
      </c>
      <c r="CL217" s="65">
        <f t="shared" si="454"/>
        <v>0</v>
      </c>
      <c r="CM217" s="135">
        <f t="shared" si="454"/>
        <v>0</v>
      </c>
      <c r="CN217" s="135">
        <f t="shared" si="454"/>
        <v>0</v>
      </c>
      <c r="CO217" s="135">
        <f t="shared" si="454"/>
        <v>0</v>
      </c>
      <c r="CP217" s="65">
        <f t="shared" si="454"/>
        <v>0</v>
      </c>
      <c r="CQ217" s="135">
        <f t="shared" si="454"/>
        <v>0</v>
      </c>
      <c r="CR217" s="135">
        <f t="shared" si="454"/>
        <v>0</v>
      </c>
      <c r="CS217" s="135">
        <f t="shared" si="454"/>
        <v>0</v>
      </c>
      <c r="CT217" s="135"/>
      <c r="CU217" s="65">
        <f t="shared" si="454"/>
        <v>84258044</v>
      </c>
      <c r="CV217" s="135">
        <f t="shared" si="454"/>
        <v>209858044</v>
      </c>
      <c r="CW217" s="135">
        <f t="shared" si="454"/>
        <v>201533333.32999998</v>
      </c>
      <c r="CX217" s="135">
        <f t="shared" si="454"/>
        <v>201533333.32999998</v>
      </c>
      <c r="CY217" s="135"/>
      <c r="CZ217" s="65">
        <f t="shared" si="454"/>
        <v>0</v>
      </c>
      <c r="DA217" s="135">
        <f t="shared" si="454"/>
        <v>0</v>
      </c>
      <c r="DB217" s="135">
        <f t="shared" si="454"/>
        <v>0</v>
      </c>
      <c r="DC217" s="135">
        <f t="shared" si="454"/>
        <v>0</v>
      </c>
      <c r="DD217" s="65">
        <f t="shared" si="454"/>
        <v>902132923</v>
      </c>
      <c r="DE217" s="65">
        <f t="shared" si="454"/>
        <v>1684983496.1300001</v>
      </c>
      <c r="DF217" s="65">
        <f t="shared" si="454"/>
        <v>1261399262.3299999</v>
      </c>
      <c r="DG217" s="65">
        <f t="shared" si="454"/>
        <v>1201399262.3299999</v>
      </c>
      <c r="DH217" s="65"/>
      <c r="DI217" s="65">
        <f t="shared" si="454"/>
        <v>0</v>
      </c>
      <c r="DJ217" s="65">
        <f t="shared" si="454"/>
        <v>0</v>
      </c>
      <c r="DK217" s="65">
        <f t="shared" si="454"/>
        <v>0</v>
      </c>
      <c r="DL217" s="65">
        <f t="shared" si="454"/>
        <v>0</v>
      </c>
      <c r="DM217" s="65">
        <f t="shared" si="454"/>
        <v>739411125.43180001</v>
      </c>
      <c r="DN217" s="65">
        <f t="shared" si="454"/>
        <v>545977580</v>
      </c>
      <c r="DO217" s="65">
        <f t="shared" si="454"/>
        <v>0</v>
      </c>
      <c r="DP217" s="65">
        <f t="shared" si="454"/>
        <v>0</v>
      </c>
      <c r="DQ217" s="65">
        <f t="shared" si="454"/>
        <v>0</v>
      </c>
      <c r="DR217" s="65">
        <f t="shared" si="454"/>
        <v>60000000</v>
      </c>
      <c r="DS217" s="65">
        <f t="shared" si="454"/>
        <v>31680000</v>
      </c>
      <c r="DT217" s="65">
        <f t="shared" si="454"/>
        <v>10560000</v>
      </c>
      <c r="DU217" s="65">
        <f t="shared" si="454"/>
        <v>0</v>
      </c>
      <c r="DV217" s="65">
        <f t="shared" si="454"/>
        <v>723669712</v>
      </c>
      <c r="DW217" s="65">
        <f t="shared" si="454"/>
        <v>391840000</v>
      </c>
      <c r="DX217" s="65">
        <f t="shared" si="454"/>
        <v>13280000</v>
      </c>
      <c r="DY217" s="65">
        <f t="shared" si="454"/>
        <v>0</v>
      </c>
      <c r="DZ217" s="65">
        <f t="shared" si="454"/>
        <v>0</v>
      </c>
      <c r="EA217" s="65">
        <f t="shared" si="454"/>
        <v>0</v>
      </c>
      <c r="EB217" s="65">
        <f t="shared" si="454"/>
        <v>0</v>
      </c>
      <c r="EC217" s="65">
        <f t="shared" si="454"/>
        <v>0</v>
      </c>
      <c r="ED217" s="65">
        <f t="shared" si="454"/>
        <v>0</v>
      </c>
      <c r="EE217" s="65">
        <f t="shared" ref="EE217:ER217" si="455">SUM(EE218:EE220)</f>
        <v>0</v>
      </c>
      <c r="EF217" s="65">
        <f t="shared" si="455"/>
        <v>0</v>
      </c>
      <c r="EG217" s="65">
        <f t="shared" si="455"/>
        <v>0</v>
      </c>
      <c r="EH217" s="65">
        <f t="shared" si="455"/>
        <v>0</v>
      </c>
      <c r="EI217" s="65">
        <f t="shared" si="455"/>
        <v>0</v>
      </c>
      <c r="EJ217" s="65">
        <f t="shared" si="455"/>
        <v>0</v>
      </c>
      <c r="EK217" s="65">
        <f t="shared" si="455"/>
        <v>86785784.568199992</v>
      </c>
      <c r="EL217" s="65">
        <f t="shared" si="455"/>
        <v>188676711</v>
      </c>
      <c r="EM217" s="65">
        <f t="shared" si="455"/>
        <v>141480000</v>
      </c>
      <c r="EN217" s="65">
        <f t="shared" si="455"/>
        <v>39240000</v>
      </c>
      <c r="EO217" s="65">
        <f t="shared" si="455"/>
        <v>0</v>
      </c>
      <c r="EP217" s="65">
        <f t="shared" si="455"/>
        <v>0</v>
      </c>
      <c r="EQ217" s="65">
        <f t="shared" si="455"/>
        <v>0</v>
      </c>
      <c r="ER217" s="65">
        <f t="shared" si="455"/>
        <v>0</v>
      </c>
      <c r="ES217" s="65">
        <f>SUM(ES218:ES220)</f>
        <v>826196910</v>
      </c>
      <c r="ET217" s="65">
        <f t="shared" ref="ET217:EV217" si="456">SUM(ET218:ET220)</f>
        <v>1518324003</v>
      </c>
      <c r="EU217" s="65">
        <f t="shared" si="456"/>
        <v>565000000</v>
      </c>
      <c r="EV217" s="65">
        <f t="shared" si="456"/>
        <v>63080000</v>
      </c>
      <c r="EW217" s="680"/>
      <c r="EX217" s="680"/>
      <c r="EY217" s="680"/>
      <c r="EZ217" s="680"/>
      <c r="FA217" s="680"/>
      <c r="FB217" s="680"/>
      <c r="FC217" s="680"/>
      <c r="FD217" s="680"/>
      <c r="FE217" s="680"/>
      <c r="FF217" s="82">
        <f>SUM(FF218:FF220)</f>
        <v>850982817</v>
      </c>
      <c r="FG217" s="65">
        <f>SUM(FG218:FG220)</f>
        <v>3965519416</v>
      </c>
    </row>
    <row r="218" spans="1:163" ht="408.75" customHeight="1" x14ac:dyDescent="0.2">
      <c r="A218" s="299"/>
      <c r="B218" s="299"/>
      <c r="C218" s="217" t="s">
        <v>521</v>
      </c>
      <c r="D218" s="1160" t="s">
        <v>522</v>
      </c>
      <c r="E218" s="1162">
        <v>0</v>
      </c>
      <c r="F218" s="1162">
        <v>1</v>
      </c>
      <c r="G218" s="226">
        <v>151</v>
      </c>
      <c r="H218" s="222" t="s">
        <v>523</v>
      </c>
      <c r="I218" s="455" t="s">
        <v>524</v>
      </c>
      <c r="J218" s="330" t="s">
        <v>439</v>
      </c>
      <c r="K218" s="525">
        <v>2</v>
      </c>
      <c r="L218" s="495" t="s">
        <v>58</v>
      </c>
      <c r="M218" s="227" t="s">
        <v>53</v>
      </c>
      <c r="N218" s="227">
        <v>12</v>
      </c>
      <c r="O218" s="497">
        <v>12</v>
      </c>
      <c r="P218" s="950">
        <v>12</v>
      </c>
      <c r="Q218" s="789">
        <v>12</v>
      </c>
      <c r="R218" s="228"/>
      <c r="S218" s="906">
        <v>12</v>
      </c>
      <c r="T218" s="495">
        <v>12</v>
      </c>
      <c r="U218" s="495"/>
      <c r="V218" s="925">
        <v>12</v>
      </c>
      <c r="W218" s="495">
        <v>12</v>
      </c>
      <c r="X218" s="510"/>
      <c r="Y218" s="526">
        <f>BL218/$BL$217</f>
        <v>0.10820896541490406</v>
      </c>
      <c r="Z218" s="227">
        <v>3</v>
      </c>
      <c r="AA218" s="334" t="s">
        <v>450</v>
      </c>
      <c r="AB218" s="84"/>
      <c r="AC218" s="78"/>
      <c r="AD218" s="79"/>
      <c r="AE218" s="79"/>
      <c r="AF218" s="84"/>
      <c r="AG218" s="78"/>
      <c r="AH218" s="78"/>
      <c r="AI218" s="78"/>
      <c r="AJ218" s="77">
        <v>150000000</v>
      </c>
      <c r="AK218" s="69">
        <v>150000000</v>
      </c>
      <c r="AL218" s="75">
        <v>0</v>
      </c>
      <c r="AM218" s="78">
        <v>0</v>
      </c>
      <c r="AN218" s="84"/>
      <c r="AO218" s="78"/>
      <c r="AP218" s="78"/>
      <c r="AQ218" s="78"/>
      <c r="AR218" s="84"/>
      <c r="AS218" s="78"/>
      <c r="AT218" s="79"/>
      <c r="AU218" s="79"/>
      <c r="AV218" s="84"/>
      <c r="AW218" s="78"/>
      <c r="AX218" s="78"/>
      <c r="AY218" s="78"/>
      <c r="AZ218" s="84"/>
      <c r="BA218" s="78"/>
      <c r="BB218" s="78"/>
      <c r="BC218" s="78"/>
      <c r="BD218" s="84"/>
      <c r="BE218" s="78"/>
      <c r="BF218" s="79"/>
      <c r="BG218" s="79"/>
      <c r="BH218" s="84"/>
      <c r="BI218" s="78"/>
      <c r="BJ218" s="78"/>
      <c r="BK218" s="78"/>
      <c r="BL218" s="67">
        <f>+AB218+AF218+AJ218+AN218+AR218+AV218+AZ218+BD218+BH218</f>
        <v>150000000</v>
      </c>
      <c r="BM218" s="68">
        <f t="shared" ref="BM218:BO220" si="457">AC218+AG218+AK218+AO218+AS218+AW218+BA218+BE218+BI218</f>
        <v>150000000</v>
      </c>
      <c r="BN218" s="68">
        <f t="shared" si="457"/>
        <v>0</v>
      </c>
      <c r="BO218" s="68">
        <f t="shared" si="457"/>
        <v>0</v>
      </c>
      <c r="BP218" s="682"/>
      <c r="BQ218" s="238"/>
      <c r="BR218" s="238"/>
      <c r="BS218" s="238"/>
      <c r="BT218" s="685"/>
      <c r="BU218" s="142"/>
      <c r="BV218" s="315"/>
      <c r="BW218" s="315"/>
      <c r="BX218" s="315"/>
      <c r="BY218" s="685"/>
      <c r="BZ218" s="238">
        <v>100000000</v>
      </c>
      <c r="CA218" s="238">
        <v>90400614</v>
      </c>
      <c r="CB218" s="238">
        <v>90400614</v>
      </c>
      <c r="CC218" s="238"/>
      <c r="CD218" s="682"/>
      <c r="CE218" s="238"/>
      <c r="CF218" s="238"/>
      <c r="CG218" s="238"/>
      <c r="CH218" s="682"/>
      <c r="CI218" s="238"/>
      <c r="CJ218" s="238"/>
      <c r="CK218" s="238"/>
      <c r="CL218" s="682"/>
      <c r="CM218" s="238"/>
      <c r="CN218" s="238"/>
      <c r="CO218" s="238"/>
      <c r="CP218" s="682"/>
      <c r="CQ218" s="238"/>
      <c r="CR218" s="238"/>
      <c r="CS218" s="238"/>
      <c r="CT218" s="238"/>
      <c r="CU218" s="682"/>
      <c r="CV218" s="238">
        <v>120837740</v>
      </c>
      <c r="CW218" s="238">
        <v>116573333.33</v>
      </c>
      <c r="CX218" s="238">
        <v>116573333.33</v>
      </c>
      <c r="CY218" s="238"/>
      <c r="CZ218" s="682"/>
      <c r="DA218" s="238"/>
      <c r="DB218" s="238"/>
      <c r="DC218" s="238"/>
      <c r="DD218" s="676">
        <f t="shared" ref="DD218:DG220" si="458">BP218+BT218+BY218+CD218+CH218+CL218+CP218+CU218+CZ218</f>
        <v>0</v>
      </c>
      <c r="DE218" s="711">
        <f t="shared" si="458"/>
        <v>220837740</v>
      </c>
      <c r="DF218" s="711">
        <f t="shared" si="458"/>
        <v>206973947.32999998</v>
      </c>
      <c r="DG218" s="711">
        <f t="shared" si="458"/>
        <v>206973947.32999998</v>
      </c>
      <c r="DH218" s="711"/>
      <c r="DI218" s="685"/>
      <c r="DJ218" s="93"/>
      <c r="DK218" s="685"/>
      <c r="DL218" s="685"/>
      <c r="DM218" s="685">
        <v>48314215.431800008</v>
      </c>
      <c r="DN218" s="685">
        <v>10260000</v>
      </c>
      <c r="DO218" s="685"/>
      <c r="DP218" s="685"/>
      <c r="DQ218" s="685"/>
      <c r="DR218" s="685">
        <v>60000000</v>
      </c>
      <c r="DS218" s="685">
        <v>31680000</v>
      </c>
      <c r="DT218" s="685">
        <v>10560000</v>
      </c>
      <c r="DU218" s="685"/>
      <c r="DV218" s="685"/>
      <c r="DW218" s="685"/>
      <c r="DX218" s="685"/>
      <c r="DY218" s="685"/>
      <c r="DZ218" s="685"/>
      <c r="EA218" s="685"/>
      <c r="EB218" s="685"/>
      <c r="EC218" s="685"/>
      <c r="ED218" s="685"/>
      <c r="EE218" s="685"/>
      <c r="EF218" s="685"/>
      <c r="EG218" s="685"/>
      <c r="EH218" s="685"/>
      <c r="EI218" s="685"/>
      <c r="EJ218" s="685"/>
      <c r="EK218" s="685">
        <v>41085784.568199992</v>
      </c>
      <c r="EL218" s="685">
        <v>60916711</v>
      </c>
      <c r="EM218" s="685">
        <v>43980000</v>
      </c>
      <c r="EN218" s="685">
        <v>14660000</v>
      </c>
      <c r="EO218" s="685"/>
      <c r="EP218" s="682"/>
      <c r="EQ218" s="682"/>
      <c r="ER218" s="682"/>
      <c r="ES218" s="676">
        <f>DI218+DM218+DQ218+DU218+DY218+EC218+EG218+EK218+EO218</f>
        <v>89400000</v>
      </c>
      <c r="ET218" s="690">
        <f t="shared" ref="ET218:EV220" si="459">DJ218+DN218+DR218+DV218+DZ218+ED218+EH218+EL218+EP218</f>
        <v>131176711</v>
      </c>
      <c r="EU218" s="690">
        <f t="shared" si="459"/>
        <v>75660000</v>
      </c>
      <c r="EV218" s="690">
        <f t="shared" si="459"/>
        <v>25220000</v>
      </c>
      <c r="EW218" s="834"/>
      <c r="EX218" s="683">
        <v>49710642</v>
      </c>
      <c r="EY218" s="682"/>
      <c r="EZ218" s="682"/>
      <c r="FA218" s="682"/>
      <c r="FB218" s="682"/>
      <c r="FC218" s="682"/>
      <c r="FD218" s="682">
        <v>42289358</v>
      </c>
      <c r="FE218" s="682"/>
      <c r="FF218" s="676">
        <f>EW218+EX218+EY218+EZ218+FA218+FB218+FC218+FD218+FE218</f>
        <v>92000000</v>
      </c>
      <c r="FG218" s="107">
        <f>BL218+DD218+ES218+FF218</f>
        <v>331400000</v>
      </c>
    </row>
    <row r="219" spans="1:163" ht="98.25" customHeight="1" x14ac:dyDescent="0.2">
      <c r="A219" s="299"/>
      <c r="B219" s="299"/>
      <c r="C219" s="240"/>
      <c r="D219" s="1161"/>
      <c r="E219" s="1163"/>
      <c r="F219" s="1163"/>
      <c r="G219" s="226">
        <v>152</v>
      </c>
      <c r="H219" s="222" t="s">
        <v>525</v>
      </c>
      <c r="I219" s="455" t="s">
        <v>438</v>
      </c>
      <c r="J219" s="330" t="s">
        <v>439</v>
      </c>
      <c r="K219" s="525">
        <v>2</v>
      </c>
      <c r="L219" s="495" t="s">
        <v>58</v>
      </c>
      <c r="M219" s="227" t="s">
        <v>53</v>
      </c>
      <c r="N219" s="227">
        <v>1</v>
      </c>
      <c r="O219" s="499">
        <v>1</v>
      </c>
      <c r="P219" s="951">
        <v>1</v>
      </c>
      <c r="Q219" s="790">
        <v>1</v>
      </c>
      <c r="R219" s="228"/>
      <c r="S219" s="941">
        <v>1</v>
      </c>
      <c r="T219" s="498">
        <v>1</v>
      </c>
      <c r="U219" s="500"/>
      <c r="V219" s="1040">
        <v>1</v>
      </c>
      <c r="W219" s="498">
        <v>1</v>
      </c>
      <c r="X219" s="495"/>
      <c r="Y219" s="526">
        <f>BL219/$BL$217</f>
        <v>5.5382075663595487E-2</v>
      </c>
      <c r="Z219" s="227">
        <v>3</v>
      </c>
      <c r="AA219" s="334" t="s">
        <v>450</v>
      </c>
      <c r="AB219" s="84"/>
      <c r="AC219" s="78"/>
      <c r="AD219" s="79"/>
      <c r="AE219" s="79"/>
      <c r="AF219" s="84"/>
      <c r="AG219" s="78"/>
      <c r="AH219" s="78"/>
      <c r="AI219" s="78"/>
      <c r="AJ219" s="84"/>
      <c r="AK219" s="78"/>
      <c r="AL219" s="78"/>
      <c r="AM219" s="78"/>
      <c r="AN219" s="84"/>
      <c r="AO219" s="78"/>
      <c r="AP219" s="78"/>
      <c r="AQ219" s="78"/>
      <c r="AR219" s="84"/>
      <c r="AS219" s="78"/>
      <c r="AT219" s="79"/>
      <c r="AU219" s="79"/>
      <c r="AV219" s="84"/>
      <c r="AW219" s="78"/>
      <c r="AX219" s="78"/>
      <c r="AY219" s="78"/>
      <c r="AZ219" s="84"/>
      <c r="BA219" s="78"/>
      <c r="BB219" s="78"/>
      <c r="BC219" s="78"/>
      <c r="BD219" s="77">
        <v>76771008</v>
      </c>
      <c r="BE219" s="75">
        <v>76771008</v>
      </c>
      <c r="BF219" s="68">
        <v>48073666</v>
      </c>
      <c r="BG219" s="79">
        <v>48073666</v>
      </c>
      <c r="BH219" s="84"/>
      <c r="BI219" s="78"/>
      <c r="BJ219" s="78"/>
      <c r="BK219" s="78"/>
      <c r="BL219" s="67">
        <f>+AB219+AF219+AJ219+AN219+AR219+AV219+AZ219+BD219+BH219</f>
        <v>76771008</v>
      </c>
      <c r="BM219" s="68">
        <f t="shared" si="457"/>
        <v>76771008</v>
      </c>
      <c r="BN219" s="68">
        <f t="shared" si="457"/>
        <v>48073666</v>
      </c>
      <c r="BO219" s="68">
        <f t="shared" si="457"/>
        <v>48073666</v>
      </c>
      <c r="BP219" s="682"/>
      <c r="BQ219" s="238"/>
      <c r="BR219" s="238"/>
      <c r="BS219" s="238"/>
      <c r="BT219" s="685"/>
      <c r="BU219" s="322"/>
      <c r="BV219" s="238"/>
      <c r="BW219" s="238"/>
      <c r="BX219" s="238"/>
      <c r="BY219" s="682">
        <f>100000000-BY218</f>
        <v>100000000</v>
      </c>
      <c r="BZ219" s="238"/>
      <c r="CA219" s="238"/>
      <c r="CB219" s="238"/>
      <c r="CC219" s="238"/>
      <c r="CD219" s="682"/>
      <c r="CE219" s="238"/>
      <c r="CF219" s="238"/>
      <c r="CG219" s="238"/>
      <c r="CH219" s="682"/>
      <c r="CI219" s="238"/>
      <c r="CJ219" s="238"/>
      <c r="CK219" s="238"/>
      <c r="CL219" s="682"/>
      <c r="CM219" s="238"/>
      <c r="CN219" s="238"/>
      <c r="CO219" s="238"/>
      <c r="CP219" s="682"/>
      <c r="CQ219" s="238"/>
      <c r="CR219" s="238"/>
      <c r="CS219" s="238"/>
      <c r="CT219" s="238"/>
      <c r="CU219" s="682">
        <v>84258044</v>
      </c>
      <c r="CV219" s="238">
        <v>89020304</v>
      </c>
      <c r="CW219" s="238">
        <v>84960000</v>
      </c>
      <c r="CX219" s="238">
        <v>84960000</v>
      </c>
      <c r="CY219" s="238"/>
      <c r="CZ219" s="682"/>
      <c r="DA219" s="238"/>
      <c r="DB219" s="238"/>
      <c r="DC219" s="238"/>
      <c r="DD219" s="676">
        <f t="shared" si="458"/>
        <v>184258044</v>
      </c>
      <c r="DE219" s="711">
        <f t="shared" si="458"/>
        <v>89020304</v>
      </c>
      <c r="DF219" s="711">
        <f t="shared" si="458"/>
        <v>84960000</v>
      </c>
      <c r="DG219" s="711">
        <f t="shared" si="458"/>
        <v>84960000</v>
      </c>
      <c r="DH219" s="711"/>
      <c r="DI219" s="685">
        <v>0</v>
      </c>
      <c r="DJ219" s="686"/>
      <c r="DK219" s="682"/>
      <c r="DL219" s="682"/>
      <c r="DM219" s="699">
        <v>0</v>
      </c>
      <c r="DN219" s="686">
        <v>34740000</v>
      </c>
      <c r="DO219" s="762"/>
      <c r="DP219" s="762"/>
      <c r="DQ219" s="685">
        <v>0</v>
      </c>
      <c r="DR219" s="685"/>
      <c r="DS219" s="685"/>
      <c r="DT219" s="685"/>
      <c r="DU219" s="685"/>
      <c r="DV219" s="685"/>
      <c r="DW219" s="685"/>
      <c r="DX219" s="685"/>
      <c r="DY219" s="685"/>
      <c r="DZ219" s="685"/>
      <c r="EA219" s="685"/>
      <c r="EB219" s="685"/>
      <c r="EC219" s="685"/>
      <c r="ED219" s="685"/>
      <c r="EE219" s="685"/>
      <c r="EF219" s="685"/>
      <c r="EG219" s="685"/>
      <c r="EH219" s="685"/>
      <c r="EI219" s="685"/>
      <c r="EJ219" s="685"/>
      <c r="EK219" s="685">
        <v>45700000</v>
      </c>
      <c r="EL219" s="685">
        <v>127760000</v>
      </c>
      <c r="EM219" s="685">
        <v>97500000</v>
      </c>
      <c r="EN219" s="685">
        <v>24580000</v>
      </c>
      <c r="EO219" s="685">
        <v>0</v>
      </c>
      <c r="EP219" s="682"/>
      <c r="EQ219" s="682"/>
      <c r="ER219" s="682"/>
      <c r="ES219" s="676">
        <f>DI219+DM219+DQ219+DU219+DY219+EC219+EG219+EK219+EO219</f>
        <v>45700000</v>
      </c>
      <c r="ET219" s="690">
        <f t="shared" si="459"/>
        <v>162500000</v>
      </c>
      <c r="EU219" s="690">
        <f t="shared" si="459"/>
        <v>97500000</v>
      </c>
      <c r="EV219" s="690">
        <f t="shared" si="459"/>
        <v>24580000</v>
      </c>
      <c r="EW219" s="834"/>
      <c r="EX219" s="682"/>
      <c r="EY219" s="682"/>
      <c r="EZ219" s="682"/>
      <c r="FA219" s="682"/>
      <c r="FB219" s="682"/>
      <c r="FC219" s="682"/>
      <c r="FD219" s="682">
        <v>47100000</v>
      </c>
      <c r="FE219" s="682"/>
      <c r="FF219" s="676">
        <f>EW219+EX219+EY219+EZ219+FA219+FB219+FC219+FD219+FE219</f>
        <v>47100000</v>
      </c>
      <c r="FG219" s="107">
        <f>BL219+DD219+ES219+FF219</f>
        <v>353829052</v>
      </c>
    </row>
    <row r="220" spans="1:163" ht="233.25" customHeight="1" x14ac:dyDescent="0.2">
      <c r="A220" s="299"/>
      <c r="B220" s="299"/>
      <c r="C220" s="239" t="s">
        <v>526</v>
      </c>
      <c r="D220" s="244" t="s">
        <v>527</v>
      </c>
      <c r="E220" s="405">
        <v>0</v>
      </c>
      <c r="F220" s="405">
        <v>1</v>
      </c>
      <c r="G220" s="226">
        <v>153</v>
      </c>
      <c r="H220" s="222" t="s">
        <v>528</v>
      </c>
      <c r="I220" s="455" t="s">
        <v>529</v>
      </c>
      <c r="J220" s="330" t="s">
        <v>439</v>
      </c>
      <c r="K220" s="525">
        <v>2</v>
      </c>
      <c r="L220" s="495" t="s">
        <v>58</v>
      </c>
      <c r="M220" s="227" t="s">
        <v>53</v>
      </c>
      <c r="N220" s="247">
        <v>150</v>
      </c>
      <c r="O220" s="497">
        <v>150</v>
      </c>
      <c r="P220" s="950">
        <v>173</v>
      </c>
      <c r="Q220" s="789">
        <v>150</v>
      </c>
      <c r="R220" s="228"/>
      <c r="S220" s="925">
        <v>186</v>
      </c>
      <c r="T220" s="495">
        <v>150</v>
      </c>
      <c r="U220" s="495"/>
      <c r="V220" s="925">
        <v>49</v>
      </c>
      <c r="W220" s="495">
        <v>150</v>
      </c>
      <c r="X220" s="510"/>
      <c r="Y220" s="526">
        <f>BL220/$BL$217</f>
        <v>0.83640895892150047</v>
      </c>
      <c r="Z220" s="227">
        <v>3</v>
      </c>
      <c r="AA220" s="334" t="s">
        <v>450</v>
      </c>
      <c r="AB220" s="84"/>
      <c r="AC220" s="78"/>
      <c r="AD220" s="79"/>
      <c r="AE220" s="79"/>
      <c r="AF220" s="75">
        <v>1159435758</v>
      </c>
      <c r="AG220" s="75">
        <v>1237889758</v>
      </c>
      <c r="AH220" s="75">
        <v>622609160</v>
      </c>
      <c r="AI220" s="75">
        <v>608938568</v>
      </c>
      <c r="AJ220" s="84"/>
      <c r="AK220" s="78"/>
      <c r="AL220" s="78"/>
      <c r="AM220" s="78"/>
      <c r="AN220" s="84"/>
      <c r="AO220" s="78"/>
      <c r="AP220" s="78"/>
      <c r="AQ220" s="78"/>
      <c r="AR220" s="84"/>
      <c r="AS220" s="78"/>
      <c r="AT220" s="79"/>
      <c r="AU220" s="79"/>
      <c r="AV220" s="84"/>
      <c r="AW220" s="78"/>
      <c r="AX220" s="78"/>
      <c r="AY220" s="78"/>
      <c r="AZ220" s="84"/>
      <c r="BA220" s="78"/>
      <c r="BB220" s="78"/>
      <c r="BC220" s="78"/>
      <c r="BD220" s="84"/>
      <c r="BE220" s="78"/>
      <c r="BF220" s="79"/>
      <c r="BG220" s="79"/>
      <c r="BH220" s="84"/>
      <c r="BI220" s="78"/>
      <c r="BJ220" s="78"/>
      <c r="BK220" s="78"/>
      <c r="BL220" s="67">
        <f>+AB220+AF220+AJ220+AN220+AR220+AV220+AZ220+BD220+BH220</f>
        <v>1159435758</v>
      </c>
      <c r="BM220" s="68">
        <f t="shared" si="457"/>
        <v>1237889758</v>
      </c>
      <c r="BN220" s="68">
        <f t="shared" si="457"/>
        <v>622609160</v>
      </c>
      <c r="BO220" s="68">
        <f t="shared" si="457"/>
        <v>608938568</v>
      </c>
      <c r="BP220" s="682"/>
      <c r="BQ220" s="238"/>
      <c r="BR220" s="238"/>
      <c r="BS220" s="238"/>
      <c r="BT220" s="683">
        <v>717874879</v>
      </c>
      <c r="BU220" s="322">
        <v>655342908</v>
      </c>
      <c r="BV220" s="267">
        <v>630480000</v>
      </c>
      <c r="BW220" s="267">
        <v>630480000</v>
      </c>
      <c r="BX220" s="267"/>
      <c r="BY220" s="682"/>
      <c r="BZ220" s="322"/>
      <c r="CA220" s="322"/>
      <c r="CB220" s="322"/>
      <c r="CC220" s="322"/>
      <c r="CD220" s="682"/>
      <c r="CE220" s="322">
        <v>719782544.13</v>
      </c>
      <c r="CF220" s="322">
        <v>338985315</v>
      </c>
      <c r="CG220" s="322">
        <v>278985315</v>
      </c>
      <c r="CH220" s="682"/>
      <c r="CI220" s="238"/>
      <c r="CJ220" s="238"/>
      <c r="CK220" s="238"/>
      <c r="CL220" s="682"/>
      <c r="CM220" s="238"/>
      <c r="CN220" s="238"/>
      <c r="CO220" s="238"/>
      <c r="CP220" s="682"/>
      <c r="CQ220" s="238"/>
      <c r="CR220" s="238"/>
      <c r="CS220" s="238"/>
      <c r="CT220" s="238"/>
      <c r="CU220" s="682"/>
      <c r="CV220" s="238"/>
      <c r="CW220" s="238"/>
      <c r="CX220" s="238"/>
      <c r="CY220" s="238"/>
      <c r="CZ220" s="682"/>
      <c r="DA220" s="238"/>
      <c r="DB220" s="238"/>
      <c r="DC220" s="238"/>
      <c r="DD220" s="676">
        <f t="shared" si="458"/>
        <v>717874879</v>
      </c>
      <c r="DE220" s="711">
        <f t="shared" si="458"/>
        <v>1375125452.1300001</v>
      </c>
      <c r="DF220" s="711">
        <f t="shared" si="458"/>
        <v>969465315</v>
      </c>
      <c r="DG220" s="711">
        <f t="shared" si="458"/>
        <v>909465315</v>
      </c>
      <c r="DH220" s="711"/>
      <c r="DI220" s="685"/>
      <c r="DJ220" s="93"/>
      <c r="DK220" s="685"/>
      <c r="DL220" s="685"/>
      <c r="DM220" s="685">
        <v>691096910</v>
      </c>
      <c r="DN220" s="685">
        <v>500977580</v>
      </c>
      <c r="DO220" s="685"/>
      <c r="DP220" s="685"/>
      <c r="DQ220" s="685"/>
      <c r="DR220" s="685"/>
      <c r="DS220" s="685"/>
      <c r="DT220" s="685"/>
      <c r="DU220" s="685"/>
      <c r="DV220" s="685">
        <v>723669712</v>
      </c>
      <c r="DW220" s="685">
        <v>391840000</v>
      </c>
      <c r="DX220" s="685">
        <v>13280000</v>
      </c>
      <c r="DY220" s="685"/>
      <c r="DZ220" s="685"/>
      <c r="EA220" s="685"/>
      <c r="EB220" s="685"/>
      <c r="EC220" s="685"/>
      <c r="ED220" s="685"/>
      <c r="EE220" s="685"/>
      <c r="EF220" s="685"/>
      <c r="EG220" s="685"/>
      <c r="EH220" s="685"/>
      <c r="EI220" s="685"/>
      <c r="EJ220" s="685"/>
      <c r="EK220" s="685"/>
      <c r="EL220" s="685"/>
      <c r="EM220" s="685"/>
      <c r="EN220" s="685"/>
      <c r="EO220" s="685"/>
      <c r="EP220" s="682"/>
      <c r="EQ220" s="682"/>
      <c r="ER220" s="682"/>
      <c r="ES220" s="676">
        <f>DI220+DM220+DQ220+DU220+DY220+EC220+EG220+EK220+EO220</f>
        <v>691096910</v>
      </c>
      <c r="ET220" s="690">
        <f t="shared" si="459"/>
        <v>1224647292</v>
      </c>
      <c r="EU220" s="690">
        <f t="shared" si="459"/>
        <v>391840000</v>
      </c>
      <c r="EV220" s="690">
        <f t="shared" si="459"/>
        <v>13280000</v>
      </c>
      <c r="EW220" s="834">
        <v>0</v>
      </c>
      <c r="EX220" s="682">
        <v>711882817</v>
      </c>
      <c r="EY220" s="682">
        <v>0</v>
      </c>
      <c r="EZ220" s="682"/>
      <c r="FA220" s="682"/>
      <c r="FB220" s="682"/>
      <c r="FC220" s="682">
        <v>0</v>
      </c>
      <c r="FD220" s="682">
        <v>0</v>
      </c>
      <c r="FE220" s="682">
        <v>0</v>
      </c>
      <c r="FF220" s="676">
        <f>EW220+EX220+EY220+EZ220+FA220+FB220+FC220+FD220+FE220</f>
        <v>711882817</v>
      </c>
      <c r="FG220" s="107">
        <f>BL220+DD220+ES220+FF220</f>
        <v>3280290364</v>
      </c>
    </row>
    <row r="221" spans="1:163" ht="24.75" customHeight="1" x14ac:dyDescent="0.2">
      <c r="A221" s="299"/>
      <c r="B221" s="299"/>
      <c r="C221" s="205">
        <v>44</v>
      </c>
      <c r="D221" s="206" t="s">
        <v>530</v>
      </c>
      <c r="E221" s="209"/>
      <c r="F221" s="209"/>
      <c r="G221" s="208"/>
      <c r="H221" s="209"/>
      <c r="I221" s="209"/>
      <c r="J221" s="205"/>
      <c r="K221" s="216"/>
      <c r="L221" s="436"/>
      <c r="M221" s="209"/>
      <c r="N221" s="209"/>
      <c r="O221" s="332"/>
      <c r="P221" s="332"/>
      <c r="Q221" s="333"/>
      <c r="R221" s="437"/>
      <c r="S221" s="877"/>
      <c r="T221" s="209"/>
      <c r="U221" s="209"/>
      <c r="V221" s="212"/>
      <c r="W221" s="210"/>
      <c r="X221" s="210"/>
      <c r="Y221" s="300"/>
      <c r="Z221" s="210"/>
      <c r="AA221" s="210"/>
      <c r="AB221" s="66">
        <f t="shared" ref="AB221:BG221" si="460">SUM(AB222:AB225)</f>
        <v>0</v>
      </c>
      <c r="AC221" s="66">
        <f t="shared" si="460"/>
        <v>0</v>
      </c>
      <c r="AD221" s="66">
        <f t="shared" si="460"/>
        <v>0</v>
      </c>
      <c r="AE221" s="66">
        <f t="shared" si="460"/>
        <v>0</v>
      </c>
      <c r="AF221" s="66">
        <f t="shared" si="460"/>
        <v>0</v>
      </c>
      <c r="AG221" s="66">
        <f t="shared" si="460"/>
        <v>0</v>
      </c>
      <c r="AH221" s="66">
        <f t="shared" si="460"/>
        <v>0</v>
      </c>
      <c r="AI221" s="66">
        <f t="shared" si="460"/>
        <v>0</v>
      </c>
      <c r="AJ221" s="66">
        <f t="shared" si="460"/>
        <v>40000000</v>
      </c>
      <c r="AK221" s="66">
        <f t="shared" si="460"/>
        <v>40000000</v>
      </c>
      <c r="AL221" s="66">
        <f t="shared" si="460"/>
        <v>27133000</v>
      </c>
      <c r="AM221" s="66">
        <f t="shared" si="460"/>
        <v>27133000</v>
      </c>
      <c r="AN221" s="66">
        <f t="shared" si="460"/>
        <v>0</v>
      </c>
      <c r="AO221" s="66">
        <f t="shared" si="460"/>
        <v>0</v>
      </c>
      <c r="AP221" s="66">
        <f t="shared" si="460"/>
        <v>0</v>
      </c>
      <c r="AQ221" s="66">
        <f t="shared" si="460"/>
        <v>0</v>
      </c>
      <c r="AR221" s="66">
        <f t="shared" si="460"/>
        <v>0</v>
      </c>
      <c r="AS221" s="66">
        <f t="shared" si="460"/>
        <v>0</v>
      </c>
      <c r="AT221" s="66">
        <f t="shared" si="460"/>
        <v>0</v>
      </c>
      <c r="AU221" s="66">
        <f t="shared" si="460"/>
        <v>0</v>
      </c>
      <c r="AV221" s="66">
        <f t="shared" si="460"/>
        <v>0</v>
      </c>
      <c r="AW221" s="66">
        <f t="shared" si="460"/>
        <v>0</v>
      </c>
      <c r="AX221" s="66">
        <f t="shared" si="460"/>
        <v>0</v>
      </c>
      <c r="AY221" s="66">
        <f t="shared" si="460"/>
        <v>0</v>
      </c>
      <c r="AZ221" s="66">
        <f t="shared" si="460"/>
        <v>0</v>
      </c>
      <c r="BA221" s="66">
        <f t="shared" si="460"/>
        <v>0</v>
      </c>
      <c r="BB221" s="66">
        <f t="shared" si="460"/>
        <v>0</v>
      </c>
      <c r="BC221" s="66">
        <f t="shared" si="460"/>
        <v>0</v>
      </c>
      <c r="BD221" s="66">
        <f t="shared" si="460"/>
        <v>210007383</v>
      </c>
      <c r="BE221" s="66">
        <f t="shared" si="460"/>
        <v>210007383</v>
      </c>
      <c r="BF221" s="66">
        <f t="shared" si="460"/>
        <v>170144880</v>
      </c>
      <c r="BG221" s="66">
        <f t="shared" si="460"/>
        <v>170144880</v>
      </c>
      <c r="BH221" s="66">
        <f t="shared" ref="BH221:DC221" si="461">SUM(BH222:BH225)</f>
        <v>0</v>
      </c>
      <c r="BI221" s="66">
        <f t="shared" si="461"/>
        <v>0</v>
      </c>
      <c r="BJ221" s="66">
        <f t="shared" si="461"/>
        <v>0</v>
      </c>
      <c r="BK221" s="66">
        <f t="shared" si="461"/>
        <v>0</v>
      </c>
      <c r="BL221" s="66">
        <f t="shared" si="461"/>
        <v>250007383</v>
      </c>
      <c r="BM221" s="66">
        <f t="shared" si="461"/>
        <v>250007383</v>
      </c>
      <c r="BN221" s="66">
        <f t="shared" si="461"/>
        <v>197277880</v>
      </c>
      <c r="BO221" s="66">
        <f t="shared" si="461"/>
        <v>197277880</v>
      </c>
      <c r="BP221" s="66">
        <f t="shared" si="461"/>
        <v>0</v>
      </c>
      <c r="BQ221" s="136">
        <f t="shared" si="461"/>
        <v>0</v>
      </c>
      <c r="BR221" s="136">
        <f t="shared" si="461"/>
        <v>0</v>
      </c>
      <c r="BS221" s="136">
        <f t="shared" si="461"/>
        <v>0</v>
      </c>
      <c r="BT221" s="66">
        <f t="shared" si="461"/>
        <v>0</v>
      </c>
      <c r="BU221" s="136">
        <f t="shared" si="461"/>
        <v>100000000</v>
      </c>
      <c r="BV221" s="136">
        <f t="shared" si="461"/>
        <v>100000000</v>
      </c>
      <c r="BW221" s="136">
        <f t="shared" si="461"/>
        <v>100000000</v>
      </c>
      <c r="BX221" s="136"/>
      <c r="BY221" s="66">
        <f t="shared" si="461"/>
        <v>30000000</v>
      </c>
      <c r="BZ221" s="136">
        <f t="shared" si="461"/>
        <v>30000000</v>
      </c>
      <c r="CA221" s="136">
        <f t="shared" si="461"/>
        <v>29999999.670000002</v>
      </c>
      <c r="CB221" s="136">
        <f t="shared" si="461"/>
        <v>21973333</v>
      </c>
      <c r="CC221" s="136"/>
      <c r="CD221" s="66">
        <f t="shared" si="461"/>
        <v>0</v>
      </c>
      <c r="CE221" s="136">
        <f t="shared" si="461"/>
        <v>0</v>
      </c>
      <c r="CF221" s="136">
        <f t="shared" si="461"/>
        <v>0</v>
      </c>
      <c r="CG221" s="136">
        <f t="shared" si="461"/>
        <v>0</v>
      </c>
      <c r="CH221" s="66">
        <f t="shared" si="461"/>
        <v>0</v>
      </c>
      <c r="CI221" s="136">
        <f t="shared" si="461"/>
        <v>0</v>
      </c>
      <c r="CJ221" s="136">
        <f t="shared" si="461"/>
        <v>0</v>
      </c>
      <c r="CK221" s="136">
        <f t="shared" si="461"/>
        <v>0</v>
      </c>
      <c r="CL221" s="66">
        <f t="shared" si="461"/>
        <v>0</v>
      </c>
      <c r="CM221" s="136">
        <f t="shared" si="461"/>
        <v>0</v>
      </c>
      <c r="CN221" s="136">
        <f t="shared" si="461"/>
        <v>0</v>
      </c>
      <c r="CO221" s="136">
        <f t="shared" si="461"/>
        <v>0</v>
      </c>
      <c r="CP221" s="66">
        <f t="shared" si="461"/>
        <v>0</v>
      </c>
      <c r="CQ221" s="136">
        <f t="shared" si="461"/>
        <v>0</v>
      </c>
      <c r="CR221" s="136">
        <f t="shared" si="461"/>
        <v>0</v>
      </c>
      <c r="CS221" s="136">
        <f t="shared" si="461"/>
        <v>0</v>
      </c>
      <c r="CT221" s="136"/>
      <c r="CU221" s="66">
        <f t="shared" si="461"/>
        <v>216307604</v>
      </c>
      <c r="CV221" s="136">
        <f t="shared" si="461"/>
        <v>274307604</v>
      </c>
      <c r="CW221" s="136">
        <f t="shared" si="461"/>
        <v>254422333.32999998</v>
      </c>
      <c r="CX221" s="136">
        <f t="shared" si="461"/>
        <v>247939000</v>
      </c>
      <c r="CY221" s="136"/>
      <c r="CZ221" s="66">
        <f t="shared" si="461"/>
        <v>0</v>
      </c>
      <c r="DA221" s="136">
        <f t="shared" si="461"/>
        <v>0</v>
      </c>
      <c r="DB221" s="136">
        <f t="shared" si="461"/>
        <v>0</v>
      </c>
      <c r="DC221" s="136">
        <f t="shared" si="461"/>
        <v>0</v>
      </c>
      <c r="DD221" s="66">
        <f t="shared" ref="DD221:EU221" si="462">SUM(DD222:DD225)</f>
        <v>246307604</v>
      </c>
      <c r="DE221" s="66">
        <f t="shared" si="462"/>
        <v>404307604</v>
      </c>
      <c r="DF221" s="66">
        <f t="shared" si="462"/>
        <v>384422333</v>
      </c>
      <c r="DG221" s="66">
        <f t="shared" si="462"/>
        <v>369912333</v>
      </c>
      <c r="DH221" s="66">
        <f t="shared" si="462"/>
        <v>0</v>
      </c>
      <c r="DI221" s="850">
        <f t="shared" si="462"/>
        <v>0</v>
      </c>
      <c r="DJ221" s="850">
        <f t="shared" si="462"/>
        <v>0</v>
      </c>
      <c r="DK221" s="850">
        <f t="shared" si="462"/>
        <v>0</v>
      </c>
      <c r="DL221" s="850">
        <f t="shared" si="462"/>
        <v>0</v>
      </c>
      <c r="DM221" s="850">
        <f t="shared" si="462"/>
        <v>0</v>
      </c>
      <c r="DN221" s="850">
        <f t="shared" si="462"/>
        <v>0</v>
      </c>
      <c r="DO221" s="850">
        <f t="shared" si="462"/>
        <v>0</v>
      </c>
      <c r="DP221" s="850">
        <f t="shared" si="462"/>
        <v>0</v>
      </c>
      <c r="DQ221" s="850">
        <f t="shared" si="462"/>
        <v>30000000</v>
      </c>
      <c r="DR221" s="850">
        <f t="shared" si="462"/>
        <v>0</v>
      </c>
      <c r="DS221" s="850">
        <f t="shared" si="462"/>
        <v>0</v>
      </c>
      <c r="DT221" s="850">
        <f t="shared" si="462"/>
        <v>0</v>
      </c>
      <c r="DU221" s="850">
        <f t="shared" si="462"/>
        <v>0</v>
      </c>
      <c r="DV221" s="850">
        <f t="shared" si="462"/>
        <v>0</v>
      </c>
      <c r="DW221" s="850">
        <f t="shared" si="462"/>
        <v>0</v>
      </c>
      <c r="DX221" s="850">
        <f t="shared" si="462"/>
        <v>0</v>
      </c>
      <c r="DY221" s="850">
        <f t="shared" si="462"/>
        <v>0</v>
      </c>
      <c r="DZ221" s="850">
        <f t="shared" si="462"/>
        <v>0</v>
      </c>
      <c r="EA221" s="850">
        <f t="shared" si="462"/>
        <v>0</v>
      </c>
      <c r="EB221" s="850">
        <f t="shared" si="462"/>
        <v>0</v>
      </c>
      <c r="EC221" s="850">
        <f t="shared" si="462"/>
        <v>0</v>
      </c>
      <c r="ED221" s="850">
        <f t="shared" si="462"/>
        <v>0</v>
      </c>
      <c r="EE221" s="850">
        <f t="shared" si="462"/>
        <v>0</v>
      </c>
      <c r="EF221" s="850">
        <f t="shared" si="462"/>
        <v>0</v>
      </c>
      <c r="EG221" s="850">
        <f t="shared" si="462"/>
        <v>0</v>
      </c>
      <c r="EH221" s="850">
        <f t="shared" si="462"/>
        <v>0</v>
      </c>
      <c r="EI221" s="850">
        <f t="shared" si="462"/>
        <v>0</v>
      </c>
      <c r="EJ221" s="850">
        <f t="shared" si="462"/>
        <v>0</v>
      </c>
      <c r="EK221" s="850">
        <f t="shared" si="462"/>
        <v>222796832.99691775</v>
      </c>
      <c r="EL221" s="850">
        <f t="shared" si="462"/>
        <v>273927352</v>
      </c>
      <c r="EM221" s="850">
        <f t="shared" si="462"/>
        <v>160620000</v>
      </c>
      <c r="EN221" s="850">
        <f t="shared" si="462"/>
        <v>41570000</v>
      </c>
      <c r="EO221" s="850">
        <f t="shared" si="462"/>
        <v>0</v>
      </c>
      <c r="EP221" s="850">
        <f t="shared" si="462"/>
        <v>0</v>
      </c>
      <c r="EQ221" s="850">
        <f t="shared" si="462"/>
        <v>0</v>
      </c>
      <c r="ER221" s="850">
        <f t="shared" si="462"/>
        <v>0</v>
      </c>
      <c r="ES221" s="850">
        <f t="shared" si="462"/>
        <v>252796832.99691775</v>
      </c>
      <c r="ET221" s="850">
        <f t="shared" si="462"/>
        <v>273927352</v>
      </c>
      <c r="EU221" s="850">
        <f t="shared" si="462"/>
        <v>160620000</v>
      </c>
      <c r="EV221" s="850">
        <f>SUM(EV222:EV225)</f>
        <v>41570000</v>
      </c>
      <c r="EW221" s="680"/>
      <c r="EX221" s="680"/>
      <c r="EY221" s="680"/>
      <c r="EZ221" s="680"/>
      <c r="FA221" s="680"/>
      <c r="FB221" s="680"/>
      <c r="FC221" s="680"/>
      <c r="FD221" s="680"/>
      <c r="FE221" s="680"/>
      <c r="FF221" s="66">
        <f>SUM(FF222:FF225)</f>
        <v>249480737.99512923</v>
      </c>
      <c r="FG221" s="65">
        <f>SUM(FG222:FG225)</f>
        <v>998592557.99204695</v>
      </c>
    </row>
    <row r="222" spans="1:163" ht="275.25" customHeight="1" x14ac:dyDescent="0.2">
      <c r="A222" s="299"/>
      <c r="B222" s="299"/>
      <c r="C222" s="247">
        <v>37</v>
      </c>
      <c r="D222" s="222" t="s">
        <v>531</v>
      </c>
      <c r="E222" s="226" t="s">
        <v>532</v>
      </c>
      <c r="F222" s="243">
        <v>0.6</v>
      </c>
      <c r="G222" s="226">
        <v>154</v>
      </c>
      <c r="H222" s="222" t="s">
        <v>533</v>
      </c>
      <c r="I222" s="455" t="s">
        <v>534</v>
      </c>
      <c r="J222" s="330" t="s">
        <v>439</v>
      </c>
      <c r="K222" s="525">
        <v>2</v>
      </c>
      <c r="L222" s="495" t="s">
        <v>58</v>
      </c>
      <c r="M222" s="227" t="s">
        <v>53</v>
      </c>
      <c r="N222" s="247">
        <v>5</v>
      </c>
      <c r="O222" s="497">
        <v>5</v>
      </c>
      <c r="P222" s="950">
        <v>5</v>
      </c>
      <c r="Q222" s="789">
        <v>5</v>
      </c>
      <c r="R222" s="228"/>
      <c r="S222" s="925">
        <v>4</v>
      </c>
      <c r="T222" s="519">
        <v>5</v>
      </c>
      <c r="U222" s="519"/>
      <c r="V222" s="960">
        <v>1</v>
      </c>
      <c r="W222" s="519">
        <v>5</v>
      </c>
      <c r="X222" s="510"/>
      <c r="Y222" s="526">
        <f>BL222/BL221</f>
        <v>0.11999645626465359</v>
      </c>
      <c r="Z222" s="861">
        <v>3</v>
      </c>
      <c r="AA222" s="334" t="s">
        <v>450</v>
      </c>
      <c r="AB222" s="84"/>
      <c r="AC222" s="78"/>
      <c r="AD222" s="79"/>
      <c r="AE222" s="79"/>
      <c r="AF222" s="84"/>
      <c r="AG222" s="78"/>
      <c r="AH222" s="78"/>
      <c r="AI222" s="78"/>
      <c r="AJ222" s="84"/>
      <c r="AK222" s="78"/>
      <c r="AL222" s="78"/>
      <c r="AM222" s="78"/>
      <c r="AN222" s="84"/>
      <c r="AO222" s="78"/>
      <c r="AP222" s="78"/>
      <c r="AQ222" s="78"/>
      <c r="AR222" s="84"/>
      <c r="AS222" s="78"/>
      <c r="AT222" s="79"/>
      <c r="AU222" s="79"/>
      <c r="AV222" s="84"/>
      <c r="AW222" s="78"/>
      <c r="AX222" s="78"/>
      <c r="AY222" s="78"/>
      <c r="AZ222" s="84"/>
      <c r="BA222" s="78"/>
      <c r="BB222" s="78"/>
      <c r="BC222" s="78"/>
      <c r="BD222" s="77">
        <v>30000000</v>
      </c>
      <c r="BE222" s="75">
        <v>30000000</v>
      </c>
      <c r="BF222" s="68">
        <v>24762143</v>
      </c>
      <c r="BG222" s="79">
        <v>24762143</v>
      </c>
      <c r="BH222" s="84"/>
      <c r="BI222" s="78"/>
      <c r="BJ222" s="78"/>
      <c r="BK222" s="78"/>
      <c r="BL222" s="67">
        <f>+AB222+AF222+AJ222+AN222+AR222+AV222+AZ222+BD222+BH222</f>
        <v>30000000</v>
      </c>
      <c r="BM222" s="68">
        <f t="shared" ref="BM222:BO224" si="463">AC222+AG222+AK222+AO222+AS222+AW222+BA222+BE222+BI222</f>
        <v>30000000</v>
      </c>
      <c r="BN222" s="68">
        <f t="shared" si="463"/>
        <v>24762143</v>
      </c>
      <c r="BO222" s="68">
        <f t="shared" si="463"/>
        <v>24762143</v>
      </c>
      <c r="BP222" s="682"/>
      <c r="BQ222" s="238"/>
      <c r="BR222" s="238"/>
      <c r="BS222" s="238"/>
      <c r="BT222" s="682"/>
      <c r="BU222" s="322">
        <v>100000000</v>
      </c>
      <c r="BV222" s="238">
        <v>100000000</v>
      </c>
      <c r="BW222" s="238">
        <v>100000000</v>
      </c>
      <c r="BX222" s="238"/>
      <c r="BY222" s="682"/>
      <c r="BZ222" s="238"/>
      <c r="CA222" s="238"/>
      <c r="CB222" s="238"/>
      <c r="CC222" s="238"/>
      <c r="CD222" s="682"/>
      <c r="CE222" s="238"/>
      <c r="CF222" s="238"/>
      <c r="CG222" s="238"/>
      <c r="CH222" s="682"/>
      <c r="CI222" s="238"/>
      <c r="CJ222" s="238"/>
      <c r="CK222" s="238"/>
      <c r="CL222" s="682"/>
      <c r="CM222" s="238"/>
      <c r="CN222" s="238"/>
      <c r="CO222" s="238"/>
      <c r="CP222" s="682"/>
      <c r="CQ222" s="238"/>
      <c r="CR222" s="238"/>
      <c r="CS222" s="238"/>
      <c r="CT222" s="238"/>
      <c r="CU222" s="685">
        <v>29500000</v>
      </c>
      <c r="CV222" s="238">
        <v>59500000</v>
      </c>
      <c r="CW222" s="238">
        <v>57810000</v>
      </c>
      <c r="CX222" s="238">
        <v>57810000</v>
      </c>
      <c r="CY222" s="238"/>
      <c r="CZ222" s="682"/>
      <c r="DA222" s="238"/>
      <c r="DB222" s="238"/>
      <c r="DC222" s="238"/>
      <c r="DD222" s="676">
        <f t="shared" ref="DD222:DG225" si="464">BP222+BT222+BY222+CD222+CH222+CL222+CP222+CU222+CZ222</f>
        <v>29500000</v>
      </c>
      <c r="DE222" s="711">
        <f t="shared" si="464"/>
        <v>159500000</v>
      </c>
      <c r="DF222" s="711">
        <f t="shared" si="464"/>
        <v>157810000</v>
      </c>
      <c r="DG222" s="711">
        <f t="shared" si="464"/>
        <v>157810000</v>
      </c>
      <c r="DH222" s="711"/>
      <c r="DI222" s="685"/>
      <c r="DJ222" s="93"/>
      <c r="DK222" s="685"/>
      <c r="DL222" s="685"/>
      <c r="DM222" s="685"/>
      <c r="DN222" s="685"/>
      <c r="DO222" s="685"/>
      <c r="DP222" s="685"/>
      <c r="DQ222" s="685"/>
      <c r="DR222" s="685"/>
      <c r="DS222" s="685"/>
      <c r="DT222" s="685"/>
      <c r="DU222" s="685"/>
      <c r="DV222" s="685"/>
      <c r="DW222" s="685"/>
      <c r="DX222" s="685"/>
      <c r="DY222" s="685"/>
      <c r="DZ222" s="685"/>
      <c r="EA222" s="685"/>
      <c r="EB222" s="685"/>
      <c r="EC222" s="685"/>
      <c r="ED222" s="685"/>
      <c r="EE222" s="685"/>
      <c r="EF222" s="685"/>
      <c r="EG222" s="685"/>
      <c r="EH222" s="685"/>
      <c r="EI222" s="685"/>
      <c r="EJ222" s="685"/>
      <c r="EK222" s="93">
        <v>30300000</v>
      </c>
      <c r="EL222" s="93">
        <f>80000000+6385271</f>
        <v>86385271</v>
      </c>
      <c r="EM222" s="93">
        <v>34860000</v>
      </c>
      <c r="EN222" s="93">
        <v>8450000</v>
      </c>
      <c r="EO222" s="685"/>
      <c r="EP222" s="682"/>
      <c r="EQ222" s="682"/>
      <c r="ER222" s="682"/>
      <c r="ES222" s="676">
        <f>DI222+DM222+DQ222+DU222+DY222+EC222+EG222+EK222+EO222</f>
        <v>30300000</v>
      </c>
      <c r="ET222" s="690">
        <f t="shared" ref="ET222:EV225" si="465">DJ222+DN222+DR222+DV222+DZ222+ED222+EH222+EL222+EP222</f>
        <v>86385271</v>
      </c>
      <c r="EU222" s="690">
        <f t="shared" si="465"/>
        <v>34860000</v>
      </c>
      <c r="EV222" s="690">
        <f t="shared" si="465"/>
        <v>8450000</v>
      </c>
      <c r="EW222" s="834"/>
      <c r="EX222" s="682"/>
      <c r="EY222" s="682"/>
      <c r="EZ222" s="682"/>
      <c r="FA222" s="682"/>
      <c r="FB222" s="682"/>
      <c r="FC222" s="682"/>
      <c r="FD222" s="682">
        <v>29900000</v>
      </c>
      <c r="FE222" s="682"/>
      <c r="FF222" s="676">
        <f>EW222+EX222+EY222+EZ222+FA222+FB222+FC222+FD222+FE222</f>
        <v>29900000</v>
      </c>
      <c r="FG222" s="107">
        <f>BL222+DD222+ES222+FF222</f>
        <v>119700000</v>
      </c>
    </row>
    <row r="223" spans="1:163" ht="323.25" customHeight="1" x14ac:dyDescent="0.2">
      <c r="A223" s="299"/>
      <c r="B223" s="299"/>
      <c r="C223" s="247">
        <v>13</v>
      </c>
      <c r="D223" s="527" t="s">
        <v>535</v>
      </c>
      <c r="E223" s="389" t="s">
        <v>536</v>
      </c>
      <c r="F223" s="220" t="s">
        <v>537</v>
      </c>
      <c r="G223" s="226">
        <v>155</v>
      </c>
      <c r="H223" s="222" t="s">
        <v>538</v>
      </c>
      <c r="I223" s="455" t="s">
        <v>539</v>
      </c>
      <c r="J223" s="330" t="s">
        <v>439</v>
      </c>
      <c r="K223" s="525">
        <v>2</v>
      </c>
      <c r="L223" s="510" t="s">
        <v>58</v>
      </c>
      <c r="M223" s="227">
        <v>0</v>
      </c>
      <c r="N223" s="247">
        <v>1</v>
      </c>
      <c r="O223" s="497">
        <v>1</v>
      </c>
      <c r="P223" s="950">
        <v>1</v>
      </c>
      <c r="Q223" s="789">
        <v>1</v>
      </c>
      <c r="R223" s="228"/>
      <c r="S223" s="959">
        <v>0.8</v>
      </c>
      <c r="T223" s="495">
        <v>1</v>
      </c>
      <c r="U223" s="495"/>
      <c r="V223" s="925">
        <v>1</v>
      </c>
      <c r="W223" s="495">
        <v>1</v>
      </c>
      <c r="X223" s="510"/>
      <c r="Y223" s="526">
        <f>BL223/BL221</f>
        <v>0.25999232190674942</v>
      </c>
      <c r="Z223" s="227">
        <v>16</v>
      </c>
      <c r="AA223" s="334" t="s">
        <v>375</v>
      </c>
      <c r="AB223" s="84"/>
      <c r="AC223" s="78"/>
      <c r="AD223" s="79"/>
      <c r="AE223" s="79"/>
      <c r="AF223" s="84"/>
      <c r="AG223" s="78"/>
      <c r="AH223" s="78"/>
      <c r="AI223" s="78"/>
      <c r="AJ223" s="84">
        <v>40000000</v>
      </c>
      <c r="AK223" s="69">
        <v>40000000</v>
      </c>
      <c r="AL223" s="75">
        <v>27133000</v>
      </c>
      <c r="AM223" s="75">
        <v>27133000</v>
      </c>
      <c r="AN223" s="84"/>
      <c r="AO223" s="78"/>
      <c r="AP223" s="78"/>
      <c r="AQ223" s="78"/>
      <c r="AR223" s="84"/>
      <c r="AS223" s="78"/>
      <c r="AT223" s="79"/>
      <c r="AU223" s="79"/>
      <c r="AV223" s="84"/>
      <c r="AW223" s="78"/>
      <c r="AX223" s="78"/>
      <c r="AY223" s="78"/>
      <c r="AZ223" s="84"/>
      <c r="BA223" s="78"/>
      <c r="BB223" s="78"/>
      <c r="BC223" s="78"/>
      <c r="BD223" s="77">
        <v>25000000</v>
      </c>
      <c r="BE223" s="75">
        <v>25000000</v>
      </c>
      <c r="BF223" s="79">
        <v>15957857</v>
      </c>
      <c r="BG223" s="79">
        <v>15957857</v>
      </c>
      <c r="BH223" s="84"/>
      <c r="BI223" s="78"/>
      <c r="BJ223" s="78"/>
      <c r="BK223" s="78"/>
      <c r="BL223" s="67">
        <f>+AB223+AF223+AJ223+AN223+AR223+AV223+AZ223+BD223+BH223</f>
        <v>65000000</v>
      </c>
      <c r="BM223" s="68">
        <f t="shared" si="463"/>
        <v>65000000</v>
      </c>
      <c r="BN223" s="68">
        <f t="shared" si="463"/>
        <v>43090857</v>
      </c>
      <c r="BO223" s="68">
        <f t="shared" si="463"/>
        <v>43090857</v>
      </c>
      <c r="BP223" s="682"/>
      <c r="BQ223" s="238"/>
      <c r="BR223" s="238"/>
      <c r="BS223" s="238"/>
      <c r="BT223" s="682"/>
      <c r="BU223" s="322"/>
      <c r="BV223" s="238"/>
      <c r="BW223" s="238"/>
      <c r="BX223" s="238"/>
      <c r="BY223" s="682">
        <v>30000000</v>
      </c>
      <c r="BZ223" s="238"/>
      <c r="CA223" s="238"/>
      <c r="CB223" s="238"/>
      <c r="CC223" s="238"/>
      <c r="CD223" s="682"/>
      <c r="CE223" s="238"/>
      <c r="CF223" s="238"/>
      <c r="CG223" s="238"/>
      <c r="CH223" s="682"/>
      <c r="CI223" s="238"/>
      <c r="CJ223" s="238"/>
      <c r="CK223" s="238"/>
      <c r="CL223" s="682"/>
      <c r="CM223" s="238"/>
      <c r="CN223" s="238"/>
      <c r="CO223" s="238"/>
      <c r="CP223" s="682"/>
      <c r="CQ223" s="238"/>
      <c r="CR223" s="238"/>
      <c r="CS223" s="238"/>
      <c r="CT223" s="238"/>
      <c r="CU223" s="685">
        <v>34000000</v>
      </c>
      <c r="CV223" s="238">
        <v>34000000</v>
      </c>
      <c r="CW223" s="238">
        <v>33940000</v>
      </c>
      <c r="CX223" s="238">
        <v>33940000</v>
      </c>
      <c r="CY223" s="238"/>
      <c r="CZ223" s="682"/>
      <c r="DA223" s="238"/>
      <c r="DB223" s="238"/>
      <c r="DC223" s="238"/>
      <c r="DD223" s="676">
        <f t="shared" si="464"/>
        <v>64000000</v>
      </c>
      <c r="DE223" s="711">
        <f t="shared" si="464"/>
        <v>34000000</v>
      </c>
      <c r="DF223" s="711">
        <f t="shared" si="464"/>
        <v>33940000</v>
      </c>
      <c r="DG223" s="711">
        <f t="shared" si="464"/>
        <v>33940000</v>
      </c>
      <c r="DH223" s="711"/>
      <c r="DI223" s="685"/>
      <c r="DJ223" s="93"/>
      <c r="DK223" s="685"/>
      <c r="DL223" s="685"/>
      <c r="DM223" s="685"/>
      <c r="DN223" s="685"/>
      <c r="DO223" s="685"/>
      <c r="DP223" s="685"/>
      <c r="DQ223" s="685">
        <v>30000000</v>
      </c>
      <c r="DR223" s="685"/>
      <c r="DS223" s="685"/>
      <c r="DT223" s="685"/>
      <c r="DU223" s="685"/>
      <c r="DV223" s="685"/>
      <c r="DW223" s="685"/>
      <c r="DX223" s="685"/>
      <c r="DY223" s="685"/>
      <c r="DZ223" s="685"/>
      <c r="EA223" s="685"/>
      <c r="EB223" s="685"/>
      <c r="EC223" s="685"/>
      <c r="ED223" s="685"/>
      <c r="EE223" s="685"/>
      <c r="EF223" s="685"/>
      <c r="EG223" s="685"/>
      <c r="EH223" s="685"/>
      <c r="EI223" s="685"/>
      <c r="EJ223" s="685"/>
      <c r="EK223" s="93">
        <v>35700000</v>
      </c>
      <c r="EL223" s="93">
        <f>50500000+2300000</f>
        <v>52800000</v>
      </c>
      <c r="EM223" s="93">
        <v>47520000</v>
      </c>
      <c r="EN223" s="93">
        <v>10560000</v>
      </c>
      <c r="EO223" s="685"/>
      <c r="EP223" s="682"/>
      <c r="EQ223" s="682"/>
      <c r="ER223" s="682"/>
      <c r="ES223" s="676">
        <f>DI223+DM223+DQ223+DU223+DY223+EC223+EG223+EK223+EO223</f>
        <v>65700000</v>
      </c>
      <c r="ET223" s="690">
        <f t="shared" si="465"/>
        <v>52800000</v>
      </c>
      <c r="EU223" s="690">
        <f t="shared" si="465"/>
        <v>47520000</v>
      </c>
      <c r="EV223" s="690">
        <f t="shared" si="465"/>
        <v>10560000</v>
      </c>
      <c r="EW223" s="834"/>
      <c r="EX223" s="682"/>
      <c r="EY223" s="682">
        <v>20000000</v>
      </c>
      <c r="EZ223" s="682"/>
      <c r="FA223" s="682"/>
      <c r="FB223" s="682"/>
      <c r="FC223" s="682"/>
      <c r="FD223" s="682">
        <v>44800000</v>
      </c>
      <c r="FE223" s="682"/>
      <c r="FF223" s="676">
        <f>EW223+EX223+EY223+EZ223+FA223+FB223+FC223+FD223+FE223</f>
        <v>64800000</v>
      </c>
      <c r="FG223" s="107">
        <f>BL223+DD223+ES223+FF223</f>
        <v>259500000</v>
      </c>
    </row>
    <row r="224" spans="1:163" ht="117" customHeight="1" x14ac:dyDescent="0.2">
      <c r="A224" s="299"/>
      <c r="B224" s="299"/>
      <c r="C224" s="227" t="s">
        <v>944</v>
      </c>
      <c r="D224" s="527" t="s">
        <v>540</v>
      </c>
      <c r="E224" s="389" t="s">
        <v>541</v>
      </c>
      <c r="F224" s="470" t="s">
        <v>541</v>
      </c>
      <c r="G224" s="248">
        <v>156</v>
      </c>
      <c r="H224" s="265" t="s">
        <v>542</v>
      </c>
      <c r="I224" s="218" t="s">
        <v>543</v>
      </c>
      <c r="J224" s="226" t="s">
        <v>439</v>
      </c>
      <c r="K224" s="364">
        <v>2</v>
      </c>
      <c r="L224" s="495" t="s">
        <v>58</v>
      </c>
      <c r="M224" s="227">
        <v>12</v>
      </c>
      <c r="N224" s="247">
        <v>12</v>
      </c>
      <c r="O224" s="497">
        <v>12</v>
      </c>
      <c r="P224" s="950">
        <v>11</v>
      </c>
      <c r="Q224" s="789">
        <v>12</v>
      </c>
      <c r="R224" s="528"/>
      <c r="S224" s="925">
        <v>8</v>
      </c>
      <c r="T224" s="495">
        <v>12</v>
      </c>
      <c r="U224" s="495"/>
      <c r="V224" s="925">
        <v>12</v>
      </c>
      <c r="W224" s="495">
        <v>12</v>
      </c>
      <c r="X224" s="495"/>
      <c r="Y224" s="529">
        <f>BL224/BL221</f>
        <v>0.48401523806198954</v>
      </c>
      <c r="Z224" s="227">
        <v>3</v>
      </c>
      <c r="AA224" s="224" t="s">
        <v>450</v>
      </c>
      <c r="AB224" s="107"/>
      <c r="AC224" s="107"/>
      <c r="AD224" s="108"/>
      <c r="AE224" s="108"/>
      <c r="AF224" s="107"/>
      <c r="AG224" s="107"/>
      <c r="AH224" s="107"/>
      <c r="AI224" s="107"/>
      <c r="AJ224" s="107"/>
      <c r="AK224" s="107"/>
      <c r="AL224" s="107"/>
      <c r="AM224" s="107"/>
      <c r="AN224" s="107"/>
      <c r="AO224" s="107"/>
      <c r="AP224" s="107"/>
      <c r="AQ224" s="107"/>
      <c r="AR224" s="107"/>
      <c r="AS224" s="107"/>
      <c r="AT224" s="108"/>
      <c r="AU224" s="108"/>
      <c r="AV224" s="107"/>
      <c r="AW224" s="107"/>
      <c r="AX224" s="107"/>
      <c r="AY224" s="107"/>
      <c r="AZ224" s="107"/>
      <c r="BA224" s="107"/>
      <c r="BB224" s="107"/>
      <c r="BC224" s="107"/>
      <c r="BD224" s="107">
        <f>17462943+103544440</f>
        <v>121007383</v>
      </c>
      <c r="BE224" s="107">
        <v>121007383</v>
      </c>
      <c r="BF224" s="109">
        <v>115904880</v>
      </c>
      <c r="BG224" s="109">
        <v>115904880</v>
      </c>
      <c r="BH224" s="107"/>
      <c r="BI224" s="107"/>
      <c r="BJ224" s="107"/>
      <c r="BK224" s="107"/>
      <c r="BL224" s="109">
        <f>+AB224+AF224+AJ224+AN224+AR224+AV224+AZ224+BD224+BH224</f>
        <v>121007383</v>
      </c>
      <c r="BM224" s="109">
        <f t="shared" si="463"/>
        <v>121007383</v>
      </c>
      <c r="BN224" s="109">
        <f t="shared" si="463"/>
        <v>115904880</v>
      </c>
      <c r="BO224" s="109">
        <f t="shared" si="463"/>
        <v>115904880</v>
      </c>
      <c r="BP224" s="107"/>
      <c r="BQ224" s="151"/>
      <c r="BR224" s="151"/>
      <c r="BS224" s="151"/>
      <c r="BT224" s="107"/>
      <c r="BU224" s="745"/>
      <c r="BV224" s="151"/>
      <c r="BW224" s="151"/>
      <c r="BX224" s="151"/>
      <c r="BY224" s="107"/>
      <c r="BZ224" s="151">
        <v>19440000</v>
      </c>
      <c r="CA224" s="151">
        <v>19439999.670000002</v>
      </c>
      <c r="CB224" s="151">
        <v>11413333</v>
      </c>
      <c r="CC224" s="151"/>
      <c r="CD224" s="107"/>
      <c r="CE224" s="151"/>
      <c r="CF224" s="151"/>
      <c r="CG224" s="151"/>
      <c r="CH224" s="107"/>
      <c r="CI224" s="151"/>
      <c r="CJ224" s="151"/>
      <c r="CK224" s="151"/>
      <c r="CL224" s="107"/>
      <c r="CM224" s="151"/>
      <c r="CN224" s="151"/>
      <c r="CO224" s="151"/>
      <c r="CP224" s="107"/>
      <c r="CQ224" s="151"/>
      <c r="CR224" s="151"/>
      <c r="CS224" s="151"/>
      <c r="CT224" s="151"/>
      <c r="CU224" s="107">
        <v>119200000</v>
      </c>
      <c r="CV224" s="151">
        <v>122208333.33</v>
      </c>
      <c r="CW224" s="151">
        <v>122208333.33</v>
      </c>
      <c r="CX224" s="151">
        <v>115725000</v>
      </c>
      <c r="CY224" s="151"/>
      <c r="CZ224" s="107"/>
      <c r="DA224" s="151"/>
      <c r="DB224" s="151"/>
      <c r="DC224" s="151"/>
      <c r="DD224" s="108">
        <f t="shared" si="464"/>
        <v>119200000</v>
      </c>
      <c r="DE224" s="109">
        <f t="shared" si="464"/>
        <v>141648333.32999998</v>
      </c>
      <c r="DF224" s="109">
        <f t="shared" si="464"/>
        <v>141648333</v>
      </c>
      <c r="DG224" s="109">
        <f t="shared" si="464"/>
        <v>127138333</v>
      </c>
      <c r="DH224" s="109"/>
      <c r="DI224" s="107"/>
      <c r="DJ224" s="1099"/>
      <c r="DK224" s="107"/>
      <c r="DL224" s="107"/>
      <c r="DM224" s="107"/>
      <c r="DN224" s="107"/>
      <c r="DO224" s="107"/>
      <c r="DP224" s="107"/>
      <c r="DQ224" s="107"/>
      <c r="DR224" s="107"/>
      <c r="DS224" s="107"/>
      <c r="DT224" s="107"/>
      <c r="DU224" s="107"/>
      <c r="DV224" s="107"/>
      <c r="DW224" s="107"/>
      <c r="DX224" s="107"/>
      <c r="DY224" s="107"/>
      <c r="DZ224" s="107"/>
      <c r="EA224" s="107"/>
      <c r="EB224" s="107"/>
      <c r="EC224" s="107"/>
      <c r="ED224" s="107"/>
      <c r="EE224" s="107"/>
      <c r="EF224" s="107"/>
      <c r="EG224" s="107"/>
      <c r="EH224" s="107"/>
      <c r="EI224" s="107"/>
      <c r="EJ224" s="107"/>
      <c r="EK224" s="109">
        <v>122300000</v>
      </c>
      <c r="EL224" s="109">
        <f>74000000+8000000</f>
        <v>82000000</v>
      </c>
      <c r="EM224" s="109">
        <v>51840000</v>
      </c>
      <c r="EN224" s="109">
        <v>17280000</v>
      </c>
      <c r="EO224" s="107"/>
      <c r="EP224" s="701"/>
      <c r="EQ224" s="701"/>
      <c r="ER224" s="701"/>
      <c r="ES224" s="676">
        <f>DI224+DM224+DQ224+DU224+DY224+EC224+EG224+EK224+EO224</f>
        <v>122300000</v>
      </c>
      <c r="ET224" s="690">
        <f t="shared" si="465"/>
        <v>82000000</v>
      </c>
      <c r="EU224" s="690">
        <f t="shared" si="465"/>
        <v>51840000</v>
      </c>
      <c r="EV224" s="690">
        <f t="shared" si="465"/>
        <v>17280000</v>
      </c>
      <c r="EW224" s="842"/>
      <c r="EX224" s="700"/>
      <c r="EY224" s="700"/>
      <c r="EZ224" s="700"/>
      <c r="FA224" s="700"/>
      <c r="FB224" s="700"/>
      <c r="FC224" s="700"/>
      <c r="FD224" s="701">
        <v>120750000</v>
      </c>
      <c r="FE224" s="700"/>
      <c r="FF224" s="676">
        <f>EW224+EX224+EY224+EZ224+FA224+FB224+FC224+FD224+FE224</f>
        <v>120750000</v>
      </c>
      <c r="FG224" s="1099">
        <f>BL224+DD224+FF224+ES224</f>
        <v>483257383</v>
      </c>
    </row>
    <row r="225" spans="1:163" ht="409.6" customHeight="1" x14ac:dyDescent="0.2">
      <c r="A225" s="299"/>
      <c r="B225" s="299"/>
      <c r="C225" s="239">
        <v>34</v>
      </c>
      <c r="D225" s="530" t="s">
        <v>546</v>
      </c>
      <c r="E225" s="373" t="s">
        <v>53</v>
      </c>
      <c r="F225" s="448">
        <v>0.4</v>
      </c>
      <c r="G225" s="226">
        <v>157</v>
      </c>
      <c r="H225" s="222" t="s">
        <v>547</v>
      </c>
      <c r="I225" s="531" t="s">
        <v>548</v>
      </c>
      <c r="J225" s="330" t="s">
        <v>439</v>
      </c>
      <c r="K225" s="525">
        <v>2</v>
      </c>
      <c r="L225" s="510" t="s">
        <v>58</v>
      </c>
      <c r="M225" s="245">
        <v>12</v>
      </c>
      <c r="N225" s="239">
        <v>12</v>
      </c>
      <c r="O225" s="518">
        <v>12</v>
      </c>
      <c r="P225" s="952">
        <v>12</v>
      </c>
      <c r="Q225" s="792">
        <v>12</v>
      </c>
      <c r="R225" s="532"/>
      <c r="S225" s="960">
        <v>12</v>
      </c>
      <c r="T225" s="519">
        <v>12</v>
      </c>
      <c r="U225" s="519"/>
      <c r="V225" s="960">
        <v>12</v>
      </c>
      <c r="W225" s="519">
        <v>12</v>
      </c>
      <c r="X225" s="510"/>
      <c r="Y225" s="526">
        <f>BL225/BL221</f>
        <v>0.1359959837666074</v>
      </c>
      <c r="Z225" s="245">
        <v>10</v>
      </c>
      <c r="AA225" s="334" t="s">
        <v>385</v>
      </c>
      <c r="AB225" s="84"/>
      <c r="AC225" s="110"/>
      <c r="AD225" s="111"/>
      <c r="AE225" s="111"/>
      <c r="AF225" s="84"/>
      <c r="AG225" s="110"/>
      <c r="AH225" s="110"/>
      <c r="AI225" s="110"/>
      <c r="AJ225" s="84"/>
      <c r="AK225" s="110"/>
      <c r="AL225" s="110"/>
      <c r="AM225" s="110"/>
      <c r="AN225" s="84"/>
      <c r="AO225" s="110"/>
      <c r="AP225" s="110"/>
      <c r="AQ225" s="110"/>
      <c r="AR225" s="84"/>
      <c r="AS225" s="110"/>
      <c r="AT225" s="111"/>
      <c r="AU225" s="111"/>
      <c r="AV225" s="84"/>
      <c r="AW225" s="110"/>
      <c r="AX225" s="110"/>
      <c r="AY225" s="110"/>
      <c r="AZ225" s="84"/>
      <c r="BA225" s="110"/>
      <c r="BB225" s="110"/>
      <c r="BC225" s="110"/>
      <c r="BD225" s="84">
        <v>34000000</v>
      </c>
      <c r="BE225" s="112">
        <v>34000000</v>
      </c>
      <c r="BF225" s="113">
        <v>13520000</v>
      </c>
      <c r="BG225" s="111">
        <v>13520000</v>
      </c>
      <c r="BH225" s="84"/>
      <c r="BI225" s="110"/>
      <c r="BJ225" s="110"/>
      <c r="BK225" s="110"/>
      <c r="BL225" s="83">
        <f>+AB225+AF225+AJ225+AN225+AR225+AV225+AZ225+BD225+BH225</f>
        <v>34000000</v>
      </c>
      <c r="BM225" s="113">
        <f>AC225+AG225+AK225+AO225+AS225+AW225+BA225+BE225+BI225</f>
        <v>34000000</v>
      </c>
      <c r="BN225" s="113">
        <f>AD225+AH225+AL225+AP225+AT225+AX225+BB225+BF225+BJ225</f>
        <v>13520000</v>
      </c>
      <c r="BO225" s="113">
        <f>AE225+AI225+AM225+AQ225+AU225+AY225+BC225+BG225+BK225</f>
        <v>13520000</v>
      </c>
      <c r="BP225" s="704"/>
      <c r="BQ225" s="533"/>
      <c r="BR225" s="533"/>
      <c r="BS225" s="533"/>
      <c r="BT225" s="704"/>
      <c r="BU225" s="746"/>
      <c r="BV225" s="533"/>
      <c r="BW225" s="533"/>
      <c r="BX225" s="533"/>
      <c r="BY225" s="704"/>
      <c r="BZ225" s="533">
        <v>10560000</v>
      </c>
      <c r="CA225" s="533">
        <v>10560000</v>
      </c>
      <c r="CB225" s="533">
        <v>10560000</v>
      </c>
      <c r="CC225" s="533"/>
      <c r="CD225" s="704"/>
      <c r="CE225" s="533"/>
      <c r="CF225" s="533"/>
      <c r="CG225" s="533"/>
      <c r="CH225" s="704"/>
      <c r="CI225" s="533"/>
      <c r="CJ225" s="533"/>
      <c r="CK225" s="533"/>
      <c r="CL225" s="704"/>
      <c r="CM225" s="533"/>
      <c r="CN225" s="533"/>
      <c r="CO225" s="533"/>
      <c r="CP225" s="704"/>
      <c r="CQ225" s="533"/>
      <c r="CR225" s="533"/>
      <c r="CS225" s="533"/>
      <c r="CT225" s="533"/>
      <c r="CU225" s="702">
        <v>33607604</v>
      </c>
      <c r="CV225" s="533">
        <v>58599270.670000002</v>
      </c>
      <c r="CW225" s="533">
        <v>40464000</v>
      </c>
      <c r="CX225" s="533">
        <v>40464000</v>
      </c>
      <c r="CY225" s="533"/>
      <c r="CZ225" s="704"/>
      <c r="DA225" s="533"/>
      <c r="DB225" s="533"/>
      <c r="DC225" s="533"/>
      <c r="DD225" s="712">
        <f t="shared" si="464"/>
        <v>33607604</v>
      </c>
      <c r="DE225" s="719">
        <f t="shared" si="464"/>
        <v>69159270.670000002</v>
      </c>
      <c r="DF225" s="719">
        <f t="shared" si="464"/>
        <v>51024000</v>
      </c>
      <c r="DG225" s="719">
        <f t="shared" si="464"/>
        <v>51024000</v>
      </c>
      <c r="DH225" s="719"/>
      <c r="DI225" s="702"/>
      <c r="DJ225" s="703"/>
      <c r="DK225" s="702"/>
      <c r="DL225" s="702"/>
      <c r="DM225" s="702"/>
      <c r="DN225" s="702"/>
      <c r="DO225" s="702"/>
      <c r="DP225" s="702"/>
      <c r="DQ225" s="702"/>
      <c r="DR225" s="702"/>
      <c r="DS225" s="702"/>
      <c r="DT225" s="702"/>
      <c r="DU225" s="702"/>
      <c r="DV225" s="702"/>
      <c r="DW225" s="702"/>
      <c r="DX225" s="702"/>
      <c r="DY225" s="702"/>
      <c r="DZ225" s="702"/>
      <c r="EA225" s="702"/>
      <c r="EB225" s="702"/>
      <c r="EC225" s="702"/>
      <c r="ED225" s="702"/>
      <c r="EE225" s="702"/>
      <c r="EF225" s="702"/>
      <c r="EG225" s="702"/>
      <c r="EH225" s="702"/>
      <c r="EI225" s="702"/>
      <c r="EJ225" s="702"/>
      <c r="EK225" s="703">
        <v>34496832.996917762</v>
      </c>
      <c r="EL225" s="703">
        <f>49542081+3200000</f>
        <v>52742081</v>
      </c>
      <c r="EM225" s="703">
        <v>26400000</v>
      </c>
      <c r="EN225" s="703">
        <v>5280000</v>
      </c>
      <c r="EO225" s="702"/>
      <c r="EP225" s="704"/>
      <c r="EQ225" s="704"/>
      <c r="ER225" s="704"/>
      <c r="ES225" s="676">
        <f>DI225+DM225+DQ225+DU225+DY225+EC225+EG225+EK225+EO225</f>
        <v>34496832.996917762</v>
      </c>
      <c r="ET225" s="690">
        <f t="shared" si="465"/>
        <v>52742081</v>
      </c>
      <c r="EU225" s="690">
        <f t="shared" si="465"/>
        <v>26400000</v>
      </c>
      <c r="EV225" s="690">
        <f t="shared" si="465"/>
        <v>5280000</v>
      </c>
      <c r="EW225" s="843"/>
      <c r="EX225" s="704"/>
      <c r="EY225" s="704"/>
      <c r="EZ225" s="704"/>
      <c r="FA225" s="704"/>
      <c r="FB225" s="704"/>
      <c r="FC225" s="704"/>
      <c r="FD225" s="704">
        <v>34030737.995129235</v>
      </c>
      <c r="FE225" s="704"/>
      <c r="FF225" s="676">
        <f>EW225+EX225+EY225+EZ225+FA225+FB225+FC225+FD225+FE225</f>
        <v>34030737.995129235</v>
      </c>
      <c r="FG225" s="1137">
        <f>BL225+DD225+ES225+FF225</f>
        <v>136135174.99204698</v>
      </c>
    </row>
    <row r="226" spans="1:163" ht="24.75" customHeight="1" x14ac:dyDescent="0.2">
      <c r="A226" s="299"/>
      <c r="B226" s="299"/>
      <c r="C226" s="205">
        <v>45</v>
      </c>
      <c r="D226" s="206" t="s">
        <v>549</v>
      </c>
      <c r="E226" s="209"/>
      <c r="F226" s="209"/>
      <c r="G226" s="208"/>
      <c r="H226" s="209"/>
      <c r="I226" s="209"/>
      <c r="J226" s="208"/>
      <c r="K226" s="210"/>
      <c r="L226" s="211"/>
      <c r="M226" s="209"/>
      <c r="N226" s="209"/>
      <c r="O226" s="212"/>
      <c r="P226" s="212"/>
      <c r="Q226" s="208"/>
      <c r="R226" s="534"/>
      <c r="S226" s="890"/>
      <c r="T226" s="212"/>
      <c r="U226" s="212"/>
      <c r="V226" s="212"/>
      <c r="W226" s="212"/>
      <c r="X226" s="212"/>
      <c r="Y226" s="300"/>
      <c r="Z226" s="210"/>
      <c r="AA226" s="210"/>
      <c r="AB226" s="65">
        <f t="shared" ref="AB226:BK226" si="466">SUM(AB227:AB228)</f>
        <v>0</v>
      </c>
      <c r="AC226" s="65">
        <f t="shared" si="466"/>
        <v>0</v>
      </c>
      <c r="AD226" s="65">
        <f t="shared" si="466"/>
        <v>0</v>
      </c>
      <c r="AE226" s="65">
        <f t="shared" si="466"/>
        <v>0</v>
      </c>
      <c r="AF226" s="65">
        <f t="shared" si="466"/>
        <v>0</v>
      </c>
      <c r="AG226" s="65">
        <f t="shared" si="466"/>
        <v>0</v>
      </c>
      <c r="AH226" s="65">
        <f t="shared" si="466"/>
        <v>0</v>
      </c>
      <c r="AI226" s="65">
        <f t="shared" si="466"/>
        <v>0</v>
      </c>
      <c r="AJ226" s="65">
        <f t="shared" si="466"/>
        <v>0</v>
      </c>
      <c r="AK226" s="65">
        <f t="shared" si="466"/>
        <v>0</v>
      </c>
      <c r="AL226" s="65">
        <f t="shared" si="466"/>
        <v>0</v>
      </c>
      <c r="AM226" s="65">
        <f t="shared" si="466"/>
        <v>0</v>
      </c>
      <c r="AN226" s="65">
        <f t="shared" si="466"/>
        <v>0</v>
      </c>
      <c r="AO226" s="65">
        <f t="shared" si="466"/>
        <v>0</v>
      </c>
      <c r="AP226" s="65">
        <f t="shared" si="466"/>
        <v>0</v>
      </c>
      <c r="AQ226" s="65">
        <f t="shared" si="466"/>
        <v>0</v>
      </c>
      <c r="AR226" s="65">
        <f t="shared" si="466"/>
        <v>0</v>
      </c>
      <c r="AS226" s="65">
        <f t="shared" si="466"/>
        <v>0</v>
      </c>
      <c r="AT226" s="65">
        <f t="shared" si="466"/>
        <v>0</v>
      </c>
      <c r="AU226" s="65">
        <f t="shared" si="466"/>
        <v>0</v>
      </c>
      <c r="AV226" s="65">
        <f t="shared" si="466"/>
        <v>0</v>
      </c>
      <c r="AW226" s="65">
        <f t="shared" si="466"/>
        <v>0</v>
      </c>
      <c r="AX226" s="65">
        <f t="shared" si="466"/>
        <v>0</v>
      </c>
      <c r="AY226" s="65">
        <f t="shared" si="466"/>
        <v>0</v>
      </c>
      <c r="AZ226" s="65">
        <f t="shared" si="466"/>
        <v>0</v>
      </c>
      <c r="BA226" s="65">
        <f t="shared" si="466"/>
        <v>0</v>
      </c>
      <c r="BB226" s="65">
        <f t="shared" si="466"/>
        <v>0</v>
      </c>
      <c r="BC226" s="65">
        <f t="shared" si="466"/>
        <v>0</v>
      </c>
      <c r="BD226" s="65">
        <f t="shared" si="466"/>
        <v>1023348969</v>
      </c>
      <c r="BE226" s="65">
        <f t="shared" si="466"/>
        <v>1023444242</v>
      </c>
      <c r="BF226" s="65">
        <f t="shared" si="466"/>
        <v>951209564</v>
      </c>
      <c r="BG226" s="65">
        <f t="shared" si="466"/>
        <v>748698264</v>
      </c>
      <c r="BH226" s="65">
        <f t="shared" si="466"/>
        <v>0</v>
      </c>
      <c r="BI226" s="65">
        <f t="shared" si="466"/>
        <v>0</v>
      </c>
      <c r="BJ226" s="65">
        <f t="shared" si="466"/>
        <v>0</v>
      </c>
      <c r="BK226" s="65">
        <f t="shared" si="466"/>
        <v>0</v>
      </c>
      <c r="BL226" s="66">
        <f>SUM(BL227:BL228)</f>
        <v>1023348969</v>
      </c>
      <c r="BM226" s="65">
        <f>SUM(BM227:BM228)</f>
        <v>1023444242</v>
      </c>
      <c r="BN226" s="65">
        <f>SUM(BN227:BN228)</f>
        <v>951209564</v>
      </c>
      <c r="BO226" s="65">
        <f t="shared" ref="BO226:EE226" si="467">SUM(BO227:BO228)</f>
        <v>748698264</v>
      </c>
      <c r="BP226" s="65">
        <f t="shared" si="467"/>
        <v>0</v>
      </c>
      <c r="BQ226" s="135">
        <f t="shared" si="467"/>
        <v>0</v>
      </c>
      <c r="BR226" s="135">
        <f t="shared" si="467"/>
        <v>0</v>
      </c>
      <c r="BS226" s="135">
        <f t="shared" si="467"/>
        <v>0</v>
      </c>
      <c r="BT226" s="65">
        <f t="shared" si="467"/>
        <v>0</v>
      </c>
      <c r="BU226" s="135">
        <f t="shared" si="467"/>
        <v>0</v>
      </c>
      <c r="BV226" s="135">
        <f t="shared" si="467"/>
        <v>0</v>
      </c>
      <c r="BW226" s="135">
        <f t="shared" si="467"/>
        <v>0</v>
      </c>
      <c r="BX226" s="135">
        <f t="shared" si="467"/>
        <v>0</v>
      </c>
      <c r="BY226" s="65">
        <f t="shared" si="467"/>
        <v>0</v>
      </c>
      <c r="BZ226" s="135">
        <f t="shared" si="467"/>
        <v>0</v>
      </c>
      <c r="CA226" s="135">
        <f t="shared" si="467"/>
        <v>0</v>
      </c>
      <c r="CB226" s="135">
        <f t="shared" si="467"/>
        <v>0</v>
      </c>
      <c r="CC226" s="135">
        <f t="shared" si="467"/>
        <v>0</v>
      </c>
      <c r="CD226" s="65">
        <f t="shared" si="467"/>
        <v>0</v>
      </c>
      <c r="CE226" s="135">
        <f t="shared" si="467"/>
        <v>0</v>
      </c>
      <c r="CF226" s="135">
        <f t="shared" si="467"/>
        <v>0</v>
      </c>
      <c r="CG226" s="135">
        <f t="shared" si="467"/>
        <v>0</v>
      </c>
      <c r="CH226" s="65">
        <f t="shared" si="467"/>
        <v>0</v>
      </c>
      <c r="CI226" s="135">
        <f t="shared" si="467"/>
        <v>0</v>
      </c>
      <c r="CJ226" s="135">
        <f t="shared" si="467"/>
        <v>0</v>
      </c>
      <c r="CK226" s="135">
        <f t="shared" si="467"/>
        <v>0</v>
      </c>
      <c r="CL226" s="65">
        <f t="shared" si="467"/>
        <v>0</v>
      </c>
      <c r="CM226" s="135">
        <f t="shared" si="467"/>
        <v>0</v>
      </c>
      <c r="CN226" s="135">
        <f t="shared" si="467"/>
        <v>0</v>
      </c>
      <c r="CO226" s="135">
        <f t="shared" si="467"/>
        <v>0</v>
      </c>
      <c r="CP226" s="65">
        <f t="shared" si="467"/>
        <v>0</v>
      </c>
      <c r="CQ226" s="135">
        <f t="shared" si="467"/>
        <v>0</v>
      </c>
      <c r="CR226" s="135">
        <f t="shared" si="467"/>
        <v>0</v>
      </c>
      <c r="CS226" s="135">
        <f t="shared" si="467"/>
        <v>0</v>
      </c>
      <c r="CT226" s="135">
        <f t="shared" si="467"/>
        <v>0</v>
      </c>
      <c r="CU226" s="65">
        <f t="shared" si="467"/>
        <v>1054049438</v>
      </c>
      <c r="CV226" s="135">
        <f t="shared" si="467"/>
        <v>1500230607</v>
      </c>
      <c r="CW226" s="135">
        <f t="shared" si="467"/>
        <v>1391132066</v>
      </c>
      <c r="CX226" s="135">
        <f t="shared" si="467"/>
        <v>1123945666</v>
      </c>
      <c r="CY226" s="135">
        <f t="shared" si="467"/>
        <v>183025600</v>
      </c>
      <c r="CZ226" s="65">
        <f t="shared" si="467"/>
        <v>0</v>
      </c>
      <c r="DA226" s="135">
        <f t="shared" si="467"/>
        <v>0</v>
      </c>
      <c r="DB226" s="135">
        <f t="shared" si="467"/>
        <v>0</v>
      </c>
      <c r="DC226" s="135">
        <f t="shared" si="467"/>
        <v>0</v>
      </c>
      <c r="DD226" s="65">
        <f t="shared" si="467"/>
        <v>1054049438</v>
      </c>
      <c r="DE226" s="65">
        <f t="shared" si="467"/>
        <v>1500230607</v>
      </c>
      <c r="DF226" s="65">
        <f t="shared" si="467"/>
        <v>1391132066</v>
      </c>
      <c r="DG226" s="65">
        <f t="shared" si="467"/>
        <v>1123945666</v>
      </c>
      <c r="DH226" s="65">
        <f t="shared" si="467"/>
        <v>183025600</v>
      </c>
      <c r="DI226" s="65">
        <f t="shared" si="467"/>
        <v>0</v>
      </c>
      <c r="DJ226" s="65">
        <f t="shared" si="467"/>
        <v>0</v>
      </c>
      <c r="DK226" s="65">
        <f t="shared" si="467"/>
        <v>0</v>
      </c>
      <c r="DL226" s="65">
        <f t="shared" si="467"/>
        <v>0</v>
      </c>
      <c r="DM226" s="65">
        <f t="shared" si="467"/>
        <v>0</v>
      </c>
      <c r="DN226" s="65">
        <f t="shared" si="467"/>
        <v>0</v>
      </c>
      <c r="DO226" s="65">
        <f t="shared" si="467"/>
        <v>0</v>
      </c>
      <c r="DP226" s="65">
        <f t="shared" si="467"/>
        <v>0</v>
      </c>
      <c r="DQ226" s="65">
        <f t="shared" si="467"/>
        <v>0</v>
      </c>
      <c r="DR226" s="65">
        <f t="shared" si="467"/>
        <v>0</v>
      </c>
      <c r="DS226" s="65">
        <f t="shared" si="467"/>
        <v>0</v>
      </c>
      <c r="DT226" s="65">
        <f t="shared" si="467"/>
        <v>0</v>
      </c>
      <c r="DU226" s="65">
        <f t="shared" si="467"/>
        <v>0</v>
      </c>
      <c r="DV226" s="65">
        <f t="shared" si="467"/>
        <v>0</v>
      </c>
      <c r="DW226" s="65">
        <f t="shared" si="467"/>
        <v>0</v>
      </c>
      <c r="DX226" s="65">
        <f t="shared" si="467"/>
        <v>0</v>
      </c>
      <c r="DY226" s="65">
        <f t="shared" si="467"/>
        <v>0</v>
      </c>
      <c r="DZ226" s="65">
        <f t="shared" si="467"/>
        <v>0</v>
      </c>
      <c r="EA226" s="65">
        <f t="shared" si="467"/>
        <v>0</v>
      </c>
      <c r="EB226" s="65">
        <f t="shared" si="467"/>
        <v>0</v>
      </c>
      <c r="EC226" s="65">
        <f t="shared" si="467"/>
        <v>0</v>
      </c>
      <c r="ED226" s="65">
        <f t="shared" si="467"/>
        <v>0</v>
      </c>
      <c r="EE226" s="65">
        <f t="shared" si="467"/>
        <v>0</v>
      </c>
      <c r="EF226" s="65">
        <f t="shared" ref="EF226:EU226" si="468">SUM(EF227:EF228)</f>
        <v>0</v>
      </c>
      <c r="EG226" s="65">
        <f t="shared" si="468"/>
        <v>0</v>
      </c>
      <c r="EH226" s="65">
        <f t="shared" si="468"/>
        <v>0</v>
      </c>
      <c r="EI226" s="65">
        <f t="shared" si="468"/>
        <v>0</v>
      </c>
      <c r="EJ226" s="65">
        <f t="shared" si="468"/>
        <v>0</v>
      </c>
      <c r="EK226" s="65">
        <f t="shared" si="468"/>
        <v>1085670921</v>
      </c>
      <c r="EL226" s="65">
        <f t="shared" si="468"/>
        <v>1284098541</v>
      </c>
      <c r="EM226" s="65">
        <f t="shared" si="468"/>
        <v>580396000</v>
      </c>
      <c r="EN226" s="65">
        <f t="shared" si="468"/>
        <v>63920000</v>
      </c>
      <c r="EO226" s="65">
        <f t="shared" si="468"/>
        <v>0</v>
      </c>
      <c r="EP226" s="65">
        <f t="shared" si="468"/>
        <v>0</v>
      </c>
      <c r="EQ226" s="65">
        <f t="shared" si="468"/>
        <v>0</v>
      </c>
      <c r="ER226" s="65">
        <f t="shared" si="468"/>
        <v>0</v>
      </c>
      <c r="ES226" s="65">
        <f t="shared" si="468"/>
        <v>1085670921</v>
      </c>
      <c r="ET226" s="65">
        <f t="shared" si="468"/>
        <v>1284098541</v>
      </c>
      <c r="EU226" s="65">
        <f t="shared" si="468"/>
        <v>580396000</v>
      </c>
      <c r="EV226" s="65">
        <f>SUM(EV227:EV228)</f>
        <v>63920000</v>
      </c>
      <c r="EW226" s="680"/>
      <c r="EX226" s="680"/>
      <c r="EY226" s="680"/>
      <c r="EZ226" s="680"/>
      <c r="FA226" s="680"/>
      <c r="FB226" s="680"/>
      <c r="FC226" s="680"/>
      <c r="FD226" s="680"/>
      <c r="FE226" s="680"/>
      <c r="FF226" s="82">
        <f>SUM(FF227:FF228)</f>
        <v>1118241049</v>
      </c>
      <c r="FG226" s="65">
        <f>SUM(FG227:FG228)</f>
        <v>4281310377</v>
      </c>
    </row>
    <row r="227" spans="1:163" ht="200.25" customHeight="1" x14ac:dyDescent="0.2">
      <c r="A227" s="299">
        <v>100</v>
      </c>
      <c r="B227" s="299"/>
      <c r="C227" s="217">
        <v>24</v>
      </c>
      <c r="D227" s="1156" t="s">
        <v>550</v>
      </c>
      <c r="E227" s="1158" t="s">
        <v>551</v>
      </c>
      <c r="F227" s="1158" t="s">
        <v>552</v>
      </c>
      <c r="G227" s="226">
        <v>158</v>
      </c>
      <c r="H227" s="222" t="s">
        <v>553</v>
      </c>
      <c r="I227" s="455" t="s">
        <v>554</v>
      </c>
      <c r="J227" s="223" t="s">
        <v>439</v>
      </c>
      <c r="K227" s="426">
        <v>2</v>
      </c>
      <c r="L227" s="492" t="s">
        <v>58</v>
      </c>
      <c r="M227" s="247" t="s">
        <v>53</v>
      </c>
      <c r="N227" s="227">
        <v>11</v>
      </c>
      <c r="O227" s="497">
        <v>11</v>
      </c>
      <c r="P227" s="950">
        <v>11</v>
      </c>
      <c r="Q227" s="789">
        <v>11</v>
      </c>
      <c r="R227" s="228"/>
      <c r="S227" s="925">
        <v>11</v>
      </c>
      <c r="T227" s="495">
        <v>11</v>
      </c>
      <c r="U227" s="495"/>
      <c r="V227" s="925">
        <v>11</v>
      </c>
      <c r="W227" s="495">
        <v>11</v>
      </c>
      <c r="X227" s="492"/>
      <c r="Y227" s="388">
        <f>BL227/BL226</f>
        <v>1</v>
      </c>
      <c r="Z227" s="226">
        <v>3</v>
      </c>
      <c r="AA227" s="223" t="s">
        <v>450</v>
      </c>
      <c r="AB227" s="85"/>
      <c r="AC227" s="75"/>
      <c r="AD227" s="68"/>
      <c r="AE227" s="68"/>
      <c r="AF227" s="85"/>
      <c r="AG227" s="75"/>
      <c r="AH227" s="75"/>
      <c r="AI227" s="75"/>
      <c r="AJ227" s="85"/>
      <c r="AK227" s="75"/>
      <c r="AL227" s="75"/>
      <c r="AM227" s="75"/>
      <c r="AN227" s="85"/>
      <c r="AO227" s="75"/>
      <c r="AP227" s="75"/>
      <c r="AQ227" s="75"/>
      <c r="AR227" s="85"/>
      <c r="AS227" s="75"/>
      <c r="AT227" s="68"/>
      <c r="AU227" s="68"/>
      <c r="AV227" s="85"/>
      <c r="AW227" s="75"/>
      <c r="AX227" s="75"/>
      <c r="AY227" s="75"/>
      <c r="AZ227" s="85"/>
      <c r="BA227" s="75"/>
      <c r="BB227" s="75"/>
      <c r="BC227" s="75"/>
      <c r="BD227" s="77">
        <v>1023348969</v>
      </c>
      <c r="BE227" s="75">
        <v>1023444242</v>
      </c>
      <c r="BF227" s="68">
        <v>951209564</v>
      </c>
      <c r="BG227" s="79">
        <v>748698264</v>
      </c>
      <c r="BH227" s="77"/>
      <c r="BI227" s="78"/>
      <c r="BJ227" s="78"/>
      <c r="BK227" s="75"/>
      <c r="BL227" s="67">
        <f>+AB227+AF227+AJ227+AN227+AR227+AV227+AZ227+BD227+BH227</f>
        <v>1023348969</v>
      </c>
      <c r="BM227" s="68">
        <f t="shared" ref="BM227:BO228" si="469">AC227+AG227+AK227+AO227+AS227+AW227+BA227+BE227+BI227</f>
        <v>1023444242</v>
      </c>
      <c r="BN227" s="68">
        <f t="shared" si="469"/>
        <v>951209564</v>
      </c>
      <c r="BO227" s="68">
        <f t="shared" si="469"/>
        <v>748698264</v>
      </c>
      <c r="BP227" s="682"/>
      <c r="BQ227" s="238"/>
      <c r="BR227" s="238"/>
      <c r="BS227" s="238"/>
      <c r="BT227" s="682"/>
      <c r="BU227" s="322"/>
      <c r="BV227" s="238"/>
      <c r="BW227" s="238"/>
      <c r="BX227" s="238"/>
      <c r="BY227" s="682"/>
      <c r="BZ227" s="238"/>
      <c r="CA227" s="238"/>
      <c r="CB227" s="238"/>
      <c r="CC227" s="238"/>
      <c r="CD227" s="682"/>
      <c r="CE227" s="238"/>
      <c r="CF227" s="238"/>
      <c r="CG227" s="238"/>
      <c r="CH227" s="682"/>
      <c r="CI227" s="238"/>
      <c r="CJ227" s="238"/>
      <c r="CK227" s="238"/>
      <c r="CL227" s="682"/>
      <c r="CM227" s="238"/>
      <c r="CN227" s="238"/>
      <c r="CO227" s="238"/>
      <c r="CP227" s="682"/>
      <c r="CQ227" s="238"/>
      <c r="CR227" s="238"/>
      <c r="CS227" s="238"/>
      <c r="CT227" s="238"/>
      <c r="CU227" s="685">
        <v>1054049438</v>
      </c>
      <c r="CV227" s="238">
        <v>1500230607</v>
      </c>
      <c r="CW227" s="238">
        <v>1391132066</v>
      </c>
      <c r="CX227" s="238">
        <v>1123945666</v>
      </c>
      <c r="CY227" s="685">
        <v>183025600</v>
      </c>
      <c r="CZ227" s="682"/>
      <c r="DA227" s="238"/>
      <c r="DB227" s="238"/>
      <c r="DC227" s="238"/>
      <c r="DD227" s="676">
        <f t="shared" ref="DD227:DG228" si="470">BP227+BT227+BY227+CD227+CH227+CL227+CP227+CU227+CZ227</f>
        <v>1054049438</v>
      </c>
      <c r="DE227" s="711">
        <f t="shared" si="470"/>
        <v>1500230607</v>
      </c>
      <c r="DF227" s="711">
        <f t="shared" si="470"/>
        <v>1391132066</v>
      </c>
      <c r="DG227" s="711">
        <f t="shared" si="470"/>
        <v>1123945666</v>
      </c>
      <c r="DH227" s="711">
        <f>CY227</f>
        <v>183025600</v>
      </c>
      <c r="DI227" s="685"/>
      <c r="DJ227" s="93"/>
      <c r="DK227" s="685"/>
      <c r="DL227" s="685"/>
      <c r="DM227" s="685"/>
      <c r="DN227" s="685"/>
      <c r="DO227" s="685"/>
      <c r="DP227" s="685"/>
      <c r="DQ227" s="685"/>
      <c r="DR227" s="685"/>
      <c r="DS227" s="685"/>
      <c r="DT227" s="685"/>
      <c r="DU227" s="685"/>
      <c r="DV227" s="685"/>
      <c r="DW227" s="685"/>
      <c r="DX227" s="685"/>
      <c r="DY227" s="685"/>
      <c r="DZ227" s="685"/>
      <c r="EA227" s="685"/>
      <c r="EB227" s="685"/>
      <c r="EC227" s="685"/>
      <c r="ED227" s="685"/>
      <c r="EE227" s="685"/>
      <c r="EF227" s="685"/>
      <c r="EG227" s="685"/>
      <c r="EH227" s="685"/>
      <c r="EI227" s="685"/>
      <c r="EJ227" s="685"/>
      <c r="EK227" s="685">
        <v>1085670921</v>
      </c>
      <c r="EL227" s="685">
        <f>1175000000+109098541</f>
        <v>1284098541</v>
      </c>
      <c r="EM227" s="685">
        <v>580396000</v>
      </c>
      <c r="EN227" s="685">
        <v>63920000</v>
      </c>
      <c r="EO227" s="685"/>
      <c r="EP227" s="682"/>
      <c r="EQ227" s="682"/>
      <c r="ER227" s="682"/>
      <c r="ES227" s="676">
        <f>DI227+DM227+DQ227+DU227+DY227+EC227+EG227+EK227+EO227</f>
        <v>1085670921</v>
      </c>
      <c r="ET227" s="690">
        <f t="shared" ref="ET227:EV228" si="471">DJ227+DN227+DR227+DV227+DZ227+ED227+EH227+EL227+EP227</f>
        <v>1284098541</v>
      </c>
      <c r="EU227" s="690">
        <f t="shared" si="471"/>
        <v>580396000</v>
      </c>
      <c r="EV227" s="690">
        <f t="shared" si="471"/>
        <v>63920000</v>
      </c>
      <c r="EW227" s="834"/>
      <c r="EX227" s="682"/>
      <c r="EY227" s="682"/>
      <c r="EZ227" s="682"/>
      <c r="FA227" s="682"/>
      <c r="FB227" s="682"/>
      <c r="FC227" s="682"/>
      <c r="FD227" s="682">
        <v>1118241049</v>
      </c>
      <c r="FE227" s="682"/>
      <c r="FF227" s="676">
        <f>EW227+EX227+EY227+EZ227+FA227+FB227+FC227+FD227+FE227</f>
        <v>1118241049</v>
      </c>
      <c r="FG227" s="107">
        <f>BL227+DD227+ES227+FF227</f>
        <v>4281310377</v>
      </c>
    </row>
    <row r="228" spans="1:163" ht="63.75" customHeight="1" x14ac:dyDescent="0.2">
      <c r="A228" s="299"/>
      <c r="B228" s="299"/>
      <c r="C228" s="245" t="s">
        <v>948</v>
      </c>
      <c r="D228" s="1157"/>
      <c r="E228" s="1159"/>
      <c r="F228" s="1159"/>
      <c r="G228" s="226">
        <v>159</v>
      </c>
      <c r="H228" s="222" t="s">
        <v>555</v>
      </c>
      <c r="I228" s="455" t="s">
        <v>556</v>
      </c>
      <c r="J228" s="223" t="s">
        <v>439</v>
      </c>
      <c r="K228" s="426">
        <v>2</v>
      </c>
      <c r="L228" s="492" t="s">
        <v>58</v>
      </c>
      <c r="M228" s="247" t="s">
        <v>53</v>
      </c>
      <c r="N228" s="227">
        <v>8</v>
      </c>
      <c r="O228" s="497">
        <v>8</v>
      </c>
      <c r="P228" s="950">
        <v>8</v>
      </c>
      <c r="Q228" s="789">
        <v>8</v>
      </c>
      <c r="R228" s="228"/>
      <c r="S228" s="925">
        <v>11</v>
      </c>
      <c r="T228" s="495">
        <v>8</v>
      </c>
      <c r="U228" s="495"/>
      <c r="V228" s="925">
        <v>0</v>
      </c>
      <c r="W228" s="495">
        <v>8</v>
      </c>
      <c r="X228" s="492"/>
      <c r="Y228" s="388">
        <v>0</v>
      </c>
      <c r="Z228" s="226">
        <v>3</v>
      </c>
      <c r="AA228" s="223" t="s">
        <v>450</v>
      </c>
      <c r="AB228" s="85"/>
      <c r="AC228" s="75"/>
      <c r="AD228" s="68"/>
      <c r="AE228" s="68"/>
      <c r="AF228" s="85"/>
      <c r="AG228" s="75"/>
      <c r="AH228" s="75"/>
      <c r="AI228" s="75"/>
      <c r="AJ228" s="85"/>
      <c r="AK228" s="75"/>
      <c r="AL228" s="75"/>
      <c r="AM228" s="75"/>
      <c r="AN228" s="85"/>
      <c r="AO228" s="75"/>
      <c r="AP228" s="75"/>
      <c r="AQ228" s="75"/>
      <c r="AR228" s="85"/>
      <c r="AS228" s="75"/>
      <c r="AT228" s="68"/>
      <c r="AU228" s="68"/>
      <c r="AV228" s="85"/>
      <c r="AW228" s="75"/>
      <c r="AX228" s="75"/>
      <c r="AY228" s="75"/>
      <c r="AZ228" s="85"/>
      <c r="BA228" s="75"/>
      <c r="BB228" s="75"/>
      <c r="BC228" s="75"/>
      <c r="BD228" s="85"/>
      <c r="BE228" s="75"/>
      <c r="BF228" s="68"/>
      <c r="BG228" s="68"/>
      <c r="BH228" s="85"/>
      <c r="BI228" s="75"/>
      <c r="BJ228" s="75"/>
      <c r="BK228" s="75"/>
      <c r="BL228" s="67">
        <f>+AB228+AF228+AJ228+AN228+AR228+AV228+AZ228+BD228+BH228</f>
        <v>0</v>
      </c>
      <c r="BM228" s="68">
        <f t="shared" si="469"/>
        <v>0</v>
      </c>
      <c r="BN228" s="68">
        <f t="shared" si="469"/>
        <v>0</v>
      </c>
      <c r="BO228" s="68">
        <f t="shared" si="469"/>
        <v>0</v>
      </c>
      <c r="BP228" s="682"/>
      <c r="BQ228" s="238"/>
      <c r="BR228" s="238"/>
      <c r="BS228" s="238"/>
      <c r="BT228" s="682"/>
      <c r="BU228" s="322"/>
      <c r="BV228" s="238"/>
      <c r="BW228" s="238"/>
      <c r="BX228" s="238"/>
      <c r="BY228" s="682"/>
      <c r="BZ228" s="238"/>
      <c r="CA228" s="238"/>
      <c r="CB228" s="238"/>
      <c r="CC228" s="238"/>
      <c r="CD228" s="682"/>
      <c r="CE228" s="238"/>
      <c r="CF228" s="238"/>
      <c r="CG228" s="238"/>
      <c r="CH228" s="682"/>
      <c r="CI228" s="238"/>
      <c r="CJ228" s="238"/>
      <c r="CK228" s="238"/>
      <c r="CL228" s="682"/>
      <c r="CM228" s="238"/>
      <c r="CN228" s="238"/>
      <c r="CO228" s="238"/>
      <c r="CP228" s="682"/>
      <c r="CQ228" s="238"/>
      <c r="CR228" s="238"/>
      <c r="CS228" s="238"/>
      <c r="CT228" s="238"/>
      <c r="CU228" s="682"/>
      <c r="CV228" s="238"/>
      <c r="CW228" s="238"/>
      <c r="CX228" s="238"/>
      <c r="CY228" s="238"/>
      <c r="CZ228" s="682"/>
      <c r="DA228" s="238"/>
      <c r="DB228" s="238"/>
      <c r="DC228" s="238"/>
      <c r="DD228" s="676">
        <f t="shared" si="470"/>
        <v>0</v>
      </c>
      <c r="DE228" s="711">
        <f t="shared" si="470"/>
        <v>0</v>
      </c>
      <c r="DF228" s="711">
        <f t="shared" si="470"/>
        <v>0</v>
      </c>
      <c r="DG228" s="711">
        <f t="shared" si="470"/>
        <v>0</v>
      </c>
      <c r="DH228" s="711"/>
      <c r="DI228" s="685"/>
      <c r="DJ228" s="93"/>
      <c r="DK228" s="685"/>
      <c r="DL228" s="685"/>
      <c r="DM228" s="685"/>
      <c r="DN228" s="685"/>
      <c r="DO228" s="685"/>
      <c r="DP228" s="685"/>
      <c r="DQ228" s="685"/>
      <c r="DR228" s="685"/>
      <c r="DS228" s="685"/>
      <c r="DT228" s="685"/>
      <c r="DU228" s="685"/>
      <c r="DV228" s="685"/>
      <c r="DW228" s="685"/>
      <c r="DX228" s="685"/>
      <c r="DY228" s="685"/>
      <c r="DZ228" s="685"/>
      <c r="EA228" s="685"/>
      <c r="EB228" s="685"/>
      <c r="EC228" s="685"/>
      <c r="ED228" s="685"/>
      <c r="EE228" s="685"/>
      <c r="EF228" s="685"/>
      <c r="EG228" s="685"/>
      <c r="EH228" s="685"/>
      <c r="EI228" s="685"/>
      <c r="EJ228" s="685"/>
      <c r="EK228" s="685"/>
      <c r="EL228" s="685"/>
      <c r="EM228" s="685"/>
      <c r="EN228" s="685"/>
      <c r="EO228" s="685"/>
      <c r="EP228" s="682"/>
      <c r="EQ228" s="682"/>
      <c r="ER228" s="682"/>
      <c r="ES228" s="676">
        <f>DI228+DM228+DQ228+DU228+DY228+EC228+EG228+EK228+EO228</f>
        <v>0</v>
      </c>
      <c r="ET228" s="690">
        <f t="shared" si="471"/>
        <v>0</v>
      </c>
      <c r="EU228" s="690">
        <f t="shared" si="471"/>
        <v>0</v>
      </c>
      <c r="EV228" s="690">
        <f t="shared" si="471"/>
        <v>0</v>
      </c>
      <c r="EW228" s="834"/>
      <c r="EX228" s="682"/>
      <c r="EY228" s="682"/>
      <c r="EZ228" s="682"/>
      <c r="FA228" s="682"/>
      <c r="FB228" s="682"/>
      <c r="FC228" s="682"/>
      <c r="FD228" s="682"/>
      <c r="FE228" s="682"/>
      <c r="FF228" s="676">
        <f>EW228+EX228+EY228+EZ228+FA228+FB228+FC228+FD228+FE228</f>
        <v>0</v>
      </c>
      <c r="FG228" s="1135">
        <f>BL228+DD228+ES228+FF228</f>
        <v>0</v>
      </c>
    </row>
    <row r="229" spans="1:163" ht="24.75" customHeight="1" x14ac:dyDescent="0.2">
      <c r="A229" s="299"/>
      <c r="B229" s="299"/>
      <c r="C229" s="205">
        <v>46</v>
      </c>
      <c r="D229" s="206" t="s">
        <v>557</v>
      </c>
      <c r="E229" s="209"/>
      <c r="F229" s="209"/>
      <c r="G229" s="208"/>
      <c r="H229" s="209"/>
      <c r="I229" s="209"/>
      <c r="J229" s="208"/>
      <c r="K229" s="210"/>
      <c r="L229" s="211"/>
      <c r="M229" s="209"/>
      <c r="N229" s="209"/>
      <c r="O229" s="332"/>
      <c r="P229" s="332"/>
      <c r="Q229" s="332"/>
      <c r="R229" s="437"/>
      <c r="S229" s="877"/>
      <c r="T229" s="332"/>
      <c r="U229" s="535"/>
      <c r="V229" s="535"/>
      <c r="W229" s="332"/>
      <c r="X229" s="535"/>
      <c r="Y229" s="332"/>
      <c r="Z229" s="332"/>
      <c r="AA229" s="332"/>
      <c r="AB229" s="114">
        <f>SUM(AB230:AB232)</f>
        <v>0</v>
      </c>
      <c r="AC229" s="114">
        <f t="shared" ref="AC229:CP229" si="472">SUM(AC230:AC232)</f>
        <v>0</v>
      </c>
      <c r="AD229" s="114">
        <f t="shared" si="472"/>
        <v>0</v>
      </c>
      <c r="AE229" s="114">
        <f t="shared" si="472"/>
        <v>0</v>
      </c>
      <c r="AF229" s="114">
        <f t="shared" si="472"/>
        <v>0</v>
      </c>
      <c r="AG229" s="114">
        <f t="shared" si="472"/>
        <v>0</v>
      </c>
      <c r="AH229" s="114">
        <f t="shared" si="472"/>
        <v>0</v>
      </c>
      <c r="AI229" s="114">
        <f t="shared" si="472"/>
        <v>0</v>
      </c>
      <c r="AJ229" s="114">
        <f t="shared" si="472"/>
        <v>0</v>
      </c>
      <c r="AK229" s="114">
        <f t="shared" si="472"/>
        <v>0</v>
      </c>
      <c r="AL229" s="114">
        <f t="shared" si="472"/>
        <v>0</v>
      </c>
      <c r="AM229" s="114">
        <f t="shared" si="472"/>
        <v>0</v>
      </c>
      <c r="AN229" s="114">
        <f t="shared" si="472"/>
        <v>0</v>
      </c>
      <c r="AO229" s="114">
        <f t="shared" si="472"/>
        <v>0</v>
      </c>
      <c r="AP229" s="114">
        <f t="shared" si="472"/>
        <v>0</v>
      </c>
      <c r="AQ229" s="114">
        <f t="shared" si="472"/>
        <v>0</v>
      </c>
      <c r="AR229" s="114">
        <f t="shared" si="472"/>
        <v>0</v>
      </c>
      <c r="AS229" s="114">
        <f t="shared" si="472"/>
        <v>0</v>
      </c>
      <c r="AT229" s="114">
        <f t="shared" si="472"/>
        <v>0</v>
      </c>
      <c r="AU229" s="114">
        <f t="shared" si="472"/>
        <v>0</v>
      </c>
      <c r="AV229" s="114">
        <f t="shared" si="472"/>
        <v>0</v>
      </c>
      <c r="AW229" s="114">
        <f t="shared" si="472"/>
        <v>0</v>
      </c>
      <c r="AX229" s="114">
        <f t="shared" si="472"/>
        <v>0</v>
      </c>
      <c r="AY229" s="114">
        <f t="shared" si="472"/>
        <v>0</v>
      </c>
      <c r="AZ229" s="114">
        <f t="shared" si="472"/>
        <v>0</v>
      </c>
      <c r="BA229" s="114">
        <f t="shared" si="472"/>
        <v>0</v>
      </c>
      <c r="BB229" s="114">
        <f t="shared" si="472"/>
        <v>0</v>
      </c>
      <c r="BC229" s="114">
        <f t="shared" si="472"/>
        <v>0</v>
      </c>
      <c r="BD229" s="114">
        <f t="shared" si="472"/>
        <v>1205340214</v>
      </c>
      <c r="BE229" s="114">
        <f t="shared" si="472"/>
        <v>1222162518</v>
      </c>
      <c r="BF229" s="114">
        <f t="shared" si="472"/>
        <v>536718753.65999997</v>
      </c>
      <c r="BG229" s="114">
        <f t="shared" si="472"/>
        <v>536718753.65999997</v>
      </c>
      <c r="BH229" s="114">
        <f t="shared" si="472"/>
        <v>0</v>
      </c>
      <c r="BI229" s="114">
        <f t="shared" si="472"/>
        <v>0</v>
      </c>
      <c r="BJ229" s="114">
        <f t="shared" si="472"/>
        <v>0</v>
      </c>
      <c r="BK229" s="114">
        <f t="shared" si="472"/>
        <v>0</v>
      </c>
      <c r="BL229" s="114">
        <f t="shared" si="472"/>
        <v>1205340214</v>
      </c>
      <c r="BM229" s="114">
        <f t="shared" si="472"/>
        <v>1222162518</v>
      </c>
      <c r="BN229" s="114">
        <f t="shared" si="472"/>
        <v>536718753.65999997</v>
      </c>
      <c r="BO229" s="114">
        <f t="shared" si="472"/>
        <v>536718753.65999997</v>
      </c>
      <c r="BP229" s="114">
        <f t="shared" si="472"/>
        <v>0</v>
      </c>
      <c r="BQ229" s="152">
        <f t="shared" si="472"/>
        <v>0</v>
      </c>
      <c r="BR229" s="152">
        <f t="shared" si="472"/>
        <v>0</v>
      </c>
      <c r="BS229" s="152">
        <f t="shared" si="472"/>
        <v>0</v>
      </c>
      <c r="BT229" s="114">
        <f t="shared" si="472"/>
        <v>0</v>
      </c>
      <c r="BU229" s="152">
        <f t="shared" si="472"/>
        <v>0</v>
      </c>
      <c r="BV229" s="152">
        <f t="shared" si="472"/>
        <v>0</v>
      </c>
      <c r="BW229" s="152">
        <f t="shared" si="472"/>
        <v>0</v>
      </c>
      <c r="BX229" s="1075"/>
      <c r="BY229" s="114">
        <f t="shared" si="472"/>
        <v>0</v>
      </c>
      <c r="BZ229" s="152">
        <f t="shared" si="472"/>
        <v>0</v>
      </c>
      <c r="CA229" s="152">
        <f t="shared" si="472"/>
        <v>0</v>
      </c>
      <c r="CB229" s="152">
        <f t="shared" si="472"/>
        <v>0</v>
      </c>
      <c r="CC229" s="1075"/>
      <c r="CD229" s="114">
        <f t="shared" si="472"/>
        <v>0</v>
      </c>
      <c r="CE229" s="152">
        <f t="shared" si="472"/>
        <v>0</v>
      </c>
      <c r="CF229" s="152">
        <f t="shared" si="472"/>
        <v>0</v>
      </c>
      <c r="CG229" s="152">
        <f t="shared" si="472"/>
        <v>0</v>
      </c>
      <c r="CH229" s="114">
        <f t="shared" si="472"/>
        <v>0</v>
      </c>
      <c r="CI229" s="152">
        <f t="shared" si="472"/>
        <v>0</v>
      </c>
      <c r="CJ229" s="152">
        <f t="shared" si="472"/>
        <v>0</v>
      </c>
      <c r="CK229" s="152">
        <f t="shared" si="472"/>
        <v>0</v>
      </c>
      <c r="CL229" s="114">
        <f t="shared" si="472"/>
        <v>0</v>
      </c>
      <c r="CM229" s="152">
        <f t="shared" si="472"/>
        <v>0</v>
      </c>
      <c r="CN229" s="152">
        <f t="shared" si="472"/>
        <v>0</v>
      </c>
      <c r="CO229" s="152">
        <f t="shared" si="472"/>
        <v>0</v>
      </c>
      <c r="CP229" s="114">
        <f t="shared" si="472"/>
        <v>0</v>
      </c>
      <c r="CQ229" s="152">
        <f t="shared" ref="CQ229:DC229" si="473">SUM(CQ230:CQ232)</f>
        <v>0</v>
      </c>
      <c r="CR229" s="152">
        <f t="shared" si="473"/>
        <v>0</v>
      </c>
      <c r="CS229" s="152">
        <f t="shared" si="473"/>
        <v>0</v>
      </c>
      <c r="CT229" s="1075"/>
      <c r="CU229" s="114">
        <f t="shared" si="473"/>
        <v>1241500420.4200001</v>
      </c>
      <c r="CV229" s="152">
        <f t="shared" si="473"/>
        <v>1626125052</v>
      </c>
      <c r="CW229" s="152">
        <f t="shared" si="473"/>
        <v>1438704225</v>
      </c>
      <c r="CX229" s="152">
        <f t="shared" si="473"/>
        <v>1416939225</v>
      </c>
      <c r="CY229" s="1075"/>
      <c r="CZ229" s="114">
        <f t="shared" si="473"/>
        <v>0</v>
      </c>
      <c r="DA229" s="152">
        <f t="shared" si="473"/>
        <v>0</v>
      </c>
      <c r="DB229" s="152">
        <f t="shared" si="473"/>
        <v>0</v>
      </c>
      <c r="DC229" s="152">
        <f t="shared" si="473"/>
        <v>0</v>
      </c>
      <c r="DD229" s="114">
        <f t="shared" ref="DD229:EU229" si="474">SUM(DD230:DD232)</f>
        <v>1241500420.4200001</v>
      </c>
      <c r="DE229" s="114">
        <f t="shared" si="474"/>
        <v>1626125052</v>
      </c>
      <c r="DF229" s="114">
        <f t="shared" si="474"/>
        <v>1438704225</v>
      </c>
      <c r="DG229" s="114">
        <f t="shared" si="474"/>
        <v>1416939225</v>
      </c>
      <c r="DH229" s="806"/>
      <c r="DI229" s="855">
        <f t="shared" si="474"/>
        <v>0</v>
      </c>
      <c r="DJ229" s="855">
        <f t="shared" si="474"/>
        <v>0</v>
      </c>
      <c r="DK229" s="855">
        <f t="shared" si="474"/>
        <v>0</v>
      </c>
      <c r="DL229" s="855">
        <f t="shared" si="474"/>
        <v>0</v>
      </c>
      <c r="DM229" s="855">
        <f t="shared" si="474"/>
        <v>0</v>
      </c>
      <c r="DN229" s="855">
        <f t="shared" si="474"/>
        <v>220189456</v>
      </c>
      <c r="DO229" s="855">
        <f t="shared" si="474"/>
        <v>0</v>
      </c>
      <c r="DP229" s="855">
        <f t="shared" si="474"/>
        <v>0</v>
      </c>
      <c r="DQ229" s="855">
        <f t="shared" si="474"/>
        <v>0</v>
      </c>
      <c r="DR229" s="855">
        <f t="shared" si="474"/>
        <v>0</v>
      </c>
      <c r="DS229" s="855">
        <f t="shared" si="474"/>
        <v>0</v>
      </c>
      <c r="DT229" s="855">
        <f t="shared" si="474"/>
        <v>0</v>
      </c>
      <c r="DU229" s="855">
        <f t="shared" si="474"/>
        <v>0</v>
      </c>
      <c r="DV229" s="855">
        <f t="shared" si="474"/>
        <v>0</v>
      </c>
      <c r="DW229" s="855">
        <f t="shared" si="474"/>
        <v>0</v>
      </c>
      <c r="DX229" s="855">
        <f t="shared" si="474"/>
        <v>0</v>
      </c>
      <c r="DY229" s="855">
        <f t="shared" si="474"/>
        <v>0</v>
      </c>
      <c r="DZ229" s="855">
        <f t="shared" si="474"/>
        <v>0</v>
      </c>
      <c r="EA229" s="855">
        <f t="shared" si="474"/>
        <v>0</v>
      </c>
      <c r="EB229" s="855">
        <f t="shared" si="474"/>
        <v>0</v>
      </c>
      <c r="EC229" s="855">
        <f t="shared" si="474"/>
        <v>0</v>
      </c>
      <c r="ED229" s="855">
        <f t="shared" si="474"/>
        <v>0</v>
      </c>
      <c r="EE229" s="855">
        <f t="shared" si="474"/>
        <v>0</v>
      </c>
      <c r="EF229" s="855">
        <f t="shared" si="474"/>
        <v>0</v>
      </c>
      <c r="EG229" s="855">
        <f t="shared" si="474"/>
        <v>0</v>
      </c>
      <c r="EH229" s="855">
        <f t="shared" si="474"/>
        <v>0</v>
      </c>
      <c r="EI229" s="855">
        <f t="shared" si="474"/>
        <v>0</v>
      </c>
      <c r="EJ229" s="855">
        <f t="shared" si="474"/>
        <v>0</v>
      </c>
      <c r="EK229" s="855">
        <f t="shared" si="474"/>
        <v>1278745433.03</v>
      </c>
      <c r="EL229" s="855">
        <f t="shared" si="474"/>
        <v>1479701557</v>
      </c>
      <c r="EM229" s="855">
        <f t="shared" si="474"/>
        <v>541855000</v>
      </c>
      <c r="EN229" s="855">
        <f t="shared" si="474"/>
        <v>161090000</v>
      </c>
      <c r="EO229" s="855">
        <f t="shared" si="474"/>
        <v>0</v>
      </c>
      <c r="EP229" s="855">
        <f t="shared" si="474"/>
        <v>0</v>
      </c>
      <c r="EQ229" s="855">
        <f t="shared" si="474"/>
        <v>0</v>
      </c>
      <c r="ER229" s="855">
        <f t="shared" si="474"/>
        <v>0</v>
      </c>
      <c r="ES229" s="855">
        <f t="shared" si="474"/>
        <v>1278745433.03</v>
      </c>
      <c r="ET229" s="855">
        <f t="shared" si="474"/>
        <v>1699891013</v>
      </c>
      <c r="EU229" s="855">
        <f t="shared" si="474"/>
        <v>541855000</v>
      </c>
      <c r="EV229" s="855">
        <f>SUM(EV230:EV232)</f>
        <v>161090000</v>
      </c>
      <c r="EW229" s="760"/>
      <c r="EX229" s="705"/>
      <c r="EY229" s="705"/>
      <c r="EZ229" s="705"/>
      <c r="FA229" s="705"/>
      <c r="FB229" s="705"/>
      <c r="FC229" s="705"/>
      <c r="FD229" s="705"/>
      <c r="FE229" s="705"/>
      <c r="FF229" s="806">
        <f>SUM(FF230:FF232)</f>
        <v>1317107796.0278702</v>
      </c>
      <c r="FG229" s="1139">
        <f>SUM(FG230:FG232)</f>
        <v>5042693863.47787</v>
      </c>
    </row>
    <row r="230" spans="1:163" ht="93.75" customHeight="1" x14ac:dyDescent="0.2">
      <c r="A230" s="299"/>
      <c r="B230" s="299"/>
      <c r="C230" s="247">
        <v>26</v>
      </c>
      <c r="D230" s="515" t="s">
        <v>558</v>
      </c>
      <c r="E230" s="329" t="s">
        <v>559</v>
      </c>
      <c r="F230" s="329" t="s">
        <v>560</v>
      </c>
      <c r="G230" s="226">
        <v>160</v>
      </c>
      <c r="H230" s="363" t="s">
        <v>561</v>
      </c>
      <c r="I230" s="455" t="s">
        <v>562</v>
      </c>
      <c r="J230" s="226" t="s">
        <v>439</v>
      </c>
      <c r="K230" s="364">
        <v>2</v>
      </c>
      <c r="L230" s="495" t="s">
        <v>58</v>
      </c>
      <c r="M230" s="227">
        <v>250</v>
      </c>
      <c r="N230" s="227">
        <v>300</v>
      </c>
      <c r="O230" s="497">
        <v>300</v>
      </c>
      <c r="P230" s="950">
        <v>364</v>
      </c>
      <c r="Q230" s="789">
        <v>300</v>
      </c>
      <c r="R230" s="228"/>
      <c r="S230" s="925">
        <v>225</v>
      </c>
      <c r="T230" s="495">
        <v>300</v>
      </c>
      <c r="U230" s="495"/>
      <c r="V230" s="925">
        <v>872</v>
      </c>
      <c r="W230" s="495">
        <v>300</v>
      </c>
      <c r="X230" s="495"/>
      <c r="Y230" s="529">
        <f>BL230/$BL$229</f>
        <v>0.77759987853520662</v>
      </c>
      <c r="Z230" s="227">
        <v>3</v>
      </c>
      <c r="AA230" s="227" t="s">
        <v>450</v>
      </c>
      <c r="AB230" s="78"/>
      <c r="AC230" s="78"/>
      <c r="AD230" s="79"/>
      <c r="AE230" s="79"/>
      <c r="AF230" s="78"/>
      <c r="AG230" s="78"/>
      <c r="AH230" s="78"/>
      <c r="AI230" s="78"/>
      <c r="AJ230" s="78"/>
      <c r="AK230" s="78"/>
      <c r="AL230" s="78"/>
      <c r="AM230" s="78"/>
      <c r="AN230" s="78"/>
      <c r="AO230" s="78"/>
      <c r="AP230" s="78"/>
      <c r="AQ230" s="78"/>
      <c r="AR230" s="78"/>
      <c r="AS230" s="78"/>
      <c r="AT230" s="79"/>
      <c r="AU230" s="79"/>
      <c r="AV230" s="78"/>
      <c r="AW230" s="78"/>
      <c r="AX230" s="78"/>
      <c r="AY230" s="78"/>
      <c r="AZ230" s="78"/>
      <c r="BA230" s="78"/>
      <c r="BB230" s="78"/>
      <c r="BC230" s="78"/>
      <c r="BD230" s="77">
        <v>937272404</v>
      </c>
      <c r="BE230" s="75">
        <v>937272404</v>
      </c>
      <c r="BF230" s="68">
        <v>300479420.65999997</v>
      </c>
      <c r="BG230" s="68">
        <v>300479420.65999997</v>
      </c>
      <c r="BH230" s="77"/>
      <c r="BI230" s="78"/>
      <c r="BJ230" s="78"/>
      <c r="BK230" s="78"/>
      <c r="BL230" s="67">
        <f>+AB230+AF230+AJ230+AN230+AR230+AV230+AZ230+BD230+BH230</f>
        <v>937272404</v>
      </c>
      <c r="BM230" s="68">
        <f t="shared" ref="BM230:BO232" si="475">AC230+AG230+AK230+AO230+AS230+AW230+BA230+BE230+BI230</f>
        <v>937272404</v>
      </c>
      <c r="BN230" s="68">
        <f t="shared" si="475"/>
        <v>300479420.65999997</v>
      </c>
      <c r="BO230" s="68">
        <f t="shared" si="475"/>
        <v>300479420.65999997</v>
      </c>
      <c r="BP230" s="682"/>
      <c r="BQ230" s="238"/>
      <c r="BR230" s="238"/>
      <c r="BS230" s="238"/>
      <c r="BT230" s="682"/>
      <c r="BU230" s="322"/>
      <c r="BV230" s="238"/>
      <c r="BW230" s="238"/>
      <c r="BX230" s="238"/>
      <c r="BY230" s="682"/>
      <c r="BZ230" s="238"/>
      <c r="CA230" s="238"/>
      <c r="CB230" s="238"/>
      <c r="CC230" s="238"/>
      <c r="CD230" s="682"/>
      <c r="CE230" s="238"/>
      <c r="CF230" s="238"/>
      <c r="CG230" s="238"/>
      <c r="CH230" s="682"/>
      <c r="CI230" s="238"/>
      <c r="CJ230" s="238"/>
      <c r="CK230" s="238"/>
      <c r="CL230" s="682"/>
      <c r="CM230" s="238"/>
      <c r="CN230" s="238"/>
      <c r="CO230" s="238"/>
      <c r="CP230" s="682"/>
      <c r="CQ230" s="238"/>
      <c r="CR230" s="238"/>
      <c r="CS230" s="238"/>
      <c r="CT230" s="238"/>
      <c r="CU230" s="685">
        <v>965390576.12</v>
      </c>
      <c r="CV230" s="238">
        <v>1259315208</v>
      </c>
      <c r="CW230" s="238">
        <v>1099479225</v>
      </c>
      <c r="CX230" s="238">
        <v>1077714225</v>
      </c>
      <c r="CY230" s="238"/>
      <c r="CZ230" s="682"/>
      <c r="DA230" s="238"/>
      <c r="DB230" s="238"/>
      <c r="DC230" s="238"/>
      <c r="DD230" s="676">
        <f t="shared" ref="DD230:DG232" si="476">BP230+BT230+BY230+CD230+CH230+CL230+CP230+CU230+CZ230</f>
        <v>965390576.12</v>
      </c>
      <c r="DE230" s="711">
        <f t="shared" si="476"/>
        <v>1259315208</v>
      </c>
      <c r="DF230" s="711">
        <f t="shared" si="476"/>
        <v>1099479225</v>
      </c>
      <c r="DG230" s="711">
        <f t="shared" si="476"/>
        <v>1077714225</v>
      </c>
      <c r="DH230" s="711"/>
      <c r="DI230" s="685"/>
      <c r="DJ230" s="93"/>
      <c r="DK230" s="685"/>
      <c r="DL230" s="685"/>
      <c r="DM230" s="685"/>
      <c r="DN230" s="685">
        <v>103147456</v>
      </c>
      <c r="DO230" s="685"/>
      <c r="DP230" s="685"/>
      <c r="DQ230" s="685"/>
      <c r="DR230" s="685"/>
      <c r="DS230" s="685"/>
      <c r="DT230" s="685"/>
      <c r="DU230" s="685"/>
      <c r="DV230" s="685"/>
      <c r="DW230" s="685"/>
      <c r="DX230" s="685"/>
      <c r="DY230" s="685"/>
      <c r="DZ230" s="685"/>
      <c r="EA230" s="685"/>
      <c r="EB230" s="685"/>
      <c r="EC230" s="685"/>
      <c r="ED230" s="685"/>
      <c r="EE230" s="685"/>
      <c r="EF230" s="685"/>
      <c r="EG230" s="685"/>
      <c r="EH230" s="685"/>
      <c r="EI230" s="685"/>
      <c r="EJ230" s="685"/>
      <c r="EK230" s="685">
        <v>994350000</v>
      </c>
      <c r="EL230" s="685">
        <v>1137116714</v>
      </c>
      <c r="EM230" s="685">
        <v>297355000</v>
      </c>
      <c r="EN230" s="685">
        <v>89200000</v>
      </c>
      <c r="EO230" s="685"/>
      <c r="EP230" s="682"/>
      <c r="EQ230" s="682"/>
      <c r="ER230" s="682"/>
      <c r="ES230" s="676">
        <f>DI230+DM230+DQ230+DU230+DY230+EC230+EG230+EK230+EO230</f>
        <v>994350000</v>
      </c>
      <c r="ET230" s="690">
        <f t="shared" ref="ET230:EV232" si="477">DJ230+DN230+DR230+DV230+DZ230+ED230+EH230+EL230+EP230</f>
        <v>1240264170</v>
      </c>
      <c r="EU230" s="690">
        <f t="shared" si="477"/>
        <v>297355000</v>
      </c>
      <c r="EV230" s="690">
        <f t="shared" si="477"/>
        <v>89200000</v>
      </c>
      <c r="EW230" s="834"/>
      <c r="EX230" s="682"/>
      <c r="EY230" s="682"/>
      <c r="EZ230" s="682"/>
      <c r="FA230" s="682"/>
      <c r="FB230" s="682"/>
      <c r="FC230" s="682"/>
      <c r="FD230" s="682">
        <v>1024000000</v>
      </c>
      <c r="FE230" s="682"/>
      <c r="FF230" s="676">
        <f>EW230+EX230+EY230+EZ230+FA230+FB230+FC230+FD230+FE230</f>
        <v>1024000000</v>
      </c>
      <c r="FG230" s="107">
        <f>BL230+DD230+ES230+FF230</f>
        <v>3921012980.1199999</v>
      </c>
    </row>
    <row r="231" spans="1:163" ht="141.75" customHeight="1" x14ac:dyDescent="0.2">
      <c r="A231" s="299"/>
      <c r="B231" s="299"/>
      <c r="C231" s="219" t="s">
        <v>949</v>
      </c>
      <c r="D231" s="536" t="s">
        <v>563</v>
      </c>
      <c r="E231" s="248" t="s">
        <v>564</v>
      </c>
      <c r="F231" s="248" t="s">
        <v>565</v>
      </c>
      <c r="G231" s="226">
        <v>161</v>
      </c>
      <c r="H231" s="222" t="s">
        <v>566</v>
      </c>
      <c r="I231" s="455" t="s">
        <v>567</v>
      </c>
      <c r="J231" s="226" t="s">
        <v>439</v>
      </c>
      <c r="K231" s="364">
        <v>2</v>
      </c>
      <c r="L231" s="495" t="s">
        <v>58</v>
      </c>
      <c r="M231" s="227">
        <v>90</v>
      </c>
      <c r="N231" s="227">
        <v>100</v>
      </c>
      <c r="O231" s="497">
        <v>100</v>
      </c>
      <c r="P231" s="950">
        <v>116</v>
      </c>
      <c r="Q231" s="789">
        <v>100</v>
      </c>
      <c r="R231" s="228"/>
      <c r="S231" s="925">
        <v>118</v>
      </c>
      <c r="T231" s="495">
        <v>100</v>
      </c>
      <c r="U231" s="495"/>
      <c r="V231" s="925">
        <v>100</v>
      </c>
      <c r="W231" s="495">
        <v>100</v>
      </c>
      <c r="X231" s="495"/>
      <c r="Y231" s="529">
        <f>BL231/$BL$229</f>
        <v>4.9778476900630482E-2</v>
      </c>
      <c r="Z231" s="227">
        <v>3</v>
      </c>
      <c r="AA231" s="227" t="s">
        <v>450</v>
      </c>
      <c r="AB231" s="78"/>
      <c r="AC231" s="78"/>
      <c r="AD231" s="79"/>
      <c r="AE231" s="79"/>
      <c r="AF231" s="78"/>
      <c r="AG231" s="78"/>
      <c r="AH231" s="78"/>
      <c r="AI231" s="78"/>
      <c r="AJ231" s="78"/>
      <c r="AK231" s="78"/>
      <c r="AL231" s="78"/>
      <c r="AM231" s="78"/>
      <c r="AN231" s="78"/>
      <c r="AO231" s="78"/>
      <c r="AP231" s="78"/>
      <c r="AQ231" s="78"/>
      <c r="AR231" s="78"/>
      <c r="AS231" s="78"/>
      <c r="AT231" s="79"/>
      <c r="AU231" s="79"/>
      <c r="AV231" s="78"/>
      <c r="AW231" s="78"/>
      <c r="AX231" s="78"/>
      <c r="AY231" s="78"/>
      <c r="AZ231" s="78"/>
      <c r="BA231" s="78"/>
      <c r="BB231" s="78"/>
      <c r="BC231" s="78"/>
      <c r="BD231" s="77">
        <v>60000000</v>
      </c>
      <c r="BE231" s="78">
        <v>60000000</v>
      </c>
      <c r="BF231" s="68">
        <v>49846333</v>
      </c>
      <c r="BG231" s="68">
        <v>49846333</v>
      </c>
      <c r="BH231" s="77"/>
      <c r="BI231" s="78"/>
      <c r="BJ231" s="78"/>
      <c r="BK231" s="78"/>
      <c r="BL231" s="67">
        <f>+AB231+AF231+AJ231+AN231+AR231+AV231+AZ231+BD231+BH231</f>
        <v>60000000</v>
      </c>
      <c r="BM231" s="68">
        <f t="shared" si="475"/>
        <v>60000000</v>
      </c>
      <c r="BN231" s="68">
        <f t="shared" si="475"/>
        <v>49846333</v>
      </c>
      <c r="BO231" s="68">
        <f t="shared" si="475"/>
        <v>49846333</v>
      </c>
      <c r="BP231" s="682"/>
      <c r="BQ231" s="238"/>
      <c r="BR231" s="238"/>
      <c r="BS231" s="238"/>
      <c r="BT231" s="682"/>
      <c r="BU231" s="322"/>
      <c r="BV231" s="238"/>
      <c r="BW231" s="238"/>
      <c r="BX231" s="238"/>
      <c r="BY231" s="682"/>
      <c r="BZ231" s="238"/>
      <c r="CA231" s="238"/>
      <c r="CB231" s="238"/>
      <c r="CC231" s="238"/>
      <c r="CD231" s="682"/>
      <c r="CE231" s="238"/>
      <c r="CF231" s="238"/>
      <c r="CG231" s="238"/>
      <c r="CH231" s="682"/>
      <c r="CI231" s="238"/>
      <c r="CJ231" s="238"/>
      <c r="CK231" s="238"/>
      <c r="CL231" s="682"/>
      <c r="CM231" s="238"/>
      <c r="CN231" s="238"/>
      <c r="CO231" s="238"/>
      <c r="CP231" s="682"/>
      <c r="CQ231" s="238"/>
      <c r="CR231" s="238"/>
      <c r="CS231" s="238"/>
      <c r="CT231" s="238"/>
      <c r="CU231" s="685">
        <v>61800000.000000007</v>
      </c>
      <c r="CV231" s="238">
        <v>87500000</v>
      </c>
      <c r="CW231" s="238">
        <v>83340000</v>
      </c>
      <c r="CX231" s="238">
        <v>83340000</v>
      </c>
      <c r="CY231" s="238"/>
      <c r="CZ231" s="682"/>
      <c r="DA231" s="238"/>
      <c r="DB231" s="238"/>
      <c r="DC231" s="238"/>
      <c r="DD231" s="676">
        <f t="shared" si="476"/>
        <v>61800000.000000007</v>
      </c>
      <c r="DE231" s="711">
        <f t="shared" si="476"/>
        <v>87500000</v>
      </c>
      <c r="DF231" s="711">
        <f t="shared" si="476"/>
        <v>83340000</v>
      </c>
      <c r="DG231" s="711">
        <f t="shared" si="476"/>
        <v>83340000</v>
      </c>
      <c r="DH231" s="711"/>
      <c r="DI231" s="685"/>
      <c r="DJ231" s="93"/>
      <c r="DK231" s="685"/>
      <c r="DL231" s="685"/>
      <c r="DM231" s="685"/>
      <c r="DN231" s="685">
        <v>46340000</v>
      </c>
      <c r="DO231" s="685"/>
      <c r="DP231" s="685"/>
      <c r="DQ231" s="685"/>
      <c r="DR231" s="685"/>
      <c r="DS231" s="685"/>
      <c r="DT231" s="685"/>
      <c r="DU231" s="685"/>
      <c r="DV231" s="685"/>
      <c r="DW231" s="685"/>
      <c r="DX231" s="685"/>
      <c r="DY231" s="685"/>
      <c r="DZ231" s="685"/>
      <c r="EA231" s="685"/>
      <c r="EB231" s="685"/>
      <c r="EC231" s="685"/>
      <c r="ED231" s="685"/>
      <c r="EE231" s="685"/>
      <c r="EF231" s="685"/>
      <c r="EG231" s="685"/>
      <c r="EH231" s="685"/>
      <c r="EI231" s="685"/>
      <c r="EJ231" s="685"/>
      <c r="EK231" s="685">
        <v>63650000</v>
      </c>
      <c r="EL231" s="685">
        <v>90000000</v>
      </c>
      <c r="EM231" s="685">
        <v>86700000</v>
      </c>
      <c r="EN231" s="685">
        <v>28900000</v>
      </c>
      <c r="EO231" s="685"/>
      <c r="EP231" s="682"/>
      <c r="EQ231" s="682"/>
      <c r="ER231" s="682"/>
      <c r="ES231" s="676">
        <f>DI231+DM231+DQ231+DU231+DY231+EC231+EG231+EK231+EO231</f>
        <v>63650000</v>
      </c>
      <c r="ET231" s="690">
        <f t="shared" si="477"/>
        <v>136340000</v>
      </c>
      <c r="EU231" s="690">
        <f t="shared" si="477"/>
        <v>86700000</v>
      </c>
      <c r="EV231" s="690">
        <f t="shared" si="477"/>
        <v>28900000</v>
      </c>
      <c r="EW231" s="834"/>
      <c r="EX231" s="682"/>
      <c r="EY231" s="682"/>
      <c r="EZ231" s="682"/>
      <c r="FA231" s="682"/>
      <c r="FB231" s="682"/>
      <c r="FC231" s="682"/>
      <c r="FD231" s="682">
        <v>65500000</v>
      </c>
      <c r="FE231" s="682"/>
      <c r="FF231" s="676">
        <f>EW231+EX231+EY231+EZ231+FA231+FB231+FC231+FD231+FE231</f>
        <v>65500000</v>
      </c>
      <c r="FG231" s="107">
        <f>BL231+DD231+ES231+FF231</f>
        <v>250950000</v>
      </c>
    </row>
    <row r="232" spans="1:163" ht="171.75" customHeight="1" x14ac:dyDescent="0.2">
      <c r="A232" s="299"/>
      <c r="B232" s="304"/>
      <c r="C232" s="305"/>
      <c r="D232" s="537"/>
      <c r="E232" s="537"/>
      <c r="F232" s="537"/>
      <c r="G232" s="809">
        <v>162</v>
      </c>
      <c r="H232" s="222" t="s">
        <v>568</v>
      </c>
      <c r="I232" s="444" t="s">
        <v>569</v>
      </c>
      <c r="J232" s="243" t="s">
        <v>439</v>
      </c>
      <c r="K232" s="472">
        <v>2</v>
      </c>
      <c r="L232" s="495" t="s">
        <v>58</v>
      </c>
      <c r="M232" s="227">
        <v>83</v>
      </c>
      <c r="N232" s="227">
        <v>83</v>
      </c>
      <c r="O232" s="497">
        <v>83</v>
      </c>
      <c r="P232" s="950">
        <v>77</v>
      </c>
      <c r="Q232" s="789">
        <v>83</v>
      </c>
      <c r="R232" s="228"/>
      <c r="S232" s="925">
        <v>77</v>
      </c>
      <c r="T232" s="495">
        <v>83</v>
      </c>
      <c r="U232" s="495"/>
      <c r="V232" s="925">
        <v>83</v>
      </c>
      <c r="W232" s="495">
        <v>83</v>
      </c>
      <c r="X232" s="495"/>
      <c r="Y232" s="529">
        <f>BL232/$BL$229</f>
        <v>0.17262164456416287</v>
      </c>
      <c r="Z232" s="227">
        <v>3</v>
      </c>
      <c r="AA232" s="227" t="s">
        <v>450</v>
      </c>
      <c r="AB232" s="78"/>
      <c r="AC232" s="78"/>
      <c r="AD232" s="79"/>
      <c r="AE232" s="79"/>
      <c r="AF232" s="78"/>
      <c r="AG232" s="75"/>
      <c r="AH232" s="75"/>
      <c r="AI232" s="75"/>
      <c r="AJ232" s="78"/>
      <c r="AK232" s="78"/>
      <c r="AL232" s="78"/>
      <c r="AM232" s="78"/>
      <c r="AN232" s="78"/>
      <c r="AO232" s="78"/>
      <c r="AP232" s="78"/>
      <c r="AQ232" s="78"/>
      <c r="AR232" s="78"/>
      <c r="AS232" s="87"/>
      <c r="AT232" s="115"/>
      <c r="AU232" s="115"/>
      <c r="AV232" s="78"/>
      <c r="AW232" s="78"/>
      <c r="AX232" s="78"/>
      <c r="AY232" s="78"/>
      <c r="AZ232" s="78"/>
      <c r="BA232" s="78"/>
      <c r="BB232" s="78"/>
      <c r="BC232" s="78"/>
      <c r="BD232" s="77">
        <v>208067810</v>
      </c>
      <c r="BE232" s="68">
        <v>224890114</v>
      </c>
      <c r="BF232" s="75">
        <v>186393000</v>
      </c>
      <c r="BG232" s="75">
        <v>186393000</v>
      </c>
      <c r="BH232" s="77"/>
      <c r="BI232" s="78"/>
      <c r="BJ232" s="78"/>
      <c r="BK232" s="78"/>
      <c r="BL232" s="67">
        <f>+AB232+AF232+AJ232+AN232+AR232+AV232+AZ232+BD232+BH232</f>
        <v>208067810</v>
      </c>
      <c r="BM232" s="68">
        <f t="shared" si="475"/>
        <v>224890114</v>
      </c>
      <c r="BN232" s="68">
        <f t="shared" si="475"/>
        <v>186393000</v>
      </c>
      <c r="BO232" s="68">
        <f t="shared" si="475"/>
        <v>186393000</v>
      </c>
      <c r="BP232" s="682"/>
      <c r="BQ232" s="238"/>
      <c r="BR232" s="238"/>
      <c r="BS232" s="238"/>
      <c r="BT232" s="682"/>
      <c r="BU232" s="322"/>
      <c r="BV232" s="238"/>
      <c r="BW232" s="238"/>
      <c r="BX232" s="238"/>
      <c r="BY232" s="682"/>
      <c r="BZ232" s="238"/>
      <c r="CA232" s="238"/>
      <c r="CB232" s="238"/>
      <c r="CC232" s="238"/>
      <c r="CD232" s="682"/>
      <c r="CE232" s="238"/>
      <c r="CF232" s="238"/>
      <c r="CG232" s="238"/>
      <c r="CH232" s="682"/>
      <c r="CI232" s="238"/>
      <c r="CJ232" s="238"/>
      <c r="CK232" s="238"/>
      <c r="CL232" s="682"/>
      <c r="CM232" s="238"/>
      <c r="CN232" s="238"/>
      <c r="CO232" s="238"/>
      <c r="CP232" s="682"/>
      <c r="CQ232" s="238"/>
      <c r="CR232" s="238"/>
      <c r="CS232" s="238"/>
      <c r="CT232" s="238"/>
      <c r="CU232" s="685">
        <v>214309844.30000004</v>
      </c>
      <c r="CV232" s="238">
        <v>279309844</v>
      </c>
      <c r="CW232" s="238">
        <v>255885000</v>
      </c>
      <c r="CX232" s="238">
        <v>255885000</v>
      </c>
      <c r="CY232" s="238"/>
      <c r="CZ232" s="682"/>
      <c r="DA232" s="238"/>
      <c r="DB232" s="238"/>
      <c r="DC232" s="238"/>
      <c r="DD232" s="676">
        <f t="shared" si="476"/>
        <v>214309844.30000004</v>
      </c>
      <c r="DE232" s="711">
        <f t="shared" si="476"/>
        <v>279309844</v>
      </c>
      <c r="DF232" s="711">
        <f t="shared" si="476"/>
        <v>255885000</v>
      </c>
      <c r="DG232" s="711">
        <f t="shared" si="476"/>
        <v>255885000</v>
      </c>
      <c r="DH232" s="711"/>
      <c r="DI232" s="685"/>
      <c r="DJ232" s="93"/>
      <c r="DK232" s="685"/>
      <c r="DL232" s="685"/>
      <c r="DM232" s="685"/>
      <c r="DN232" s="685">
        <f>40702000+30000000</f>
        <v>70702000</v>
      </c>
      <c r="DO232" s="685"/>
      <c r="DP232" s="685"/>
      <c r="DQ232" s="685"/>
      <c r="DR232" s="685"/>
      <c r="DS232" s="685"/>
      <c r="DT232" s="685"/>
      <c r="DU232" s="685"/>
      <c r="DV232" s="685"/>
      <c r="DW232" s="685"/>
      <c r="DX232" s="685"/>
      <c r="DY232" s="685"/>
      <c r="DZ232" s="685"/>
      <c r="EA232" s="685"/>
      <c r="EB232" s="685"/>
      <c r="EC232" s="685"/>
      <c r="ED232" s="685"/>
      <c r="EE232" s="685"/>
      <c r="EF232" s="685"/>
      <c r="EG232" s="685"/>
      <c r="EH232" s="685"/>
      <c r="EI232" s="685"/>
      <c r="EJ232" s="685"/>
      <c r="EK232" s="685">
        <v>220745433.03</v>
      </c>
      <c r="EL232" s="685">
        <f>225000000+27584843</f>
        <v>252584843</v>
      </c>
      <c r="EM232" s="685">
        <v>157800000</v>
      </c>
      <c r="EN232" s="685">
        <v>42990000</v>
      </c>
      <c r="EO232" s="685"/>
      <c r="EP232" s="682"/>
      <c r="EQ232" s="682"/>
      <c r="ER232" s="682"/>
      <c r="ES232" s="676">
        <f>DI232+DM232+DQ232+DU232+DY232+EC232+EG232+EK232+EO232</f>
        <v>220745433.03</v>
      </c>
      <c r="ET232" s="690">
        <f t="shared" si="477"/>
        <v>323286843</v>
      </c>
      <c r="EU232" s="690">
        <f t="shared" si="477"/>
        <v>157800000</v>
      </c>
      <c r="EV232" s="690">
        <f t="shared" si="477"/>
        <v>42990000</v>
      </c>
      <c r="EW232" s="834"/>
      <c r="EX232" s="682"/>
      <c r="EY232" s="682"/>
      <c r="EZ232" s="682"/>
      <c r="FA232" s="682"/>
      <c r="FB232" s="682"/>
      <c r="FC232" s="682"/>
      <c r="FD232" s="682">
        <v>227607796.02787006</v>
      </c>
      <c r="FE232" s="682"/>
      <c r="FF232" s="676">
        <f>EW232+EX232+EY232+EZ232+FA232+FB232+FC232+FD232+FE232</f>
        <v>227607796.02787006</v>
      </c>
      <c r="FG232" s="107">
        <f>BL232+DD232+ES232+FF232</f>
        <v>870730883.3578701</v>
      </c>
    </row>
    <row r="233" spans="1:163" ht="24.75" customHeight="1" x14ac:dyDescent="0.2">
      <c r="A233" s="299"/>
      <c r="B233" s="192">
        <v>13</v>
      </c>
      <c r="C233" s="297" t="s">
        <v>570</v>
      </c>
      <c r="D233" s="194"/>
      <c r="E233" s="194"/>
      <c r="F233" s="194"/>
      <c r="G233" s="810"/>
      <c r="H233" s="197"/>
      <c r="I233" s="197"/>
      <c r="J233" s="198"/>
      <c r="K233" s="196"/>
      <c r="L233" s="199"/>
      <c r="M233" s="197"/>
      <c r="N233" s="197"/>
      <c r="O233" s="200"/>
      <c r="P233" s="200"/>
      <c r="Q233" s="197"/>
      <c r="R233" s="201"/>
      <c r="S233" s="864"/>
      <c r="T233" s="200"/>
      <c r="U233" s="200"/>
      <c r="V233" s="200"/>
      <c r="W233" s="200"/>
      <c r="X233" s="200"/>
      <c r="Y233" s="200"/>
      <c r="Z233" s="200"/>
      <c r="AA233" s="200"/>
      <c r="AB233" s="100">
        <f>AB234+AB236+AB238</f>
        <v>0</v>
      </c>
      <c r="AC233" s="100">
        <f t="shared" ref="AC233:BO233" si="478">AC234+AC236+AC238</f>
        <v>0</v>
      </c>
      <c r="AD233" s="100">
        <f t="shared" si="478"/>
        <v>0</v>
      </c>
      <c r="AE233" s="100">
        <f t="shared" si="478"/>
        <v>0</v>
      </c>
      <c r="AF233" s="100">
        <f t="shared" si="478"/>
        <v>18910075816</v>
      </c>
      <c r="AG233" s="100">
        <f t="shared" si="478"/>
        <v>19181808428</v>
      </c>
      <c r="AH233" s="100">
        <f t="shared" si="478"/>
        <v>14508774066</v>
      </c>
      <c r="AI233" s="100">
        <f t="shared" si="478"/>
        <v>14508774066</v>
      </c>
      <c r="AJ233" s="100">
        <f t="shared" si="478"/>
        <v>0</v>
      </c>
      <c r="AK233" s="100">
        <f t="shared" si="478"/>
        <v>0</v>
      </c>
      <c r="AL233" s="100">
        <f t="shared" si="478"/>
        <v>0</v>
      </c>
      <c r="AM233" s="100">
        <f t="shared" si="478"/>
        <v>0</v>
      </c>
      <c r="AN233" s="100">
        <f t="shared" si="478"/>
        <v>0</v>
      </c>
      <c r="AO233" s="100">
        <f t="shared" si="478"/>
        <v>124458172</v>
      </c>
      <c r="AP233" s="100">
        <f t="shared" si="478"/>
        <v>0</v>
      </c>
      <c r="AQ233" s="100">
        <f t="shared" si="478"/>
        <v>0</v>
      </c>
      <c r="AR233" s="100">
        <f t="shared" si="478"/>
        <v>0</v>
      </c>
      <c r="AS233" s="100">
        <f t="shared" si="478"/>
        <v>0</v>
      </c>
      <c r="AT233" s="100">
        <f t="shared" si="478"/>
        <v>0</v>
      </c>
      <c r="AU233" s="100">
        <f t="shared" si="478"/>
        <v>0</v>
      </c>
      <c r="AV233" s="100">
        <f t="shared" si="478"/>
        <v>0</v>
      </c>
      <c r="AW233" s="100">
        <f t="shared" si="478"/>
        <v>0</v>
      </c>
      <c r="AX233" s="100">
        <f t="shared" si="478"/>
        <v>0</v>
      </c>
      <c r="AY233" s="100">
        <f t="shared" si="478"/>
        <v>0</v>
      </c>
      <c r="AZ233" s="100">
        <f t="shared" si="478"/>
        <v>0</v>
      </c>
      <c r="BA233" s="100">
        <f t="shared" si="478"/>
        <v>0</v>
      </c>
      <c r="BB233" s="100">
        <f t="shared" si="478"/>
        <v>0</v>
      </c>
      <c r="BC233" s="100">
        <f t="shared" si="478"/>
        <v>0</v>
      </c>
      <c r="BD233" s="100">
        <f t="shared" si="478"/>
        <v>0</v>
      </c>
      <c r="BE233" s="100">
        <f t="shared" si="478"/>
        <v>0</v>
      </c>
      <c r="BF233" s="100">
        <f t="shared" si="478"/>
        <v>0</v>
      </c>
      <c r="BG233" s="100">
        <f t="shared" si="478"/>
        <v>0</v>
      </c>
      <c r="BH233" s="100">
        <f t="shared" si="478"/>
        <v>0</v>
      </c>
      <c r="BI233" s="100">
        <f t="shared" si="478"/>
        <v>0</v>
      </c>
      <c r="BJ233" s="100">
        <f t="shared" si="478"/>
        <v>0</v>
      </c>
      <c r="BK233" s="100">
        <f t="shared" si="478"/>
        <v>0</v>
      </c>
      <c r="BL233" s="100">
        <f t="shared" si="478"/>
        <v>18910075816</v>
      </c>
      <c r="BM233" s="100">
        <f t="shared" si="478"/>
        <v>19306266600</v>
      </c>
      <c r="BN233" s="100">
        <f t="shared" si="478"/>
        <v>14508774066</v>
      </c>
      <c r="BO233" s="100">
        <f t="shared" si="478"/>
        <v>14508774066</v>
      </c>
      <c r="BP233" s="100">
        <f t="shared" ref="BP233:EF233" si="479">BP234+BP236+BP238</f>
        <v>0</v>
      </c>
      <c r="BQ233" s="146">
        <f t="shared" si="479"/>
        <v>0</v>
      </c>
      <c r="BR233" s="146">
        <f t="shared" si="479"/>
        <v>0</v>
      </c>
      <c r="BS233" s="146">
        <f t="shared" si="479"/>
        <v>0</v>
      </c>
      <c r="BT233" s="100">
        <f t="shared" si="479"/>
        <v>14820887397.66</v>
      </c>
      <c r="BU233" s="146">
        <f t="shared" si="479"/>
        <v>96518485</v>
      </c>
      <c r="BV233" s="146">
        <f t="shared" si="479"/>
        <v>0</v>
      </c>
      <c r="BW233" s="146">
        <f t="shared" si="479"/>
        <v>0</v>
      </c>
      <c r="BX233" s="146"/>
      <c r="BY233" s="100">
        <f t="shared" si="479"/>
        <v>0</v>
      </c>
      <c r="BZ233" s="146">
        <f t="shared" si="479"/>
        <v>15798038104</v>
      </c>
      <c r="CA233" s="146">
        <f t="shared" si="479"/>
        <v>15516775294.75</v>
      </c>
      <c r="CB233" s="146">
        <f t="shared" si="479"/>
        <v>15516775294.75</v>
      </c>
      <c r="CC233" s="146"/>
      <c r="CD233" s="100">
        <f t="shared" si="479"/>
        <v>0</v>
      </c>
      <c r="CE233" s="146">
        <f t="shared" si="479"/>
        <v>0</v>
      </c>
      <c r="CF233" s="146">
        <f t="shared" si="479"/>
        <v>0</v>
      </c>
      <c r="CG233" s="146">
        <f t="shared" si="479"/>
        <v>0</v>
      </c>
      <c r="CH233" s="100">
        <f t="shared" si="479"/>
        <v>0</v>
      </c>
      <c r="CI233" s="146">
        <f t="shared" si="479"/>
        <v>0</v>
      </c>
      <c r="CJ233" s="146">
        <f t="shared" si="479"/>
        <v>0</v>
      </c>
      <c r="CK233" s="146">
        <f t="shared" si="479"/>
        <v>0</v>
      </c>
      <c r="CL233" s="100">
        <f t="shared" si="479"/>
        <v>0</v>
      </c>
      <c r="CM233" s="146">
        <f t="shared" si="479"/>
        <v>0</v>
      </c>
      <c r="CN233" s="146">
        <f t="shared" si="479"/>
        <v>0</v>
      </c>
      <c r="CO233" s="146">
        <f t="shared" si="479"/>
        <v>0</v>
      </c>
      <c r="CP233" s="100">
        <f t="shared" si="479"/>
        <v>0</v>
      </c>
      <c r="CQ233" s="146">
        <f t="shared" si="479"/>
        <v>0</v>
      </c>
      <c r="CR233" s="146">
        <f t="shared" si="479"/>
        <v>0</v>
      </c>
      <c r="CS233" s="146">
        <f t="shared" si="479"/>
        <v>0</v>
      </c>
      <c r="CT233" s="146"/>
      <c r="CU233" s="100">
        <f t="shared" si="479"/>
        <v>0</v>
      </c>
      <c r="CV233" s="146">
        <f t="shared" si="479"/>
        <v>0</v>
      </c>
      <c r="CW233" s="146">
        <f t="shared" si="479"/>
        <v>0</v>
      </c>
      <c r="CX233" s="146">
        <f t="shared" si="479"/>
        <v>0</v>
      </c>
      <c r="CY233" s="146"/>
      <c r="CZ233" s="100">
        <f t="shared" si="479"/>
        <v>0</v>
      </c>
      <c r="DA233" s="146">
        <f t="shared" si="479"/>
        <v>0</v>
      </c>
      <c r="DB233" s="146">
        <f t="shared" si="479"/>
        <v>0</v>
      </c>
      <c r="DC233" s="146">
        <f t="shared" si="479"/>
        <v>0</v>
      </c>
      <c r="DD233" s="100">
        <f t="shared" si="479"/>
        <v>14820887397.66</v>
      </c>
      <c r="DE233" s="100">
        <f t="shared" si="479"/>
        <v>15894556589</v>
      </c>
      <c r="DF233" s="100">
        <f t="shared" si="479"/>
        <v>15516775294.75</v>
      </c>
      <c r="DG233" s="100">
        <f t="shared" si="479"/>
        <v>15516775294.75</v>
      </c>
      <c r="DH233" s="100"/>
      <c r="DI233" s="975">
        <f t="shared" si="479"/>
        <v>0</v>
      </c>
      <c r="DJ233" s="853">
        <f t="shared" si="479"/>
        <v>0</v>
      </c>
      <c r="DK233" s="853">
        <f t="shared" si="479"/>
        <v>0</v>
      </c>
      <c r="DL233" s="853">
        <f t="shared" si="479"/>
        <v>0</v>
      </c>
      <c r="DM233" s="853">
        <f t="shared" si="479"/>
        <v>15265514018.5298</v>
      </c>
      <c r="DN233" s="853">
        <f t="shared" si="479"/>
        <v>1440154374.3599999</v>
      </c>
      <c r="DO233" s="853">
        <f t="shared" si="479"/>
        <v>0</v>
      </c>
      <c r="DP233" s="853">
        <f t="shared" si="479"/>
        <v>0</v>
      </c>
      <c r="DQ233" s="853">
        <f t="shared" si="479"/>
        <v>0</v>
      </c>
      <c r="DR233" s="853">
        <f t="shared" si="479"/>
        <v>19791444928.639999</v>
      </c>
      <c r="DS233" s="853">
        <f t="shared" si="479"/>
        <v>15910688369</v>
      </c>
      <c r="DT233" s="853">
        <f t="shared" si="479"/>
        <v>1325890696</v>
      </c>
      <c r="DU233" s="853">
        <f t="shared" si="479"/>
        <v>0</v>
      </c>
      <c r="DV233" s="853">
        <f t="shared" si="479"/>
        <v>9668755704</v>
      </c>
      <c r="DW233" s="853">
        <f t="shared" si="479"/>
        <v>0</v>
      </c>
      <c r="DX233" s="853">
        <f t="shared" si="479"/>
        <v>0</v>
      </c>
      <c r="DY233" s="853">
        <f t="shared" si="479"/>
        <v>0</v>
      </c>
      <c r="DZ233" s="853">
        <f t="shared" si="479"/>
        <v>0</v>
      </c>
      <c r="EA233" s="853">
        <f t="shared" si="479"/>
        <v>0</v>
      </c>
      <c r="EB233" s="853">
        <f t="shared" si="479"/>
        <v>0</v>
      </c>
      <c r="EC233" s="853">
        <f t="shared" si="479"/>
        <v>0</v>
      </c>
      <c r="ED233" s="853">
        <f t="shared" si="479"/>
        <v>0</v>
      </c>
      <c r="EE233" s="853">
        <f t="shared" si="479"/>
        <v>0</v>
      </c>
      <c r="EF233" s="853">
        <f t="shared" si="479"/>
        <v>0</v>
      </c>
      <c r="EG233" s="853">
        <f t="shared" ref="EG233" si="480">EG234+EG236+EG238</f>
        <v>0</v>
      </c>
      <c r="EH233" s="853">
        <f t="shared" ref="EH233:ER233" si="481">EH234+EH236+EH238</f>
        <v>0</v>
      </c>
      <c r="EI233" s="853">
        <f t="shared" si="481"/>
        <v>0</v>
      </c>
      <c r="EJ233" s="853">
        <f t="shared" si="481"/>
        <v>0</v>
      </c>
      <c r="EK233" s="853">
        <f t="shared" si="481"/>
        <v>0</v>
      </c>
      <c r="EL233" s="853">
        <f t="shared" si="481"/>
        <v>0</v>
      </c>
      <c r="EM233" s="853">
        <f t="shared" si="481"/>
        <v>0</v>
      </c>
      <c r="EN233" s="853">
        <f t="shared" si="481"/>
        <v>0</v>
      </c>
      <c r="EO233" s="853">
        <f t="shared" si="481"/>
        <v>0</v>
      </c>
      <c r="EP233" s="853">
        <f t="shared" si="481"/>
        <v>0</v>
      </c>
      <c r="EQ233" s="853">
        <f t="shared" si="481"/>
        <v>0</v>
      </c>
      <c r="ER233" s="853">
        <f t="shared" si="481"/>
        <v>0</v>
      </c>
      <c r="ES233" s="853">
        <f>ES234+ES236+ES238</f>
        <v>15265514018.5298</v>
      </c>
      <c r="ET233" s="853">
        <f t="shared" ref="ET233:EV233" si="482">ET234+ET236+ET238</f>
        <v>30900355007</v>
      </c>
      <c r="EU233" s="853">
        <f t="shared" si="482"/>
        <v>15910688369</v>
      </c>
      <c r="EV233" s="853">
        <f t="shared" si="482"/>
        <v>1325890696</v>
      </c>
      <c r="EW233" s="696"/>
      <c r="EX233" s="696"/>
      <c r="EY233" s="696"/>
      <c r="EZ233" s="696"/>
      <c r="FA233" s="696"/>
      <c r="FB233" s="696"/>
      <c r="FC233" s="696"/>
      <c r="FD233" s="696"/>
      <c r="FE233" s="696"/>
      <c r="FF233" s="100">
        <f>FF234+FF236+FF238</f>
        <v>15723479438.675694</v>
      </c>
      <c r="FG233" s="975">
        <f>FG234+FG236+FG238</f>
        <v>64719956670.865494</v>
      </c>
    </row>
    <row r="234" spans="1:163" ht="24.75" customHeight="1" x14ac:dyDescent="0.2">
      <c r="A234" s="299"/>
      <c r="B234" s="296"/>
      <c r="C234" s="205">
        <v>47</v>
      </c>
      <c r="D234" s="206" t="s">
        <v>571</v>
      </c>
      <c r="E234" s="209"/>
      <c r="F234" s="209"/>
      <c r="G234" s="205"/>
      <c r="H234" s="206"/>
      <c r="I234" s="209"/>
      <c r="J234" s="208"/>
      <c r="K234" s="210"/>
      <c r="L234" s="211"/>
      <c r="M234" s="209"/>
      <c r="N234" s="209"/>
      <c r="O234" s="212"/>
      <c r="P234" s="212"/>
      <c r="Q234" s="209"/>
      <c r="R234" s="213"/>
      <c r="S234" s="865"/>
      <c r="T234" s="209"/>
      <c r="U234" s="209"/>
      <c r="V234" s="212"/>
      <c r="W234" s="210"/>
      <c r="X234" s="210"/>
      <c r="Y234" s="300"/>
      <c r="Z234" s="210"/>
      <c r="AA234" s="210"/>
      <c r="AB234" s="65">
        <f t="shared" ref="AB234:BK234" si="483">SUM(AB235)</f>
        <v>0</v>
      </c>
      <c r="AC234" s="65">
        <f t="shared" si="483"/>
        <v>0</v>
      </c>
      <c r="AD234" s="65">
        <f t="shared" si="483"/>
        <v>0</v>
      </c>
      <c r="AE234" s="65">
        <f t="shared" si="483"/>
        <v>0</v>
      </c>
      <c r="AF234" s="65">
        <f t="shared" si="483"/>
        <v>28200000</v>
      </c>
      <c r="AG234" s="65">
        <f t="shared" si="483"/>
        <v>28200000</v>
      </c>
      <c r="AH234" s="65">
        <f t="shared" si="483"/>
        <v>8167000</v>
      </c>
      <c r="AI234" s="65">
        <f t="shared" si="483"/>
        <v>8167000</v>
      </c>
      <c r="AJ234" s="65">
        <f t="shared" si="483"/>
        <v>0</v>
      </c>
      <c r="AK234" s="65">
        <f t="shared" si="483"/>
        <v>0</v>
      </c>
      <c r="AL234" s="65">
        <f t="shared" si="483"/>
        <v>0</v>
      </c>
      <c r="AM234" s="65">
        <f t="shared" si="483"/>
        <v>0</v>
      </c>
      <c r="AN234" s="65">
        <f t="shared" si="483"/>
        <v>0</v>
      </c>
      <c r="AO234" s="65">
        <f t="shared" si="483"/>
        <v>0</v>
      </c>
      <c r="AP234" s="65">
        <f t="shared" si="483"/>
        <v>0</v>
      </c>
      <c r="AQ234" s="65">
        <f t="shared" si="483"/>
        <v>0</v>
      </c>
      <c r="AR234" s="65">
        <f t="shared" si="483"/>
        <v>0</v>
      </c>
      <c r="AS234" s="65">
        <f t="shared" si="483"/>
        <v>0</v>
      </c>
      <c r="AT234" s="65">
        <f t="shared" si="483"/>
        <v>0</v>
      </c>
      <c r="AU234" s="65">
        <f t="shared" si="483"/>
        <v>0</v>
      </c>
      <c r="AV234" s="65">
        <f t="shared" si="483"/>
        <v>0</v>
      </c>
      <c r="AW234" s="65">
        <f t="shared" si="483"/>
        <v>0</v>
      </c>
      <c r="AX234" s="65">
        <f t="shared" si="483"/>
        <v>0</v>
      </c>
      <c r="AY234" s="65">
        <f t="shared" si="483"/>
        <v>0</v>
      </c>
      <c r="AZ234" s="65">
        <f t="shared" si="483"/>
        <v>0</v>
      </c>
      <c r="BA234" s="65">
        <f t="shared" si="483"/>
        <v>0</v>
      </c>
      <c r="BB234" s="65">
        <f t="shared" si="483"/>
        <v>0</v>
      </c>
      <c r="BC234" s="65">
        <f t="shared" si="483"/>
        <v>0</v>
      </c>
      <c r="BD234" s="65">
        <f t="shared" si="483"/>
        <v>0</v>
      </c>
      <c r="BE234" s="65">
        <f t="shared" si="483"/>
        <v>0</v>
      </c>
      <c r="BF234" s="65">
        <f t="shared" si="483"/>
        <v>0</v>
      </c>
      <c r="BG234" s="65">
        <f t="shared" si="483"/>
        <v>0</v>
      </c>
      <c r="BH234" s="65">
        <f t="shared" si="483"/>
        <v>0</v>
      </c>
      <c r="BI234" s="65">
        <f t="shared" si="483"/>
        <v>0</v>
      </c>
      <c r="BJ234" s="65">
        <f t="shared" si="483"/>
        <v>0</v>
      </c>
      <c r="BK234" s="65">
        <f t="shared" si="483"/>
        <v>0</v>
      </c>
      <c r="BL234" s="66">
        <f>SUM(BL235)</f>
        <v>28200000</v>
      </c>
      <c r="BM234" s="65">
        <f>SUM(BM235)</f>
        <v>28200000</v>
      </c>
      <c r="BN234" s="65">
        <f t="shared" ref="BN234:ED234" si="484">SUM(BN235)</f>
        <v>8167000</v>
      </c>
      <c r="BO234" s="65">
        <f t="shared" si="484"/>
        <v>8167000</v>
      </c>
      <c r="BP234" s="65">
        <f t="shared" si="484"/>
        <v>0</v>
      </c>
      <c r="BQ234" s="135">
        <f t="shared" si="484"/>
        <v>0</v>
      </c>
      <c r="BR234" s="135">
        <f t="shared" si="484"/>
        <v>0</v>
      </c>
      <c r="BS234" s="135">
        <f t="shared" si="484"/>
        <v>0</v>
      </c>
      <c r="BT234" s="65">
        <f t="shared" si="484"/>
        <v>29046000</v>
      </c>
      <c r="BU234" s="135">
        <f t="shared" si="484"/>
        <v>0</v>
      </c>
      <c r="BV234" s="135">
        <f t="shared" si="484"/>
        <v>0</v>
      </c>
      <c r="BW234" s="135">
        <f t="shared" si="484"/>
        <v>0</v>
      </c>
      <c r="BX234" s="135"/>
      <c r="BY234" s="65">
        <f t="shared" si="484"/>
        <v>0</v>
      </c>
      <c r="BZ234" s="135">
        <f t="shared" si="484"/>
        <v>29046000</v>
      </c>
      <c r="CA234" s="135">
        <f t="shared" si="484"/>
        <v>0</v>
      </c>
      <c r="CB234" s="135">
        <f t="shared" si="484"/>
        <v>0</v>
      </c>
      <c r="CC234" s="135"/>
      <c r="CD234" s="65">
        <f t="shared" si="484"/>
        <v>0</v>
      </c>
      <c r="CE234" s="135">
        <f t="shared" si="484"/>
        <v>0</v>
      </c>
      <c r="CF234" s="135">
        <f t="shared" si="484"/>
        <v>0</v>
      </c>
      <c r="CG234" s="135">
        <f t="shared" si="484"/>
        <v>0</v>
      </c>
      <c r="CH234" s="65">
        <f t="shared" si="484"/>
        <v>0</v>
      </c>
      <c r="CI234" s="135">
        <f t="shared" si="484"/>
        <v>0</v>
      </c>
      <c r="CJ234" s="135">
        <f t="shared" si="484"/>
        <v>0</v>
      </c>
      <c r="CK234" s="135">
        <f t="shared" si="484"/>
        <v>0</v>
      </c>
      <c r="CL234" s="65">
        <f t="shared" si="484"/>
        <v>0</v>
      </c>
      <c r="CM234" s="135">
        <f t="shared" si="484"/>
        <v>0</v>
      </c>
      <c r="CN234" s="135">
        <f t="shared" si="484"/>
        <v>0</v>
      </c>
      <c r="CO234" s="135">
        <f t="shared" si="484"/>
        <v>0</v>
      </c>
      <c r="CP234" s="65">
        <f t="shared" si="484"/>
        <v>0</v>
      </c>
      <c r="CQ234" s="135">
        <f t="shared" si="484"/>
        <v>0</v>
      </c>
      <c r="CR234" s="135">
        <f t="shared" si="484"/>
        <v>0</v>
      </c>
      <c r="CS234" s="135">
        <f t="shared" si="484"/>
        <v>0</v>
      </c>
      <c r="CT234" s="135"/>
      <c r="CU234" s="65">
        <f t="shared" si="484"/>
        <v>0</v>
      </c>
      <c r="CV234" s="135">
        <f t="shared" si="484"/>
        <v>0</v>
      </c>
      <c r="CW234" s="135">
        <f t="shared" si="484"/>
        <v>0</v>
      </c>
      <c r="CX234" s="135">
        <f t="shared" si="484"/>
        <v>0</v>
      </c>
      <c r="CY234" s="135"/>
      <c r="CZ234" s="65">
        <f t="shared" si="484"/>
        <v>0</v>
      </c>
      <c r="DA234" s="135">
        <f t="shared" si="484"/>
        <v>0</v>
      </c>
      <c r="DB234" s="135">
        <f t="shared" si="484"/>
        <v>0</v>
      </c>
      <c r="DC234" s="135">
        <f t="shared" si="484"/>
        <v>0</v>
      </c>
      <c r="DD234" s="65">
        <f t="shared" si="484"/>
        <v>29046000</v>
      </c>
      <c r="DE234" s="65">
        <f t="shared" si="484"/>
        <v>29046000</v>
      </c>
      <c r="DF234" s="65">
        <f t="shared" si="484"/>
        <v>0</v>
      </c>
      <c r="DG234" s="65">
        <f t="shared" si="484"/>
        <v>0</v>
      </c>
      <c r="DH234" s="65"/>
      <c r="DI234" s="65">
        <f t="shared" si="484"/>
        <v>0</v>
      </c>
      <c r="DJ234" s="65">
        <f t="shared" si="484"/>
        <v>0</v>
      </c>
      <c r="DK234" s="65">
        <f t="shared" si="484"/>
        <v>0</v>
      </c>
      <c r="DL234" s="65">
        <f t="shared" si="484"/>
        <v>0</v>
      </c>
      <c r="DM234" s="65">
        <f t="shared" si="484"/>
        <v>29917380</v>
      </c>
      <c r="DN234" s="65">
        <f t="shared" si="484"/>
        <v>0</v>
      </c>
      <c r="DO234" s="65">
        <f t="shared" si="484"/>
        <v>0</v>
      </c>
      <c r="DP234" s="65">
        <f t="shared" si="484"/>
        <v>0</v>
      </c>
      <c r="DQ234" s="65">
        <f t="shared" si="484"/>
        <v>0</v>
      </c>
      <c r="DR234" s="65">
        <f t="shared" si="484"/>
        <v>29046000</v>
      </c>
      <c r="DS234" s="65">
        <f t="shared" si="484"/>
        <v>0</v>
      </c>
      <c r="DT234" s="65">
        <f t="shared" si="484"/>
        <v>0</v>
      </c>
      <c r="DU234" s="65">
        <f t="shared" si="484"/>
        <v>0</v>
      </c>
      <c r="DV234" s="65">
        <f t="shared" si="484"/>
        <v>0</v>
      </c>
      <c r="DW234" s="65">
        <f t="shared" si="484"/>
        <v>0</v>
      </c>
      <c r="DX234" s="65">
        <f t="shared" si="484"/>
        <v>0</v>
      </c>
      <c r="DY234" s="65">
        <f t="shared" si="484"/>
        <v>0</v>
      </c>
      <c r="DZ234" s="65">
        <f t="shared" si="484"/>
        <v>0</v>
      </c>
      <c r="EA234" s="65">
        <f t="shared" si="484"/>
        <v>0</v>
      </c>
      <c r="EB234" s="65">
        <f t="shared" si="484"/>
        <v>0</v>
      </c>
      <c r="EC234" s="65">
        <f t="shared" si="484"/>
        <v>0</v>
      </c>
      <c r="ED234" s="65">
        <f t="shared" si="484"/>
        <v>0</v>
      </c>
      <c r="EE234" s="65">
        <f t="shared" ref="EE234:ER234" si="485">SUM(EE235)</f>
        <v>0</v>
      </c>
      <c r="EF234" s="65">
        <f t="shared" si="485"/>
        <v>0</v>
      </c>
      <c r="EG234" s="65">
        <f t="shared" si="485"/>
        <v>0</v>
      </c>
      <c r="EH234" s="65">
        <f t="shared" si="485"/>
        <v>0</v>
      </c>
      <c r="EI234" s="65">
        <f t="shared" si="485"/>
        <v>0</v>
      </c>
      <c r="EJ234" s="65">
        <f t="shared" si="485"/>
        <v>0</v>
      </c>
      <c r="EK234" s="65">
        <f t="shared" si="485"/>
        <v>0</v>
      </c>
      <c r="EL234" s="65">
        <f t="shared" si="485"/>
        <v>0</v>
      </c>
      <c r="EM234" s="65">
        <f t="shared" si="485"/>
        <v>0</v>
      </c>
      <c r="EN234" s="65">
        <f t="shared" si="485"/>
        <v>0</v>
      </c>
      <c r="EO234" s="65">
        <f t="shared" si="485"/>
        <v>0</v>
      </c>
      <c r="EP234" s="65">
        <f t="shared" si="485"/>
        <v>0</v>
      </c>
      <c r="EQ234" s="65">
        <f t="shared" si="485"/>
        <v>0</v>
      </c>
      <c r="ER234" s="65">
        <f t="shared" si="485"/>
        <v>0</v>
      </c>
      <c r="ES234" s="65">
        <f>SUM(ES235)</f>
        <v>29917380</v>
      </c>
      <c r="ET234" s="65">
        <f t="shared" ref="ET234:EV234" si="486">SUM(ET235)</f>
        <v>29046000</v>
      </c>
      <c r="EU234" s="65">
        <f t="shared" si="486"/>
        <v>0</v>
      </c>
      <c r="EV234" s="65">
        <f t="shared" si="486"/>
        <v>0</v>
      </c>
      <c r="EW234" s="675"/>
      <c r="EX234" s="675"/>
      <c r="EY234" s="675"/>
      <c r="EZ234" s="675"/>
      <c r="FA234" s="675"/>
      <c r="FB234" s="675"/>
      <c r="FC234" s="675"/>
      <c r="FD234" s="675"/>
      <c r="FE234" s="675"/>
      <c r="FF234" s="82">
        <f>SUM(FF235)</f>
        <v>30814901.400000002</v>
      </c>
      <c r="FG234" s="65">
        <f>SUM(FG235)</f>
        <v>117978281.40000001</v>
      </c>
    </row>
    <row r="235" spans="1:163" ht="93.75" customHeight="1" x14ac:dyDescent="0.2">
      <c r="A235" s="299"/>
      <c r="B235" s="299"/>
      <c r="C235" s="217">
        <v>27</v>
      </c>
      <c r="D235" s="241" t="s">
        <v>572</v>
      </c>
      <c r="E235" s="220" t="s">
        <v>573</v>
      </c>
      <c r="F235" s="502">
        <v>0.92</v>
      </c>
      <c r="G235" s="226">
        <v>163</v>
      </c>
      <c r="H235" s="222" t="s">
        <v>574</v>
      </c>
      <c r="I235" s="444" t="s">
        <v>575</v>
      </c>
      <c r="J235" s="538" t="s">
        <v>439</v>
      </c>
      <c r="K235" s="472">
        <v>2</v>
      </c>
      <c r="L235" s="492" t="s">
        <v>58</v>
      </c>
      <c r="M235" s="227">
        <v>12</v>
      </c>
      <c r="N235" s="227">
        <v>12</v>
      </c>
      <c r="O235" s="497">
        <v>12</v>
      </c>
      <c r="P235" s="950">
        <v>12</v>
      </c>
      <c r="Q235" s="789">
        <v>12</v>
      </c>
      <c r="R235" s="228"/>
      <c r="S235" s="925">
        <v>12</v>
      </c>
      <c r="T235" s="495">
        <v>12</v>
      </c>
      <c r="U235" s="495"/>
      <c r="V235" s="925">
        <v>12</v>
      </c>
      <c r="W235" s="495">
        <v>12</v>
      </c>
      <c r="X235" s="517"/>
      <c r="Y235" s="539">
        <f>BL235/BL234</f>
        <v>1</v>
      </c>
      <c r="Z235" s="227">
        <v>3</v>
      </c>
      <c r="AA235" s="307" t="s">
        <v>450</v>
      </c>
      <c r="AB235" s="116"/>
      <c r="AC235" s="78"/>
      <c r="AD235" s="79"/>
      <c r="AE235" s="79"/>
      <c r="AF235" s="77">
        <v>28200000</v>
      </c>
      <c r="AG235" s="78">
        <v>28200000</v>
      </c>
      <c r="AH235" s="78">
        <v>8167000</v>
      </c>
      <c r="AI235" s="78">
        <v>8167000</v>
      </c>
      <c r="AJ235" s="116"/>
      <c r="AK235" s="78"/>
      <c r="AL235" s="78"/>
      <c r="AM235" s="78"/>
      <c r="AN235" s="116"/>
      <c r="AO235" s="78"/>
      <c r="AP235" s="78"/>
      <c r="AQ235" s="78"/>
      <c r="AR235" s="116"/>
      <c r="AS235" s="78"/>
      <c r="AT235" s="79"/>
      <c r="AU235" s="79"/>
      <c r="AV235" s="116"/>
      <c r="AW235" s="78"/>
      <c r="AX235" s="78"/>
      <c r="AY235" s="78"/>
      <c r="AZ235" s="116"/>
      <c r="BA235" s="78"/>
      <c r="BB235" s="78"/>
      <c r="BC235" s="78"/>
      <c r="BD235" s="116"/>
      <c r="BE235" s="78"/>
      <c r="BF235" s="79"/>
      <c r="BG235" s="79"/>
      <c r="BH235" s="116"/>
      <c r="BI235" s="78"/>
      <c r="BJ235" s="78"/>
      <c r="BK235" s="78"/>
      <c r="BL235" s="67">
        <f>+AB235+AF235+AJ235+AN235+AR235+AV235+AZ235+BD235+BH235</f>
        <v>28200000</v>
      </c>
      <c r="BM235" s="68">
        <f>AC235+AG235+AK235+AO235+AS235+AW235+BA235+BE235+BI235</f>
        <v>28200000</v>
      </c>
      <c r="BN235" s="68">
        <f>AD235+AH235+AL235+AP235+AT235+AX235+BB235+BF235+BJ235</f>
        <v>8167000</v>
      </c>
      <c r="BO235" s="68">
        <f>AE235+AI235+AM235+AQ235+AU235+AY235+BC235+BG235+BK235</f>
        <v>8167000</v>
      </c>
      <c r="BP235" s="682"/>
      <c r="BQ235" s="238"/>
      <c r="BR235" s="238"/>
      <c r="BS235" s="238"/>
      <c r="BT235" s="685">
        <v>29046000</v>
      </c>
      <c r="BU235" s="322"/>
      <c r="BV235" s="238"/>
      <c r="BW235" s="238"/>
      <c r="BX235" s="238"/>
      <c r="BY235" s="682"/>
      <c r="BZ235" s="738">
        <v>29046000</v>
      </c>
      <c r="CA235" s="322"/>
      <c r="CB235" s="322"/>
      <c r="CC235" s="322"/>
      <c r="CD235" s="682"/>
      <c r="CE235" s="738"/>
      <c r="CF235" s="322"/>
      <c r="CG235" s="322"/>
      <c r="CH235" s="682"/>
      <c r="CI235" s="238"/>
      <c r="CJ235" s="238"/>
      <c r="CK235" s="238"/>
      <c r="CL235" s="682"/>
      <c r="CM235" s="238"/>
      <c r="CN235" s="238"/>
      <c r="CO235" s="238"/>
      <c r="CP235" s="682"/>
      <c r="CQ235" s="238"/>
      <c r="CR235" s="238"/>
      <c r="CS235" s="238"/>
      <c r="CT235" s="238"/>
      <c r="CU235" s="682"/>
      <c r="CV235" s="738"/>
      <c r="CW235" s="238"/>
      <c r="CX235" s="238"/>
      <c r="CY235" s="238"/>
      <c r="CZ235" s="682"/>
      <c r="DA235" s="238"/>
      <c r="DB235" s="238"/>
      <c r="DC235" s="238"/>
      <c r="DD235" s="676">
        <f>BP235+BT235+BY235+CD235+CH235+CL235+CP235+CU235+CZ235</f>
        <v>29046000</v>
      </c>
      <c r="DE235" s="711">
        <f>BQ235+BU235+BZ235+CE235+CI235+CM235+CQ235+CV235+DA235</f>
        <v>29046000</v>
      </c>
      <c r="DF235" s="711">
        <f>BR235+BV235+CA235+CF235+CJ235+CN235+CR235+CW235+DB235</f>
        <v>0</v>
      </c>
      <c r="DG235" s="711">
        <f>BS235+BW235+CB235+CG235+CK235+CO235+CS235+CX235+DC235</f>
        <v>0</v>
      </c>
      <c r="DH235" s="711"/>
      <c r="DI235" s="685"/>
      <c r="DJ235" s="93"/>
      <c r="DK235" s="685"/>
      <c r="DL235" s="685"/>
      <c r="DM235" s="685">
        <v>29917380</v>
      </c>
      <c r="DN235" s="685"/>
      <c r="DO235" s="685"/>
      <c r="DP235" s="685"/>
      <c r="DQ235" s="685"/>
      <c r="DR235" s="685">
        <f>29046000</f>
        <v>29046000</v>
      </c>
      <c r="DS235" s="685"/>
      <c r="DT235" s="685"/>
      <c r="DU235" s="685"/>
      <c r="DV235" s="685"/>
      <c r="DW235" s="685"/>
      <c r="DX235" s="685"/>
      <c r="DY235" s="685"/>
      <c r="DZ235" s="685"/>
      <c r="EA235" s="685"/>
      <c r="EB235" s="685"/>
      <c r="EC235" s="685"/>
      <c r="ED235" s="685"/>
      <c r="EE235" s="685"/>
      <c r="EF235" s="685"/>
      <c r="EG235" s="685"/>
      <c r="EH235" s="685"/>
      <c r="EI235" s="685"/>
      <c r="EJ235" s="685"/>
      <c r="EK235" s="685"/>
      <c r="EL235" s="685"/>
      <c r="EM235" s="685"/>
      <c r="EN235" s="685"/>
      <c r="EO235" s="685"/>
      <c r="EP235" s="682"/>
      <c r="EQ235" s="682"/>
      <c r="ER235" s="682"/>
      <c r="ES235" s="676">
        <f>DI235+DM235+DQ235+DU235+DY235+EC235+EG235+EK235+EO235</f>
        <v>29917380</v>
      </c>
      <c r="ET235" s="690">
        <f>DJ235+DN235+DR235+DV235+DZ235+ED235+EH235+EL235+EP235</f>
        <v>29046000</v>
      </c>
      <c r="EU235" s="690">
        <f>DK235+DO235+DS235+DW235+EA235+EE235+EI235+EM235+EQ235</f>
        <v>0</v>
      </c>
      <c r="EV235" s="690">
        <f>DL235+DP235+DT235+DX235+EB235+EF235+EJ235+EN235+ER235</f>
        <v>0</v>
      </c>
      <c r="EW235" s="834"/>
      <c r="EX235" s="682">
        <v>30814901.400000002</v>
      </c>
      <c r="EY235" s="682"/>
      <c r="EZ235" s="682"/>
      <c r="FA235" s="682"/>
      <c r="FB235" s="682"/>
      <c r="FC235" s="682"/>
      <c r="FD235" s="682"/>
      <c r="FE235" s="682"/>
      <c r="FF235" s="676">
        <f>EW235+EX235+EY235+EZ235+FA235+FB235+FC235+FD235+FE235</f>
        <v>30814901.400000002</v>
      </c>
      <c r="FG235" s="107">
        <f>BL235+DD235+ES235+FF235</f>
        <v>117978281.40000001</v>
      </c>
    </row>
    <row r="236" spans="1:163" ht="24.75" customHeight="1" x14ac:dyDescent="0.2">
      <c r="A236" s="299"/>
      <c r="B236" s="299"/>
      <c r="C236" s="205">
        <v>48</v>
      </c>
      <c r="D236" s="206" t="s">
        <v>576</v>
      </c>
      <c r="E236" s="209"/>
      <c r="F236" s="209"/>
      <c r="G236" s="205"/>
      <c r="H236" s="206"/>
      <c r="I236" s="209"/>
      <c r="J236" s="208"/>
      <c r="K236" s="210"/>
      <c r="L236" s="210"/>
      <c r="M236" s="209"/>
      <c r="N236" s="209"/>
      <c r="O236" s="209"/>
      <c r="P236" s="212"/>
      <c r="Q236" s="208"/>
      <c r="R236" s="534"/>
      <c r="S236" s="890"/>
      <c r="T236" s="209"/>
      <c r="U236" s="209"/>
      <c r="V236" s="212"/>
      <c r="W236" s="212"/>
      <c r="X236" s="212"/>
      <c r="Y236" s="300"/>
      <c r="Z236" s="210"/>
      <c r="AA236" s="210"/>
      <c r="AB236" s="65">
        <f t="shared" ref="AB236:BK236" si="487">SUM(AB237)</f>
        <v>0</v>
      </c>
      <c r="AC236" s="65">
        <f t="shared" si="487"/>
        <v>0</v>
      </c>
      <c r="AD236" s="65">
        <f t="shared" si="487"/>
        <v>0</v>
      </c>
      <c r="AE236" s="65">
        <f t="shared" si="487"/>
        <v>0</v>
      </c>
      <c r="AF236" s="65">
        <f t="shared" si="487"/>
        <v>18861571816</v>
      </c>
      <c r="AG236" s="65">
        <f t="shared" si="487"/>
        <v>19133304428</v>
      </c>
      <c r="AH236" s="65">
        <f t="shared" si="487"/>
        <v>14490707066</v>
      </c>
      <c r="AI236" s="65">
        <f t="shared" si="487"/>
        <v>14490707066</v>
      </c>
      <c r="AJ236" s="65">
        <f t="shared" si="487"/>
        <v>0</v>
      </c>
      <c r="AK236" s="65">
        <f t="shared" si="487"/>
        <v>0</v>
      </c>
      <c r="AL236" s="65">
        <f t="shared" si="487"/>
        <v>0</v>
      </c>
      <c r="AM236" s="65">
        <f t="shared" si="487"/>
        <v>0</v>
      </c>
      <c r="AN236" s="65">
        <f t="shared" si="487"/>
        <v>0</v>
      </c>
      <c r="AO236" s="65">
        <f t="shared" si="487"/>
        <v>124458172</v>
      </c>
      <c r="AP236" s="65">
        <f t="shared" si="487"/>
        <v>0</v>
      </c>
      <c r="AQ236" s="65">
        <f t="shared" si="487"/>
        <v>0</v>
      </c>
      <c r="AR236" s="65">
        <f t="shared" si="487"/>
        <v>0</v>
      </c>
      <c r="AS236" s="65">
        <f t="shared" si="487"/>
        <v>0</v>
      </c>
      <c r="AT236" s="65">
        <f t="shared" si="487"/>
        <v>0</v>
      </c>
      <c r="AU236" s="65">
        <f t="shared" si="487"/>
        <v>0</v>
      </c>
      <c r="AV236" s="65">
        <f t="shared" si="487"/>
        <v>0</v>
      </c>
      <c r="AW236" s="65">
        <f t="shared" si="487"/>
        <v>0</v>
      </c>
      <c r="AX236" s="65">
        <f t="shared" si="487"/>
        <v>0</v>
      </c>
      <c r="AY236" s="65">
        <f t="shared" si="487"/>
        <v>0</v>
      </c>
      <c r="AZ236" s="65">
        <f t="shared" si="487"/>
        <v>0</v>
      </c>
      <c r="BA236" s="65">
        <f t="shared" si="487"/>
        <v>0</v>
      </c>
      <c r="BB236" s="65">
        <f t="shared" si="487"/>
        <v>0</v>
      </c>
      <c r="BC236" s="65">
        <f t="shared" si="487"/>
        <v>0</v>
      </c>
      <c r="BD236" s="65">
        <f t="shared" si="487"/>
        <v>0</v>
      </c>
      <c r="BE236" s="65">
        <f t="shared" si="487"/>
        <v>0</v>
      </c>
      <c r="BF236" s="65">
        <f t="shared" si="487"/>
        <v>0</v>
      </c>
      <c r="BG236" s="65">
        <f t="shared" si="487"/>
        <v>0</v>
      </c>
      <c r="BH236" s="65">
        <f t="shared" si="487"/>
        <v>0</v>
      </c>
      <c r="BI236" s="65">
        <f t="shared" si="487"/>
        <v>0</v>
      </c>
      <c r="BJ236" s="65">
        <f t="shared" si="487"/>
        <v>0</v>
      </c>
      <c r="BK236" s="65">
        <f t="shared" si="487"/>
        <v>0</v>
      </c>
      <c r="BL236" s="66">
        <f>SUM(BL237)</f>
        <v>18861571816</v>
      </c>
      <c r="BM236" s="65">
        <f>SUM(BM237)</f>
        <v>19257762600</v>
      </c>
      <c r="BN236" s="65">
        <f t="shared" ref="BN236:ED236" si="488">SUM(BN237)</f>
        <v>14490707066</v>
      </c>
      <c r="BO236" s="65">
        <f t="shared" si="488"/>
        <v>14490707066</v>
      </c>
      <c r="BP236" s="65">
        <f t="shared" si="488"/>
        <v>0</v>
      </c>
      <c r="BQ236" s="135">
        <f t="shared" si="488"/>
        <v>0</v>
      </c>
      <c r="BR236" s="135">
        <f t="shared" si="488"/>
        <v>0</v>
      </c>
      <c r="BS236" s="135">
        <f t="shared" si="488"/>
        <v>0</v>
      </c>
      <c r="BT236" s="65">
        <f t="shared" si="488"/>
        <v>14770928277.66</v>
      </c>
      <c r="BU236" s="135">
        <f t="shared" si="488"/>
        <v>96518485</v>
      </c>
      <c r="BV236" s="135">
        <f t="shared" si="488"/>
        <v>0</v>
      </c>
      <c r="BW236" s="135">
        <f t="shared" si="488"/>
        <v>0</v>
      </c>
      <c r="BX236" s="135"/>
      <c r="BY236" s="65">
        <f t="shared" si="488"/>
        <v>0</v>
      </c>
      <c r="BZ236" s="135">
        <f t="shared" si="488"/>
        <v>15748078984</v>
      </c>
      <c r="CA236" s="135">
        <f t="shared" si="488"/>
        <v>15516775294.75</v>
      </c>
      <c r="CB236" s="135">
        <f t="shared" si="488"/>
        <v>15516775294.75</v>
      </c>
      <c r="CC236" s="135"/>
      <c r="CD236" s="65">
        <f t="shared" si="488"/>
        <v>0</v>
      </c>
      <c r="CE236" s="135">
        <f t="shared" si="488"/>
        <v>0</v>
      </c>
      <c r="CF236" s="135">
        <f t="shared" si="488"/>
        <v>0</v>
      </c>
      <c r="CG236" s="135">
        <f t="shared" si="488"/>
        <v>0</v>
      </c>
      <c r="CH236" s="65">
        <f t="shared" si="488"/>
        <v>0</v>
      </c>
      <c r="CI236" s="135">
        <f t="shared" si="488"/>
        <v>0</v>
      </c>
      <c r="CJ236" s="135">
        <f t="shared" si="488"/>
        <v>0</v>
      </c>
      <c r="CK236" s="135">
        <f t="shared" si="488"/>
        <v>0</v>
      </c>
      <c r="CL236" s="65">
        <f t="shared" si="488"/>
        <v>0</v>
      </c>
      <c r="CM236" s="135">
        <f t="shared" si="488"/>
        <v>0</v>
      </c>
      <c r="CN236" s="135">
        <f t="shared" si="488"/>
        <v>0</v>
      </c>
      <c r="CO236" s="135">
        <f t="shared" si="488"/>
        <v>0</v>
      </c>
      <c r="CP236" s="65">
        <f t="shared" si="488"/>
        <v>0</v>
      </c>
      <c r="CQ236" s="135">
        <f t="shared" si="488"/>
        <v>0</v>
      </c>
      <c r="CR236" s="135">
        <f t="shared" si="488"/>
        <v>0</v>
      </c>
      <c r="CS236" s="135">
        <f t="shared" si="488"/>
        <v>0</v>
      </c>
      <c r="CT236" s="135"/>
      <c r="CU236" s="65">
        <f t="shared" si="488"/>
        <v>0</v>
      </c>
      <c r="CV236" s="135">
        <f t="shared" si="488"/>
        <v>0</v>
      </c>
      <c r="CW236" s="135">
        <f t="shared" si="488"/>
        <v>0</v>
      </c>
      <c r="CX236" s="135">
        <f t="shared" si="488"/>
        <v>0</v>
      </c>
      <c r="CY236" s="135"/>
      <c r="CZ236" s="65">
        <f t="shared" si="488"/>
        <v>0</v>
      </c>
      <c r="DA236" s="135">
        <f t="shared" si="488"/>
        <v>0</v>
      </c>
      <c r="DB236" s="135">
        <f t="shared" si="488"/>
        <v>0</v>
      </c>
      <c r="DC236" s="135">
        <f t="shared" si="488"/>
        <v>0</v>
      </c>
      <c r="DD236" s="65">
        <f t="shared" si="488"/>
        <v>14770928277.66</v>
      </c>
      <c r="DE236" s="65">
        <f t="shared" si="488"/>
        <v>15844597469</v>
      </c>
      <c r="DF236" s="65">
        <f t="shared" si="488"/>
        <v>15516775294.75</v>
      </c>
      <c r="DG236" s="65">
        <f t="shared" si="488"/>
        <v>15516775294.75</v>
      </c>
      <c r="DH236" s="65"/>
      <c r="DI236" s="65">
        <f t="shared" si="488"/>
        <v>0</v>
      </c>
      <c r="DJ236" s="65">
        <f t="shared" si="488"/>
        <v>0</v>
      </c>
      <c r="DK236" s="65">
        <f t="shared" si="488"/>
        <v>0</v>
      </c>
      <c r="DL236" s="65">
        <f t="shared" si="488"/>
        <v>0</v>
      </c>
      <c r="DM236" s="65">
        <f t="shared" si="488"/>
        <v>15214056124.9298</v>
      </c>
      <c r="DN236" s="65">
        <f t="shared" si="488"/>
        <v>1440154374.3599999</v>
      </c>
      <c r="DO236" s="65">
        <f t="shared" si="488"/>
        <v>0</v>
      </c>
      <c r="DP236" s="65">
        <f t="shared" si="488"/>
        <v>0</v>
      </c>
      <c r="DQ236" s="65">
        <f t="shared" si="488"/>
        <v>0</v>
      </c>
      <c r="DR236" s="65">
        <f t="shared" si="488"/>
        <v>19741485808.639999</v>
      </c>
      <c r="DS236" s="65">
        <f t="shared" si="488"/>
        <v>15910688369</v>
      </c>
      <c r="DT236" s="65">
        <f t="shared" si="488"/>
        <v>1325890696</v>
      </c>
      <c r="DU236" s="65">
        <f t="shared" si="488"/>
        <v>0</v>
      </c>
      <c r="DV236" s="65">
        <f t="shared" si="488"/>
        <v>9668755704</v>
      </c>
      <c r="DW236" s="65">
        <f t="shared" si="488"/>
        <v>0</v>
      </c>
      <c r="DX236" s="65">
        <f t="shared" si="488"/>
        <v>0</v>
      </c>
      <c r="DY236" s="65">
        <f t="shared" si="488"/>
        <v>0</v>
      </c>
      <c r="DZ236" s="65">
        <f t="shared" si="488"/>
        <v>0</v>
      </c>
      <c r="EA236" s="65">
        <f t="shared" si="488"/>
        <v>0</v>
      </c>
      <c r="EB236" s="65">
        <f t="shared" si="488"/>
        <v>0</v>
      </c>
      <c r="EC236" s="65">
        <f t="shared" si="488"/>
        <v>0</v>
      </c>
      <c r="ED236" s="65">
        <f t="shared" si="488"/>
        <v>0</v>
      </c>
      <c r="EE236" s="65">
        <f t="shared" ref="EE236:ER236" si="489">SUM(EE237)</f>
        <v>0</v>
      </c>
      <c r="EF236" s="65">
        <f t="shared" si="489"/>
        <v>0</v>
      </c>
      <c r="EG236" s="65">
        <f t="shared" si="489"/>
        <v>0</v>
      </c>
      <c r="EH236" s="65">
        <f t="shared" si="489"/>
        <v>0</v>
      </c>
      <c r="EI236" s="65">
        <f t="shared" si="489"/>
        <v>0</v>
      </c>
      <c r="EJ236" s="65">
        <f t="shared" si="489"/>
        <v>0</v>
      </c>
      <c r="EK236" s="65">
        <f t="shared" si="489"/>
        <v>0</v>
      </c>
      <c r="EL236" s="65">
        <f t="shared" si="489"/>
        <v>0</v>
      </c>
      <c r="EM236" s="65">
        <f t="shared" si="489"/>
        <v>0</v>
      </c>
      <c r="EN236" s="65">
        <f t="shared" si="489"/>
        <v>0</v>
      </c>
      <c r="EO236" s="65">
        <f t="shared" si="489"/>
        <v>0</v>
      </c>
      <c r="EP236" s="65">
        <f t="shared" si="489"/>
        <v>0</v>
      </c>
      <c r="EQ236" s="65">
        <f t="shared" si="489"/>
        <v>0</v>
      </c>
      <c r="ER236" s="65">
        <f t="shared" si="489"/>
        <v>0</v>
      </c>
      <c r="ES236" s="65">
        <f>SUM(ES237)</f>
        <v>15214056124.9298</v>
      </c>
      <c r="ET236" s="65">
        <f t="shared" ref="ET236:EV236" si="490">SUM(ET237)</f>
        <v>30850395887</v>
      </c>
      <c r="EU236" s="65">
        <f t="shared" si="490"/>
        <v>15910688369</v>
      </c>
      <c r="EV236" s="65">
        <f t="shared" si="490"/>
        <v>1325890696</v>
      </c>
      <c r="EW236" s="675"/>
      <c r="EX236" s="675"/>
      <c r="EY236" s="675"/>
      <c r="EZ236" s="675"/>
      <c r="FA236" s="675"/>
      <c r="FB236" s="675"/>
      <c r="FC236" s="675"/>
      <c r="FD236" s="675"/>
      <c r="FE236" s="675"/>
      <c r="FF236" s="82">
        <f>SUM(FF237)</f>
        <v>15670477808.267694</v>
      </c>
      <c r="FG236" s="65">
        <f>SUM(FG237)</f>
        <v>64517034026.857491</v>
      </c>
    </row>
    <row r="237" spans="1:163" ht="93.75" customHeight="1" x14ac:dyDescent="0.2">
      <c r="A237" s="299"/>
      <c r="B237" s="299"/>
      <c r="C237" s="240">
        <v>27</v>
      </c>
      <c r="D237" s="241" t="s">
        <v>572</v>
      </c>
      <c r="E237" s="247" t="s">
        <v>573</v>
      </c>
      <c r="F237" s="371">
        <v>0.92</v>
      </c>
      <c r="G237" s="226">
        <v>164</v>
      </c>
      <c r="H237" s="218" t="s">
        <v>577</v>
      </c>
      <c r="I237" s="444" t="s">
        <v>578</v>
      </c>
      <c r="J237" s="540" t="s">
        <v>439</v>
      </c>
      <c r="K237" s="473">
        <v>2</v>
      </c>
      <c r="L237" s="492" t="s">
        <v>58</v>
      </c>
      <c r="M237" s="227">
        <v>12</v>
      </c>
      <c r="N237" s="227">
        <v>12</v>
      </c>
      <c r="O237" s="497">
        <v>12</v>
      </c>
      <c r="P237" s="950">
        <v>12</v>
      </c>
      <c r="Q237" s="789">
        <v>12</v>
      </c>
      <c r="R237" s="228"/>
      <c r="S237" s="925">
        <v>12</v>
      </c>
      <c r="T237" s="495">
        <v>12</v>
      </c>
      <c r="U237" s="495"/>
      <c r="V237" s="925">
        <v>12</v>
      </c>
      <c r="W237" s="495">
        <v>12</v>
      </c>
      <c r="X237" s="517"/>
      <c r="Y237" s="539">
        <f>BL237/BL236</f>
        <v>1</v>
      </c>
      <c r="Z237" s="227">
        <v>3</v>
      </c>
      <c r="AA237" s="307" t="s">
        <v>450</v>
      </c>
      <c r="AB237" s="116">
        <v>0</v>
      </c>
      <c r="AC237" s="78"/>
      <c r="AD237" s="79"/>
      <c r="AE237" s="79"/>
      <c r="AF237" s="77">
        <v>18861571816</v>
      </c>
      <c r="AG237" s="78">
        <v>19133304428</v>
      </c>
      <c r="AH237" s="75">
        <v>14490707066</v>
      </c>
      <c r="AI237" s="75">
        <v>14490707066</v>
      </c>
      <c r="AJ237" s="116">
        <v>0</v>
      </c>
      <c r="AK237" s="78"/>
      <c r="AL237" s="78"/>
      <c r="AM237" s="78"/>
      <c r="AN237" s="85">
        <v>0</v>
      </c>
      <c r="AO237" s="75">
        <v>124458172</v>
      </c>
      <c r="AP237" s="75"/>
      <c r="AQ237" s="78"/>
      <c r="AR237" s="116">
        <v>0</v>
      </c>
      <c r="AS237" s="78"/>
      <c r="AT237" s="79"/>
      <c r="AU237" s="79"/>
      <c r="AV237" s="116">
        <v>0</v>
      </c>
      <c r="AW237" s="78"/>
      <c r="AX237" s="78"/>
      <c r="AY237" s="78"/>
      <c r="AZ237" s="116">
        <v>0</v>
      </c>
      <c r="BA237" s="78"/>
      <c r="BB237" s="78"/>
      <c r="BC237" s="78"/>
      <c r="BD237" s="116">
        <v>0</v>
      </c>
      <c r="BE237" s="78"/>
      <c r="BF237" s="79"/>
      <c r="BG237" s="79"/>
      <c r="BH237" s="116">
        <v>0</v>
      </c>
      <c r="BI237" s="78"/>
      <c r="BJ237" s="78"/>
      <c r="BK237" s="78"/>
      <c r="BL237" s="67">
        <f>+AB237+AF237+AJ237+AN237+AR237+AV237+AZ237+BD237+BH237</f>
        <v>18861571816</v>
      </c>
      <c r="BM237" s="68">
        <f>AC237+AG237+AK237+AO237+AS237+AW237+BA237+BE237+BI237</f>
        <v>19257762600</v>
      </c>
      <c r="BN237" s="68">
        <f>AD237+AH237+AL237+AP237+AT237+AX237+BB237+BF237+BJ237</f>
        <v>14490707066</v>
      </c>
      <c r="BO237" s="68">
        <f>AE237+AI237+AM237+AQ237+AU237+AY237+BC237+BG237+BK237</f>
        <v>14490707066</v>
      </c>
      <c r="BP237" s="682"/>
      <c r="BQ237" s="238"/>
      <c r="BR237" s="238"/>
      <c r="BS237" s="238"/>
      <c r="BT237" s="685">
        <v>14770928277.66</v>
      </c>
      <c r="BU237" s="322">
        <v>96518485</v>
      </c>
      <c r="BV237" s="238"/>
      <c r="BW237" s="238"/>
      <c r="BX237" s="238"/>
      <c r="BY237" s="682"/>
      <c r="BZ237" s="322">
        <f>15844597469-96518485</f>
        <v>15748078984</v>
      </c>
      <c r="CA237" s="322">
        <v>15516775294.75</v>
      </c>
      <c r="CB237" s="322">
        <v>15516775294.75</v>
      </c>
      <c r="CC237" s="322"/>
      <c r="CD237" s="682"/>
      <c r="CE237" s="322"/>
      <c r="CF237" s="322"/>
      <c r="CG237" s="322"/>
      <c r="CH237" s="686"/>
      <c r="CI237" s="238"/>
      <c r="CJ237" s="238"/>
      <c r="CK237" s="322"/>
      <c r="CL237" s="682"/>
      <c r="CM237" s="238"/>
      <c r="CN237" s="238"/>
      <c r="CO237" s="238"/>
      <c r="CP237" s="682"/>
      <c r="CQ237" s="238"/>
      <c r="CR237" s="238"/>
      <c r="CS237" s="238"/>
      <c r="CT237" s="238"/>
      <c r="CU237" s="682"/>
      <c r="CV237" s="238"/>
      <c r="CW237" s="238"/>
      <c r="CX237" s="238"/>
      <c r="CY237" s="238"/>
      <c r="CZ237" s="682"/>
      <c r="DA237" s="238"/>
      <c r="DB237" s="238"/>
      <c r="DC237" s="238"/>
      <c r="DD237" s="676">
        <f>BP237+BT237+BY237+CD237+CH237+CL237+CP237+CU237+CZ237</f>
        <v>14770928277.66</v>
      </c>
      <c r="DE237" s="711">
        <f>BQ237+BU237+BZ237+CE237+CI237+CM237+CQ237+CV237+DA237</f>
        <v>15844597469</v>
      </c>
      <c r="DF237" s="711">
        <f>BR237+BV237+CA237+CF237+CJ237+CN237+CR237+CW237+DB237</f>
        <v>15516775294.75</v>
      </c>
      <c r="DG237" s="711">
        <f>BS237+BW237+CB237+CG237+CK237+CO237+CS237+CX237+DC237</f>
        <v>15516775294.75</v>
      </c>
      <c r="DH237" s="711"/>
      <c r="DI237" s="685"/>
      <c r="DJ237" s="93"/>
      <c r="DK237" s="685"/>
      <c r="DL237" s="685"/>
      <c r="DM237" s="685">
        <v>15214056124.9298</v>
      </c>
      <c r="DN237" s="685">
        <f>18095999.36+1422058375</f>
        <v>1440154374.3599999</v>
      </c>
      <c r="DO237" s="685"/>
      <c r="DP237" s="685"/>
      <c r="DQ237" s="685"/>
      <c r="DR237" s="685">
        <f>7953000000+11788485808.64</f>
        <v>19741485808.639999</v>
      </c>
      <c r="DS237" s="685">
        <f>7953000000+7957688369</f>
        <v>15910688369</v>
      </c>
      <c r="DT237" s="685">
        <v>1325890696</v>
      </c>
      <c r="DU237" s="685"/>
      <c r="DV237" s="685">
        <v>9668755704</v>
      </c>
      <c r="DW237" s="685"/>
      <c r="DX237" s="685"/>
      <c r="DY237" s="685"/>
      <c r="DZ237" s="685"/>
      <c r="EA237" s="685"/>
      <c r="EB237" s="685"/>
      <c r="EC237" s="685"/>
      <c r="ED237" s="685"/>
      <c r="EE237" s="685"/>
      <c r="EF237" s="685"/>
      <c r="EG237" s="685"/>
      <c r="EH237" s="685"/>
      <c r="EI237" s="685"/>
      <c r="EJ237" s="685"/>
      <c r="EK237" s="685"/>
      <c r="EL237" s="685"/>
      <c r="EM237" s="685"/>
      <c r="EN237" s="685"/>
      <c r="EO237" s="685"/>
      <c r="EP237" s="682"/>
      <c r="EQ237" s="682"/>
      <c r="ER237" s="682"/>
      <c r="ES237" s="676">
        <f>DI237+DM237+DQ237+DU237+DY237+EC237+EG237+EK237+EO237</f>
        <v>15214056124.9298</v>
      </c>
      <c r="ET237" s="690">
        <f>DJ237+DN237+DR237+DV237+DZ237+ED237+EH237+EL237+EP237</f>
        <v>30850395887</v>
      </c>
      <c r="EU237" s="690">
        <f>DK237+DO237+DS237+DW237+EA237+EE237+EI237+EM237+EQ237</f>
        <v>15910688369</v>
      </c>
      <c r="EV237" s="690">
        <f>DL237+DP237+DT237+DX237+EB237+EF237+EJ237+EN237+ER237</f>
        <v>1325890696</v>
      </c>
      <c r="EW237" s="834"/>
      <c r="EX237" s="682">
        <v>15670477808.267694</v>
      </c>
      <c r="EY237" s="682"/>
      <c r="EZ237" s="682"/>
      <c r="FA237" s="682"/>
      <c r="FB237" s="682"/>
      <c r="FC237" s="682"/>
      <c r="FD237" s="682"/>
      <c r="FE237" s="682"/>
      <c r="FF237" s="676">
        <f>EW237+EX237+EY237+EZ237+FA237+FB237+FC237+FD237+FE237</f>
        <v>15670477808.267694</v>
      </c>
      <c r="FG237" s="107">
        <f>BL237+DD237+ES237+FF237</f>
        <v>64517034026.857491</v>
      </c>
    </row>
    <row r="238" spans="1:163" ht="24.75" customHeight="1" x14ac:dyDescent="0.2">
      <c r="A238" s="299"/>
      <c r="B238" s="299"/>
      <c r="C238" s="205">
        <v>49</v>
      </c>
      <c r="D238" s="206" t="s">
        <v>579</v>
      </c>
      <c r="E238" s="209"/>
      <c r="F238" s="209"/>
      <c r="G238" s="205"/>
      <c r="H238" s="206"/>
      <c r="I238" s="209"/>
      <c r="J238" s="208"/>
      <c r="K238" s="210"/>
      <c r="L238" s="211"/>
      <c r="M238" s="209"/>
      <c r="N238" s="209"/>
      <c r="O238" s="212"/>
      <c r="P238" s="212"/>
      <c r="Q238" s="208"/>
      <c r="R238" s="534"/>
      <c r="S238" s="890"/>
      <c r="T238" s="212"/>
      <c r="U238" s="212"/>
      <c r="V238" s="212"/>
      <c r="W238" s="212"/>
      <c r="X238" s="212"/>
      <c r="Y238" s="300"/>
      <c r="Z238" s="210"/>
      <c r="AA238" s="210"/>
      <c r="AB238" s="65">
        <f t="shared" ref="AB238:BK238" si="491">SUM(AB239)</f>
        <v>0</v>
      </c>
      <c r="AC238" s="65">
        <f t="shared" si="491"/>
        <v>0</v>
      </c>
      <c r="AD238" s="65">
        <f t="shared" si="491"/>
        <v>0</v>
      </c>
      <c r="AE238" s="65">
        <f t="shared" si="491"/>
        <v>0</v>
      </c>
      <c r="AF238" s="65">
        <f t="shared" si="491"/>
        <v>20304000</v>
      </c>
      <c r="AG238" s="65">
        <f t="shared" si="491"/>
        <v>20304000</v>
      </c>
      <c r="AH238" s="65">
        <f t="shared" si="491"/>
        <v>9900000</v>
      </c>
      <c r="AI238" s="65">
        <f t="shared" si="491"/>
        <v>9900000</v>
      </c>
      <c r="AJ238" s="65">
        <f t="shared" si="491"/>
        <v>0</v>
      </c>
      <c r="AK238" s="65">
        <f t="shared" si="491"/>
        <v>0</v>
      </c>
      <c r="AL238" s="65">
        <f t="shared" si="491"/>
        <v>0</v>
      </c>
      <c r="AM238" s="65">
        <f t="shared" si="491"/>
        <v>0</v>
      </c>
      <c r="AN238" s="65">
        <f t="shared" si="491"/>
        <v>0</v>
      </c>
      <c r="AO238" s="65">
        <f t="shared" si="491"/>
        <v>0</v>
      </c>
      <c r="AP238" s="65">
        <f t="shared" si="491"/>
        <v>0</v>
      </c>
      <c r="AQ238" s="65">
        <f t="shared" si="491"/>
        <v>0</v>
      </c>
      <c r="AR238" s="65">
        <f t="shared" si="491"/>
        <v>0</v>
      </c>
      <c r="AS238" s="65">
        <f t="shared" si="491"/>
        <v>0</v>
      </c>
      <c r="AT238" s="65">
        <f t="shared" si="491"/>
        <v>0</v>
      </c>
      <c r="AU238" s="65">
        <f t="shared" si="491"/>
        <v>0</v>
      </c>
      <c r="AV238" s="65">
        <f t="shared" si="491"/>
        <v>0</v>
      </c>
      <c r="AW238" s="65">
        <f t="shared" si="491"/>
        <v>0</v>
      </c>
      <c r="AX238" s="65">
        <f t="shared" si="491"/>
        <v>0</v>
      </c>
      <c r="AY238" s="65">
        <f t="shared" si="491"/>
        <v>0</v>
      </c>
      <c r="AZ238" s="65">
        <f t="shared" si="491"/>
        <v>0</v>
      </c>
      <c r="BA238" s="65">
        <f t="shared" si="491"/>
        <v>0</v>
      </c>
      <c r="BB238" s="65">
        <f t="shared" si="491"/>
        <v>0</v>
      </c>
      <c r="BC238" s="65">
        <f t="shared" si="491"/>
        <v>0</v>
      </c>
      <c r="BD238" s="65">
        <f t="shared" si="491"/>
        <v>0</v>
      </c>
      <c r="BE238" s="65">
        <f t="shared" si="491"/>
        <v>0</v>
      </c>
      <c r="BF238" s="65">
        <f t="shared" si="491"/>
        <v>0</v>
      </c>
      <c r="BG238" s="65">
        <f t="shared" si="491"/>
        <v>0</v>
      </c>
      <c r="BH238" s="65">
        <f t="shared" si="491"/>
        <v>0</v>
      </c>
      <c r="BI238" s="65">
        <f t="shared" si="491"/>
        <v>0</v>
      </c>
      <c r="BJ238" s="65">
        <f t="shared" si="491"/>
        <v>0</v>
      </c>
      <c r="BK238" s="65">
        <f t="shared" si="491"/>
        <v>0</v>
      </c>
      <c r="BL238" s="66">
        <f>SUM(BL239)</f>
        <v>20304000</v>
      </c>
      <c r="BM238" s="65">
        <f>SUM(BM239)</f>
        <v>20304000</v>
      </c>
      <c r="BN238" s="65">
        <f t="shared" ref="BN238:ED238" si="492">SUM(BN239)</f>
        <v>9900000</v>
      </c>
      <c r="BO238" s="65">
        <f t="shared" si="492"/>
        <v>9900000</v>
      </c>
      <c r="BP238" s="65">
        <f t="shared" si="492"/>
        <v>0</v>
      </c>
      <c r="BQ238" s="135">
        <f t="shared" si="492"/>
        <v>0</v>
      </c>
      <c r="BR238" s="135">
        <f t="shared" si="492"/>
        <v>0</v>
      </c>
      <c r="BS238" s="135">
        <f t="shared" si="492"/>
        <v>0</v>
      </c>
      <c r="BT238" s="65">
        <f t="shared" si="492"/>
        <v>20913120</v>
      </c>
      <c r="BU238" s="135">
        <f t="shared" si="492"/>
        <v>0</v>
      </c>
      <c r="BV238" s="135">
        <f t="shared" si="492"/>
        <v>0</v>
      </c>
      <c r="BW238" s="135">
        <f t="shared" si="492"/>
        <v>0</v>
      </c>
      <c r="BX238" s="135"/>
      <c r="BY238" s="65">
        <f t="shared" si="492"/>
        <v>0</v>
      </c>
      <c r="BZ238" s="135">
        <f t="shared" si="492"/>
        <v>20913120</v>
      </c>
      <c r="CA238" s="135">
        <f t="shared" si="492"/>
        <v>0</v>
      </c>
      <c r="CB238" s="135">
        <f t="shared" si="492"/>
        <v>0</v>
      </c>
      <c r="CC238" s="135"/>
      <c r="CD238" s="65">
        <f t="shared" si="492"/>
        <v>0</v>
      </c>
      <c r="CE238" s="135">
        <f t="shared" si="492"/>
        <v>0</v>
      </c>
      <c r="CF238" s="135">
        <f t="shared" si="492"/>
        <v>0</v>
      </c>
      <c r="CG238" s="135">
        <f t="shared" si="492"/>
        <v>0</v>
      </c>
      <c r="CH238" s="65">
        <f t="shared" si="492"/>
        <v>0</v>
      </c>
      <c r="CI238" s="135">
        <f t="shared" si="492"/>
        <v>0</v>
      </c>
      <c r="CJ238" s="135">
        <f t="shared" si="492"/>
        <v>0</v>
      </c>
      <c r="CK238" s="135">
        <f t="shared" si="492"/>
        <v>0</v>
      </c>
      <c r="CL238" s="65">
        <f t="shared" si="492"/>
        <v>0</v>
      </c>
      <c r="CM238" s="135">
        <f t="shared" si="492"/>
        <v>0</v>
      </c>
      <c r="CN238" s="135">
        <f t="shared" si="492"/>
        <v>0</v>
      </c>
      <c r="CO238" s="135">
        <f t="shared" si="492"/>
        <v>0</v>
      </c>
      <c r="CP238" s="65">
        <f t="shared" si="492"/>
        <v>0</v>
      </c>
      <c r="CQ238" s="135">
        <f t="shared" si="492"/>
        <v>0</v>
      </c>
      <c r="CR238" s="135">
        <f t="shared" si="492"/>
        <v>0</v>
      </c>
      <c r="CS238" s="135">
        <f t="shared" si="492"/>
        <v>0</v>
      </c>
      <c r="CT238" s="135"/>
      <c r="CU238" s="65">
        <f t="shared" si="492"/>
        <v>0</v>
      </c>
      <c r="CV238" s="135">
        <f t="shared" si="492"/>
        <v>0</v>
      </c>
      <c r="CW238" s="135">
        <f t="shared" si="492"/>
        <v>0</v>
      </c>
      <c r="CX238" s="135">
        <f t="shared" si="492"/>
        <v>0</v>
      </c>
      <c r="CY238" s="135"/>
      <c r="CZ238" s="65">
        <f t="shared" si="492"/>
        <v>0</v>
      </c>
      <c r="DA238" s="135">
        <f t="shared" si="492"/>
        <v>0</v>
      </c>
      <c r="DB238" s="135">
        <f t="shared" si="492"/>
        <v>0</v>
      </c>
      <c r="DC238" s="135">
        <f t="shared" si="492"/>
        <v>0</v>
      </c>
      <c r="DD238" s="65">
        <f t="shared" si="492"/>
        <v>20913120</v>
      </c>
      <c r="DE238" s="65">
        <f t="shared" si="492"/>
        <v>20913120</v>
      </c>
      <c r="DF238" s="65">
        <f t="shared" si="492"/>
        <v>0</v>
      </c>
      <c r="DG238" s="65">
        <f t="shared" si="492"/>
        <v>0</v>
      </c>
      <c r="DH238" s="65"/>
      <c r="DI238" s="65">
        <f t="shared" si="492"/>
        <v>0</v>
      </c>
      <c r="DJ238" s="65">
        <f t="shared" si="492"/>
        <v>0</v>
      </c>
      <c r="DK238" s="65">
        <f t="shared" si="492"/>
        <v>0</v>
      </c>
      <c r="DL238" s="65">
        <f t="shared" si="492"/>
        <v>0</v>
      </c>
      <c r="DM238" s="65">
        <f t="shared" si="492"/>
        <v>21540513.600000001</v>
      </c>
      <c r="DN238" s="65">
        <f t="shared" si="492"/>
        <v>0</v>
      </c>
      <c r="DO238" s="65">
        <f t="shared" si="492"/>
        <v>0</v>
      </c>
      <c r="DP238" s="65">
        <f t="shared" si="492"/>
        <v>0</v>
      </c>
      <c r="DQ238" s="65">
        <f t="shared" si="492"/>
        <v>0</v>
      </c>
      <c r="DR238" s="65">
        <f t="shared" si="492"/>
        <v>20913120</v>
      </c>
      <c r="DS238" s="65">
        <f t="shared" si="492"/>
        <v>0</v>
      </c>
      <c r="DT238" s="65">
        <f t="shared" si="492"/>
        <v>0</v>
      </c>
      <c r="DU238" s="65">
        <f t="shared" si="492"/>
        <v>0</v>
      </c>
      <c r="DV238" s="65">
        <f t="shared" si="492"/>
        <v>0</v>
      </c>
      <c r="DW238" s="65">
        <f t="shared" si="492"/>
        <v>0</v>
      </c>
      <c r="DX238" s="65">
        <f t="shared" si="492"/>
        <v>0</v>
      </c>
      <c r="DY238" s="65">
        <f t="shared" si="492"/>
        <v>0</v>
      </c>
      <c r="DZ238" s="65">
        <f t="shared" si="492"/>
        <v>0</v>
      </c>
      <c r="EA238" s="65">
        <f t="shared" si="492"/>
        <v>0</v>
      </c>
      <c r="EB238" s="65">
        <f t="shared" si="492"/>
        <v>0</v>
      </c>
      <c r="EC238" s="65">
        <f t="shared" si="492"/>
        <v>0</v>
      </c>
      <c r="ED238" s="65">
        <f t="shared" si="492"/>
        <v>0</v>
      </c>
      <c r="EE238" s="65">
        <f t="shared" ref="EE238:ER238" si="493">SUM(EE239)</f>
        <v>0</v>
      </c>
      <c r="EF238" s="65">
        <f t="shared" si="493"/>
        <v>0</v>
      </c>
      <c r="EG238" s="65">
        <f t="shared" si="493"/>
        <v>0</v>
      </c>
      <c r="EH238" s="65">
        <f t="shared" si="493"/>
        <v>0</v>
      </c>
      <c r="EI238" s="65">
        <f t="shared" si="493"/>
        <v>0</v>
      </c>
      <c r="EJ238" s="65">
        <f t="shared" si="493"/>
        <v>0</v>
      </c>
      <c r="EK238" s="65">
        <f t="shared" si="493"/>
        <v>0</v>
      </c>
      <c r="EL238" s="65">
        <f t="shared" si="493"/>
        <v>0</v>
      </c>
      <c r="EM238" s="65">
        <f t="shared" si="493"/>
        <v>0</v>
      </c>
      <c r="EN238" s="65">
        <f t="shared" si="493"/>
        <v>0</v>
      </c>
      <c r="EO238" s="65">
        <f t="shared" si="493"/>
        <v>0</v>
      </c>
      <c r="EP238" s="65">
        <f t="shared" si="493"/>
        <v>0</v>
      </c>
      <c r="EQ238" s="65">
        <f t="shared" si="493"/>
        <v>0</v>
      </c>
      <c r="ER238" s="65">
        <f t="shared" si="493"/>
        <v>0</v>
      </c>
      <c r="ES238" s="65">
        <f>SUM(ES239)</f>
        <v>21540513.600000001</v>
      </c>
      <c r="ET238" s="65">
        <f t="shared" ref="ET238:EV238" si="494">SUM(ET239)</f>
        <v>20913120</v>
      </c>
      <c r="EU238" s="65">
        <f t="shared" si="494"/>
        <v>0</v>
      </c>
      <c r="EV238" s="65">
        <f t="shared" si="494"/>
        <v>0</v>
      </c>
      <c r="EW238" s="675"/>
      <c r="EX238" s="675"/>
      <c r="EY238" s="675"/>
      <c r="EZ238" s="675"/>
      <c r="FA238" s="675"/>
      <c r="FB238" s="675"/>
      <c r="FC238" s="675"/>
      <c r="FD238" s="675"/>
      <c r="FE238" s="675"/>
      <c r="FF238" s="82">
        <f>SUM(FF239)</f>
        <v>22186729.008000001</v>
      </c>
      <c r="FG238" s="65">
        <f>SUM(FG239)</f>
        <v>84944362.60800001</v>
      </c>
    </row>
    <row r="239" spans="1:163" ht="93.75" customHeight="1" x14ac:dyDescent="0.2">
      <c r="A239" s="299"/>
      <c r="B239" s="358"/>
      <c r="C239" s="239">
        <v>27</v>
      </c>
      <c r="D239" s="265" t="s">
        <v>572</v>
      </c>
      <c r="E239" s="220" t="s">
        <v>573</v>
      </c>
      <c r="F239" s="502">
        <v>0.92</v>
      </c>
      <c r="G239" s="226">
        <v>165</v>
      </c>
      <c r="H239" s="222" t="s">
        <v>580</v>
      </c>
      <c r="I239" s="444" t="s">
        <v>581</v>
      </c>
      <c r="J239" s="538" t="s">
        <v>439</v>
      </c>
      <c r="K239" s="472">
        <v>2</v>
      </c>
      <c r="L239" s="492" t="s">
        <v>58</v>
      </c>
      <c r="M239" s="541">
        <v>12</v>
      </c>
      <c r="N239" s="541">
        <v>12</v>
      </c>
      <c r="O239" s="497">
        <v>12</v>
      </c>
      <c r="P239" s="950">
        <v>12</v>
      </c>
      <c r="Q239" s="789">
        <v>12</v>
      </c>
      <c r="R239" s="228"/>
      <c r="S239" s="925">
        <v>12</v>
      </c>
      <c r="T239" s="495">
        <v>12</v>
      </c>
      <c r="U239" s="495"/>
      <c r="V239" s="925">
        <v>12</v>
      </c>
      <c r="W239" s="495">
        <v>12</v>
      </c>
      <c r="X239" s="517"/>
      <c r="Y239" s="539">
        <f>BL239/BL238</f>
        <v>1</v>
      </c>
      <c r="Z239" s="227">
        <v>3</v>
      </c>
      <c r="AA239" s="307" t="s">
        <v>450</v>
      </c>
      <c r="AB239" s="116"/>
      <c r="AC239" s="78"/>
      <c r="AD239" s="79"/>
      <c r="AE239" s="79"/>
      <c r="AF239" s="77">
        <v>20304000</v>
      </c>
      <c r="AG239" s="69">
        <v>20304000</v>
      </c>
      <c r="AH239" s="78">
        <v>9900000</v>
      </c>
      <c r="AI239" s="78">
        <v>9900000</v>
      </c>
      <c r="AJ239" s="116"/>
      <c r="AK239" s="78"/>
      <c r="AL239" s="78"/>
      <c r="AM239" s="78"/>
      <c r="AN239" s="116"/>
      <c r="AO239" s="78"/>
      <c r="AP239" s="78"/>
      <c r="AQ239" s="78"/>
      <c r="AR239" s="116"/>
      <c r="AS239" s="78"/>
      <c r="AT239" s="79"/>
      <c r="AU239" s="79"/>
      <c r="AV239" s="116"/>
      <c r="AW239" s="78"/>
      <c r="AX239" s="78"/>
      <c r="AY239" s="78"/>
      <c r="AZ239" s="116"/>
      <c r="BA239" s="78"/>
      <c r="BB239" s="78"/>
      <c r="BC239" s="78"/>
      <c r="BD239" s="116"/>
      <c r="BE239" s="78"/>
      <c r="BF239" s="79"/>
      <c r="BG239" s="79"/>
      <c r="BH239" s="116"/>
      <c r="BI239" s="78"/>
      <c r="BJ239" s="78"/>
      <c r="BK239" s="78"/>
      <c r="BL239" s="67">
        <f>+AB239+AF239+AJ239+AN239+AR239+AV239+AZ239+BD239+BH239</f>
        <v>20304000</v>
      </c>
      <c r="BM239" s="68">
        <f>AC239+AG239+AK239+AO239+AS239+AW239+BA239+BE239+BI239</f>
        <v>20304000</v>
      </c>
      <c r="BN239" s="68">
        <f>AD239+AH239+AL239+AP239+AT239+AX239+BB239+BF239+BJ239</f>
        <v>9900000</v>
      </c>
      <c r="BO239" s="68">
        <f>AE239+AI239+AM239+AQ239+AU239+AY239+BC239+BG239+BK239</f>
        <v>9900000</v>
      </c>
      <c r="BP239" s="682"/>
      <c r="BQ239" s="238"/>
      <c r="BR239" s="238"/>
      <c r="BS239" s="238"/>
      <c r="BT239" s="685">
        <v>20913120</v>
      </c>
      <c r="BU239" s="322"/>
      <c r="BV239" s="238"/>
      <c r="BW239" s="238"/>
      <c r="BX239" s="238"/>
      <c r="BY239" s="682"/>
      <c r="BZ239" s="322">
        <v>20913120</v>
      </c>
      <c r="CA239" s="322"/>
      <c r="CB239" s="322"/>
      <c r="CC239" s="322"/>
      <c r="CD239" s="682"/>
      <c r="CE239" s="322"/>
      <c r="CF239" s="322"/>
      <c r="CG239" s="322"/>
      <c r="CH239" s="682"/>
      <c r="CI239" s="238"/>
      <c r="CJ239" s="238"/>
      <c r="CK239" s="238"/>
      <c r="CL239" s="682"/>
      <c r="CM239" s="238"/>
      <c r="CN239" s="238"/>
      <c r="CO239" s="238"/>
      <c r="CP239" s="682"/>
      <c r="CQ239" s="238"/>
      <c r="CR239" s="238"/>
      <c r="CS239" s="238"/>
      <c r="CT239" s="238"/>
      <c r="CU239" s="682"/>
      <c r="CV239" s="238"/>
      <c r="CW239" s="238"/>
      <c r="CX239" s="238"/>
      <c r="CY239" s="238"/>
      <c r="CZ239" s="682"/>
      <c r="DA239" s="238"/>
      <c r="DB239" s="238"/>
      <c r="DC239" s="238"/>
      <c r="DD239" s="676">
        <f>BP239+BT239+BY239+CD239+CH239+CL239+CP239+CU239+CZ239</f>
        <v>20913120</v>
      </c>
      <c r="DE239" s="711">
        <f>BQ239+BU239+BZ239+CE239+CI239+CM239+CQ239+CV239+DA239</f>
        <v>20913120</v>
      </c>
      <c r="DF239" s="711">
        <f>BR239+BV239+CA239+CF239+CJ239+CN239+CR239+CW239+DB239</f>
        <v>0</v>
      </c>
      <c r="DG239" s="711">
        <f>BS239+BW239+CB239+CG239+CK239+CO239+CS239+CX239+DC239</f>
        <v>0</v>
      </c>
      <c r="DH239" s="711"/>
      <c r="DI239" s="685"/>
      <c r="DJ239" s="93"/>
      <c r="DK239" s="685"/>
      <c r="DL239" s="685"/>
      <c r="DM239" s="685">
        <v>21540513.600000001</v>
      </c>
      <c r="DN239" s="685"/>
      <c r="DO239" s="685"/>
      <c r="DP239" s="685"/>
      <c r="DQ239" s="685"/>
      <c r="DR239" s="685">
        <v>20913120</v>
      </c>
      <c r="DS239" s="685"/>
      <c r="DT239" s="685"/>
      <c r="DU239" s="685"/>
      <c r="DV239" s="685"/>
      <c r="DW239" s="685"/>
      <c r="DX239" s="685"/>
      <c r="DY239" s="685"/>
      <c r="DZ239" s="685"/>
      <c r="EA239" s="685"/>
      <c r="EB239" s="685"/>
      <c r="EC239" s="685"/>
      <c r="ED239" s="685"/>
      <c r="EE239" s="685"/>
      <c r="EF239" s="685"/>
      <c r="EG239" s="685"/>
      <c r="EH239" s="685"/>
      <c r="EI239" s="685"/>
      <c r="EJ239" s="685"/>
      <c r="EK239" s="685"/>
      <c r="EL239" s="685"/>
      <c r="EM239" s="685"/>
      <c r="EN239" s="685"/>
      <c r="EO239" s="685"/>
      <c r="EP239" s="682"/>
      <c r="EQ239" s="682"/>
      <c r="ER239" s="682"/>
      <c r="ES239" s="676">
        <f>DI239+DM239+DQ239+DU239+DY239+EC239+EG239+EK239+EO239</f>
        <v>21540513.600000001</v>
      </c>
      <c r="ET239" s="690">
        <f>DJ239+DN239+DR239+DV239+DZ239+ED239+EH239+EL239+EP239</f>
        <v>20913120</v>
      </c>
      <c r="EU239" s="690">
        <f>DK239+DO239+DS239+DW239+EA239+EE239+EI239+EM239+EQ239</f>
        <v>0</v>
      </c>
      <c r="EV239" s="690">
        <f>DL239+DP239+DT239+DX239+EB239+EF239+EJ239+EN239+ER239</f>
        <v>0</v>
      </c>
      <c r="EW239" s="834"/>
      <c r="EX239" s="682">
        <v>22186729.008000001</v>
      </c>
      <c r="EY239" s="682"/>
      <c r="EZ239" s="682"/>
      <c r="FA239" s="682"/>
      <c r="FB239" s="682"/>
      <c r="FC239" s="682"/>
      <c r="FD239" s="682"/>
      <c r="FE239" s="682"/>
      <c r="FF239" s="676">
        <f>EW239+EX239+EY239+EZ239+FA239+FB239+FC239+FD239+FE239</f>
        <v>22186729.008000001</v>
      </c>
      <c r="FG239" s="107">
        <f>BL239+DD239+ES239+FF239</f>
        <v>84944362.60800001</v>
      </c>
    </row>
    <row r="240" spans="1:163" ht="24.75" customHeight="1" x14ac:dyDescent="0.2">
      <c r="A240" s="299"/>
      <c r="B240" s="542">
        <v>14</v>
      </c>
      <c r="C240" s="297" t="s">
        <v>582</v>
      </c>
      <c r="D240" s="543"/>
      <c r="E240" s="543"/>
      <c r="F240" s="543"/>
      <c r="G240" s="467"/>
      <c r="H240" s="197"/>
      <c r="I240" s="197"/>
      <c r="J240" s="198"/>
      <c r="K240" s="196"/>
      <c r="L240" s="199"/>
      <c r="M240" s="197"/>
      <c r="N240" s="197"/>
      <c r="O240" s="200"/>
      <c r="P240" s="200"/>
      <c r="Q240" s="197"/>
      <c r="R240" s="201"/>
      <c r="S240" s="864"/>
      <c r="T240" s="197"/>
      <c r="U240" s="197"/>
      <c r="V240" s="200"/>
      <c r="W240" s="196"/>
      <c r="X240" s="196"/>
      <c r="Y240" s="298"/>
      <c r="Z240" s="196"/>
      <c r="AA240" s="196"/>
      <c r="AB240" s="63">
        <f t="shared" ref="AB240:BK240" si="495">AB241+AB245+AB247+AB251+AB254</f>
        <v>0</v>
      </c>
      <c r="AC240" s="63">
        <f t="shared" si="495"/>
        <v>0</v>
      </c>
      <c r="AD240" s="63">
        <f t="shared" si="495"/>
        <v>0</v>
      </c>
      <c r="AE240" s="63">
        <f t="shared" si="495"/>
        <v>0</v>
      </c>
      <c r="AF240" s="63">
        <f t="shared" si="495"/>
        <v>4620095942</v>
      </c>
      <c r="AG240" s="63">
        <f t="shared" si="495"/>
        <v>6456847097</v>
      </c>
      <c r="AH240" s="63">
        <f t="shared" si="495"/>
        <v>3511172309</v>
      </c>
      <c r="AI240" s="63">
        <f t="shared" si="495"/>
        <v>2641172309</v>
      </c>
      <c r="AJ240" s="63">
        <f t="shared" si="495"/>
        <v>310000000</v>
      </c>
      <c r="AK240" s="63">
        <f t="shared" si="495"/>
        <v>310000000</v>
      </c>
      <c r="AL240" s="63">
        <f t="shared" si="495"/>
        <v>310000000</v>
      </c>
      <c r="AM240" s="63">
        <f t="shared" si="495"/>
        <v>310000000</v>
      </c>
      <c r="AN240" s="63">
        <f t="shared" si="495"/>
        <v>1159946856</v>
      </c>
      <c r="AO240" s="63">
        <f t="shared" si="495"/>
        <v>1420369214</v>
      </c>
      <c r="AP240" s="63">
        <f t="shared" si="495"/>
        <v>1113611691</v>
      </c>
      <c r="AQ240" s="63">
        <f t="shared" si="495"/>
        <v>749348680</v>
      </c>
      <c r="AR240" s="63">
        <f t="shared" si="495"/>
        <v>0</v>
      </c>
      <c r="AS240" s="63">
        <f t="shared" si="495"/>
        <v>0</v>
      </c>
      <c r="AT240" s="63">
        <f t="shared" si="495"/>
        <v>0</v>
      </c>
      <c r="AU240" s="63">
        <f t="shared" si="495"/>
        <v>0</v>
      </c>
      <c r="AV240" s="63">
        <f t="shared" si="495"/>
        <v>0</v>
      </c>
      <c r="AW240" s="63">
        <f t="shared" si="495"/>
        <v>0</v>
      </c>
      <c r="AX240" s="63">
        <f t="shared" si="495"/>
        <v>0</v>
      </c>
      <c r="AY240" s="63">
        <f t="shared" si="495"/>
        <v>0</v>
      </c>
      <c r="AZ240" s="63">
        <f t="shared" si="495"/>
        <v>0</v>
      </c>
      <c r="BA240" s="63">
        <f t="shared" si="495"/>
        <v>0</v>
      </c>
      <c r="BB240" s="63">
        <f t="shared" si="495"/>
        <v>0</v>
      </c>
      <c r="BC240" s="63">
        <f t="shared" si="495"/>
        <v>0</v>
      </c>
      <c r="BD240" s="63">
        <f t="shared" si="495"/>
        <v>7882699266</v>
      </c>
      <c r="BE240" s="63">
        <f t="shared" si="495"/>
        <v>10609236816</v>
      </c>
      <c r="BF240" s="63">
        <f t="shared" si="495"/>
        <v>9958568759</v>
      </c>
      <c r="BG240" s="63">
        <f t="shared" si="495"/>
        <v>8423363113</v>
      </c>
      <c r="BH240" s="63">
        <f t="shared" si="495"/>
        <v>0</v>
      </c>
      <c r="BI240" s="63">
        <f t="shared" si="495"/>
        <v>0</v>
      </c>
      <c r="BJ240" s="63">
        <f t="shared" si="495"/>
        <v>0</v>
      </c>
      <c r="BK240" s="63">
        <f t="shared" si="495"/>
        <v>0</v>
      </c>
      <c r="BL240" s="64">
        <f>BL241+BL245+BL247+BL251+BL254</f>
        <v>13972742064</v>
      </c>
      <c r="BM240" s="63">
        <f>BM241+BM245+BM247+BM251+BM254</f>
        <v>18796453127</v>
      </c>
      <c r="BN240" s="63">
        <f>BN241+BN245+BN247+BN251+BN254</f>
        <v>14893352759</v>
      </c>
      <c r="BO240" s="63">
        <f>BO241+BO245+BO247+BO251+BO254</f>
        <v>12123884102</v>
      </c>
      <c r="BP240" s="63">
        <f t="shared" ref="BP240:EF240" si="496">BP241+BP245+BP247+BP251+BP254</f>
        <v>0</v>
      </c>
      <c r="BQ240" s="133">
        <f t="shared" si="496"/>
        <v>0</v>
      </c>
      <c r="BR240" s="133">
        <f t="shared" si="496"/>
        <v>0</v>
      </c>
      <c r="BS240" s="133">
        <f t="shared" si="496"/>
        <v>0</v>
      </c>
      <c r="BT240" s="63">
        <f t="shared" si="496"/>
        <v>4134875595.7799997</v>
      </c>
      <c r="BU240" s="133">
        <f t="shared" si="496"/>
        <v>8636521107</v>
      </c>
      <c r="BV240" s="133">
        <f t="shared" si="496"/>
        <v>8226705708</v>
      </c>
      <c r="BW240" s="133">
        <f t="shared" si="496"/>
        <v>8214705708</v>
      </c>
      <c r="BX240" s="133">
        <f t="shared" ref="BX240" si="497">BX241+BX245+BX247+BX251+BX254</f>
        <v>85423541</v>
      </c>
      <c r="BY240" s="63">
        <f t="shared" si="496"/>
        <v>300000000</v>
      </c>
      <c r="BZ240" s="133">
        <f t="shared" si="496"/>
        <v>5154087112</v>
      </c>
      <c r="CA240" s="133">
        <f t="shared" si="496"/>
        <v>4237317118</v>
      </c>
      <c r="CB240" s="133">
        <f t="shared" si="496"/>
        <v>4222317028</v>
      </c>
      <c r="CC240" s="133">
        <f t="shared" ref="CC240" si="498">CC241+CC245+CC247+CC251+CC254</f>
        <v>543294497.85000002</v>
      </c>
      <c r="CD240" s="63">
        <f t="shared" si="496"/>
        <v>0</v>
      </c>
      <c r="CE240" s="133">
        <f t="shared" si="496"/>
        <v>1041292626</v>
      </c>
      <c r="CF240" s="133">
        <f t="shared" si="496"/>
        <v>658816635</v>
      </c>
      <c r="CG240" s="133">
        <f t="shared" si="496"/>
        <v>601773635</v>
      </c>
      <c r="CH240" s="63">
        <f t="shared" si="496"/>
        <v>0</v>
      </c>
      <c r="CI240" s="133">
        <f t="shared" si="496"/>
        <v>0</v>
      </c>
      <c r="CJ240" s="133">
        <f t="shared" si="496"/>
        <v>0</v>
      </c>
      <c r="CK240" s="133">
        <f t="shared" si="496"/>
        <v>0</v>
      </c>
      <c r="CL240" s="63">
        <f t="shared" si="496"/>
        <v>0</v>
      </c>
      <c r="CM240" s="133">
        <f t="shared" si="496"/>
        <v>0</v>
      </c>
      <c r="CN240" s="133">
        <f t="shared" si="496"/>
        <v>0</v>
      </c>
      <c r="CO240" s="133">
        <f t="shared" si="496"/>
        <v>0</v>
      </c>
      <c r="CP240" s="63">
        <f t="shared" si="496"/>
        <v>0</v>
      </c>
      <c r="CQ240" s="133">
        <f t="shared" si="496"/>
        <v>0</v>
      </c>
      <c r="CR240" s="133">
        <f t="shared" si="496"/>
        <v>0</v>
      </c>
      <c r="CS240" s="133">
        <f t="shared" si="496"/>
        <v>0</v>
      </c>
      <c r="CT240" s="133">
        <f t="shared" si="496"/>
        <v>0</v>
      </c>
      <c r="CU240" s="63">
        <f t="shared" si="496"/>
        <v>7334790933</v>
      </c>
      <c r="CV240" s="133">
        <f t="shared" si="496"/>
        <v>10050013964</v>
      </c>
      <c r="CW240" s="133">
        <f t="shared" si="496"/>
        <v>9521853383</v>
      </c>
      <c r="CX240" s="133">
        <f t="shared" si="496"/>
        <v>8864203383</v>
      </c>
      <c r="CY240" s="133">
        <f t="shared" si="496"/>
        <v>95307757</v>
      </c>
      <c r="CZ240" s="63">
        <f t="shared" si="496"/>
        <v>0</v>
      </c>
      <c r="DA240" s="133">
        <f t="shared" si="496"/>
        <v>0</v>
      </c>
      <c r="DB240" s="133">
        <f t="shared" si="496"/>
        <v>0</v>
      </c>
      <c r="DC240" s="133">
        <f t="shared" si="496"/>
        <v>0</v>
      </c>
      <c r="DD240" s="63">
        <f t="shared" si="496"/>
        <v>11769666528.780001</v>
      </c>
      <c r="DE240" s="63">
        <f t="shared" si="496"/>
        <v>24881914809</v>
      </c>
      <c r="DF240" s="63">
        <f t="shared" si="496"/>
        <v>22644692844</v>
      </c>
      <c r="DG240" s="63">
        <f t="shared" si="496"/>
        <v>21902999754</v>
      </c>
      <c r="DH240" s="63">
        <f t="shared" si="496"/>
        <v>724025795.85000002</v>
      </c>
      <c r="DI240" s="63">
        <f t="shared" si="496"/>
        <v>0</v>
      </c>
      <c r="DJ240" s="63">
        <f t="shared" si="496"/>
        <v>0</v>
      </c>
      <c r="DK240" s="63">
        <f t="shared" si="496"/>
        <v>0</v>
      </c>
      <c r="DL240" s="63">
        <f t="shared" si="496"/>
        <v>0</v>
      </c>
      <c r="DM240" s="63">
        <f t="shared" si="496"/>
        <v>4258921863.6533999</v>
      </c>
      <c r="DN240" s="63">
        <f t="shared" si="496"/>
        <v>1724349718.3499999</v>
      </c>
      <c r="DO240" s="63">
        <f t="shared" si="496"/>
        <v>0</v>
      </c>
      <c r="DP240" s="63">
        <f t="shared" si="496"/>
        <v>0</v>
      </c>
      <c r="DQ240" s="63">
        <f t="shared" si="496"/>
        <v>150000000</v>
      </c>
      <c r="DR240" s="63">
        <f t="shared" si="496"/>
        <v>3690409978.6500001</v>
      </c>
      <c r="DS240" s="63">
        <f t="shared" si="496"/>
        <v>265013368</v>
      </c>
      <c r="DT240" s="63">
        <f t="shared" si="496"/>
        <v>84793368</v>
      </c>
      <c r="DU240" s="63">
        <f t="shared" si="496"/>
        <v>0</v>
      </c>
      <c r="DV240" s="63">
        <f t="shared" si="496"/>
        <v>1065586500</v>
      </c>
      <c r="DW240" s="63">
        <f t="shared" si="496"/>
        <v>950000000</v>
      </c>
      <c r="DX240" s="63">
        <f t="shared" si="496"/>
        <v>0</v>
      </c>
      <c r="DY240" s="63">
        <f t="shared" si="496"/>
        <v>0</v>
      </c>
      <c r="DZ240" s="63">
        <f t="shared" si="496"/>
        <v>0</v>
      </c>
      <c r="EA240" s="63">
        <f t="shared" si="496"/>
        <v>0</v>
      </c>
      <c r="EB240" s="63">
        <f t="shared" si="496"/>
        <v>0</v>
      </c>
      <c r="EC240" s="63">
        <f t="shared" si="496"/>
        <v>0</v>
      </c>
      <c r="ED240" s="63">
        <f t="shared" si="496"/>
        <v>0</v>
      </c>
      <c r="EE240" s="63">
        <f t="shared" si="496"/>
        <v>0</v>
      </c>
      <c r="EF240" s="63">
        <f t="shared" si="496"/>
        <v>0</v>
      </c>
      <c r="EG240" s="63">
        <f t="shared" ref="EG240" si="499">EG241+EG245+EG247+EG251+EG254</f>
        <v>0</v>
      </c>
      <c r="EH240" s="63">
        <f t="shared" ref="EH240:ER240" si="500">EH241+EH245+EH247+EH251+EH254</f>
        <v>0</v>
      </c>
      <c r="EI240" s="63">
        <f t="shared" si="500"/>
        <v>0</v>
      </c>
      <c r="EJ240" s="63">
        <f t="shared" si="500"/>
        <v>0</v>
      </c>
      <c r="EK240" s="63">
        <f t="shared" si="500"/>
        <v>7554834662</v>
      </c>
      <c r="EL240" s="63">
        <f t="shared" si="500"/>
        <v>8603059408</v>
      </c>
      <c r="EM240" s="63">
        <f t="shared" si="500"/>
        <v>4773326700</v>
      </c>
      <c r="EN240" s="63">
        <f t="shared" si="500"/>
        <v>0</v>
      </c>
      <c r="EO240" s="63">
        <f t="shared" si="500"/>
        <v>0</v>
      </c>
      <c r="EP240" s="63">
        <f t="shared" si="500"/>
        <v>0</v>
      </c>
      <c r="EQ240" s="63">
        <f t="shared" si="500"/>
        <v>0</v>
      </c>
      <c r="ER240" s="63">
        <f t="shared" si="500"/>
        <v>0</v>
      </c>
      <c r="ES240" s="63">
        <f>ES241+ES245+ES247+ES251+ES254</f>
        <v>11963756525.653402</v>
      </c>
      <c r="ET240" s="63">
        <f t="shared" ref="ET240:EV240" si="501">ET241+ET245+ET247+ET251+ET254</f>
        <v>15083405605</v>
      </c>
      <c r="EU240" s="63">
        <f t="shared" si="501"/>
        <v>5988340068</v>
      </c>
      <c r="EV240" s="63">
        <f t="shared" si="501"/>
        <v>84793368</v>
      </c>
      <c r="EW240" s="674"/>
      <c r="EX240" s="674"/>
      <c r="EY240" s="674"/>
      <c r="EZ240" s="674"/>
      <c r="FA240" s="674"/>
      <c r="FB240" s="674"/>
      <c r="FC240" s="674"/>
      <c r="FD240" s="674"/>
      <c r="FE240" s="674"/>
      <c r="FF240" s="804">
        <f>FF241+FF245+FF247+FF251+FF254</f>
        <v>12218169220.415003</v>
      </c>
      <c r="FG240" s="63">
        <f>FG241+FG245+FG247+FG251+FG254</f>
        <v>49924334338.848396</v>
      </c>
    </row>
    <row r="241" spans="1:163" ht="24.75" customHeight="1" x14ac:dyDescent="0.2">
      <c r="A241" s="299"/>
      <c r="B241" s="296"/>
      <c r="C241" s="205">
        <v>50</v>
      </c>
      <c r="D241" s="206" t="s">
        <v>583</v>
      </c>
      <c r="E241" s="209"/>
      <c r="F241" s="209"/>
      <c r="G241" s="205"/>
      <c r="H241" s="206"/>
      <c r="I241" s="209"/>
      <c r="J241" s="208"/>
      <c r="K241" s="210"/>
      <c r="L241" s="211"/>
      <c r="M241" s="209"/>
      <c r="N241" s="209"/>
      <c r="O241" s="212"/>
      <c r="P241" s="212"/>
      <c r="Q241" s="209"/>
      <c r="R241" s="213"/>
      <c r="S241" s="865"/>
      <c r="T241" s="209"/>
      <c r="U241" s="209"/>
      <c r="V241" s="212"/>
      <c r="W241" s="210"/>
      <c r="X241" s="210"/>
      <c r="Y241" s="300"/>
      <c r="Z241" s="210"/>
      <c r="AA241" s="210"/>
      <c r="AB241" s="65">
        <f t="shared" ref="AB241:BK241" si="502">SUM(AB242:AB244)</f>
        <v>0</v>
      </c>
      <c r="AC241" s="65">
        <f t="shared" si="502"/>
        <v>0</v>
      </c>
      <c r="AD241" s="65">
        <f t="shared" si="502"/>
        <v>0</v>
      </c>
      <c r="AE241" s="65">
        <f t="shared" si="502"/>
        <v>0</v>
      </c>
      <c r="AF241" s="65">
        <f t="shared" si="502"/>
        <v>4379703942</v>
      </c>
      <c r="AG241" s="65">
        <f t="shared" si="502"/>
        <v>6005673137</v>
      </c>
      <c r="AH241" s="65">
        <f t="shared" si="502"/>
        <v>3249781642</v>
      </c>
      <c r="AI241" s="65">
        <f t="shared" si="502"/>
        <v>2379781642</v>
      </c>
      <c r="AJ241" s="65">
        <f t="shared" si="502"/>
        <v>0</v>
      </c>
      <c r="AK241" s="65">
        <f t="shared" si="502"/>
        <v>0</v>
      </c>
      <c r="AL241" s="65">
        <f t="shared" si="502"/>
        <v>0</v>
      </c>
      <c r="AM241" s="65">
        <f t="shared" si="502"/>
        <v>0</v>
      </c>
      <c r="AN241" s="65">
        <f t="shared" si="502"/>
        <v>1159946856</v>
      </c>
      <c r="AO241" s="65">
        <f t="shared" si="502"/>
        <v>1420369214</v>
      </c>
      <c r="AP241" s="65">
        <f t="shared" si="502"/>
        <v>1113611691</v>
      </c>
      <c r="AQ241" s="65">
        <f t="shared" si="502"/>
        <v>749348680</v>
      </c>
      <c r="AR241" s="65">
        <f t="shared" si="502"/>
        <v>0</v>
      </c>
      <c r="AS241" s="65">
        <f t="shared" si="502"/>
        <v>0</v>
      </c>
      <c r="AT241" s="65">
        <f t="shared" si="502"/>
        <v>0</v>
      </c>
      <c r="AU241" s="65">
        <f t="shared" si="502"/>
        <v>0</v>
      </c>
      <c r="AV241" s="65">
        <f t="shared" si="502"/>
        <v>0</v>
      </c>
      <c r="AW241" s="65">
        <f t="shared" si="502"/>
        <v>0</v>
      </c>
      <c r="AX241" s="65">
        <f t="shared" si="502"/>
        <v>0</v>
      </c>
      <c r="AY241" s="65">
        <f t="shared" si="502"/>
        <v>0</v>
      </c>
      <c r="AZ241" s="65">
        <f t="shared" si="502"/>
        <v>0</v>
      </c>
      <c r="BA241" s="65">
        <f t="shared" si="502"/>
        <v>0</v>
      </c>
      <c r="BB241" s="65">
        <f t="shared" si="502"/>
        <v>0</v>
      </c>
      <c r="BC241" s="65">
        <f t="shared" si="502"/>
        <v>0</v>
      </c>
      <c r="BD241" s="65">
        <f t="shared" si="502"/>
        <v>7882699266</v>
      </c>
      <c r="BE241" s="65">
        <f t="shared" si="502"/>
        <v>10609236816</v>
      </c>
      <c r="BF241" s="65">
        <f t="shared" si="502"/>
        <v>9958568759</v>
      </c>
      <c r="BG241" s="65">
        <f t="shared" si="502"/>
        <v>8423363113</v>
      </c>
      <c r="BH241" s="65">
        <f t="shared" si="502"/>
        <v>0</v>
      </c>
      <c r="BI241" s="65">
        <f t="shared" si="502"/>
        <v>0</v>
      </c>
      <c r="BJ241" s="65">
        <f t="shared" si="502"/>
        <v>0</v>
      </c>
      <c r="BK241" s="65">
        <f t="shared" si="502"/>
        <v>0</v>
      </c>
      <c r="BL241" s="66">
        <f>SUM(BL242:BL244)</f>
        <v>13422350064</v>
      </c>
      <c r="BM241" s="65">
        <f>SUM(BM242:BM244)</f>
        <v>18035279167</v>
      </c>
      <c r="BN241" s="65">
        <f>SUM(BN242:BN244)</f>
        <v>14321962092</v>
      </c>
      <c r="BO241" s="65">
        <f>SUM(BO242:BO244)</f>
        <v>11552493435</v>
      </c>
      <c r="BP241" s="65">
        <f t="shared" ref="BP241:EF241" si="503">SUM(BP242:BP244)</f>
        <v>0</v>
      </c>
      <c r="BQ241" s="135">
        <f t="shared" si="503"/>
        <v>0</v>
      </c>
      <c r="BR241" s="135">
        <f t="shared" si="503"/>
        <v>0</v>
      </c>
      <c r="BS241" s="135">
        <f t="shared" si="503"/>
        <v>0</v>
      </c>
      <c r="BT241" s="65">
        <f t="shared" si="503"/>
        <v>3887271835.7800002</v>
      </c>
      <c r="BU241" s="135">
        <f t="shared" si="503"/>
        <v>8236521107</v>
      </c>
      <c r="BV241" s="135">
        <f t="shared" si="503"/>
        <v>8109705708</v>
      </c>
      <c r="BW241" s="135">
        <f t="shared" si="503"/>
        <v>8109705708</v>
      </c>
      <c r="BX241" s="135">
        <f t="shared" ref="BX241" si="504">SUM(BX242:BX244)</f>
        <v>85423541</v>
      </c>
      <c r="BY241" s="65">
        <f t="shared" si="503"/>
        <v>0</v>
      </c>
      <c r="BZ241" s="135">
        <f t="shared" si="503"/>
        <v>4606483352</v>
      </c>
      <c r="CA241" s="135">
        <f t="shared" si="503"/>
        <v>4043205327</v>
      </c>
      <c r="CB241" s="135">
        <f t="shared" si="503"/>
        <v>4043205327</v>
      </c>
      <c r="CC241" s="135">
        <f t="shared" ref="CC241" si="505">SUM(CC242:CC244)</f>
        <v>543294497.85000002</v>
      </c>
      <c r="CD241" s="65">
        <f t="shared" si="503"/>
        <v>0</v>
      </c>
      <c r="CE241" s="135">
        <f t="shared" si="503"/>
        <v>1041292626</v>
      </c>
      <c r="CF241" s="135">
        <f t="shared" si="503"/>
        <v>658816635</v>
      </c>
      <c r="CG241" s="135">
        <f t="shared" si="503"/>
        <v>601773635</v>
      </c>
      <c r="CH241" s="65">
        <f t="shared" si="503"/>
        <v>0</v>
      </c>
      <c r="CI241" s="135">
        <f t="shared" si="503"/>
        <v>0</v>
      </c>
      <c r="CJ241" s="135">
        <f t="shared" si="503"/>
        <v>0</v>
      </c>
      <c r="CK241" s="135">
        <f t="shared" si="503"/>
        <v>0</v>
      </c>
      <c r="CL241" s="65">
        <f t="shared" si="503"/>
        <v>0</v>
      </c>
      <c r="CM241" s="135">
        <f t="shared" si="503"/>
        <v>0</v>
      </c>
      <c r="CN241" s="135">
        <f t="shared" si="503"/>
        <v>0</v>
      </c>
      <c r="CO241" s="135">
        <f t="shared" si="503"/>
        <v>0</v>
      </c>
      <c r="CP241" s="65">
        <f t="shared" si="503"/>
        <v>0</v>
      </c>
      <c r="CQ241" s="135">
        <f t="shared" si="503"/>
        <v>0</v>
      </c>
      <c r="CR241" s="135">
        <f t="shared" si="503"/>
        <v>0</v>
      </c>
      <c r="CS241" s="135">
        <f t="shared" si="503"/>
        <v>0</v>
      </c>
      <c r="CT241" s="135">
        <f t="shared" si="503"/>
        <v>0</v>
      </c>
      <c r="CU241" s="65">
        <f t="shared" si="503"/>
        <v>7334790933</v>
      </c>
      <c r="CV241" s="135">
        <f t="shared" si="503"/>
        <v>10050013964</v>
      </c>
      <c r="CW241" s="135">
        <f t="shared" si="503"/>
        <v>9521853383</v>
      </c>
      <c r="CX241" s="135">
        <f t="shared" si="503"/>
        <v>8864203383</v>
      </c>
      <c r="CY241" s="135">
        <f t="shared" si="503"/>
        <v>95307757</v>
      </c>
      <c r="CZ241" s="65">
        <f t="shared" si="503"/>
        <v>0</v>
      </c>
      <c r="DA241" s="135">
        <f t="shared" si="503"/>
        <v>0</v>
      </c>
      <c r="DB241" s="135">
        <f t="shared" si="503"/>
        <v>0</v>
      </c>
      <c r="DC241" s="135">
        <f t="shared" si="503"/>
        <v>0</v>
      </c>
      <c r="DD241" s="65">
        <f t="shared" si="503"/>
        <v>11222062768.780001</v>
      </c>
      <c r="DE241" s="65">
        <f t="shared" si="503"/>
        <v>23934311049</v>
      </c>
      <c r="DF241" s="65">
        <f t="shared" si="503"/>
        <v>22333581053</v>
      </c>
      <c r="DG241" s="65">
        <f t="shared" si="503"/>
        <v>21618888053</v>
      </c>
      <c r="DH241" s="65">
        <f t="shared" si="503"/>
        <v>724025795.85000002</v>
      </c>
      <c r="DI241" s="65">
        <f t="shared" si="503"/>
        <v>0</v>
      </c>
      <c r="DJ241" s="65">
        <f t="shared" si="503"/>
        <v>0</v>
      </c>
      <c r="DK241" s="65">
        <f t="shared" si="503"/>
        <v>0</v>
      </c>
      <c r="DL241" s="65">
        <f t="shared" si="503"/>
        <v>0</v>
      </c>
      <c r="DM241" s="65">
        <f t="shared" si="503"/>
        <v>4003889990.8534002</v>
      </c>
      <c r="DN241" s="65">
        <f t="shared" si="503"/>
        <v>1524349718.3499999</v>
      </c>
      <c r="DO241" s="65">
        <f t="shared" si="503"/>
        <v>0</v>
      </c>
      <c r="DP241" s="65">
        <f t="shared" si="503"/>
        <v>0</v>
      </c>
      <c r="DQ241" s="65">
        <f t="shared" si="503"/>
        <v>0</v>
      </c>
      <c r="DR241" s="65">
        <f t="shared" si="503"/>
        <v>3093806218.6500001</v>
      </c>
      <c r="DS241" s="65">
        <f t="shared" si="503"/>
        <v>38713368</v>
      </c>
      <c r="DT241" s="65">
        <f t="shared" si="503"/>
        <v>38713368</v>
      </c>
      <c r="DU241" s="65">
        <f t="shared" si="503"/>
        <v>0</v>
      </c>
      <c r="DV241" s="65">
        <f t="shared" si="503"/>
        <v>1065586500</v>
      </c>
      <c r="DW241" s="65">
        <f t="shared" si="503"/>
        <v>950000000</v>
      </c>
      <c r="DX241" s="65">
        <f t="shared" si="503"/>
        <v>0</v>
      </c>
      <c r="DY241" s="65">
        <f t="shared" si="503"/>
        <v>0</v>
      </c>
      <c r="DZ241" s="65">
        <f t="shared" si="503"/>
        <v>0</v>
      </c>
      <c r="EA241" s="65">
        <f t="shared" si="503"/>
        <v>0</v>
      </c>
      <c r="EB241" s="65">
        <f t="shared" si="503"/>
        <v>0</v>
      </c>
      <c r="EC241" s="65">
        <f t="shared" si="503"/>
        <v>0</v>
      </c>
      <c r="ED241" s="65">
        <f t="shared" si="503"/>
        <v>0</v>
      </c>
      <c r="EE241" s="65">
        <f t="shared" si="503"/>
        <v>0</v>
      </c>
      <c r="EF241" s="65">
        <f t="shared" si="503"/>
        <v>0</v>
      </c>
      <c r="EG241" s="65">
        <f t="shared" ref="EG241" si="506">SUM(EG242:EG244)</f>
        <v>0</v>
      </c>
      <c r="EH241" s="65">
        <f t="shared" ref="EH241:ER241" si="507">SUM(EH242:EH244)</f>
        <v>0</v>
      </c>
      <c r="EI241" s="65">
        <f t="shared" si="507"/>
        <v>0</v>
      </c>
      <c r="EJ241" s="65">
        <f t="shared" si="507"/>
        <v>0</v>
      </c>
      <c r="EK241" s="65">
        <f t="shared" si="507"/>
        <v>7554834662</v>
      </c>
      <c r="EL241" s="65">
        <f t="shared" si="507"/>
        <v>8603059408</v>
      </c>
      <c r="EM241" s="65">
        <f t="shared" si="507"/>
        <v>4773326700</v>
      </c>
      <c r="EN241" s="65">
        <f t="shared" si="507"/>
        <v>0</v>
      </c>
      <c r="EO241" s="65">
        <f t="shared" si="507"/>
        <v>0</v>
      </c>
      <c r="EP241" s="65">
        <f t="shared" si="507"/>
        <v>0</v>
      </c>
      <c r="EQ241" s="65">
        <f t="shared" si="507"/>
        <v>0</v>
      </c>
      <c r="ER241" s="65">
        <f t="shared" si="507"/>
        <v>0</v>
      </c>
      <c r="ES241" s="65">
        <f>SUM(ES242:ES244)</f>
        <v>11558724652.853401</v>
      </c>
      <c r="ET241" s="65">
        <f t="shared" ref="ET241:EV241" si="508">SUM(ET242:ET244)</f>
        <v>14286801845</v>
      </c>
      <c r="EU241" s="65">
        <f t="shared" si="508"/>
        <v>5762040068</v>
      </c>
      <c r="EV241" s="65">
        <f t="shared" si="508"/>
        <v>38713368</v>
      </c>
      <c r="EW241" s="675"/>
      <c r="EX241" s="675"/>
      <c r="EY241" s="675"/>
      <c r="EZ241" s="675"/>
      <c r="FA241" s="675"/>
      <c r="FB241" s="675"/>
      <c r="FC241" s="675"/>
      <c r="FD241" s="675"/>
      <c r="FE241" s="675"/>
      <c r="FF241" s="82">
        <f>SUM(FF242:FF244)</f>
        <v>11905486391.579002</v>
      </c>
      <c r="FG241" s="65">
        <f>SUM(FG242:FG244)</f>
        <v>48108623877.212402</v>
      </c>
    </row>
    <row r="242" spans="1:163" ht="93.75" customHeight="1" x14ac:dyDescent="0.2">
      <c r="A242" s="299"/>
      <c r="B242" s="299"/>
      <c r="C242" s="217">
        <v>28</v>
      </c>
      <c r="D242" s="544" t="s">
        <v>584</v>
      </c>
      <c r="E242" s="303">
        <v>0.5</v>
      </c>
      <c r="F242" s="303">
        <v>1</v>
      </c>
      <c r="G242" s="226">
        <v>166</v>
      </c>
      <c r="H242" s="222" t="s">
        <v>585</v>
      </c>
      <c r="I242" s="444" t="s">
        <v>586</v>
      </c>
      <c r="J242" s="538" t="s">
        <v>439</v>
      </c>
      <c r="K242" s="472">
        <v>2</v>
      </c>
      <c r="L242" s="492" t="s">
        <v>58</v>
      </c>
      <c r="M242" s="541">
        <v>1</v>
      </c>
      <c r="N242" s="541">
        <v>0.8</v>
      </c>
      <c r="O242" s="497">
        <v>1</v>
      </c>
      <c r="P242" s="950">
        <v>1</v>
      </c>
      <c r="Q242" s="789">
        <v>1</v>
      </c>
      <c r="R242" s="228"/>
      <c r="S242" s="1039">
        <v>0.8</v>
      </c>
      <c r="T242" s="495">
        <v>1</v>
      </c>
      <c r="U242" s="495"/>
      <c r="V242" s="925">
        <v>1</v>
      </c>
      <c r="W242" s="495">
        <v>1</v>
      </c>
      <c r="X242" s="492"/>
      <c r="Y242" s="545"/>
      <c r="Z242" s="226">
        <v>3</v>
      </c>
      <c r="AA242" s="223" t="s">
        <v>450</v>
      </c>
      <c r="AB242" s="77"/>
      <c r="AC242" s="78"/>
      <c r="AD242" s="79"/>
      <c r="AE242" s="79"/>
      <c r="AF242" s="77"/>
      <c r="AG242" s="78"/>
      <c r="AH242" s="78"/>
      <c r="AI242" s="78"/>
      <c r="AJ242" s="77"/>
      <c r="AK242" s="78"/>
      <c r="AL242" s="78"/>
      <c r="AM242" s="78"/>
      <c r="AN242" s="77"/>
      <c r="AO242" s="78"/>
      <c r="AP242" s="78"/>
      <c r="AQ242" s="78"/>
      <c r="AR242" s="77"/>
      <c r="AS242" s="78"/>
      <c r="AT242" s="79"/>
      <c r="AU242" s="79"/>
      <c r="AV242" s="77"/>
      <c r="AW242" s="78"/>
      <c r="AX242" s="78"/>
      <c r="AY242" s="78"/>
      <c r="AZ242" s="77"/>
      <c r="BA242" s="78"/>
      <c r="BB242" s="78"/>
      <c r="BC242" s="78"/>
      <c r="BD242" s="77"/>
      <c r="BE242" s="78"/>
      <c r="BF242" s="79"/>
      <c r="BG242" s="79"/>
      <c r="BH242" s="77"/>
      <c r="BI242" s="78"/>
      <c r="BJ242" s="78"/>
      <c r="BK242" s="78"/>
      <c r="BL242" s="67">
        <f>+AB242+AF242+AJ242+AN242+AR242+AV242+AZ242+BD242+BH242</f>
        <v>0</v>
      </c>
      <c r="BM242" s="68">
        <f t="shared" ref="BM242:BO244" si="509">AC242+AG242+AK242+AO242+AS242+AW242+BA242+BE242+BI242</f>
        <v>0</v>
      </c>
      <c r="BN242" s="68">
        <f t="shared" si="509"/>
        <v>0</v>
      </c>
      <c r="BO242" s="68">
        <f t="shared" si="509"/>
        <v>0</v>
      </c>
      <c r="BP242" s="682"/>
      <c r="BQ242" s="238"/>
      <c r="BR242" s="238"/>
      <c r="BS242" s="238"/>
      <c r="BT242" s="682"/>
      <c r="BU242" s="322"/>
      <c r="BV242" s="238"/>
      <c r="BW242" s="238"/>
      <c r="BX242" s="238"/>
      <c r="BY242" s="682"/>
      <c r="BZ242" s="238"/>
      <c r="CA242" s="238"/>
      <c r="CB242" s="238"/>
      <c r="CC242" s="238"/>
      <c r="CD242" s="682"/>
      <c r="CE242" s="238"/>
      <c r="CF242" s="238"/>
      <c r="CG242" s="238"/>
      <c r="CH242" s="682"/>
      <c r="CI242" s="238"/>
      <c r="CJ242" s="238"/>
      <c r="CK242" s="238"/>
      <c r="CL242" s="682"/>
      <c r="CM242" s="238"/>
      <c r="CN242" s="238"/>
      <c r="CO242" s="238"/>
      <c r="CP242" s="682"/>
      <c r="CQ242" s="238"/>
      <c r="CR242" s="238"/>
      <c r="CS242" s="238"/>
      <c r="CT242" s="238"/>
      <c r="CU242" s="682"/>
      <c r="CV242" s="238"/>
      <c r="CW242" s="238"/>
      <c r="CX242" s="238"/>
      <c r="CY242" s="238"/>
      <c r="CZ242" s="682"/>
      <c r="DA242" s="238"/>
      <c r="DB242" s="238"/>
      <c r="DC242" s="238"/>
      <c r="DD242" s="676">
        <f t="shared" ref="DD242:DG244" si="510">BP242+BT242+BY242+CD242+CH242+CL242+CP242+CU242+CZ242</f>
        <v>0</v>
      </c>
      <c r="DE242" s="711">
        <f t="shared" si="510"/>
        <v>0</v>
      </c>
      <c r="DF242" s="711">
        <f t="shared" si="510"/>
        <v>0</v>
      </c>
      <c r="DG242" s="711">
        <f t="shared" si="510"/>
        <v>0</v>
      </c>
      <c r="DH242" s="711"/>
      <c r="DI242" s="685"/>
      <c r="DJ242" s="93"/>
      <c r="DK242" s="685"/>
      <c r="DL242" s="685"/>
      <c r="DM242" s="685"/>
      <c r="DN242" s="685"/>
      <c r="DO242" s="685"/>
      <c r="DP242" s="685"/>
      <c r="DQ242" s="685"/>
      <c r="DR242" s="685"/>
      <c r="DS242" s="685"/>
      <c r="DT242" s="685"/>
      <c r="DU242" s="685"/>
      <c r="DV242" s="685"/>
      <c r="DW242" s="685"/>
      <c r="DX242" s="685"/>
      <c r="DY242" s="685"/>
      <c r="DZ242" s="685"/>
      <c r="EA242" s="685"/>
      <c r="EB242" s="685"/>
      <c r="EC242" s="685"/>
      <c r="ED242" s="685"/>
      <c r="EE242" s="685"/>
      <c r="EF242" s="685"/>
      <c r="EG242" s="685"/>
      <c r="EH242" s="685"/>
      <c r="EI242" s="685"/>
      <c r="EJ242" s="685"/>
      <c r="EK242" s="685"/>
      <c r="EL242" s="685"/>
      <c r="EM242" s="685"/>
      <c r="EN242" s="685"/>
      <c r="EO242" s="685"/>
      <c r="EP242" s="682"/>
      <c r="EQ242" s="682"/>
      <c r="ER242" s="682"/>
      <c r="ES242" s="676">
        <f>DI242+DM242+DQ242+DU242+DY242+EC242+EG242+EK242+EO242</f>
        <v>0</v>
      </c>
      <c r="ET242" s="690">
        <f t="shared" ref="ET242:EV244" si="511">DJ242+DN242+DR242+DV242+DZ242+ED242+EH242+EL242+EP242</f>
        <v>0</v>
      </c>
      <c r="EU242" s="690">
        <f t="shared" si="511"/>
        <v>0</v>
      </c>
      <c r="EV242" s="690">
        <f t="shared" si="511"/>
        <v>0</v>
      </c>
      <c r="EW242" s="834"/>
      <c r="EX242" s="682"/>
      <c r="EY242" s="682"/>
      <c r="EZ242" s="682"/>
      <c r="FA242" s="682"/>
      <c r="FB242" s="682"/>
      <c r="FC242" s="682"/>
      <c r="FD242" s="682"/>
      <c r="FE242" s="682"/>
      <c r="FF242" s="676">
        <f>EW242+EX242+EY242+EZ242+FA242+FB242+FC242+FD242+FE242</f>
        <v>0</v>
      </c>
      <c r="FG242" s="107">
        <f>BL242+DD242+ES242+FF242</f>
        <v>0</v>
      </c>
    </row>
    <row r="243" spans="1:163" s="234" customFormat="1" ht="93.75" customHeight="1" x14ac:dyDescent="0.25">
      <c r="A243" s="299"/>
      <c r="B243" s="299"/>
      <c r="C243" s="240"/>
      <c r="D243" s="546"/>
      <c r="E243" s="338"/>
      <c r="F243" s="338"/>
      <c r="G243" s="226">
        <v>167</v>
      </c>
      <c r="H243" s="222" t="s">
        <v>587</v>
      </c>
      <c r="I243" s="444" t="s">
        <v>588</v>
      </c>
      <c r="J243" s="538" t="s">
        <v>439</v>
      </c>
      <c r="K243" s="472">
        <v>2</v>
      </c>
      <c r="L243" s="492" t="s">
        <v>58</v>
      </c>
      <c r="M243" s="541">
        <v>15</v>
      </c>
      <c r="N243" s="541">
        <v>15</v>
      </c>
      <c r="O243" s="497">
        <v>15</v>
      </c>
      <c r="P243" s="950">
        <v>15</v>
      </c>
      <c r="Q243" s="789">
        <v>15</v>
      </c>
      <c r="R243" s="228"/>
      <c r="S243" s="925">
        <v>15</v>
      </c>
      <c r="T243" s="495">
        <v>15</v>
      </c>
      <c r="U243" s="495"/>
      <c r="V243" s="925">
        <v>15</v>
      </c>
      <c r="W243" s="495">
        <v>15</v>
      </c>
      <c r="X243" s="492"/>
      <c r="Y243" s="449">
        <f>BL243/BL241</f>
        <v>1</v>
      </c>
      <c r="Z243" s="226">
        <v>3</v>
      </c>
      <c r="AA243" s="223" t="s">
        <v>450</v>
      </c>
      <c r="AB243" s="77"/>
      <c r="AC243" s="78"/>
      <c r="AD243" s="79"/>
      <c r="AE243" s="79"/>
      <c r="AF243" s="117">
        <v>4379703942</v>
      </c>
      <c r="AG243" s="69">
        <v>6005673137</v>
      </c>
      <c r="AH243" s="75">
        <v>3249781642</v>
      </c>
      <c r="AI243" s="75">
        <v>2379781642</v>
      </c>
      <c r="AJ243" s="77"/>
      <c r="AK243" s="78"/>
      <c r="AL243" s="78"/>
      <c r="AM243" s="78"/>
      <c r="AN243" s="85">
        <f>68256639+34500717+423437500+633752000</f>
        <v>1159946856</v>
      </c>
      <c r="AO243" s="75">
        <v>1420369214</v>
      </c>
      <c r="AP243" s="75">
        <v>1113611691</v>
      </c>
      <c r="AQ243" s="75">
        <v>749348680</v>
      </c>
      <c r="AR243" s="85"/>
      <c r="AS243" s="75"/>
      <c r="AT243" s="68"/>
      <c r="AU243" s="79"/>
      <c r="AV243" s="77"/>
      <c r="AW243" s="78"/>
      <c r="AX243" s="78"/>
      <c r="AY243" s="78"/>
      <c r="AZ243" s="77"/>
      <c r="BA243" s="78"/>
      <c r="BB243" s="78"/>
      <c r="BC243" s="78"/>
      <c r="BD243" s="75">
        <v>7882699266</v>
      </c>
      <c r="BE243" s="75">
        <v>10609236816</v>
      </c>
      <c r="BF243" s="68">
        <v>9958568759</v>
      </c>
      <c r="BG243" s="68">
        <v>8423363113</v>
      </c>
      <c r="BH243" s="77"/>
      <c r="BI243" s="78"/>
      <c r="BJ243" s="78"/>
      <c r="BK243" s="78"/>
      <c r="BL243" s="67">
        <f>+AB243+AF243+AJ243+AN243+AR243+AV243+AZ243+BD243+BH243</f>
        <v>13422350064</v>
      </c>
      <c r="BM243" s="68">
        <f t="shared" si="509"/>
        <v>18035279167</v>
      </c>
      <c r="BN243" s="68">
        <f t="shared" si="509"/>
        <v>14321962092</v>
      </c>
      <c r="BO243" s="68">
        <f t="shared" si="509"/>
        <v>11552493435</v>
      </c>
      <c r="BP243" s="682"/>
      <c r="BQ243" s="238"/>
      <c r="BR243" s="238"/>
      <c r="BS243" s="238"/>
      <c r="BT243" s="682">
        <v>3887271835.7800002</v>
      </c>
      <c r="BU243" s="322">
        <v>8236521107</v>
      </c>
      <c r="BV243" s="322">
        <v>8109705708</v>
      </c>
      <c r="BW243" s="322">
        <v>8109705708</v>
      </c>
      <c r="BX243" s="322">
        <v>85423541</v>
      </c>
      <c r="BY243" s="682"/>
      <c r="BZ243" s="322">
        <v>4606483352</v>
      </c>
      <c r="CA243" s="322">
        <v>4043205327</v>
      </c>
      <c r="CB243" s="322">
        <v>4043205327</v>
      </c>
      <c r="CC243" s="685">
        <v>543294497.85000002</v>
      </c>
      <c r="CD243" s="682"/>
      <c r="CE243" s="322">
        <v>1041292626</v>
      </c>
      <c r="CF243" s="322">
        <v>658816635</v>
      </c>
      <c r="CG243" s="322">
        <v>601773635</v>
      </c>
      <c r="CH243" s="682"/>
      <c r="CI243" s="238"/>
      <c r="CJ243" s="238"/>
      <c r="CK243" s="238"/>
      <c r="CL243" s="682"/>
      <c r="CM243" s="238"/>
      <c r="CN243" s="238"/>
      <c r="CO243" s="238"/>
      <c r="CP243" s="682"/>
      <c r="CQ243" s="238"/>
      <c r="CR243" s="238"/>
      <c r="CS243" s="238"/>
      <c r="CT243" s="238"/>
      <c r="CU243" s="682">
        <v>7334790933</v>
      </c>
      <c r="CV243" s="322">
        <v>10050013964</v>
      </c>
      <c r="CW243" s="322">
        <v>9521853383</v>
      </c>
      <c r="CX243" s="322">
        <v>8864203383</v>
      </c>
      <c r="CY243" s="685">
        <v>95307757</v>
      </c>
      <c r="CZ243" s="682"/>
      <c r="DA243" s="238"/>
      <c r="DB243" s="238"/>
      <c r="DC243" s="238"/>
      <c r="DD243" s="676">
        <f t="shared" si="510"/>
        <v>11222062768.780001</v>
      </c>
      <c r="DE243" s="711">
        <f t="shared" si="510"/>
        <v>23934311049</v>
      </c>
      <c r="DF243" s="711">
        <f t="shared" si="510"/>
        <v>22333581053</v>
      </c>
      <c r="DG243" s="711">
        <f t="shared" si="510"/>
        <v>21618888053</v>
      </c>
      <c r="DH243" s="711">
        <f>CY243+CC243+BX243</f>
        <v>724025795.85000002</v>
      </c>
      <c r="DI243" s="685"/>
      <c r="DJ243" s="93"/>
      <c r="DK243" s="685"/>
      <c r="DL243" s="685"/>
      <c r="DM243" s="683">
        <v>4003889990.8534002</v>
      </c>
      <c r="DN243" s="683">
        <v>1524349718.3499999</v>
      </c>
      <c r="DO243" s="683"/>
      <c r="DP243" s="683"/>
      <c r="DQ243" s="685"/>
      <c r="DR243" s="685">
        <v>3093806218.6500001</v>
      </c>
      <c r="DS243" s="685">
        <v>38713368</v>
      </c>
      <c r="DT243" s="685">
        <v>38713368</v>
      </c>
      <c r="DU243" s="685"/>
      <c r="DV243" s="685">
        <v>1065586500</v>
      </c>
      <c r="DW243" s="685">
        <v>950000000</v>
      </c>
      <c r="DX243" s="685">
        <v>0</v>
      </c>
      <c r="DY243" s="685"/>
      <c r="DZ243" s="685"/>
      <c r="EA243" s="685"/>
      <c r="EB243" s="685"/>
      <c r="EC243" s="685"/>
      <c r="ED243" s="685"/>
      <c r="EE243" s="685"/>
      <c r="EF243" s="685"/>
      <c r="EG243" s="685"/>
      <c r="EH243" s="685"/>
      <c r="EI243" s="685"/>
      <c r="EJ243" s="685"/>
      <c r="EK243" s="685">
        <v>7554834662</v>
      </c>
      <c r="EL243" s="685">
        <v>8603059408</v>
      </c>
      <c r="EM243" s="685">
        <v>4773326700</v>
      </c>
      <c r="EN243" s="685"/>
      <c r="EO243" s="685"/>
      <c r="EP243" s="682"/>
      <c r="EQ243" s="682"/>
      <c r="ER243" s="682"/>
      <c r="ES243" s="676">
        <f>DI243+DM243+DQ243+DU243+DY243+EC243+EG243+EK243+EO243</f>
        <v>11558724652.853401</v>
      </c>
      <c r="ET243" s="690">
        <f t="shared" si="511"/>
        <v>14286801845</v>
      </c>
      <c r="EU243" s="690">
        <f t="shared" si="511"/>
        <v>5762040068</v>
      </c>
      <c r="EV243" s="690">
        <f t="shared" si="511"/>
        <v>38713368</v>
      </c>
      <c r="EW243" s="844"/>
      <c r="EX243" s="683">
        <v>4124006690.5790024</v>
      </c>
      <c r="EY243" s="682"/>
      <c r="EZ243" s="682"/>
      <c r="FA243" s="682"/>
      <c r="FB243" s="682"/>
      <c r="FC243" s="685"/>
      <c r="FD243" s="706">
        <v>7781479701</v>
      </c>
      <c r="FE243" s="682"/>
      <c r="FF243" s="676">
        <f>EW243+EX243+EY243+EZ243+FA243+FB243+FC243+FD243+FE243</f>
        <v>11905486391.579002</v>
      </c>
      <c r="FG243" s="107">
        <f>BL243+DD243+ES243+FF243</f>
        <v>48108623877.212402</v>
      </c>
    </row>
    <row r="244" spans="1:163" ht="93.75" customHeight="1" x14ac:dyDescent="0.2">
      <c r="A244" s="299"/>
      <c r="B244" s="299"/>
      <c r="C244" s="239"/>
      <c r="D244" s="547"/>
      <c r="E244" s="365"/>
      <c r="F244" s="365"/>
      <c r="G244" s="226">
        <v>168</v>
      </c>
      <c r="H244" s="222" t="s">
        <v>589</v>
      </c>
      <c r="I244" s="444" t="s">
        <v>590</v>
      </c>
      <c r="J244" s="538" t="s">
        <v>439</v>
      </c>
      <c r="K244" s="472">
        <v>2</v>
      </c>
      <c r="L244" s="492" t="s">
        <v>58</v>
      </c>
      <c r="M244" s="541">
        <v>7</v>
      </c>
      <c r="N244" s="541">
        <v>14</v>
      </c>
      <c r="O244" s="497">
        <v>14</v>
      </c>
      <c r="P244" s="950">
        <v>14</v>
      </c>
      <c r="Q244" s="789">
        <v>14</v>
      </c>
      <c r="R244" s="228"/>
      <c r="S244" s="925">
        <v>14</v>
      </c>
      <c r="T244" s="495">
        <v>14</v>
      </c>
      <c r="U244" s="495"/>
      <c r="V244" s="925">
        <v>14</v>
      </c>
      <c r="W244" s="495">
        <v>14</v>
      </c>
      <c r="X244" s="492"/>
      <c r="Y244" s="545"/>
      <c r="Z244" s="226">
        <v>3</v>
      </c>
      <c r="AA244" s="223" t="s">
        <v>450</v>
      </c>
      <c r="AB244" s="77"/>
      <c r="AC244" s="78"/>
      <c r="AD244" s="79"/>
      <c r="AE244" s="79"/>
      <c r="AF244" s="77"/>
      <c r="AG244" s="78"/>
      <c r="AH244" s="78"/>
      <c r="AI244" s="78"/>
      <c r="AJ244" s="77"/>
      <c r="AK244" s="78"/>
      <c r="AL244" s="78"/>
      <c r="AM244" s="78"/>
      <c r="AN244" s="77"/>
      <c r="AO244" s="78"/>
      <c r="AP244" s="78"/>
      <c r="AQ244" s="78"/>
      <c r="AR244" s="77"/>
      <c r="AS244" s="78"/>
      <c r="AT244" s="79"/>
      <c r="AU244" s="79"/>
      <c r="AV244" s="77"/>
      <c r="AW244" s="78"/>
      <c r="AX244" s="78"/>
      <c r="AY244" s="78"/>
      <c r="AZ244" s="77"/>
      <c r="BA244" s="78"/>
      <c r="BB244" s="78"/>
      <c r="BC244" s="78"/>
      <c r="BD244" s="77"/>
      <c r="BE244" s="78"/>
      <c r="BF244" s="79"/>
      <c r="BG244" s="79"/>
      <c r="BH244" s="77"/>
      <c r="BI244" s="78"/>
      <c r="BJ244" s="78"/>
      <c r="BK244" s="78"/>
      <c r="BL244" s="67">
        <f>+AB244+AF244+AJ244+AN244+AR244+AV244+AZ244+BD244+BH244</f>
        <v>0</v>
      </c>
      <c r="BM244" s="68">
        <f t="shared" si="509"/>
        <v>0</v>
      </c>
      <c r="BN244" s="68">
        <f t="shared" si="509"/>
        <v>0</v>
      </c>
      <c r="BO244" s="68">
        <f t="shared" si="509"/>
        <v>0</v>
      </c>
      <c r="BP244" s="682"/>
      <c r="BQ244" s="238"/>
      <c r="BR244" s="238"/>
      <c r="BS244" s="238"/>
      <c r="BT244" s="682"/>
      <c r="BU244" s="322"/>
      <c r="BV244" s="238"/>
      <c r="BW244" s="238"/>
      <c r="BX244" s="238"/>
      <c r="BY244" s="682"/>
      <c r="BZ244" s="238"/>
      <c r="CA244" s="238"/>
      <c r="CB244" s="238"/>
      <c r="CC244" s="238"/>
      <c r="CD244" s="682"/>
      <c r="CE244" s="238"/>
      <c r="CF244" s="238"/>
      <c r="CG244" s="238"/>
      <c r="CH244" s="682"/>
      <c r="CI244" s="238"/>
      <c r="CJ244" s="238"/>
      <c r="CK244" s="238"/>
      <c r="CL244" s="682"/>
      <c r="CM244" s="238"/>
      <c r="CN244" s="238"/>
      <c r="CO244" s="238"/>
      <c r="CP244" s="682"/>
      <c r="CQ244" s="238"/>
      <c r="CR244" s="238"/>
      <c r="CS244" s="238"/>
      <c r="CT244" s="238"/>
      <c r="CU244" s="682"/>
      <c r="CV244" s="238"/>
      <c r="CW244" s="238"/>
      <c r="CX244" s="238"/>
      <c r="CY244" s="238"/>
      <c r="CZ244" s="682"/>
      <c r="DA244" s="238"/>
      <c r="DB244" s="238"/>
      <c r="DC244" s="238"/>
      <c r="DD244" s="676">
        <f t="shared" si="510"/>
        <v>0</v>
      </c>
      <c r="DE244" s="711">
        <f t="shared" si="510"/>
        <v>0</v>
      </c>
      <c r="DF244" s="711">
        <f t="shared" si="510"/>
        <v>0</v>
      </c>
      <c r="DG244" s="711">
        <f t="shared" si="510"/>
        <v>0</v>
      </c>
      <c r="DH244" s="711"/>
      <c r="DI244" s="685"/>
      <c r="DJ244" s="93"/>
      <c r="DK244" s="685"/>
      <c r="DL244" s="685"/>
      <c r="DM244" s="685"/>
      <c r="DN244" s="685"/>
      <c r="DO244" s="685"/>
      <c r="DP244" s="685"/>
      <c r="DQ244" s="685"/>
      <c r="DR244" s="685"/>
      <c r="DS244" s="685"/>
      <c r="DT244" s="685"/>
      <c r="DU244" s="685"/>
      <c r="DV244" s="685"/>
      <c r="DW244" s="685"/>
      <c r="DX244" s="685"/>
      <c r="DY244" s="685"/>
      <c r="DZ244" s="685"/>
      <c r="EA244" s="685"/>
      <c r="EB244" s="685"/>
      <c r="EC244" s="685"/>
      <c r="ED244" s="685"/>
      <c r="EE244" s="685"/>
      <c r="EF244" s="685"/>
      <c r="EG244" s="685"/>
      <c r="EH244" s="685"/>
      <c r="EI244" s="685"/>
      <c r="EJ244" s="685"/>
      <c r="EK244" s="685"/>
      <c r="EL244" s="685"/>
      <c r="EM244" s="685"/>
      <c r="EN244" s="685"/>
      <c r="EO244" s="685"/>
      <c r="EP244" s="682"/>
      <c r="EQ244" s="682"/>
      <c r="ER244" s="682"/>
      <c r="ES244" s="676">
        <f>DI244+DM244+DQ244+DU244+DY244+EC244+EG244+EK244+EO244</f>
        <v>0</v>
      </c>
      <c r="ET244" s="690">
        <f t="shared" si="511"/>
        <v>0</v>
      </c>
      <c r="EU244" s="690">
        <f t="shared" si="511"/>
        <v>0</v>
      </c>
      <c r="EV244" s="690">
        <f t="shared" si="511"/>
        <v>0</v>
      </c>
      <c r="EW244" s="834"/>
      <c r="EX244" s="682"/>
      <c r="EY244" s="682"/>
      <c r="EZ244" s="682"/>
      <c r="FA244" s="682"/>
      <c r="FB244" s="682"/>
      <c r="FC244" s="682"/>
      <c r="FD244" s="682"/>
      <c r="FE244" s="682"/>
      <c r="FF244" s="676">
        <f>EW244+EX244+EY244+EZ244+FA244+FB244+FC244+FD244+FE244</f>
        <v>0</v>
      </c>
      <c r="FG244" s="107">
        <f>BL244+DD244+ES244+FF244</f>
        <v>0</v>
      </c>
    </row>
    <row r="245" spans="1:163" ht="24.75" customHeight="1" x14ac:dyDescent="0.2">
      <c r="A245" s="299"/>
      <c r="B245" s="299"/>
      <c r="C245" s="205">
        <v>51</v>
      </c>
      <c r="D245" s="206" t="s">
        <v>591</v>
      </c>
      <c r="E245" s="209"/>
      <c r="F245" s="209"/>
      <c r="G245" s="208"/>
      <c r="H245" s="209"/>
      <c r="I245" s="209"/>
      <c r="J245" s="208"/>
      <c r="K245" s="210"/>
      <c r="L245" s="211"/>
      <c r="M245" s="209"/>
      <c r="N245" s="209"/>
      <c r="O245" s="212"/>
      <c r="P245" s="212"/>
      <c r="Q245" s="209"/>
      <c r="R245" s="213"/>
      <c r="S245" s="865"/>
      <c r="T245" s="209"/>
      <c r="U245" s="209"/>
      <c r="V245" s="212"/>
      <c r="W245" s="210"/>
      <c r="X245" s="210"/>
      <c r="Y245" s="300"/>
      <c r="Z245" s="210"/>
      <c r="AA245" s="210"/>
      <c r="AB245" s="65">
        <f t="shared" ref="AB245:BK245" si="512">SUM(AB246)</f>
        <v>0</v>
      </c>
      <c r="AC245" s="65">
        <f t="shared" si="512"/>
        <v>0</v>
      </c>
      <c r="AD245" s="65">
        <f t="shared" si="512"/>
        <v>0</v>
      </c>
      <c r="AE245" s="65">
        <f t="shared" si="512"/>
        <v>0</v>
      </c>
      <c r="AF245" s="65">
        <f t="shared" si="512"/>
        <v>42864000</v>
      </c>
      <c r="AG245" s="65">
        <f t="shared" si="512"/>
        <v>53645960</v>
      </c>
      <c r="AH245" s="65">
        <f t="shared" si="512"/>
        <v>38266667</v>
      </c>
      <c r="AI245" s="65">
        <f t="shared" si="512"/>
        <v>38266667</v>
      </c>
      <c r="AJ245" s="65">
        <f t="shared" si="512"/>
        <v>0</v>
      </c>
      <c r="AK245" s="65">
        <f t="shared" si="512"/>
        <v>0</v>
      </c>
      <c r="AL245" s="65">
        <f t="shared" si="512"/>
        <v>0</v>
      </c>
      <c r="AM245" s="65">
        <f t="shared" si="512"/>
        <v>0</v>
      </c>
      <c r="AN245" s="65">
        <f t="shared" si="512"/>
        <v>0</v>
      </c>
      <c r="AO245" s="65">
        <f t="shared" si="512"/>
        <v>0</v>
      </c>
      <c r="AP245" s="65">
        <f t="shared" si="512"/>
        <v>0</v>
      </c>
      <c r="AQ245" s="65">
        <f t="shared" si="512"/>
        <v>0</v>
      </c>
      <c r="AR245" s="65">
        <f t="shared" si="512"/>
        <v>0</v>
      </c>
      <c r="AS245" s="65">
        <f t="shared" si="512"/>
        <v>0</v>
      </c>
      <c r="AT245" s="65">
        <f t="shared" si="512"/>
        <v>0</v>
      </c>
      <c r="AU245" s="65">
        <f t="shared" si="512"/>
        <v>0</v>
      </c>
      <c r="AV245" s="65">
        <f t="shared" si="512"/>
        <v>0</v>
      </c>
      <c r="AW245" s="65">
        <f t="shared" si="512"/>
        <v>0</v>
      </c>
      <c r="AX245" s="65">
        <f t="shared" si="512"/>
        <v>0</v>
      </c>
      <c r="AY245" s="65">
        <f t="shared" si="512"/>
        <v>0</v>
      </c>
      <c r="AZ245" s="65">
        <f t="shared" si="512"/>
        <v>0</v>
      </c>
      <c r="BA245" s="65">
        <f t="shared" si="512"/>
        <v>0</v>
      </c>
      <c r="BB245" s="65">
        <f t="shared" si="512"/>
        <v>0</v>
      </c>
      <c r="BC245" s="65">
        <f t="shared" si="512"/>
        <v>0</v>
      </c>
      <c r="BD245" s="65">
        <f t="shared" si="512"/>
        <v>0</v>
      </c>
      <c r="BE245" s="65">
        <f t="shared" si="512"/>
        <v>0</v>
      </c>
      <c r="BF245" s="65">
        <f t="shared" si="512"/>
        <v>0</v>
      </c>
      <c r="BG245" s="65">
        <f t="shared" si="512"/>
        <v>0</v>
      </c>
      <c r="BH245" s="65">
        <f t="shared" si="512"/>
        <v>0</v>
      </c>
      <c r="BI245" s="65">
        <f t="shared" si="512"/>
        <v>0</v>
      </c>
      <c r="BJ245" s="65">
        <f t="shared" si="512"/>
        <v>0</v>
      </c>
      <c r="BK245" s="65">
        <f t="shared" si="512"/>
        <v>0</v>
      </c>
      <c r="BL245" s="66">
        <f>SUM(BL246)</f>
        <v>42864000</v>
      </c>
      <c r="BM245" s="65">
        <f>SUM(BM246)</f>
        <v>53645960</v>
      </c>
      <c r="BN245" s="65">
        <f t="shared" ref="BN245:ED245" si="513">SUM(BN246)</f>
        <v>38266667</v>
      </c>
      <c r="BO245" s="65">
        <f t="shared" si="513"/>
        <v>38266667</v>
      </c>
      <c r="BP245" s="65">
        <f t="shared" si="513"/>
        <v>0</v>
      </c>
      <c r="BQ245" s="135">
        <f t="shared" si="513"/>
        <v>0</v>
      </c>
      <c r="BR245" s="135">
        <f t="shared" si="513"/>
        <v>0</v>
      </c>
      <c r="BS245" s="135">
        <f t="shared" si="513"/>
        <v>0</v>
      </c>
      <c r="BT245" s="65">
        <f t="shared" si="513"/>
        <v>44149920</v>
      </c>
      <c r="BU245" s="135">
        <f t="shared" si="513"/>
        <v>0</v>
      </c>
      <c r="BV245" s="135">
        <f t="shared" si="513"/>
        <v>0</v>
      </c>
      <c r="BW245" s="135">
        <f t="shared" si="513"/>
        <v>0</v>
      </c>
      <c r="BX245" s="135"/>
      <c r="BY245" s="65">
        <f t="shared" si="513"/>
        <v>0</v>
      </c>
      <c r="BZ245" s="135">
        <f t="shared" si="513"/>
        <v>44149920</v>
      </c>
      <c r="CA245" s="135">
        <f t="shared" si="513"/>
        <v>43560000</v>
      </c>
      <c r="CB245" s="135">
        <f t="shared" si="513"/>
        <v>43560000</v>
      </c>
      <c r="CC245" s="135"/>
      <c r="CD245" s="65">
        <f t="shared" si="513"/>
        <v>0</v>
      </c>
      <c r="CE245" s="135">
        <f t="shared" si="513"/>
        <v>0</v>
      </c>
      <c r="CF245" s="135">
        <f t="shared" si="513"/>
        <v>0</v>
      </c>
      <c r="CG245" s="135">
        <f t="shared" si="513"/>
        <v>0</v>
      </c>
      <c r="CH245" s="65">
        <f t="shared" si="513"/>
        <v>0</v>
      </c>
      <c r="CI245" s="135">
        <f t="shared" si="513"/>
        <v>0</v>
      </c>
      <c r="CJ245" s="135">
        <f t="shared" si="513"/>
        <v>0</v>
      </c>
      <c r="CK245" s="135">
        <f t="shared" si="513"/>
        <v>0</v>
      </c>
      <c r="CL245" s="65">
        <f t="shared" si="513"/>
        <v>0</v>
      </c>
      <c r="CM245" s="135">
        <f t="shared" si="513"/>
        <v>0</v>
      </c>
      <c r="CN245" s="135">
        <f t="shared" si="513"/>
        <v>0</v>
      </c>
      <c r="CO245" s="135">
        <f t="shared" si="513"/>
        <v>0</v>
      </c>
      <c r="CP245" s="65">
        <f t="shared" si="513"/>
        <v>0</v>
      </c>
      <c r="CQ245" s="135">
        <f t="shared" si="513"/>
        <v>0</v>
      </c>
      <c r="CR245" s="135">
        <f t="shared" si="513"/>
        <v>0</v>
      </c>
      <c r="CS245" s="135">
        <f t="shared" si="513"/>
        <v>0</v>
      </c>
      <c r="CT245" s="135"/>
      <c r="CU245" s="65">
        <f t="shared" si="513"/>
        <v>0</v>
      </c>
      <c r="CV245" s="135">
        <f t="shared" si="513"/>
        <v>0</v>
      </c>
      <c r="CW245" s="135">
        <f t="shared" si="513"/>
        <v>0</v>
      </c>
      <c r="CX245" s="135">
        <f t="shared" si="513"/>
        <v>0</v>
      </c>
      <c r="CY245" s="135"/>
      <c r="CZ245" s="65">
        <f t="shared" si="513"/>
        <v>0</v>
      </c>
      <c r="DA245" s="135">
        <f t="shared" si="513"/>
        <v>0</v>
      </c>
      <c r="DB245" s="135">
        <f t="shared" si="513"/>
        <v>0</v>
      </c>
      <c r="DC245" s="135">
        <f t="shared" si="513"/>
        <v>0</v>
      </c>
      <c r="DD245" s="65">
        <f t="shared" si="513"/>
        <v>44149920</v>
      </c>
      <c r="DE245" s="65">
        <f t="shared" si="513"/>
        <v>44149920</v>
      </c>
      <c r="DF245" s="65">
        <f t="shared" si="513"/>
        <v>43560000</v>
      </c>
      <c r="DG245" s="65">
        <f t="shared" si="513"/>
        <v>43560000</v>
      </c>
      <c r="DH245" s="65"/>
      <c r="DI245" s="65">
        <f t="shared" si="513"/>
        <v>0</v>
      </c>
      <c r="DJ245" s="65">
        <f t="shared" si="513"/>
        <v>0</v>
      </c>
      <c r="DK245" s="65">
        <f t="shared" si="513"/>
        <v>0</v>
      </c>
      <c r="DL245" s="65">
        <f t="shared" si="513"/>
        <v>0</v>
      </c>
      <c r="DM245" s="65">
        <f t="shared" si="513"/>
        <v>45474417.600000001</v>
      </c>
      <c r="DN245" s="65">
        <f t="shared" si="513"/>
        <v>0</v>
      </c>
      <c r="DO245" s="65">
        <f t="shared" si="513"/>
        <v>0</v>
      </c>
      <c r="DP245" s="65">
        <f t="shared" si="513"/>
        <v>0</v>
      </c>
      <c r="DQ245" s="65">
        <f t="shared" si="513"/>
        <v>0</v>
      </c>
      <c r="DR245" s="65">
        <f t="shared" si="513"/>
        <v>44149920</v>
      </c>
      <c r="DS245" s="65">
        <f t="shared" si="513"/>
        <v>31680000</v>
      </c>
      <c r="DT245" s="65">
        <f t="shared" si="513"/>
        <v>10560000</v>
      </c>
      <c r="DU245" s="65">
        <f t="shared" si="513"/>
        <v>0</v>
      </c>
      <c r="DV245" s="65">
        <f t="shared" si="513"/>
        <v>0</v>
      </c>
      <c r="DW245" s="65">
        <f t="shared" si="513"/>
        <v>0</v>
      </c>
      <c r="DX245" s="65">
        <f t="shared" si="513"/>
        <v>0</v>
      </c>
      <c r="DY245" s="65">
        <f t="shared" si="513"/>
        <v>0</v>
      </c>
      <c r="DZ245" s="65">
        <f t="shared" si="513"/>
        <v>0</v>
      </c>
      <c r="EA245" s="65">
        <f t="shared" si="513"/>
        <v>0</v>
      </c>
      <c r="EB245" s="65">
        <f t="shared" si="513"/>
        <v>0</v>
      </c>
      <c r="EC245" s="65">
        <f t="shared" si="513"/>
        <v>0</v>
      </c>
      <c r="ED245" s="65">
        <f t="shared" si="513"/>
        <v>0</v>
      </c>
      <c r="EE245" s="65">
        <f t="shared" ref="EE245:ER245" si="514">SUM(EE246)</f>
        <v>0</v>
      </c>
      <c r="EF245" s="65">
        <f t="shared" si="514"/>
        <v>0</v>
      </c>
      <c r="EG245" s="65">
        <f t="shared" si="514"/>
        <v>0</v>
      </c>
      <c r="EH245" s="65">
        <f t="shared" si="514"/>
        <v>0</v>
      </c>
      <c r="EI245" s="65">
        <f t="shared" si="514"/>
        <v>0</v>
      </c>
      <c r="EJ245" s="65">
        <f t="shared" si="514"/>
        <v>0</v>
      </c>
      <c r="EK245" s="65">
        <f t="shared" si="514"/>
        <v>0</v>
      </c>
      <c r="EL245" s="65">
        <f t="shared" si="514"/>
        <v>0</v>
      </c>
      <c r="EM245" s="65">
        <f t="shared" si="514"/>
        <v>0</v>
      </c>
      <c r="EN245" s="65">
        <f t="shared" si="514"/>
        <v>0</v>
      </c>
      <c r="EO245" s="65">
        <f t="shared" si="514"/>
        <v>0</v>
      </c>
      <c r="EP245" s="65">
        <f t="shared" si="514"/>
        <v>0</v>
      </c>
      <c r="EQ245" s="65">
        <f t="shared" si="514"/>
        <v>0</v>
      </c>
      <c r="ER245" s="65">
        <f t="shared" si="514"/>
        <v>0</v>
      </c>
      <c r="ES245" s="65">
        <f>SUM(ES246)</f>
        <v>45474417.600000001</v>
      </c>
      <c r="ET245" s="65">
        <f t="shared" ref="ET245:EV245" si="515">SUM(ET246)</f>
        <v>44149920</v>
      </c>
      <c r="EU245" s="65">
        <f t="shared" si="515"/>
        <v>31680000</v>
      </c>
      <c r="EV245" s="65">
        <f t="shared" si="515"/>
        <v>10560000</v>
      </c>
      <c r="EW245" s="675"/>
      <c r="EX245" s="675"/>
      <c r="EY245" s="675"/>
      <c r="EZ245" s="675"/>
      <c r="FA245" s="675"/>
      <c r="FB245" s="675"/>
      <c r="FC245" s="675"/>
      <c r="FD245" s="675"/>
      <c r="FE245" s="675"/>
      <c r="FF245" s="82">
        <f>SUM(FF246)</f>
        <v>46838650.128000006</v>
      </c>
      <c r="FG245" s="65">
        <f>SUM(FG246)</f>
        <v>179326987.72799999</v>
      </c>
    </row>
    <row r="246" spans="1:163" ht="62.25" customHeight="1" x14ac:dyDescent="0.2">
      <c r="A246" s="299"/>
      <c r="B246" s="299"/>
      <c r="C246" s="247" t="s">
        <v>592</v>
      </c>
      <c r="D246" s="244" t="s">
        <v>593</v>
      </c>
      <c r="E246" s="548">
        <v>0.6</v>
      </c>
      <c r="F246" s="548">
        <v>1</v>
      </c>
      <c r="G246" s="226">
        <v>169</v>
      </c>
      <c r="H246" s="222" t="s">
        <v>594</v>
      </c>
      <c r="I246" s="444" t="s">
        <v>595</v>
      </c>
      <c r="J246" s="538" t="s">
        <v>439</v>
      </c>
      <c r="K246" s="472">
        <v>2</v>
      </c>
      <c r="L246" s="492" t="s">
        <v>58</v>
      </c>
      <c r="M246" s="541">
        <v>8</v>
      </c>
      <c r="N246" s="541">
        <v>12</v>
      </c>
      <c r="O246" s="497">
        <v>12</v>
      </c>
      <c r="P246" s="950">
        <v>12</v>
      </c>
      <c r="Q246" s="789">
        <v>12</v>
      </c>
      <c r="R246" s="228"/>
      <c r="S246" s="925">
        <v>12</v>
      </c>
      <c r="T246" s="495">
        <v>12</v>
      </c>
      <c r="U246" s="495"/>
      <c r="V246" s="925">
        <v>12</v>
      </c>
      <c r="W246" s="495">
        <v>12</v>
      </c>
      <c r="X246" s="492"/>
      <c r="Y246" s="388">
        <f>BL246/BL245</f>
        <v>1</v>
      </c>
      <c r="Z246" s="226">
        <v>3</v>
      </c>
      <c r="AA246" s="223" t="s">
        <v>450</v>
      </c>
      <c r="AB246" s="85"/>
      <c r="AC246" s="75"/>
      <c r="AD246" s="68"/>
      <c r="AE246" s="68"/>
      <c r="AF246" s="69">
        <v>42864000</v>
      </c>
      <c r="AG246" s="69">
        <v>53645960</v>
      </c>
      <c r="AH246" s="75">
        <v>38266667</v>
      </c>
      <c r="AI246" s="75">
        <v>38266667</v>
      </c>
      <c r="AJ246" s="85"/>
      <c r="AK246" s="75"/>
      <c r="AL246" s="75"/>
      <c r="AM246" s="75"/>
      <c r="AN246" s="85"/>
      <c r="AO246" s="75"/>
      <c r="AP246" s="75"/>
      <c r="AQ246" s="75"/>
      <c r="AR246" s="85"/>
      <c r="AS246" s="75"/>
      <c r="AT246" s="68"/>
      <c r="AU246" s="68"/>
      <c r="AV246" s="85"/>
      <c r="AW246" s="75"/>
      <c r="AX246" s="75"/>
      <c r="AY246" s="75"/>
      <c r="AZ246" s="85"/>
      <c r="BA246" s="75"/>
      <c r="BB246" s="75"/>
      <c r="BC246" s="75"/>
      <c r="BD246" s="85"/>
      <c r="BE246" s="75"/>
      <c r="BF246" s="68"/>
      <c r="BG246" s="68"/>
      <c r="BH246" s="85"/>
      <c r="BI246" s="75"/>
      <c r="BJ246" s="75"/>
      <c r="BK246" s="75"/>
      <c r="BL246" s="67">
        <f>+AB246+AF246+AJ246+AN246+AR246+AV246+AZ246+BD246+BH246</f>
        <v>42864000</v>
      </c>
      <c r="BM246" s="68">
        <f>AC246+AG246+AK246+AO246+AS246+AW246+BA246+BE246+BI246</f>
        <v>53645960</v>
      </c>
      <c r="BN246" s="68">
        <f>AD246+AH246+AL246+AP246+AT246+AX246+BB246+BF246+BJ246</f>
        <v>38266667</v>
      </c>
      <c r="BO246" s="68">
        <f>AE246+AI246+AM246+AQ246+AU246+AY246+BC246+BG246+BK246</f>
        <v>38266667</v>
      </c>
      <c r="BP246" s="682"/>
      <c r="BQ246" s="238"/>
      <c r="BR246" s="238"/>
      <c r="BS246" s="238"/>
      <c r="BT246" s="685">
        <v>44149920</v>
      </c>
      <c r="BU246" s="322"/>
      <c r="BV246" s="238"/>
      <c r="BW246" s="322"/>
      <c r="BX246" s="322"/>
      <c r="BY246" s="682"/>
      <c r="BZ246" s="322">
        <v>44149920</v>
      </c>
      <c r="CA246" s="322">
        <v>43560000</v>
      </c>
      <c r="CB246" s="322">
        <v>43560000</v>
      </c>
      <c r="CC246" s="322"/>
      <c r="CD246" s="682"/>
      <c r="CE246" s="322"/>
      <c r="CF246" s="322"/>
      <c r="CG246" s="322"/>
      <c r="CH246" s="682"/>
      <c r="CI246" s="238"/>
      <c r="CJ246" s="238"/>
      <c r="CK246" s="238"/>
      <c r="CL246" s="682"/>
      <c r="CM246" s="238"/>
      <c r="CN246" s="238"/>
      <c r="CO246" s="238"/>
      <c r="CP246" s="682"/>
      <c r="CQ246" s="238"/>
      <c r="CR246" s="238"/>
      <c r="CS246" s="238"/>
      <c r="CT246" s="238"/>
      <c r="CU246" s="682"/>
      <c r="CV246" s="238"/>
      <c r="CW246" s="238"/>
      <c r="CX246" s="238"/>
      <c r="CY246" s="238"/>
      <c r="CZ246" s="682"/>
      <c r="DA246" s="238"/>
      <c r="DB246" s="238"/>
      <c r="DC246" s="238"/>
      <c r="DD246" s="676">
        <f>BP246+BT246+BY246+CD246+CH246+CL246+CP246+CU246+CZ246</f>
        <v>44149920</v>
      </c>
      <c r="DE246" s="711">
        <f>BQ246+BU246+BZ246+CE246+CI246+CM246+CQ246+CV246+DA246</f>
        <v>44149920</v>
      </c>
      <c r="DF246" s="711">
        <f>BR246+BV246+CA246+CF246+CJ246+CN246+CR246+CW246+DB246</f>
        <v>43560000</v>
      </c>
      <c r="DG246" s="711">
        <f>BS246+BW246+CB246+CG246+CK246+CO246+CS246+CX246+DC246</f>
        <v>43560000</v>
      </c>
      <c r="DH246" s="711"/>
      <c r="DI246" s="685"/>
      <c r="DJ246" s="93"/>
      <c r="DK246" s="685"/>
      <c r="DL246" s="685"/>
      <c r="DM246" s="685">
        <v>45474417.600000001</v>
      </c>
      <c r="DN246" s="685"/>
      <c r="DO246" s="685"/>
      <c r="DP246" s="685"/>
      <c r="DQ246" s="685"/>
      <c r="DR246" s="685">
        <v>44149920</v>
      </c>
      <c r="DS246" s="685">
        <v>31680000</v>
      </c>
      <c r="DT246" s="685">
        <v>10560000</v>
      </c>
      <c r="DU246" s="685"/>
      <c r="DV246" s="685"/>
      <c r="DW246" s="685"/>
      <c r="DX246" s="685"/>
      <c r="DY246" s="685"/>
      <c r="DZ246" s="685"/>
      <c r="EA246" s="685"/>
      <c r="EB246" s="685"/>
      <c r="EC246" s="685"/>
      <c r="ED246" s="685"/>
      <c r="EE246" s="685"/>
      <c r="EF246" s="685"/>
      <c r="EG246" s="685"/>
      <c r="EH246" s="685"/>
      <c r="EI246" s="685"/>
      <c r="EJ246" s="685"/>
      <c r="EK246" s="685"/>
      <c r="EL246" s="685"/>
      <c r="EM246" s="685"/>
      <c r="EN246" s="685"/>
      <c r="EO246" s="685"/>
      <c r="EP246" s="682"/>
      <c r="EQ246" s="682"/>
      <c r="ER246" s="682"/>
      <c r="ES246" s="676">
        <f>DI246+DM246+DQ246+DU246+DY246+EC246+EG246+EK246+EO246</f>
        <v>45474417.600000001</v>
      </c>
      <c r="ET246" s="690">
        <f>DJ246+DN246+DR246+DV246+DZ246+ED246+EH246+EL246+EP246</f>
        <v>44149920</v>
      </c>
      <c r="EU246" s="690">
        <f>DK246+DO246+DS246+DW246+EA246+EE246+EI246+EM246+EQ246</f>
        <v>31680000</v>
      </c>
      <c r="EV246" s="690">
        <f>DL246+DP246+DT246+DX246+EB246+EF246+EJ246+EN246+ER246</f>
        <v>10560000</v>
      </c>
      <c r="EW246" s="834"/>
      <c r="EX246" s="682">
        <v>46838650.128000006</v>
      </c>
      <c r="EY246" s="682"/>
      <c r="EZ246" s="682"/>
      <c r="FA246" s="682"/>
      <c r="FB246" s="682"/>
      <c r="FC246" s="682"/>
      <c r="FD246" s="682"/>
      <c r="FE246" s="682"/>
      <c r="FF246" s="676">
        <f>EW246+EX246+EY246+EZ246+FA246+FB246+FC246+FD246+FE246</f>
        <v>46838650.128000006</v>
      </c>
      <c r="FG246" s="107">
        <f>BL246+DD246+ES246+FF246</f>
        <v>179326987.72799999</v>
      </c>
    </row>
    <row r="247" spans="1:163" ht="24.75" customHeight="1" x14ac:dyDescent="0.2">
      <c r="A247" s="299"/>
      <c r="B247" s="299"/>
      <c r="C247" s="205">
        <v>52</v>
      </c>
      <c r="D247" s="206" t="s">
        <v>596</v>
      </c>
      <c r="E247" s="259"/>
      <c r="F247" s="259"/>
      <c r="G247" s="208"/>
      <c r="H247" s="209"/>
      <c r="I247" s="259"/>
      <c r="J247" s="208"/>
      <c r="K247" s="208"/>
      <c r="L247" s="260"/>
      <c r="M247" s="259"/>
      <c r="N247" s="259"/>
      <c r="O247" s="150"/>
      <c r="P247" s="150"/>
      <c r="Q247" s="259"/>
      <c r="R247" s="262"/>
      <c r="S247" s="871"/>
      <c r="T247" s="150"/>
      <c r="U247" s="150"/>
      <c r="V247" s="150"/>
      <c r="W247" s="150"/>
      <c r="X247" s="150"/>
      <c r="Y247" s="150"/>
      <c r="Z247" s="150"/>
      <c r="AA247" s="150"/>
      <c r="AB247" s="101">
        <f>SUM(AB248:AB250)</f>
        <v>0</v>
      </c>
      <c r="AC247" s="101">
        <f t="shared" ref="AC247:CP247" si="516">SUM(AC248:AC250)</f>
        <v>0</v>
      </c>
      <c r="AD247" s="101">
        <f t="shared" si="516"/>
        <v>0</v>
      </c>
      <c r="AE247" s="101">
        <f t="shared" si="516"/>
        <v>0</v>
      </c>
      <c r="AF247" s="101">
        <f t="shared" si="516"/>
        <v>140000000</v>
      </c>
      <c r="AG247" s="101">
        <f t="shared" si="516"/>
        <v>140000000</v>
      </c>
      <c r="AH247" s="101">
        <f t="shared" si="516"/>
        <v>0</v>
      </c>
      <c r="AI247" s="101">
        <f t="shared" si="516"/>
        <v>0</v>
      </c>
      <c r="AJ247" s="101">
        <f t="shared" si="516"/>
        <v>310000000</v>
      </c>
      <c r="AK247" s="101">
        <f t="shared" si="516"/>
        <v>310000000</v>
      </c>
      <c r="AL247" s="101">
        <f t="shared" si="516"/>
        <v>310000000</v>
      </c>
      <c r="AM247" s="101">
        <f t="shared" si="516"/>
        <v>310000000</v>
      </c>
      <c r="AN247" s="101">
        <f t="shared" si="516"/>
        <v>0</v>
      </c>
      <c r="AO247" s="101">
        <f t="shared" si="516"/>
        <v>0</v>
      </c>
      <c r="AP247" s="101">
        <f t="shared" si="516"/>
        <v>0</v>
      </c>
      <c r="AQ247" s="101">
        <f t="shared" si="516"/>
        <v>0</v>
      </c>
      <c r="AR247" s="101">
        <f t="shared" si="516"/>
        <v>0</v>
      </c>
      <c r="AS247" s="101">
        <f t="shared" si="516"/>
        <v>0</v>
      </c>
      <c r="AT247" s="101">
        <f t="shared" si="516"/>
        <v>0</v>
      </c>
      <c r="AU247" s="101">
        <f t="shared" si="516"/>
        <v>0</v>
      </c>
      <c r="AV247" s="101">
        <f t="shared" si="516"/>
        <v>0</v>
      </c>
      <c r="AW247" s="101">
        <f t="shared" si="516"/>
        <v>0</v>
      </c>
      <c r="AX247" s="101">
        <f t="shared" si="516"/>
        <v>0</v>
      </c>
      <c r="AY247" s="101">
        <f t="shared" si="516"/>
        <v>0</v>
      </c>
      <c r="AZ247" s="101">
        <f t="shared" si="516"/>
        <v>0</v>
      </c>
      <c r="BA247" s="101">
        <f t="shared" si="516"/>
        <v>0</v>
      </c>
      <c r="BB247" s="101">
        <f t="shared" si="516"/>
        <v>0</v>
      </c>
      <c r="BC247" s="101">
        <f t="shared" si="516"/>
        <v>0</v>
      </c>
      <c r="BD247" s="101">
        <f t="shared" si="516"/>
        <v>0</v>
      </c>
      <c r="BE247" s="101">
        <f t="shared" si="516"/>
        <v>0</v>
      </c>
      <c r="BF247" s="101">
        <f t="shared" si="516"/>
        <v>0</v>
      </c>
      <c r="BG247" s="101">
        <f t="shared" si="516"/>
        <v>0</v>
      </c>
      <c r="BH247" s="101">
        <f t="shared" si="516"/>
        <v>0</v>
      </c>
      <c r="BI247" s="101">
        <f t="shared" si="516"/>
        <v>0</v>
      </c>
      <c r="BJ247" s="101">
        <f t="shared" si="516"/>
        <v>0</v>
      </c>
      <c r="BK247" s="101">
        <f t="shared" si="516"/>
        <v>0</v>
      </c>
      <c r="BL247" s="101">
        <f t="shared" si="516"/>
        <v>450000000</v>
      </c>
      <c r="BM247" s="101">
        <f t="shared" si="516"/>
        <v>450000000</v>
      </c>
      <c r="BN247" s="101">
        <f t="shared" si="516"/>
        <v>310000000</v>
      </c>
      <c r="BO247" s="101">
        <f t="shared" si="516"/>
        <v>310000000</v>
      </c>
      <c r="BP247" s="101">
        <f t="shared" si="516"/>
        <v>0</v>
      </c>
      <c r="BQ247" s="147">
        <f t="shared" si="516"/>
        <v>0</v>
      </c>
      <c r="BR247" s="147">
        <f t="shared" si="516"/>
        <v>0</v>
      </c>
      <c r="BS247" s="147">
        <f t="shared" si="516"/>
        <v>0</v>
      </c>
      <c r="BT247" s="101">
        <f t="shared" si="516"/>
        <v>144199999.99999955</v>
      </c>
      <c r="BU247" s="147">
        <f t="shared" si="516"/>
        <v>400000000</v>
      </c>
      <c r="BV247" s="147">
        <f t="shared" si="516"/>
        <v>117000000</v>
      </c>
      <c r="BW247" s="147">
        <f t="shared" si="516"/>
        <v>105000000</v>
      </c>
      <c r="BX247" s="147"/>
      <c r="BY247" s="101">
        <f t="shared" si="516"/>
        <v>300000000</v>
      </c>
      <c r="BZ247" s="147">
        <f t="shared" si="516"/>
        <v>444200000</v>
      </c>
      <c r="CA247" s="147">
        <f t="shared" si="516"/>
        <v>109985124</v>
      </c>
      <c r="CB247" s="147">
        <f t="shared" si="516"/>
        <v>94985034</v>
      </c>
      <c r="CC247" s="147"/>
      <c r="CD247" s="101">
        <f t="shared" si="516"/>
        <v>0</v>
      </c>
      <c r="CE247" s="147">
        <f t="shared" si="516"/>
        <v>0</v>
      </c>
      <c r="CF247" s="147">
        <f t="shared" si="516"/>
        <v>0</v>
      </c>
      <c r="CG247" s="147">
        <f t="shared" si="516"/>
        <v>0</v>
      </c>
      <c r="CH247" s="101">
        <f t="shared" si="516"/>
        <v>0</v>
      </c>
      <c r="CI247" s="147">
        <f t="shared" si="516"/>
        <v>0</v>
      </c>
      <c r="CJ247" s="147">
        <f t="shared" si="516"/>
        <v>0</v>
      </c>
      <c r="CK247" s="147">
        <f t="shared" si="516"/>
        <v>0</v>
      </c>
      <c r="CL247" s="101">
        <f t="shared" si="516"/>
        <v>0</v>
      </c>
      <c r="CM247" s="147">
        <f t="shared" si="516"/>
        <v>0</v>
      </c>
      <c r="CN247" s="147">
        <f t="shared" si="516"/>
        <v>0</v>
      </c>
      <c r="CO247" s="147">
        <f t="shared" si="516"/>
        <v>0</v>
      </c>
      <c r="CP247" s="101">
        <f t="shared" si="516"/>
        <v>0</v>
      </c>
      <c r="CQ247" s="147">
        <f t="shared" ref="CQ247:DC247" si="517">SUM(CQ248:CQ250)</f>
        <v>0</v>
      </c>
      <c r="CR247" s="147">
        <f t="shared" si="517"/>
        <v>0</v>
      </c>
      <c r="CS247" s="147">
        <f t="shared" si="517"/>
        <v>0</v>
      </c>
      <c r="CT247" s="147"/>
      <c r="CU247" s="101">
        <f t="shared" si="517"/>
        <v>0</v>
      </c>
      <c r="CV247" s="147">
        <f t="shared" si="517"/>
        <v>0</v>
      </c>
      <c r="CW247" s="147">
        <f t="shared" si="517"/>
        <v>0</v>
      </c>
      <c r="CX247" s="147">
        <f t="shared" si="517"/>
        <v>0</v>
      </c>
      <c r="CY247" s="147"/>
      <c r="CZ247" s="101">
        <f t="shared" si="517"/>
        <v>0</v>
      </c>
      <c r="DA247" s="147">
        <f t="shared" si="517"/>
        <v>0</v>
      </c>
      <c r="DB247" s="147">
        <f t="shared" si="517"/>
        <v>0</v>
      </c>
      <c r="DC247" s="147">
        <f t="shared" si="517"/>
        <v>0</v>
      </c>
      <c r="DD247" s="101">
        <f t="shared" ref="DD247:DG247" si="518">SUM(DD248:DD250)</f>
        <v>444199999.99999952</v>
      </c>
      <c r="DE247" s="101">
        <f t="shared" si="518"/>
        <v>844200000</v>
      </c>
      <c r="DF247" s="101">
        <f t="shared" si="518"/>
        <v>226985124</v>
      </c>
      <c r="DG247" s="101">
        <f t="shared" si="518"/>
        <v>199985034</v>
      </c>
      <c r="DH247" s="101"/>
      <c r="DI247" s="106"/>
      <c r="DJ247" s="106"/>
      <c r="DK247" s="106"/>
      <c r="DL247" s="856">
        <f t="shared" ref="DL247:ER247" si="519">SUM(DL248:DL250)</f>
        <v>0</v>
      </c>
      <c r="DM247" s="856">
        <f t="shared" si="519"/>
        <v>148526000</v>
      </c>
      <c r="DN247" s="856">
        <f t="shared" si="519"/>
        <v>50000000</v>
      </c>
      <c r="DO247" s="856">
        <f t="shared" si="519"/>
        <v>0</v>
      </c>
      <c r="DP247" s="856">
        <f t="shared" si="519"/>
        <v>0</v>
      </c>
      <c r="DQ247" s="856">
        <f t="shared" si="519"/>
        <v>150000000</v>
      </c>
      <c r="DR247" s="856">
        <f t="shared" si="519"/>
        <v>493200000</v>
      </c>
      <c r="DS247" s="856">
        <f t="shared" si="519"/>
        <v>143480000</v>
      </c>
      <c r="DT247" s="856">
        <f t="shared" si="519"/>
        <v>17640000</v>
      </c>
      <c r="DU247" s="856">
        <f t="shared" si="519"/>
        <v>0</v>
      </c>
      <c r="DV247" s="856">
        <f t="shared" si="519"/>
        <v>0</v>
      </c>
      <c r="DW247" s="856">
        <f t="shared" si="519"/>
        <v>0</v>
      </c>
      <c r="DX247" s="856">
        <f t="shared" si="519"/>
        <v>0</v>
      </c>
      <c r="DY247" s="856">
        <f t="shared" si="519"/>
        <v>0</v>
      </c>
      <c r="DZ247" s="856">
        <f t="shared" si="519"/>
        <v>0</v>
      </c>
      <c r="EA247" s="856">
        <f t="shared" si="519"/>
        <v>0</v>
      </c>
      <c r="EB247" s="856">
        <f t="shared" si="519"/>
        <v>0</v>
      </c>
      <c r="EC247" s="856">
        <f t="shared" si="519"/>
        <v>0</v>
      </c>
      <c r="ED247" s="856">
        <f t="shared" si="519"/>
        <v>0</v>
      </c>
      <c r="EE247" s="856">
        <f t="shared" si="519"/>
        <v>0</v>
      </c>
      <c r="EF247" s="856">
        <f t="shared" si="519"/>
        <v>0</v>
      </c>
      <c r="EG247" s="856">
        <f t="shared" si="519"/>
        <v>0</v>
      </c>
      <c r="EH247" s="856">
        <f t="shared" si="519"/>
        <v>0</v>
      </c>
      <c r="EI247" s="856">
        <f t="shared" si="519"/>
        <v>0</v>
      </c>
      <c r="EJ247" s="856">
        <f t="shared" si="519"/>
        <v>0</v>
      </c>
      <c r="EK247" s="856">
        <f t="shared" si="519"/>
        <v>0</v>
      </c>
      <c r="EL247" s="856">
        <f t="shared" si="519"/>
        <v>0</v>
      </c>
      <c r="EM247" s="856">
        <f t="shared" si="519"/>
        <v>0</v>
      </c>
      <c r="EN247" s="856">
        <f t="shared" si="519"/>
        <v>0</v>
      </c>
      <c r="EO247" s="856">
        <f t="shared" si="519"/>
        <v>0</v>
      </c>
      <c r="EP247" s="856">
        <f t="shared" si="519"/>
        <v>0</v>
      </c>
      <c r="EQ247" s="856">
        <f t="shared" si="519"/>
        <v>0</v>
      </c>
      <c r="ER247" s="856">
        <f t="shared" si="519"/>
        <v>0</v>
      </c>
      <c r="ES247" s="856">
        <f>SUM(ES248:ES250)</f>
        <v>298526000</v>
      </c>
      <c r="ET247" s="856">
        <f t="shared" ref="ET247:EV247" si="520">SUM(ET248:ET250)</f>
        <v>543200000</v>
      </c>
      <c r="EU247" s="856">
        <f t="shared" si="520"/>
        <v>143480000</v>
      </c>
      <c r="EV247" s="856">
        <f t="shared" si="520"/>
        <v>17640000</v>
      </c>
      <c r="EW247" s="106"/>
      <c r="EX247" s="106"/>
      <c r="EY247" s="106"/>
      <c r="EZ247" s="106"/>
      <c r="FA247" s="106"/>
      <c r="FB247" s="106"/>
      <c r="FC247" s="106"/>
      <c r="FD247" s="106"/>
      <c r="FE247" s="106"/>
      <c r="FF247" s="101">
        <f>SUM(FF248:FF250)</f>
        <v>202981780</v>
      </c>
      <c r="FG247" s="856">
        <f>SUM(FG248:FG250)</f>
        <v>1395707779.9999995</v>
      </c>
    </row>
    <row r="248" spans="1:163" ht="62.25" customHeight="1" x14ac:dyDescent="0.2">
      <c r="A248" s="299"/>
      <c r="B248" s="299"/>
      <c r="C248" s="217">
        <v>28</v>
      </c>
      <c r="D248" s="544" t="s">
        <v>584</v>
      </c>
      <c r="E248" s="303">
        <v>0.5</v>
      </c>
      <c r="F248" s="303">
        <v>1</v>
      </c>
      <c r="G248" s="226">
        <v>170</v>
      </c>
      <c r="H248" s="222" t="s">
        <v>597</v>
      </c>
      <c r="I248" s="549" t="s">
        <v>598</v>
      </c>
      <c r="J248" s="538" t="s">
        <v>439</v>
      </c>
      <c r="K248" s="472">
        <v>2</v>
      </c>
      <c r="L248" s="492" t="s">
        <v>58</v>
      </c>
      <c r="M248" s="509">
        <v>14</v>
      </c>
      <c r="N248" s="509">
        <v>14</v>
      </c>
      <c r="O248" s="497">
        <v>14</v>
      </c>
      <c r="P248" s="950">
        <v>0</v>
      </c>
      <c r="Q248" s="789">
        <v>14</v>
      </c>
      <c r="R248" s="228"/>
      <c r="S248" s="925">
        <v>5</v>
      </c>
      <c r="T248" s="495">
        <v>14</v>
      </c>
      <c r="U248" s="495"/>
      <c r="V248" s="925">
        <v>8</v>
      </c>
      <c r="W248" s="495">
        <v>14</v>
      </c>
      <c r="X248" s="492"/>
      <c r="Y248" s="449">
        <f>BL248/$BL$247</f>
        <v>8.8888888888888892E-2</v>
      </c>
      <c r="Z248" s="227">
        <v>3</v>
      </c>
      <c r="AA248" s="224" t="s">
        <v>450</v>
      </c>
      <c r="AB248" s="77"/>
      <c r="AC248" s="78"/>
      <c r="AD248" s="79"/>
      <c r="AE248" s="79"/>
      <c r="AF248" s="78">
        <v>40000000</v>
      </c>
      <c r="AG248" s="69">
        <v>40000000</v>
      </c>
      <c r="AH248" s="78"/>
      <c r="AI248" s="78"/>
      <c r="AJ248" s="75"/>
      <c r="AK248" s="75"/>
      <c r="AL248" s="75"/>
      <c r="AM248" s="75"/>
      <c r="AN248" s="85"/>
      <c r="AO248" s="75"/>
      <c r="AP248" s="75"/>
      <c r="AQ248" s="78"/>
      <c r="AR248" s="77"/>
      <c r="AS248" s="78"/>
      <c r="AT248" s="79"/>
      <c r="AU248" s="79"/>
      <c r="AV248" s="77"/>
      <c r="AW248" s="78"/>
      <c r="AX248" s="78"/>
      <c r="AY248" s="78"/>
      <c r="AZ248" s="77"/>
      <c r="BA248" s="78"/>
      <c r="BB248" s="78"/>
      <c r="BC248" s="78"/>
      <c r="BD248" s="77"/>
      <c r="BE248" s="78"/>
      <c r="BF248" s="79"/>
      <c r="BG248" s="79"/>
      <c r="BH248" s="77"/>
      <c r="BI248" s="78"/>
      <c r="BJ248" s="78"/>
      <c r="BK248" s="78"/>
      <c r="BL248" s="67">
        <f>+AB248+AF248+AJ248+AN248+AR248+AV248+AZ248+BD248+BH248</f>
        <v>40000000</v>
      </c>
      <c r="BM248" s="68">
        <f t="shared" ref="BM248:BO250" si="521">AC248+AG248+AK248+AO248+AS248+AW248+BA248+BE248+BI248</f>
        <v>40000000</v>
      </c>
      <c r="BN248" s="68">
        <f t="shared" si="521"/>
        <v>0</v>
      </c>
      <c r="BO248" s="68">
        <f t="shared" si="521"/>
        <v>0</v>
      </c>
      <c r="BP248" s="682"/>
      <c r="BQ248" s="238"/>
      <c r="BR248" s="238"/>
      <c r="BS248" s="238"/>
      <c r="BT248" s="685">
        <v>39484444.444444448</v>
      </c>
      <c r="BU248" s="322"/>
      <c r="BV248" s="238"/>
      <c r="BW248" s="238"/>
      <c r="BX248" s="238"/>
      <c r="BY248" s="682"/>
      <c r="BZ248" s="322">
        <v>39484445</v>
      </c>
      <c r="CA248" s="322">
        <v>1900000</v>
      </c>
      <c r="CB248" s="322">
        <v>1900000</v>
      </c>
      <c r="CC248" s="322"/>
      <c r="CD248" s="686"/>
      <c r="CE248" s="322"/>
      <c r="CF248" s="322"/>
      <c r="CG248" s="322"/>
      <c r="CH248" s="682"/>
      <c r="CI248" s="238"/>
      <c r="CJ248" s="238"/>
      <c r="CK248" s="322"/>
      <c r="CL248" s="682"/>
      <c r="CM248" s="238"/>
      <c r="CN248" s="238"/>
      <c r="CO248" s="238"/>
      <c r="CP248" s="682"/>
      <c r="CQ248" s="238"/>
      <c r="CR248" s="238"/>
      <c r="CS248" s="238"/>
      <c r="CT248" s="238"/>
      <c r="CU248" s="682"/>
      <c r="CV248" s="238"/>
      <c r="CW248" s="238"/>
      <c r="CX248" s="238"/>
      <c r="CY248" s="238"/>
      <c r="CZ248" s="682"/>
      <c r="DA248" s="238"/>
      <c r="DB248" s="238"/>
      <c r="DC248" s="238"/>
      <c r="DD248" s="676">
        <f t="shared" ref="DD248:DG250" si="522">BP248+BT248+BY248+CD248+CH248+CL248+CP248+CU248+CZ248</f>
        <v>39484444.444444448</v>
      </c>
      <c r="DE248" s="711">
        <f t="shared" si="522"/>
        <v>39484445</v>
      </c>
      <c r="DF248" s="711">
        <f t="shared" si="522"/>
        <v>1900000</v>
      </c>
      <c r="DG248" s="711">
        <f t="shared" si="522"/>
        <v>1900000</v>
      </c>
      <c r="DH248" s="711"/>
      <c r="DI248" s="685"/>
      <c r="DJ248" s="93"/>
      <c r="DK248" s="685"/>
      <c r="DL248" s="685"/>
      <c r="DM248" s="685">
        <v>26500000</v>
      </c>
      <c r="DN248" s="685"/>
      <c r="DO248" s="685"/>
      <c r="DP248" s="685"/>
      <c r="DQ248" s="685"/>
      <c r="DR248" s="685">
        <v>138195556</v>
      </c>
      <c r="DS248" s="685">
        <v>5000000</v>
      </c>
      <c r="DT248" s="685"/>
      <c r="DU248" s="685"/>
      <c r="DV248" s="685"/>
      <c r="DW248" s="685"/>
      <c r="DX248" s="685"/>
      <c r="DY248" s="685"/>
      <c r="DZ248" s="685"/>
      <c r="EA248" s="685"/>
      <c r="EB248" s="685"/>
      <c r="EC248" s="685"/>
      <c r="ED248" s="685"/>
      <c r="EE248" s="685"/>
      <c r="EF248" s="685"/>
      <c r="EG248" s="685"/>
      <c r="EH248" s="685"/>
      <c r="EI248" s="685"/>
      <c r="EJ248" s="685"/>
      <c r="EK248" s="685"/>
      <c r="EL248" s="685"/>
      <c r="EM248" s="685"/>
      <c r="EN248" s="685"/>
      <c r="EO248" s="685"/>
      <c r="EP248" s="682"/>
      <c r="EQ248" s="682"/>
      <c r="ER248" s="682"/>
      <c r="ES248" s="676">
        <f>DI248+DM248+DQ248+DU248+DY248+EC248+EG248+EK248+EO248</f>
        <v>26500000</v>
      </c>
      <c r="ET248" s="690">
        <f t="shared" ref="ET248:EV250" si="523">DJ248+DN248+DR248+DV248+DZ248+ED248+EH248+EL248+EP248</f>
        <v>138195556</v>
      </c>
      <c r="EU248" s="690">
        <f t="shared" si="523"/>
        <v>5000000</v>
      </c>
      <c r="EV248" s="690">
        <f t="shared" si="523"/>
        <v>0</v>
      </c>
      <c r="EW248" s="834"/>
      <c r="EX248" s="682">
        <v>30781780</v>
      </c>
      <c r="EY248" s="682"/>
      <c r="EZ248" s="682"/>
      <c r="FA248" s="682"/>
      <c r="FB248" s="682"/>
      <c r="FC248" s="682"/>
      <c r="FD248" s="682"/>
      <c r="FE248" s="682"/>
      <c r="FF248" s="676">
        <f>EW248+EX248+EY248+EZ248+FA248+FB248+FC248+FD248+FE248</f>
        <v>30781780</v>
      </c>
      <c r="FG248" s="107">
        <f>BL248+DD248+ES248+FF248</f>
        <v>136766224.44444445</v>
      </c>
    </row>
    <row r="249" spans="1:163" ht="69.75" customHeight="1" x14ac:dyDescent="0.2">
      <c r="A249" s="299"/>
      <c r="B249" s="299"/>
      <c r="C249" s="240"/>
      <c r="D249" s="546"/>
      <c r="E249" s="338"/>
      <c r="F249" s="338"/>
      <c r="G249" s="226">
        <v>171</v>
      </c>
      <c r="H249" s="222" t="s">
        <v>599</v>
      </c>
      <c r="I249" s="549" t="s">
        <v>600</v>
      </c>
      <c r="J249" s="538" t="s">
        <v>439</v>
      </c>
      <c r="K249" s="472">
        <v>2</v>
      </c>
      <c r="L249" s="492" t="s">
        <v>58</v>
      </c>
      <c r="M249" s="509">
        <v>1</v>
      </c>
      <c r="N249" s="509">
        <v>1</v>
      </c>
      <c r="O249" s="497">
        <v>1</v>
      </c>
      <c r="P249" s="950">
        <v>0</v>
      </c>
      <c r="Q249" s="789">
        <v>1</v>
      </c>
      <c r="R249" s="228"/>
      <c r="S249" s="959">
        <v>0.36</v>
      </c>
      <c r="T249" s="495">
        <v>1</v>
      </c>
      <c r="U249" s="495"/>
      <c r="V249" s="925">
        <v>1</v>
      </c>
      <c r="W249" s="495">
        <v>1</v>
      </c>
      <c r="X249" s="492"/>
      <c r="Y249" s="449">
        <f>BL249/$BL$247</f>
        <v>0.22222222222222221</v>
      </c>
      <c r="Z249" s="227">
        <v>3</v>
      </c>
      <c r="AA249" s="224" t="s">
        <v>450</v>
      </c>
      <c r="AB249" s="77"/>
      <c r="AC249" s="78"/>
      <c r="AD249" s="79"/>
      <c r="AE249" s="79"/>
      <c r="AF249" s="78">
        <v>100000000</v>
      </c>
      <c r="AG249" s="69">
        <v>100000000</v>
      </c>
      <c r="AH249" s="78"/>
      <c r="AI249" s="78"/>
      <c r="AJ249" s="75"/>
      <c r="AK249" s="75"/>
      <c r="AL249" s="75"/>
      <c r="AM249" s="75"/>
      <c r="AN249" s="85"/>
      <c r="AO249" s="75"/>
      <c r="AP249" s="75"/>
      <c r="AQ249" s="78"/>
      <c r="AR249" s="77"/>
      <c r="AS249" s="78"/>
      <c r="AT249" s="79"/>
      <c r="AU249" s="79"/>
      <c r="AV249" s="77"/>
      <c r="AW249" s="78"/>
      <c r="AX249" s="78"/>
      <c r="AY249" s="78"/>
      <c r="AZ249" s="77"/>
      <c r="BA249" s="78"/>
      <c r="BB249" s="78"/>
      <c r="BC249" s="78"/>
      <c r="BD249" s="77"/>
      <c r="BE249" s="78"/>
      <c r="BF249" s="79"/>
      <c r="BG249" s="79"/>
      <c r="BH249" s="77"/>
      <c r="BI249" s="78"/>
      <c r="BJ249" s="78"/>
      <c r="BK249" s="78"/>
      <c r="BL249" s="67">
        <f>+AB249+AF249+AJ249+AN249+AR249+AV249+AZ249+BD249+BH249</f>
        <v>100000000</v>
      </c>
      <c r="BM249" s="68">
        <f t="shared" si="521"/>
        <v>100000000</v>
      </c>
      <c r="BN249" s="68">
        <f t="shared" si="521"/>
        <v>0</v>
      </c>
      <c r="BO249" s="68">
        <f t="shared" si="521"/>
        <v>0</v>
      </c>
      <c r="BP249" s="682"/>
      <c r="BQ249" s="238"/>
      <c r="BR249" s="238"/>
      <c r="BS249" s="238"/>
      <c r="BT249" s="685">
        <v>98711111.111111104</v>
      </c>
      <c r="BU249" s="322"/>
      <c r="BV249" s="238"/>
      <c r="BW249" s="238"/>
      <c r="BX249" s="238"/>
      <c r="BY249" s="682"/>
      <c r="BZ249" s="322">
        <v>98711111</v>
      </c>
      <c r="CA249" s="322">
        <v>0</v>
      </c>
      <c r="CB249" s="322">
        <v>0</v>
      </c>
      <c r="CC249" s="322"/>
      <c r="CD249" s="686"/>
      <c r="CE249" s="322"/>
      <c r="CF249" s="322"/>
      <c r="CG249" s="322"/>
      <c r="CH249" s="682"/>
      <c r="CI249" s="238"/>
      <c r="CJ249" s="238"/>
      <c r="CK249" s="238"/>
      <c r="CL249" s="682"/>
      <c r="CM249" s="238"/>
      <c r="CN249" s="238"/>
      <c r="CO249" s="238"/>
      <c r="CP249" s="682"/>
      <c r="CQ249" s="238"/>
      <c r="CR249" s="238"/>
      <c r="CS249" s="238"/>
      <c r="CT249" s="238"/>
      <c r="CU249" s="682"/>
      <c r="CV249" s="238"/>
      <c r="CW249" s="238"/>
      <c r="CX249" s="238"/>
      <c r="CY249" s="238"/>
      <c r="CZ249" s="682"/>
      <c r="DA249" s="238"/>
      <c r="DB249" s="238"/>
      <c r="DC249" s="238"/>
      <c r="DD249" s="676">
        <f t="shared" si="522"/>
        <v>98711111.111111104</v>
      </c>
      <c r="DE249" s="711">
        <f t="shared" si="522"/>
        <v>98711111</v>
      </c>
      <c r="DF249" s="711">
        <f t="shared" si="522"/>
        <v>0</v>
      </c>
      <c r="DG249" s="711">
        <f t="shared" si="522"/>
        <v>0</v>
      </c>
      <c r="DH249" s="711"/>
      <c r="DI249" s="685"/>
      <c r="DJ249" s="93"/>
      <c r="DK249" s="685"/>
      <c r="DL249" s="685"/>
      <c r="DM249" s="685">
        <v>66300000</v>
      </c>
      <c r="DN249" s="685"/>
      <c r="DO249" s="685"/>
      <c r="DP249" s="685"/>
      <c r="DQ249" s="685"/>
      <c r="DR249" s="685"/>
      <c r="DS249" s="685"/>
      <c r="DT249" s="685"/>
      <c r="DU249" s="685"/>
      <c r="DV249" s="685"/>
      <c r="DW249" s="685"/>
      <c r="DX249" s="685"/>
      <c r="DY249" s="685"/>
      <c r="DZ249" s="685"/>
      <c r="EA249" s="685"/>
      <c r="EB249" s="685"/>
      <c r="EC249" s="685"/>
      <c r="ED249" s="685"/>
      <c r="EE249" s="685"/>
      <c r="EF249" s="685"/>
      <c r="EG249" s="685"/>
      <c r="EH249" s="685"/>
      <c r="EI249" s="685"/>
      <c r="EJ249" s="685"/>
      <c r="EK249" s="685"/>
      <c r="EL249" s="685"/>
      <c r="EM249" s="685"/>
      <c r="EN249" s="685"/>
      <c r="EO249" s="685"/>
      <c r="EP249" s="682"/>
      <c r="EQ249" s="682"/>
      <c r="ER249" s="682"/>
      <c r="ES249" s="676">
        <f>DI249+DM249+DQ249+DU249+DY249+EC249+EG249+EK249+EO249</f>
        <v>66300000</v>
      </c>
      <c r="ET249" s="690">
        <f t="shared" si="523"/>
        <v>0</v>
      </c>
      <c r="EU249" s="690">
        <f t="shared" si="523"/>
        <v>0</v>
      </c>
      <c r="EV249" s="690">
        <f t="shared" si="523"/>
        <v>0</v>
      </c>
      <c r="EW249" s="834"/>
      <c r="EX249" s="682">
        <v>68000000</v>
      </c>
      <c r="EY249" s="682"/>
      <c r="EZ249" s="682"/>
      <c r="FA249" s="682"/>
      <c r="FB249" s="682"/>
      <c r="FC249" s="682"/>
      <c r="FD249" s="682"/>
      <c r="FE249" s="682"/>
      <c r="FF249" s="676">
        <f>EW249+EX249+EY249+EZ249+FA249+FB249+FC249+FD249+FE249</f>
        <v>68000000</v>
      </c>
      <c r="FG249" s="107">
        <f>BL249+DD249+ES249+FF249</f>
        <v>333011111.1111111</v>
      </c>
    </row>
    <row r="250" spans="1:163" ht="122.25" customHeight="1" x14ac:dyDescent="0.2">
      <c r="A250" s="299"/>
      <c r="B250" s="299"/>
      <c r="C250" s="239"/>
      <c r="D250" s="547"/>
      <c r="E250" s="365"/>
      <c r="F250" s="365"/>
      <c r="G250" s="226">
        <v>172</v>
      </c>
      <c r="H250" s="222" t="s">
        <v>601</v>
      </c>
      <c r="I250" s="444" t="s">
        <v>602</v>
      </c>
      <c r="J250" s="538" t="s">
        <v>439</v>
      </c>
      <c r="K250" s="472">
        <v>2</v>
      </c>
      <c r="L250" s="492" t="s">
        <v>58</v>
      </c>
      <c r="M250" s="541">
        <v>12</v>
      </c>
      <c r="N250" s="541">
        <v>12</v>
      </c>
      <c r="O250" s="497">
        <v>12</v>
      </c>
      <c r="P250" s="950">
        <v>12</v>
      </c>
      <c r="Q250" s="789">
        <v>12</v>
      </c>
      <c r="R250" s="228"/>
      <c r="S250" s="925">
        <v>12</v>
      </c>
      <c r="T250" s="495">
        <v>12</v>
      </c>
      <c r="U250" s="495"/>
      <c r="V250" s="925">
        <v>12</v>
      </c>
      <c r="W250" s="495">
        <v>12</v>
      </c>
      <c r="X250" s="492"/>
      <c r="Y250" s="449">
        <f>BL250/$BL$247</f>
        <v>0.68888888888888888</v>
      </c>
      <c r="Z250" s="227">
        <v>3</v>
      </c>
      <c r="AA250" s="224" t="s">
        <v>450</v>
      </c>
      <c r="AB250" s="77"/>
      <c r="AC250" s="78"/>
      <c r="AD250" s="79"/>
      <c r="AE250" s="79"/>
      <c r="AF250" s="75"/>
      <c r="AG250" s="75"/>
      <c r="AH250" s="75"/>
      <c r="AI250" s="75"/>
      <c r="AJ250" s="78">
        <v>310000000</v>
      </c>
      <c r="AK250" s="69">
        <v>310000000</v>
      </c>
      <c r="AL250" s="78">
        <f>AK250</f>
        <v>310000000</v>
      </c>
      <c r="AM250" s="78">
        <f>AL250</f>
        <v>310000000</v>
      </c>
      <c r="AN250" s="77"/>
      <c r="AO250" s="78"/>
      <c r="AP250" s="78"/>
      <c r="AQ250" s="78"/>
      <c r="AR250" s="77"/>
      <c r="AS250" s="78"/>
      <c r="AT250" s="79"/>
      <c r="AU250" s="79"/>
      <c r="AV250" s="77"/>
      <c r="AW250" s="78"/>
      <c r="AX250" s="78"/>
      <c r="AY250" s="78"/>
      <c r="AZ250" s="77"/>
      <c r="BA250" s="78"/>
      <c r="BB250" s="78"/>
      <c r="BC250" s="78"/>
      <c r="BD250" s="77"/>
      <c r="BE250" s="78"/>
      <c r="BF250" s="79"/>
      <c r="BG250" s="79"/>
      <c r="BH250" s="77"/>
      <c r="BI250" s="78"/>
      <c r="BJ250" s="78"/>
      <c r="BK250" s="78"/>
      <c r="BL250" s="67">
        <f>+AB250+AF250+AJ250+AN250+AR250+AV250+AZ250+BD250+BH250</f>
        <v>310000000</v>
      </c>
      <c r="BM250" s="68">
        <f t="shared" si="521"/>
        <v>310000000</v>
      </c>
      <c r="BN250" s="68">
        <f t="shared" si="521"/>
        <v>310000000</v>
      </c>
      <c r="BO250" s="68">
        <f t="shared" si="521"/>
        <v>310000000</v>
      </c>
      <c r="BP250" s="682"/>
      <c r="BQ250" s="238"/>
      <c r="BR250" s="238"/>
      <c r="BS250" s="238"/>
      <c r="BT250" s="685">
        <v>6004444.4444439998</v>
      </c>
      <c r="BU250" s="322">
        <v>400000000</v>
      </c>
      <c r="BV250" s="238">
        <v>117000000</v>
      </c>
      <c r="BW250" s="238">
        <v>105000000</v>
      </c>
      <c r="BX250" s="238"/>
      <c r="BY250" s="682">
        <v>300000000</v>
      </c>
      <c r="BZ250" s="322">
        <f>300000000+6004444</f>
        <v>306004444</v>
      </c>
      <c r="CA250" s="322">
        <v>108085124</v>
      </c>
      <c r="CB250" s="322">
        <v>93085034</v>
      </c>
      <c r="CC250" s="322"/>
      <c r="CD250" s="686"/>
      <c r="CE250" s="1146"/>
      <c r="CF250" s="322"/>
      <c r="CG250" s="238"/>
      <c r="CH250" s="682"/>
      <c r="CI250" s="238"/>
      <c r="CJ250" s="238"/>
      <c r="CK250" s="238"/>
      <c r="CL250" s="682"/>
      <c r="CM250" s="238"/>
      <c r="CN250" s="238"/>
      <c r="CO250" s="238"/>
      <c r="CP250" s="682"/>
      <c r="CQ250" s="238"/>
      <c r="CR250" s="238"/>
      <c r="CS250" s="238"/>
      <c r="CT250" s="238"/>
      <c r="CU250" s="682"/>
      <c r="CV250" s="238"/>
      <c r="CW250" s="238"/>
      <c r="CX250" s="238"/>
      <c r="CY250" s="238"/>
      <c r="CZ250" s="682"/>
      <c r="DA250" s="238"/>
      <c r="DB250" s="238"/>
      <c r="DC250" s="238"/>
      <c r="DD250" s="676">
        <f t="shared" si="522"/>
        <v>306004444.444444</v>
      </c>
      <c r="DE250" s="711">
        <f t="shared" si="522"/>
        <v>706004444</v>
      </c>
      <c r="DF250" s="711">
        <f t="shared" si="522"/>
        <v>225085124</v>
      </c>
      <c r="DG250" s="711">
        <f t="shared" si="522"/>
        <v>198085034</v>
      </c>
      <c r="DH250" s="711"/>
      <c r="DI250" s="685"/>
      <c r="DJ250" s="93"/>
      <c r="DK250" s="685"/>
      <c r="DL250" s="685"/>
      <c r="DM250" s="685">
        <v>55726000</v>
      </c>
      <c r="DN250" s="685">
        <v>50000000</v>
      </c>
      <c r="DO250" s="685"/>
      <c r="DP250" s="685"/>
      <c r="DQ250" s="685">
        <v>150000000</v>
      </c>
      <c r="DR250" s="685">
        <v>355004444</v>
      </c>
      <c r="DS250" s="685">
        <v>138480000</v>
      </c>
      <c r="DT250" s="685">
        <v>17640000</v>
      </c>
      <c r="DU250" s="685"/>
      <c r="DV250" s="685"/>
      <c r="DW250" s="685"/>
      <c r="DX250" s="685"/>
      <c r="DY250" s="685"/>
      <c r="DZ250" s="685"/>
      <c r="EA250" s="685"/>
      <c r="EB250" s="685"/>
      <c r="EC250" s="685"/>
      <c r="ED250" s="685"/>
      <c r="EE250" s="685"/>
      <c r="EF250" s="685"/>
      <c r="EG250" s="685"/>
      <c r="EH250" s="685"/>
      <c r="EI250" s="685"/>
      <c r="EJ250" s="685"/>
      <c r="EK250" s="685"/>
      <c r="EL250" s="685"/>
      <c r="EM250" s="685"/>
      <c r="EN250" s="685"/>
      <c r="EO250" s="685"/>
      <c r="EP250" s="682"/>
      <c r="EQ250" s="682"/>
      <c r="ER250" s="682"/>
      <c r="ES250" s="676">
        <f>DI250+DM250+DQ250+DU250+DY250+EC250+EG250+EK250+EO250</f>
        <v>205726000</v>
      </c>
      <c r="ET250" s="690">
        <f t="shared" si="523"/>
        <v>405004444</v>
      </c>
      <c r="EU250" s="690">
        <f t="shared" si="523"/>
        <v>138480000</v>
      </c>
      <c r="EV250" s="690">
        <f t="shared" si="523"/>
        <v>17640000</v>
      </c>
      <c r="EW250" s="834"/>
      <c r="EX250" s="682">
        <v>54200000</v>
      </c>
      <c r="EY250" s="682">
        <v>50000000</v>
      </c>
      <c r="EZ250" s="682"/>
      <c r="FA250" s="682"/>
      <c r="FB250" s="682"/>
      <c r="FC250" s="682"/>
      <c r="FD250" s="682"/>
      <c r="FE250" s="682"/>
      <c r="FF250" s="676">
        <f>EW250+EX250+EY250+EZ250+FA250+FB250+FC250+FD250+FE250</f>
        <v>104200000</v>
      </c>
      <c r="FG250" s="107">
        <f>BL250+DD250+ES250+FF250</f>
        <v>925930444.44444394</v>
      </c>
    </row>
    <row r="251" spans="1:163" ht="24.75" customHeight="1" x14ac:dyDescent="0.2">
      <c r="A251" s="299"/>
      <c r="B251" s="299"/>
      <c r="C251" s="205">
        <v>53</v>
      </c>
      <c r="D251" s="206" t="s">
        <v>603</v>
      </c>
      <c r="E251" s="209"/>
      <c r="F251" s="209"/>
      <c r="G251" s="205"/>
      <c r="H251" s="206"/>
      <c r="I251" s="209"/>
      <c r="J251" s="208"/>
      <c r="K251" s="210"/>
      <c r="L251" s="211"/>
      <c r="M251" s="209"/>
      <c r="N251" s="209"/>
      <c r="O251" s="212"/>
      <c r="P251" s="212"/>
      <c r="Q251" s="209"/>
      <c r="R251" s="213"/>
      <c r="S251" s="865"/>
      <c r="T251" s="209"/>
      <c r="U251" s="209"/>
      <c r="V251" s="212"/>
      <c r="W251" s="210"/>
      <c r="X251" s="210"/>
      <c r="Y251" s="300"/>
      <c r="Z251" s="210"/>
      <c r="AA251" s="210"/>
      <c r="AB251" s="65">
        <f t="shared" ref="AB251:BK251" si="524">SUM(AB252:AB253)</f>
        <v>0</v>
      </c>
      <c r="AC251" s="65">
        <f t="shared" si="524"/>
        <v>0</v>
      </c>
      <c r="AD251" s="65">
        <f t="shared" si="524"/>
        <v>0</v>
      </c>
      <c r="AE251" s="65">
        <f t="shared" si="524"/>
        <v>0</v>
      </c>
      <c r="AF251" s="65">
        <f t="shared" si="524"/>
        <v>34404000</v>
      </c>
      <c r="AG251" s="65">
        <f t="shared" si="524"/>
        <v>34404000</v>
      </c>
      <c r="AH251" s="65">
        <f t="shared" si="524"/>
        <v>0</v>
      </c>
      <c r="AI251" s="65">
        <f t="shared" si="524"/>
        <v>0</v>
      </c>
      <c r="AJ251" s="65">
        <f t="shared" si="524"/>
        <v>0</v>
      </c>
      <c r="AK251" s="65">
        <f t="shared" si="524"/>
        <v>0</v>
      </c>
      <c r="AL251" s="65">
        <f t="shared" si="524"/>
        <v>0</v>
      </c>
      <c r="AM251" s="65">
        <f t="shared" si="524"/>
        <v>0</v>
      </c>
      <c r="AN251" s="65">
        <f t="shared" si="524"/>
        <v>0</v>
      </c>
      <c r="AO251" s="65">
        <f t="shared" si="524"/>
        <v>0</v>
      </c>
      <c r="AP251" s="65">
        <f t="shared" si="524"/>
        <v>0</v>
      </c>
      <c r="AQ251" s="65">
        <f t="shared" si="524"/>
        <v>0</v>
      </c>
      <c r="AR251" s="65">
        <f t="shared" si="524"/>
        <v>0</v>
      </c>
      <c r="AS251" s="65">
        <f t="shared" si="524"/>
        <v>0</v>
      </c>
      <c r="AT251" s="65">
        <f t="shared" si="524"/>
        <v>0</v>
      </c>
      <c r="AU251" s="65">
        <f t="shared" si="524"/>
        <v>0</v>
      </c>
      <c r="AV251" s="65">
        <f t="shared" si="524"/>
        <v>0</v>
      </c>
      <c r="AW251" s="65">
        <f t="shared" si="524"/>
        <v>0</v>
      </c>
      <c r="AX251" s="65">
        <f t="shared" si="524"/>
        <v>0</v>
      </c>
      <c r="AY251" s="65">
        <f t="shared" si="524"/>
        <v>0</v>
      </c>
      <c r="AZ251" s="65">
        <f t="shared" si="524"/>
        <v>0</v>
      </c>
      <c r="BA251" s="65">
        <f t="shared" si="524"/>
        <v>0</v>
      </c>
      <c r="BB251" s="65">
        <f t="shared" si="524"/>
        <v>0</v>
      </c>
      <c r="BC251" s="65">
        <f t="shared" si="524"/>
        <v>0</v>
      </c>
      <c r="BD251" s="65">
        <f t="shared" si="524"/>
        <v>0</v>
      </c>
      <c r="BE251" s="65">
        <f t="shared" si="524"/>
        <v>0</v>
      </c>
      <c r="BF251" s="65">
        <f t="shared" si="524"/>
        <v>0</v>
      </c>
      <c r="BG251" s="65">
        <f t="shared" si="524"/>
        <v>0</v>
      </c>
      <c r="BH251" s="65">
        <f t="shared" si="524"/>
        <v>0</v>
      </c>
      <c r="BI251" s="65">
        <f t="shared" si="524"/>
        <v>0</v>
      </c>
      <c r="BJ251" s="65">
        <f t="shared" si="524"/>
        <v>0</v>
      </c>
      <c r="BK251" s="65">
        <f t="shared" si="524"/>
        <v>0</v>
      </c>
      <c r="BL251" s="66">
        <f>SUM(BL252:BL253)</f>
        <v>34404000</v>
      </c>
      <c r="BM251" s="65">
        <f>SUM(BM252:BM253)</f>
        <v>34404000</v>
      </c>
      <c r="BN251" s="65">
        <f t="shared" ref="BN251:DG251" si="525">SUM(BN252:BN253)</f>
        <v>0</v>
      </c>
      <c r="BO251" s="65">
        <f t="shared" si="525"/>
        <v>0</v>
      </c>
      <c r="BP251" s="65">
        <f t="shared" si="525"/>
        <v>0</v>
      </c>
      <c r="BQ251" s="135">
        <f t="shared" si="525"/>
        <v>0</v>
      </c>
      <c r="BR251" s="135">
        <f t="shared" si="525"/>
        <v>0</v>
      </c>
      <c r="BS251" s="135">
        <f t="shared" si="525"/>
        <v>0</v>
      </c>
      <c r="BT251" s="65">
        <f t="shared" si="525"/>
        <v>35436120</v>
      </c>
      <c r="BU251" s="135">
        <f t="shared" si="525"/>
        <v>0</v>
      </c>
      <c r="BV251" s="135">
        <f t="shared" si="525"/>
        <v>0</v>
      </c>
      <c r="BW251" s="135">
        <f t="shared" si="525"/>
        <v>0</v>
      </c>
      <c r="BX251" s="135"/>
      <c r="BY251" s="65">
        <f t="shared" si="525"/>
        <v>0</v>
      </c>
      <c r="BZ251" s="135">
        <f t="shared" si="525"/>
        <v>35436120</v>
      </c>
      <c r="CA251" s="135">
        <f t="shared" si="525"/>
        <v>19566667</v>
      </c>
      <c r="CB251" s="135">
        <f t="shared" si="525"/>
        <v>19566667</v>
      </c>
      <c r="CC251" s="135"/>
      <c r="CD251" s="65">
        <f t="shared" si="525"/>
        <v>0</v>
      </c>
      <c r="CE251" s="135">
        <f t="shared" si="525"/>
        <v>0</v>
      </c>
      <c r="CF251" s="135">
        <f t="shared" si="525"/>
        <v>0</v>
      </c>
      <c r="CG251" s="135">
        <f t="shared" si="525"/>
        <v>0</v>
      </c>
      <c r="CH251" s="65">
        <f t="shared" si="525"/>
        <v>0</v>
      </c>
      <c r="CI251" s="135">
        <f t="shared" si="525"/>
        <v>0</v>
      </c>
      <c r="CJ251" s="135">
        <f t="shared" si="525"/>
        <v>0</v>
      </c>
      <c r="CK251" s="135">
        <f t="shared" si="525"/>
        <v>0</v>
      </c>
      <c r="CL251" s="65">
        <f t="shared" si="525"/>
        <v>0</v>
      </c>
      <c r="CM251" s="135">
        <f t="shared" si="525"/>
        <v>0</v>
      </c>
      <c r="CN251" s="135">
        <f t="shared" si="525"/>
        <v>0</v>
      </c>
      <c r="CO251" s="135">
        <f t="shared" si="525"/>
        <v>0</v>
      </c>
      <c r="CP251" s="65">
        <f t="shared" si="525"/>
        <v>0</v>
      </c>
      <c r="CQ251" s="135">
        <f t="shared" si="525"/>
        <v>0</v>
      </c>
      <c r="CR251" s="135">
        <f t="shared" si="525"/>
        <v>0</v>
      </c>
      <c r="CS251" s="135">
        <f t="shared" si="525"/>
        <v>0</v>
      </c>
      <c r="CT251" s="135"/>
      <c r="CU251" s="65">
        <f t="shared" si="525"/>
        <v>0</v>
      </c>
      <c r="CV251" s="135">
        <f t="shared" si="525"/>
        <v>0</v>
      </c>
      <c r="CW251" s="135">
        <f t="shared" si="525"/>
        <v>0</v>
      </c>
      <c r="CX251" s="135">
        <f t="shared" si="525"/>
        <v>0</v>
      </c>
      <c r="CY251" s="135"/>
      <c r="CZ251" s="65">
        <f t="shared" si="525"/>
        <v>0</v>
      </c>
      <c r="DA251" s="135">
        <f t="shared" si="525"/>
        <v>0</v>
      </c>
      <c r="DB251" s="135">
        <f t="shared" si="525"/>
        <v>0</v>
      </c>
      <c r="DC251" s="135">
        <f t="shared" si="525"/>
        <v>0</v>
      </c>
      <c r="DD251" s="65">
        <f t="shared" si="525"/>
        <v>35436120</v>
      </c>
      <c r="DE251" s="65">
        <f t="shared" si="525"/>
        <v>35436120</v>
      </c>
      <c r="DF251" s="65">
        <f t="shared" si="525"/>
        <v>19566667</v>
      </c>
      <c r="DG251" s="65">
        <f t="shared" si="525"/>
        <v>19566667</v>
      </c>
      <c r="DH251" s="66"/>
      <c r="DI251" s="675"/>
      <c r="DJ251" s="65">
        <f t="shared" ref="DJ251" si="526">SUM(DJ252:DJ253)</f>
        <v>0</v>
      </c>
      <c r="DK251" s="65">
        <f t="shared" ref="DK251:EP251" si="527">SUM(DK252:DK253)</f>
        <v>0</v>
      </c>
      <c r="DL251" s="65">
        <f t="shared" si="527"/>
        <v>0</v>
      </c>
      <c r="DM251" s="65">
        <f t="shared" si="527"/>
        <v>36499203.600000001</v>
      </c>
      <c r="DN251" s="65">
        <f t="shared" si="527"/>
        <v>0</v>
      </c>
      <c r="DO251" s="65">
        <f t="shared" si="527"/>
        <v>0</v>
      </c>
      <c r="DP251" s="65">
        <f t="shared" si="527"/>
        <v>0</v>
      </c>
      <c r="DQ251" s="65">
        <f t="shared" si="527"/>
        <v>0</v>
      </c>
      <c r="DR251" s="65">
        <f t="shared" si="527"/>
        <v>35436120</v>
      </c>
      <c r="DS251" s="65">
        <f t="shared" si="527"/>
        <v>35300000</v>
      </c>
      <c r="DT251" s="65">
        <f t="shared" si="527"/>
        <v>12600000</v>
      </c>
      <c r="DU251" s="65">
        <f t="shared" si="527"/>
        <v>0</v>
      </c>
      <c r="DV251" s="65">
        <f t="shared" si="527"/>
        <v>0</v>
      </c>
      <c r="DW251" s="65">
        <f t="shared" si="527"/>
        <v>0</v>
      </c>
      <c r="DX251" s="65">
        <f t="shared" si="527"/>
        <v>0</v>
      </c>
      <c r="DY251" s="65">
        <f t="shared" si="527"/>
        <v>0</v>
      </c>
      <c r="DZ251" s="65">
        <f t="shared" si="527"/>
        <v>0</v>
      </c>
      <c r="EA251" s="65">
        <f t="shared" si="527"/>
        <v>0</v>
      </c>
      <c r="EB251" s="65">
        <f t="shared" si="527"/>
        <v>0</v>
      </c>
      <c r="EC251" s="65">
        <f t="shared" si="527"/>
        <v>0</v>
      </c>
      <c r="ED251" s="65">
        <f t="shared" si="527"/>
        <v>0</v>
      </c>
      <c r="EE251" s="65">
        <f t="shared" si="527"/>
        <v>0</v>
      </c>
      <c r="EF251" s="65">
        <f t="shared" si="527"/>
        <v>0</v>
      </c>
      <c r="EG251" s="65">
        <f t="shared" si="527"/>
        <v>0</v>
      </c>
      <c r="EH251" s="65">
        <f t="shared" si="527"/>
        <v>0</v>
      </c>
      <c r="EI251" s="65">
        <f t="shared" si="527"/>
        <v>0</v>
      </c>
      <c r="EJ251" s="65">
        <f t="shared" si="527"/>
        <v>0</v>
      </c>
      <c r="EK251" s="65">
        <f t="shared" si="527"/>
        <v>0</v>
      </c>
      <c r="EL251" s="65">
        <f t="shared" si="527"/>
        <v>0</v>
      </c>
      <c r="EM251" s="65">
        <f t="shared" si="527"/>
        <v>0</v>
      </c>
      <c r="EN251" s="65">
        <f t="shared" si="527"/>
        <v>0</v>
      </c>
      <c r="EO251" s="65">
        <f t="shared" si="527"/>
        <v>0</v>
      </c>
      <c r="EP251" s="65">
        <f t="shared" si="527"/>
        <v>0</v>
      </c>
      <c r="EQ251" s="675"/>
      <c r="ER251" s="675"/>
      <c r="ES251" s="65">
        <f>SUM(ES252:ES253)</f>
        <v>36499203.600000001</v>
      </c>
      <c r="ET251" s="65">
        <f t="shared" ref="ET251:EV251" si="528">SUM(ET252:ET253)</f>
        <v>35436120</v>
      </c>
      <c r="EU251" s="65">
        <f t="shared" si="528"/>
        <v>35300000</v>
      </c>
      <c r="EV251" s="65">
        <f t="shared" si="528"/>
        <v>12600000</v>
      </c>
      <c r="EW251" s="675"/>
      <c r="EX251" s="675"/>
      <c r="EY251" s="675"/>
      <c r="EZ251" s="675"/>
      <c r="FA251" s="675"/>
      <c r="FB251" s="675"/>
      <c r="FC251" s="675"/>
      <c r="FD251" s="675"/>
      <c r="FE251" s="675"/>
      <c r="FF251" s="82">
        <f>SUM(FF252:FF253)</f>
        <v>37594179.708000004</v>
      </c>
      <c r="FG251" s="65">
        <f>SUM(FG252:FG253)</f>
        <v>143933503.308</v>
      </c>
    </row>
    <row r="252" spans="1:163" ht="93.75" customHeight="1" x14ac:dyDescent="0.2">
      <c r="A252" s="299"/>
      <c r="B252" s="299"/>
      <c r="C252" s="217">
        <v>28</v>
      </c>
      <c r="D252" s="241" t="s">
        <v>584</v>
      </c>
      <c r="E252" s="522">
        <v>0.5</v>
      </c>
      <c r="F252" s="522">
        <v>1</v>
      </c>
      <c r="G252" s="226">
        <v>173</v>
      </c>
      <c r="H252" s="222" t="s">
        <v>604</v>
      </c>
      <c r="I252" s="444" t="s">
        <v>605</v>
      </c>
      <c r="J252" s="538" t="s">
        <v>439</v>
      </c>
      <c r="K252" s="472">
        <v>2</v>
      </c>
      <c r="L252" s="492" t="s">
        <v>58</v>
      </c>
      <c r="M252" s="509" t="s">
        <v>53</v>
      </c>
      <c r="N252" s="509">
        <v>7</v>
      </c>
      <c r="O252" s="497">
        <v>7</v>
      </c>
      <c r="P252" s="950">
        <v>0</v>
      </c>
      <c r="Q252" s="789">
        <v>7</v>
      </c>
      <c r="R252" s="228"/>
      <c r="S252" s="961">
        <v>7</v>
      </c>
      <c r="T252" s="495">
        <v>7</v>
      </c>
      <c r="U252" s="495"/>
      <c r="V252" s="925">
        <v>3</v>
      </c>
      <c r="W252" s="495">
        <v>7</v>
      </c>
      <c r="X252" s="492"/>
      <c r="Y252" s="449">
        <f>BL252/BL251</f>
        <v>1</v>
      </c>
      <c r="Z252" s="226">
        <v>3</v>
      </c>
      <c r="AA252" s="223" t="s">
        <v>450</v>
      </c>
      <c r="AB252" s="77"/>
      <c r="AC252" s="78"/>
      <c r="AD252" s="79"/>
      <c r="AE252" s="79"/>
      <c r="AF252" s="77">
        <v>34404000</v>
      </c>
      <c r="AG252" s="69">
        <v>34404000</v>
      </c>
      <c r="AH252" s="78"/>
      <c r="AI252" s="78"/>
      <c r="AJ252" s="77"/>
      <c r="AK252" s="78"/>
      <c r="AL252" s="78"/>
      <c r="AM252" s="78"/>
      <c r="AN252" s="77"/>
      <c r="AO252" s="78"/>
      <c r="AP252" s="78"/>
      <c r="AQ252" s="78"/>
      <c r="AR252" s="77"/>
      <c r="AS252" s="78"/>
      <c r="AT252" s="79"/>
      <c r="AU252" s="79"/>
      <c r="AV252" s="77"/>
      <c r="AW252" s="78"/>
      <c r="AX252" s="78"/>
      <c r="AY252" s="78"/>
      <c r="AZ252" s="77"/>
      <c r="BA252" s="78"/>
      <c r="BB252" s="78"/>
      <c r="BC252" s="78"/>
      <c r="BD252" s="77"/>
      <c r="BE252" s="78"/>
      <c r="BF252" s="79"/>
      <c r="BG252" s="79"/>
      <c r="BH252" s="77"/>
      <c r="BI252" s="78"/>
      <c r="BJ252" s="78"/>
      <c r="BK252" s="78"/>
      <c r="BL252" s="67">
        <f>+AB252+AF252+AJ252+AN252+AR252+AV252+AZ252+BD252+BH252</f>
        <v>34404000</v>
      </c>
      <c r="BM252" s="68">
        <f t="shared" ref="BM252:BO253" si="529">AC252+AG252+AK252+AO252+AS252+AW252+BA252+BE252+BI252</f>
        <v>34404000</v>
      </c>
      <c r="BN252" s="68">
        <f t="shared" si="529"/>
        <v>0</v>
      </c>
      <c r="BO252" s="68">
        <f t="shared" si="529"/>
        <v>0</v>
      </c>
      <c r="BP252" s="682"/>
      <c r="BQ252" s="238"/>
      <c r="BR252" s="238"/>
      <c r="BS252" s="238"/>
      <c r="BT252" s="685">
        <v>35436120</v>
      </c>
      <c r="BU252" s="238"/>
      <c r="BV252" s="238"/>
      <c r="BW252" s="238"/>
      <c r="BX252" s="238"/>
      <c r="BY252" s="682"/>
      <c r="BZ252" s="322">
        <v>35436120</v>
      </c>
      <c r="CA252" s="322">
        <v>19566667</v>
      </c>
      <c r="CB252" s="322">
        <v>19566667</v>
      </c>
      <c r="CC252" s="322"/>
      <c r="CD252" s="686"/>
      <c r="CE252" s="322"/>
      <c r="CF252" s="322"/>
      <c r="CG252" s="322"/>
      <c r="CH252" s="682"/>
      <c r="CI252" s="238"/>
      <c r="CJ252" s="238"/>
      <c r="CK252" s="238"/>
      <c r="CL252" s="682"/>
      <c r="CM252" s="238"/>
      <c r="CN252" s="238"/>
      <c r="CO252" s="238"/>
      <c r="CP252" s="682"/>
      <c r="CQ252" s="238"/>
      <c r="CR252" s="238"/>
      <c r="CS252" s="238"/>
      <c r="CT252" s="238"/>
      <c r="CU252" s="682"/>
      <c r="CV252" s="238"/>
      <c r="CW252" s="238"/>
      <c r="CX252" s="238"/>
      <c r="CY252" s="238"/>
      <c r="CZ252" s="682"/>
      <c r="DA252" s="238"/>
      <c r="DB252" s="238"/>
      <c r="DC252" s="238"/>
      <c r="DD252" s="676">
        <f t="shared" ref="DD252:DG253" si="530">BP252+BT252+BY252+CD252+CH252+CL252+CP252+CU252+CZ252</f>
        <v>35436120</v>
      </c>
      <c r="DE252" s="711">
        <f t="shared" si="530"/>
        <v>35436120</v>
      </c>
      <c r="DF252" s="711">
        <f t="shared" si="530"/>
        <v>19566667</v>
      </c>
      <c r="DG252" s="711">
        <f t="shared" si="530"/>
        <v>19566667</v>
      </c>
      <c r="DH252" s="711"/>
      <c r="DI252" s="685"/>
      <c r="DJ252" s="93"/>
      <c r="DK252" s="685"/>
      <c r="DL252" s="685"/>
      <c r="DM252" s="685">
        <v>36499203.600000001</v>
      </c>
      <c r="DN252" s="685"/>
      <c r="DO252" s="685"/>
      <c r="DP252" s="685"/>
      <c r="DQ252" s="685"/>
      <c r="DR252" s="685">
        <v>35436120</v>
      </c>
      <c r="DS252" s="685">
        <v>35300000</v>
      </c>
      <c r="DT252" s="685">
        <v>12600000</v>
      </c>
      <c r="DU252" s="685"/>
      <c r="DV252" s="685"/>
      <c r="DW252" s="685"/>
      <c r="DX252" s="685"/>
      <c r="DY252" s="685"/>
      <c r="DZ252" s="685"/>
      <c r="EA252" s="685"/>
      <c r="EB252" s="685"/>
      <c r="EC252" s="685"/>
      <c r="ED252" s="685"/>
      <c r="EE252" s="685"/>
      <c r="EF252" s="685"/>
      <c r="EG252" s="685"/>
      <c r="EH252" s="685"/>
      <c r="EI252" s="685"/>
      <c r="EJ252" s="685"/>
      <c r="EK252" s="685"/>
      <c r="EL252" s="685"/>
      <c r="EM252" s="685"/>
      <c r="EN252" s="685"/>
      <c r="EO252" s="685"/>
      <c r="EP252" s="682"/>
      <c r="EQ252" s="682"/>
      <c r="ER252" s="682"/>
      <c r="ES252" s="676">
        <f>DI252+DM252+DQ252+DU252+DY252+EC252+EG252+EK252+EO252</f>
        <v>36499203.600000001</v>
      </c>
      <c r="ET252" s="690">
        <f t="shared" ref="ET252:EV253" si="531">DJ252+DN252+DR252+DV252+DZ252+ED252+EH252+EL252+EP252</f>
        <v>35436120</v>
      </c>
      <c r="EU252" s="690">
        <f t="shared" si="531"/>
        <v>35300000</v>
      </c>
      <c r="EV252" s="690">
        <f t="shared" si="531"/>
        <v>12600000</v>
      </c>
      <c r="EW252" s="834"/>
      <c r="EX252" s="682">
        <v>37594179.708000004</v>
      </c>
      <c r="EY252" s="682"/>
      <c r="EZ252" s="682"/>
      <c r="FA252" s="682"/>
      <c r="FB252" s="682"/>
      <c r="FC252" s="682"/>
      <c r="FD252" s="682"/>
      <c r="FE252" s="682"/>
      <c r="FF252" s="676">
        <f>EW252+EX252+EY252+EZ252+FA252+FB252+FC252+FD252+FE252</f>
        <v>37594179.708000004</v>
      </c>
      <c r="FG252" s="107">
        <f>BL252+DD252+ES252+FF252</f>
        <v>143933503.308</v>
      </c>
    </row>
    <row r="253" spans="1:163" ht="62.25" customHeight="1" x14ac:dyDescent="0.2">
      <c r="A253" s="299"/>
      <c r="B253" s="299"/>
      <c r="C253" s="239"/>
      <c r="D253" s="244"/>
      <c r="E253" s="372"/>
      <c r="F253" s="372"/>
      <c r="G253" s="226">
        <v>174</v>
      </c>
      <c r="H253" s="222" t="s">
        <v>606</v>
      </c>
      <c r="I253" s="444" t="s">
        <v>607</v>
      </c>
      <c r="J253" s="538" t="s">
        <v>439</v>
      </c>
      <c r="K253" s="472">
        <v>2</v>
      </c>
      <c r="L253" s="492" t="s">
        <v>58</v>
      </c>
      <c r="M253" s="227">
        <v>100</v>
      </c>
      <c r="N253" s="227">
        <v>150</v>
      </c>
      <c r="O253" s="497">
        <v>150</v>
      </c>
      <c r="P253" s="950">
        <v>150</v>
      </c>
      <c r="Q253" s="789">
        <v>150</v>
      </c>
      <c r="R253" s="228"/>
      <c r="S253" s="962">
        <v>200</v>
      </c>
      <c r="T253" s="495">
        <v>150</v>
      </c>
      <c r="U253" s="495"/>
      <c r="V253" s="925">
        <v>34</v>
      </c>
      <c r="W253" s="495">
        <v>150</v>
      </c>
      <c r="X253" s="492"/>
      <c r="Y253" s="545">
        <f>BL253/BL251</f>
        <v>0</v>
      </c>
      <c r="Z253" s="226">
        <v>3</v>
      </c>
      <c r="AA253" s="223" t="s">
        <v>450</v>
      </c>
      <c r="AB253" s="77"/>
      <c r="AC253" s="78"/>
      <c r="AD253" s="79"/>
      <c r="AE253" s="79"/>
      <c r="AF253" s="77"/>
      <c r="AG253" s="78"/>
      <c r="AH253" s="78"/>
      <c r="AI253" s="78"/>
      <c r="AJ253" s="77"/>
      <c r="AK253" s="78"/>
      <c r="AL253" s="78"/>
      <c r="AM253" s="78"/>
      <c r="AN253" s="77"/>
      <c r="AO253" s="78"/>
      <c r="AP253" s="78"/>
      <c r="AQ253" s="78"/>
      <c r="AR253" s="77"/>
      <c r="AS253" s="78"/>
      <c r="AT253" s="79"/>
      <c r="AU253" s="79"/>
      <c r="AV253" s="77"/>
      <c r="AW253" s="78"/>
      <c r="AX253" s="78"/>
      <c r="AY253" s="78"/>
      <c r="AZ253" s="77"/>
      <c r="BA253" s="78"/>
      <c r="BB253" s="78"/>
      <c r="BC253" s="78"/>
      <c r="BD253" s="77"/>
      <c r="BE253" s="78"/>
      <c r="BF253" s="79"/>
      <c r="BG253" s="79"/>
      <c r="BH253" s="77"/>
      <c r="BI253" s="78"/>
      <c r="BJ253" s="78"/>
      <c r="BK253" s="78"/>
      <c r="BL253" s="67">
        <f>+AB253+AF253+AJ253+AN253+AR253+AV253+AZ253+BD253+BH253</f>
        <v>0</v>
      </c>
      <c r="BM253" s="68">
        <f t="shared" si="529"/>
        <v>0</v>
      </c>
      <c r="BN253" s="68">
        <f t="shared" si="529"/>
        <v>0</v>
      </c>
      <c r="BO253" s="68">
        <f t="shared" si="529"/>
        <v>0</v>
      </c>
      <c r="BP253" s="682"/>
      <c r="BQ253" s="238"/>
      <c r="BR253" s="238"/>
      <c r="BS253" s="238"/>
      <c r="BT253" s="682"/>
      <c r="BU253" s="238"/>
      <c r="BV253" s="238"/>
      <c r="BW253" s="238"/>
      <c r="BX253" s="238"/>
      <c r="BY253" s="682"/>
      <c r="BZ253" s="238"/>
      <c r="CA253" s="238"/>
      <c r="CB253" s="238"/>
      <c r="CC253" s="238"/>
      <c r="CD253" s="682"/>
      <c r="CE253" s="238"/>
      <c r="CF253" s="238"/>
      <c r="CG253" s="238"/>
      <c r="CH253" s="682"/>
      <c r="CI253" s="238"/>
      <c r="CJ253" s="238"/>
      <c r="CK253" s="238"/>
      <c r="CL253" s="682"/>
      <c r="CM253" s="238"/>
      <c r="CN253" s="238"/>
      <c r="CO253" s="238"/>
      <c r="CP253" s="682"/>
      <c r="CQ253" s="238"/>
      <c r="CR253" s="238"/>
      <c r="CS253" s="238"/>
      <c r="CT253" s="238"/>
      <c r="CU253" s="682"/>
      <c r="CV253" s="238"/>
      <c r="CW253" s="238"/>
      <c r="CX253" s="238"/>
      <c r="CY253" s="238"/>
      <c r="CZ253" s="682"/>
      <c r="DA253" s="238"/>
      <c r="DB253" s="238"/>
      <c r="DC253" s="238"/>
      <c r="DD253" s="676">
        <f t="shared" si="530"/>
        <v>0</v>
      </c>
      <c r="DE253" s="711">
        <f t="shared" si="530"/>
        <v>0</v>
      </c>
      <c r="DF253" s="711">
        <f t="shared" si="530"/>
        <v>0</v>
      </c>
      <c r="DG253" s="711">
        <f t="shared" si="530"/>
        <v>0</v>
      </c>
      <c r="DH253" s="711"/>
      <c r="DI253" s="685"/>
      <c r="DJ253" s="93"/>
      <c r="DK253" s="685"/>
      <c r="DL253" s="685"/>
      <c r="DM253" s="685"/>
      <c r="DN253" s="685"/>
      <c r="DO253" s="685"/>
      <c r="DP253" s="685"/>
      <c r="DQ253" s="685"/>
      <c r="DR253" s="685"/>
      <c r="DS253" s="685"/>
      <c r="DT253" s="685"/>
      <c r="DU253" s="685"/>
      <c r="DV253" s="685"/>
      <c r="DW253" s="685"/>
      <c r="DX253" s="685"/>
      <c r="DY253" s="685"/>
      <c r="DZ253" s="685"/>
      <c r="EA253" s="685"/>
      <c r="EB253" s="685"/>
      <c r="EC253" s="685"/>
      <c r="ED253" s="685"/>
      <c r="EE253" s="685"/>
      <c r="EF253" s="685"/>
      <c r="EG253" s="685"/>
      <c r="EH253" s="685"/>
      <c r="EI253" s="685"/>
      <c r="EJ253" s="685"/>
      <c r="EK253" s="685"/>
      <c r="EL253" s="685"/>
      <c r="EM253" s="685"/>
      <c r="EN253" s="685"/>
      <c r="EO253" s="685"/>
      <c r="EP253" s="682"/>
      <c r="EQ253" s="682"/>
      <c r="ER253" s="682"/>
      <c r="ES253" s="676">
        <f>DI253+DM253+DQ253+DU253+DY253+EC253+EG253+EK253+EO253</f>
        <v>0</v>
      </c>
      <c r="ET253" s="690">
        <f t="shared" si="531"/>
        <v>0</v>
      </c>
      <c r="EU253" s="690">
        <f t="shared" si="531"/>
        <v>0</v>
      </c>
      <c r="EV253" s="690">
        <f t="shared" si="531"/>
        <v>0</v>
      </c>
      <c r="EW253" s="834"/>
      <c r="EX253" s="682"/>
      <c r="EY253" s="682"/>
      <c r="EZ253" s="682"/>
      <c r="FA253" s="682"/>
      <c r="FB253" s="682"/>
      <c r="FC253" s="682"/>
      <c r="FD253" s="682"/>
      <c r="FE253" s="682"/>
      <c r="FF253" s="676">
        <f>EW253+EX253+EY253+EZ253+FA253+FB253+FC253+FD253+FE253</f>
        <v>0</v>
      </c>
      <c r="FG253" s="107">
        <f>BL253+DD253+ES253+FF253</f>
        <v>0</v>
      </c>
    </row>
    <row r="254" spans="1:163" ht="24.75" customHeight="1" x14ac:dyDescent="0.2">
      <c r="A254" s="299"/>
      <c r="B254" s="299"/>
      <c r="C254" s="205">
        <v>54</v>
      </c>
      <c r="D254" s="206" t="s">
        <v>608</v>
      </c>
      <c r="E254" s="209"/>
      <c r="F254" s="209"/>
      <c r="G254" s="208"/>
      <c r="H254" s="209"/>
      <c r="I254" s="209"/>
      <c r="J254" s="208"/>
      <c r="K254" s="210"/>
      <c r="L254" s="211"/>
      <c r="M254" s="209"/>
      <c r="N254" s="209"/>
      <c r="O254" s="212"/>
      <c r="P254" s="212"/>
      <c r="Q254" s="209"/>
      <c r="R254" s="213"/>
      <c r="S254" s="865"/>
      <c r="T254" s="209"/>
      <c r="U254" s="209"/>
      <c r="V254" s="212"/>
      <c r="W254" s="210"/>
      <c r="X254" s="210"/>
      <c r="Y254" s="300"/>
      <c r="Z254" s="210"/>
      <c r="AA254" s="210"/>
      <c r="AB254" s="65">
        <f t="shared" ref="AB254:BK254" si="532">SUM(AB255:AB256)</f>
        <v>0</v>
      </c>
      <c r="AC254" s="65">
        <f t="shared" si="532"/>
        <v>0</v>
      </c>
      <c r="AD254" s="65">
        <f t="shared" si="532"/>
        <v>0</v>
      </c>
      <c r="AE254" s="65">
        <f t="shared" si="532"/>
        <v>0</v>
      </c>
      <c r="AF254" s="65">
        <f t="shared" si="532"/>
        <v>23124000</v>
      </c>
      <c r="AG254" s="65">
        <f t="shared" si="532"/>
        <v>223124000</v>
      </c>
      <c r="AH254" s="65">
        <f t="shared" si="532"/>
        <v>223124000</v>
      </c>
      <c r="AI254" s="65">
        <f t="shared" si="532"/>
        <v>223124000</v>
      </c>
      <c r="AJ254" s="65">
        <f t="shared" si="532"/>
        <v>0</v>
      </c>
      <c r="AK254" s="65">
        <f t="shared" si="532"/>
        <v>0</v>
      </c>
      <c r="AL254" s="65">
        <f t="shared" si="532"/>
        <v>0</v>
      </c>
      <c r="AM254" s="65">
        <f t="shared" si="532"/>
        <v>0</v>
      </c>
      <c r="AN254" s="65">
        <f t="shared" si="532"/>
        <v>0</v>
      </c>
      <c r="AO254" s="65">
        <f t="shared" si="532"/>
        <v>0</v>
      </c>
      <c r="AP254" s="65">
        <f t="shared" si="532"/>
        <v>0</v>
      </c>
      <c r="AQ254" s="65">
        <f t="shared" si="532"/>
        <v>0</v>
      </c>
      <c r="AR254" s="65">
        <f t="shared" si="532"/>
        <v>0</v>
      </c>
      <c r="AS254" s="65">
        <f t="shared" si="532"/>
        <v>0</v>
      </c>
      <c r="AT254" s="65">
        <f t="shared" si="532"/>
        <v>0</v>
      </c>
      <c r="AU254" s="65">
        <f t="shared" si="532"/>
        <v>0</v>
      </c>
      <c r="AV254" s="65">
        <f t="shared" si="532"/>
        <v>0</v>
      </c>
      <c r="AW254" s="65">
        <f t="shared" si="532"/>
        <v>0</v>
      </c>
      <c r="AX254" s="65">
        <f t="shared" si="532"/>
        <v>0</v>
      </c>
      <c r="AY254" s="65">
        <f t="shared" si="532"/>
        <v>0</v>
      </c>
      <c r="AZ254" s="65">
        <f t="shared" si="532"/>
        <v>0</v>
      </c>
      <c r="BA254" s="65">
        <f t="shared" si="532"/>
        <v>0</v>
      </c>
      <c r="BB254" s="65">
        <f t="shared" si="532"/>
        <v>0</v>
      </c>
      <c r="BC254" s="65">
        <f t="shared" si="532"/>
        <v>0</v>
      </c>
      <c r="BD254" s="65">
        <f t="shared" si="532"/>
        <v>0</v>
      </c>
      <c r="BE254" s="65">
        <f t="shared" si="532"/>
        <v>0</v>
      </c>
      <c r="BF254" s="65">
        <f t="shared" si="532"/>
        <v>0</v>
      </c>
      <c r="BG254" s="65">
        <f t="shared" si="532"/>
        <v>0</v>
      </c>
      <c r="BH254" s="65">
        <f t="shared" si="532"/>
        <v>0</v>
      </c>
      <c r="BI254" s="65">
        <f t="shared" si="532"/>
        <v>0</v>
      </c>
      <c r="BJ254" s="65">
        <f t="shared" si="532"/>
        <v>0</v>
      </c>
      <c r="BK254" s="65">
        <f t="shared" si="532"/>
        <v>0</v>
      </c>
      <c r="BL254" s="66">
        <f>SUM(BL255:BL256)</f>
        <v>23124000</v>
      </c>
      <c r="BM254" s="65">
        <f>SUM(BM255:BM256)</f>
        <v>223124000</v>
      </c>
      <c r="BN254" s="65">
        <f t="shared" ref="BN254:ED254" si="533">SUM(BN255:BN256)</f>
        <v>223124000</v>
      </c>
      <c r="BO254" s="65">
        <f t="shared" si="533"/>
        <v>223124000</v>
      </c>
      <c r="BP254" s="65">
        <f t="shared" si="533"/>
        <v>0</v>
      </c>
      <c r="BQ254" s="135">
        <f t="shared" si="533"/>
        <v>0</v>
      </c>
      <c r="BR254" s="135">
        <f t="shared" si="533"/>
        <v>0</v>
      </c>
      <c r="BS254" s="135">
        <f t="shared" si="533"/>
        <v>0</v>
      </c>
      <c r="BT254" s="65">
        <f t="shared" si="533"/>
        <v>23817720</v>
      </c>
      <c r="BU254" s="135">
        <f t="shared" si="533"/>
        <v>0</v>
      </c>
      <c r="BV254" s="135">
        <f t="shared" si="533"/>
        <v>0</v>
      </c>
      <c r="BW254" s="135">
        <f t="shared" si="533"/>
        <v>0</v>
      </c>
      <c r="BX254" s="135"/>
      <c r="BY254" s="65">
        <f t="shared" si="533"/>
        <v>0</v>
      </c>
      <c r="BZ254" s="135">
        <f t="shared" si="533"/>
        <v>23817720</v>
      </c>
      <c r="CA254" s="135">
        <f t="shared" si="533"/>
        <v>21000000</v>
      </c>
      <c r="CB254" s="135">
        <f t="shared" si="533"/>
        <v>21000000</v>
      </c>
      <c r="CC254" s="135"/>
      <c r="CD254" s="65">
        <f t="shared" si="533"/>
        <v>0</v>
      </c>
      <c r="CE254" s="135">
        <f t="shared" si="533"/>
        <v>0</v>
      </c>
      <c r="CF254" s="135">
        <f t="shared" si="533"/>
        <v>0</v>
      </c>
      <c r="CG254" s="135">
        <f t="shared" si="533"/>
        <v>0</v>
      </c>
      <c r="CH254" s="65">
        <f t="shared" si="533"/>
        <v>0</v>
      </c>
      <c r="CI254" s="135">
        <f t="shared" si="533"/>
        <v>0</v>
      </c>
      <c r="CJ254" s="135">
        <f t="shared" si="533"/>
        <v>0</v>
      </c>
      <c r="CK254" s="135">
        <f t="shared" si="533"/>
        <v>0</v>
      </c>
      <c r="CL254" s="65">
        <f t="shared" si="533"/>
        <v>0</v>
      </c>
      <c r="CM254" s="135">
        <f t="shared" si="533"/>
        <v>0</v>
      </c>
      <c r="CN254" s="135">
        <f t="shared" si="533"/>
        <v>0</v>
      </c>
      <c r="CO254" s="135">
        <f t="shared" si="533"/>
        <v>0</v>
      </c>
      <c r="CP254" s="65">
        <f t="shared" si="533"/>
        <v>0</v>
      </c>
      <c r="CQ254" s="135">
        <f t="shared" si="533"/>
        <v>0</v>
      </c>
      <c r="CR254" s="135">
        <f t="shared" si="533"/>
        <v>0</v>
      </c>
      <c r="CS254" s="135">
        <f t="shared" si="533"/>
        <v>0</v>
      </c>
      <c r="CT254" s="135"/>
      <c r="CU254" s="65">
        <f t="shared" si="533"/>
        <v>0</v>
      </c>
      <c r="CV254" s="135">
        <f t="shared" si="533"/>
        <v>0</v>
      </c>
      <c r="CW254" s="135">
        <f t="shared" si="533"/>
        <v>0</v>
      </c>
      <c r="CX254" s="135">
        <f t="shared" si="533"/>
        <v>0</v>
      </c>
      <c r="CY254" s="135"/>
      <c r="CZ254" s="65">
        <f t="shared" si="533"/>
        <v>0</v>
      </c>
      <c r="DA254" s="135">
        <f t="shared" si="533"/>
        <v>0</v>
      </c>
      <c r="DB254" s="135">
        <f t="shared" si="533"/>
        <v>0</v>
      </c>
      <c r="DC254" s="135">
        <f t="shared" si="533"/>
        <v>0</v>
      </c>
      <c r="DD254" s="65">
        <f t="shared" si="533"/>
        <v>23817720</v>
      </c>
      <c r="DE254" s="65">
        <f t="shared" si="533"/>
        <v>23817720</v>
      </c>
      <c r="DF254" s="65">
        <f t="shared" si="533"/>
        <v>21000000</v>
      </c>
      <c r="DG254" s="65">
        <f t="shared" si="533"/>
        <v>21000000</v>
      </c>
      <c r="DH254" s="65"/>
      <c r="DI254" s="65">
        <f t="shared" si="533"/>
        <v>0</v>
      </c>
      <c r="DJ254" s="65">
        <f t="shared" si="533"/>
        <v>0</v>
      </c>
      <c r="DK254" s="65">
        <f t="shared" si="533"/>
        <v>0</v>
      </c>
      <c r="DL254" s="65">
        <f t="shared" si="533"/>
        <v>0</v>
      </c>
      <c r="DM254" s="65">
        <f t="shared" si="533"/>
        <v>24532251.600000001</v>
      </c>
      <c r="DN254" s="65">
        <f t="shared" si="533"/>
        <v>150000000</v>
      </c>
      <c r="DO254" s="65">
        <f t="shared" si="533"/>
        <v>0</v>
      </c>
      <c r="DP254" s="65">
        <f t="shared" si="533"/>
        <v>0</v>
      </c>
      <c r="DQ254" s="65">
        <f t="shared" si="533"/>
        <v>0</v>
      </c>
      <c r="DR254" s="65">
        <f t="shared" si="533"/>
        <v>23817720</v>
      </c>
      <c r="DS254" s="65">
        <f t="shared" si="533"/>
        <v>15840000</v>
      </c>
      <c r="DT254" s="65">
        <f t="shared" si="533"/>
        <v>5280000</v>
      </c>
      <c r="DU254" s="65">
        <f t="shared" si="533"/>
        <v>0</v>
      </c>
      <c r="DV254" s="65">
        <f t="shared" si="533"/>
        <v>0</v>
      </c>
      <c r="DW254" s="65">
        <f t="shared" si="533"/>
        <v>0</v>
      </c>
      <c r="DX254" s="65">
        <f t="shared" si="533"/>
        <v>0</v>
      </c>
      <c r="DY254" s="65">
        <f t="shared" si="533"/>
        <v>0</v>
      </c>
      <c r="DZ254" s="65">
        <f t="shared" si="533"/>
        <v>0</v>
      </c>
      <c r="EA254" s="65">
        <f t="shared" si="533"/>
        <v>0</v>
      </c>
      <c r="EB254" s="65">
        <f t="shared" si="533"/>
        <v>0</v>
      </c>
      <c r="EC254" s="65">
        <f t="shared" si="533"/>
        <v>0</v>
      </c>
      <c r="ED254" s="65">
        <f t="shared" si="533"/>
        <v>0</v>
      </c>
      <c r="EE254" s="65">
        <f t="shared" ref="EE254:ER254" si="534">SUM(EE255:EE256)</f>
        <v>0</v>
      </c>
      <c r="EF254" s="65">
        <f t="shared" si="534"/>
        <v>0</v>
      </c>
      <c r="EG254" s="65">
        <f t="shared" si="534"/>
        <v>0</v>
      </c>
      <c r="EH254" s="65">
        <f t="shared" si="534"/>
        <v>0</v>
      </c>
      <c r="EI254" s="65">
        <f t="shared" si="534"/>
        <v>0</v>
      </c>
      <c r="EJ254" s="65">
        <f t="shared" si="534"/>
        <v>0</v>
      </c>
      <c r="EK254" s="65">
        <f t="shared" si="534"/>
        <v>0</v>
      </c>
      <c r="EL254" s="65">
        <f t="shared" si="534"/>
        <v>0</v>
      </c>
      <c r="EM254" s="65">
        <f t="shared" si="534"/>
        <v>0</v>
      </c>
      <c r="EN254" s="65">
        <f t="shared" si="534"/>
        <v>0</v>
      </c>
      <c r="EO254" s="65">
        <f t="shared" si="534"/>
        <v>0</v>
      </c>
      <c r="EP254" s="65">
        <f t="shared" si="534"/>
        <v>0</v>
      </c>
      <c r="EQ254" s="65">
        <f t="shared" si="534"/>
        <v>0</v>
      </c>
      <c r="ER254" s="65">
        <f t="shared" si="534"/>
        <v>0</v>
      </c>
      <c r="ES254" s="65">
        <f>SUM(ES255:ES256)</f>
        <v>24532251.600000001</v>
      </c>
      <c r="ET254" s="65">
        <f t="shared" ref="ET254:EV254" si="535">SUM(ET255:ET256)</f>
        <v>173817720</v>
      </c>
      <c r="EU254" s="65">
        <f t="shared" si="535"/>
        <v>15840000</v>
      </c>
      <c r="EV254" s="65">
        <f t="shared" si="535"/>
        <v>5280000</v>
      </c>
      <c r="EW254" s="675"/>
      <c r="EX254" s="675"/>
      <c r="EY254" s="675"/>
      <c r="EZ254" s="675"/>
      <c r="FA254" s="675"/>
      <c r="FB254" s="675"/>
      <c r="FC254" s="675"/>
      <c r="FD254" s="675"/>
      <c r="FE254" s="675"/>
      <c r="FF254" s="82">
        <f>SUM(FF255:FF256)</f>
        <v>25268219</v>
      </c>
      <c r="FG254" s="65">
        <f>SUM(FG255:FG256)</f>
        <v>96742190.599999994</v>
      </c>
    </row>
    <row r="255" spans="1:163" ht="96.75" customHeight="1" x14ac:dyDescent="0.2">
      <c r="A255" s="299"/>
      <c r="B255" s="299"/>
      <c r="C255" s="217">
        <v>28</v>
      </c>
      <c r="D255" s="241" t="s">
        <v>584</v>
      </c>
      <c r="E255" s="522">
        <v>0.5</v>
      </c>
      <c r="F255" s="522">
        <v>1</v>
      </c>
      <c r="G255" s="226">
        <v>175</v>
      </c>
      <c r="H255" s="222" t="s">
        <v>609</v>
      </c>
      <c r="I255" s="550" t="s">
        <v>610</v>
      </c>
      <c r="J255" s="538" t="s">
        <v>439</v>
      </c>
      <c r="K255" s="472">
        <v>2</v>
      </c>
      <c r="L255" s="492" t="s">
        <v>58</v>
      </c>
      <c r="M255" s="227">
        <v>10</v>
      </c>
      <c r="N255" s="227">
        <v>14</v>
      </c>
      <c r="O255" s="497">
        <v>14</v>
      </c>
      <c r="P255" s="950">
        <v>14</v>
      </c>
      <c r="Q255" s="789">
        <v>14</v>
      </c>
      <c r="R255" s="228"/>
      <c r="S255" s="925">
        <v>14</v>
      </c>
      <c r="T255" s="495">
        <v>14</v>
      </c>
      <c r="U255" s="495"/>
      <c r="V255" s="925">
        <v>14</v>
      </c>
      <c r="W255" s="495">
        <v>14</v>
      </c>
      <c r="X255" s="492"/>
      <c r="Y255" s="449">
        <f>BL255/BL254</f>
        <v>1</v>
      </c>
      <c r="Z255" s="226">
        <v>3</v>
      </c>
      <c r="AA255" s="223" t="s">
        <v>450</v>
      </c>
      <c r="AB255" s="77"/>
      <c r="AC255" s="78"/>
      <c r="AD255" s="79"/>
      <c r="AE255" s="79"/>
      <c r="AF255" s="77">
        <f>23124000</f>
        <v>23124000</v>
      </c>
      <c r="AG255" s="69">
        <v>223124000</v>
      </c>
      <c r="AH255" s="75">
        <v>223124000</v>
      </c>
      <c r="AI255" s="75">
        <v>223124000</v>
      </c>
      <c r="AJ255" s="85"/>
      <c r="AK255" s="78"/>
      <c r="AL255" s="78"/>
      <c r="AM255" s="78"/>
      <c r="AN255" s="77"/>
      <c r="AO255" s="78"/>
      <c r="AP255" s="78"/>
      <c r="AQ255" s="78"/>
      <c r="AR255" s="77"/>
      <c r="AS255" s="78"/>
      <c r="AT255" s="79"/>
      <c r="AU255" s="79"/>
      <c r="AV255" s="77"/>
      <c r="AW255" s="78"/>
      <c r="AX255" s="78"/>
      <c r="AY255" s="78"/>
      <c r="AZ255" s="77"/>
      <c r="BA255" s="78"/>
      <c r="BB255" s="78"/>
      <c r="BC255" s="78"/>
      <c r="BD255" s="77"/>
      <c r="BE255" s="78"/>
      <c r="BF255" s="79"/>
      <c r="BG255" s="79"/>
      <c r="BH255" s="77"/>
      <c r="BI255" s="78"/>
      <c r="BJ255" s="78"/>
      <c r="BK255" s="78"/>
      <c r="BL255" s="67">
        <f>+AB255+AF255+AJ255+AN255+AR255+AV255+AZ255+BD255+BH255</f>
        <v>23124000</v>
      </c>
      <c r="BM255" s="68">
        <f t="shared" ref="BM255:BO256" si="536">AC255+AG255+AK255+AO255+AS255+AW255+BA255+BE255+BI255</f>
        <v>223124000</v>
      </c>
      <c r="BN255" s="68">
        <f t="shared" si="536"/>
        <v>223124000</v>
      </c>
      <c r="BO255" s="68">
        <f t="shared" si="536"/>
        <v>223124000</v>
      </c>
      <c r="BP255" s="682"/>
      <c r="BQ255" s="238"/>
      <c r="BR255" s="238"/>
      <c r="BS255" s="238"/>
      <c r="BT255" s="685">
        <v>23817720</v>
      </c>
      <c r="BU255" s="238"/>
      <c r="BV255" s="238"/>
      <c r="BW255" s="322"/>
      <c r="BX255" s="322"/>
      <c r="BY255" s="682"/>
      <c r="BZ255" s="322">
        <v>23817720</v>
      </c>
      <c r="CA255" s="322">
        <v>21000000</v>
      </c>
      <c r="CB255" s="322">
        <v>21000000</v>
      </c>
      <c r="CC255" s="322"/>
      <c r="CD255" s="686"/>
      <c r="CE255" s="322"/>
      <c r="CF255" s="322"/>
      <c r="CG255" s="322"/>
      <c r="CH255" s="682"/>
      <c r="CI255" s="238"/>
      <c r="CJ255" s="238"/>
      <c r="CK255" s="238"/>
      <c r="CL255" s="682"/>
      <c r="CM255" s="238"/>
      <c r="CN255" s="238"/>
      <c r="CO255" s="238"/>
      <c r="CP255" s="682"/>
      <c r="CQ255" s="238"/>
      <c r="CR255" s="238"/>
      <c r="CS255" s="238"/>
      <c r="CT255" s="238"/>
      <c r="CU255" s="682"/>
      <c r="CV255" s="238"/>
      <c r="CW255" s="238"/>
      <c r="CX255" s="238"/>
      <c r="CY255" s="238"/>
      <c r="CZ255" s="682"/>
      <c r="DA255" s="238"/>
      <c r="DB255" s="238"/>
      <c r="DC255" s="238"/>
      <c r="DD255" s="676">
        <f t="shared" ref="DD255:DG256" si="537">BP255+BT255+BY255+CD255+CH255+CL255+CP255+CU255+CZ255</f>
        <v>23817720</v>
      </c>
      <c r="DE255" s="711">
        <f t="shared" si="537"/>
        <v>23817720</v>
      </c>
      <c r="DF255" s="711">
        <f t="shared" si="537"/>
        <v>21000000</v>
      </c>
      <c r="DG255" s="711">
        <f t="shared" si="537"/>
        <v>21000000</v>
      </c>
      <c r="DH255" s="711"/>
      <c r="DI255" s="685"/>
      <c r="DJ255" s="93"/>
      <c r="DK255" s="685"/>
      <c r="DL255" s="685"/>
      <c r="DM255" s="685">
        <v>24532251.600000001</v>
      </c>
      <c r="DN255" s="685">
        <v>150000000</v>
      </c>
      <c r="DO255" s="685"/>
      <c r="DP255" s="685"/>
      <c r="DQ255" s="685"/>
      <c r="DR255" s="685">
        <v>23817720</v>
      </c>
      <c r="DS255" s="685">
        <v>15840000</v>
      </c>
      <c r="DT255" s="685">
        <v>5280000</v>
      </c>
      <c r="DU255" s="685"/>
      <c r="DV255" s="685"/>
      <c r="DW255" s="685"/>
      <c r="DX255" s="685"/>
      <c r="DY255" s="685"/>
      <c r="DZ255" s="685"/>
      <c r="EA255" s="685"/>
      <c r="EB255" s="685"/>
      <c r="EC255" s="685"/>
      <c r="ED255" s="685"/>
      <c r="EE255" s="685"/>
      <c r="EF255" s="685"/>
      <c r="EG255" s="685"/>
      <c r="EH255" s="685"/>
      <c r="EI255" s="685"/>
      <c r="EJ255" s="685"/>
      <c r="EK255" s="685"/>
      <c r="EL255" s="685"/>
      <c r="EM255" s="685"/>
      <c r="EN255" s="685"/>
      <c r="EO255" s="685"/>
      <c r="EP255" s="682"/>
      <c r="EQ255" s="682"/>
      <c r="ER255" s="682"/>
      <c r="ES255" s="676">
        <f>DI255+DM255+DQ255+DU255+DY255+EC255+EG255+EK255+EO255</f>
        <v>24532251.600000001</v>
      </c>
      <c r="ET255" s="690">
        <f t="shared" ref="ET255:EV256" si="538">DJ255+DN255+DR255+DV255+DZ255+ED255+EH255+EL255+EP255</f>
        <v>173817720</v>
      </c>
      <c r="EU255" s="690">
        <f t="shared" si="538"/>
        <v>15840000</v>
      </c>
      <c r="EV255" s="690">
        <f t="shared" si="538"/>
        <v>5280000</v>
      </c>
      <c r="EW255" s="834"/>
      <c r="EX255" s="682">
        <v>25268219</v>
      </c>
      <c r="EY255" s="682"/>
      <c r="EZ255" s="682"/>
      <c r="FA255" s="682"/>
      <c r="FB255" s="682"/>
      <c r="FC255" s="682"/>
      <c r="FD255" s="682"/>
      <c r="FE255" s="682"/>
      <c r="FF255" s="676">
        <f>EW255+EX255+EY255+EZ255+FA255+FB255+FC255+FD255+FE255</f>
        <v>25268219</v>
      </c>
      <c r="FG255" s="107">
        <f>BL255+DD255+ES255+FF255</f>
        <v>96742190.599999994</v>
      </c>
    </row>
    <row r="256" spans="1:163" ht="69.75" customHeight="1" x14ac:dyDescent="0.2">
      <c r="A256" s="299"/>
      <c r="B256" s="358"/>
      <c r="C256" s="239"/>
      <c r="D256" s="244"/>
      <c r="E256" s="372"/>
      <c r="F256" s="372"/>
      <c r="G256" s="226">
        <v>176</v>
      </c>
      <c r="H256" s="222" t="s">
        <v>611</v>
      </c>
      <c r="I256" s="444" t="s">
        <v>612</v>
      </c>
      <c r="J256" s="538" t="s">
        <v>439</v>
      </c>
      <c r="K256" s="472">
        <v>2</v>
      </c>
      <c r="L256" s="492" t="s">
        <v>58</v>
      </c>
      <c r="M256" s="227">
        <v>2</v>
      </c>
      <c r="N256" s="227">
        <v>2</v>
      </c>
      <c r="O256" s="497">
        <v>2</v>
      </c>
      <c r="P256" s="950">
        <v>2</v>
      </c>
      <c r="Q256" s="789">
        <v>2</v>
      </c>
      <c r="R256" s="228"/>
      <c r="S256" s="925">
        <v>2</v>
      </c>
      <c r="T256" s="495">
        <v>2</v>
      </c>
      <c r="U256" s="495"/>
      <c r="V256" s="925">
        <v>2</v>
      </c>
      <c r="W256" s="495">
        <v>2</v>
      </c>
      <c r="X256" s="492"/>
      <c r="Y256" s="545"/>
      <c r="Z256" s="226">
        <v>3</v>
      </c>
      <c r="AA256" s="223" t="s">
        <v>450</v>
      </c>
      <c r="AB256" s="77"/>
      <c r="AC256" s="78"/>
      <c r="AD256" s="79"/>
      <c r="AE256" s="79"/>
      <c r="AF256" s="77"/>
      <c r="AG256" s="78"/>
      <c r="AH256" s="78"/>
      <c r="AI256" s="78"/>
      <c r="AJ256" s="77"/>
      <c r="AK256" s="78"/>
      <c r="AL256" s="78"/>
      <c r="AM256" s="78"/>
      <c r="AN256" s="77"/>
      <c r="AO256" s="78"/>
      <c r="AP256" s="78"/>
      <c r="AQ256" s="78"/>
      <c r="AR256" s="77"/>
      <c r="AS256" s="78"/>
      <c r="AT256" s="79"/>
      <c r="AU256" s="79"/>
      <c r="AV256" s="77"/>
      <c r="AW256" s="78"/>
      <c r="AX256" s="78"/>
      <c r="AY256" s="78"/>
      <c r="AZ256" s="77"/>
      <c r="BA256" s="78"/>
      <c r="BB256" s="78"/>
      <c r="BC256" s="78"/>
      <c r="BD256" s="77"/>
      <c r="BE256" s="78"/>
      <c r="BF256" s="79"/>
      <c r="BG256" s="79"/>
      <c r="BH256" s="77"/>
      <c r="BI256" s="78"/>
      <c r="BJ256" s="78"/>
      <c r="BK256" s="78"/>
      <c r="BL256" s="67">
        <f>+AB256+AF256+AJ256+AN256+AR256+AV256+AZ256+BD256+BH256</f>
        <v>0</v>
      </c>
      <c r="BM256" s="68">
        <f t="shared" si="536"/>
        <v>0</v>
      </c>
      <c r="BN256" s="68">
        <f t="shared" si="536"/>
        <v>0</v>
      </c>
      <c r="BO256" s="68">
        <f t="shared" si="536"/>
        <v>0</v>
      </c>
      <c r="BP256" s="682"/>
      <c r="BQ256" s="238"/>
      <c r="BR256" s="238"/>
      <c r="BS256" s="238"/>
      <c r="BT256" s="682"/>
      <c r="BU256" s="238"/>
      <c r="BV256" s="238"/>
      <c r="BW256" s="238"/>
      <c r="BX256" s="238"/>
      <c r="BY256" s="682"/>
      <c r="BZ256" s="238"/>
      <c r="CA256" s="238"/>
      <c r="CB256" s="238"/>
      <c r="CC256" s="238"/>
      <c r="CD256" s="682"/>
      <c r="CE256" s="322"/>
      <c r="CF256" s="238"/>
      <c r="CG256" s="238"/>
      <c r="CH256" s="682"/>
      <c r="CI256" s="238"/>
      <c r="CJ256" s="238"/>
      <c r="CK256" s="238"/>
      <c r="CL256" s="682"/>
      <c r="CM256" s="238"/>
      <c r="CN256" s="238"/>
      <c r="CO256" s="238"/>
      <c r="CP256" s="682"/>
      <c r="CQ256" s="238"/>
      <c r="CR256" s="238"/>
      <c r="CS256" s="238"/>
      <c r="CT256" s="238"/>
      <c r="CU256" s="682"/>
      <c r="CV256" s="238"/>
      <c r="CW256" s="238"/>
      <c r="CX256" s="238"/>
      <c r="CY256" s="238"/>
      <c r="CZ256" s="682"/>
      <c r="DA256" s="238"/>
      <c r="DB256" s="238"/>
      <c r="DC256" s="238"/>
      <c r="DD256" s="676">
        <f t="shared" si="537"/>
        <v>0</v>
      </c>
      <c r="DE256" s="711">
        <f t="shared" si="537"/>
        <v>0</v>
      </c>
      <c r="DF256" s="711">
        <f t="shared" si="537"/>
        <v>0</v>
      </c>
      <c r="DG256" s="711">
        <f t="shared" si="537"/>
        <v>0</v>
      </c>
      <c r="DH256" s="711"/>
      <c r="DI256" s="685"/>
      <c r="DJ256" s="93"/>
      <c r="DK256" s="685"/>
      <c r="DL256" s="685"/>
      <c r="DM256" s="685"/>
      <c r="DN256" s="685"/>
      <c r="DO256" s="685"/>
      <c r="DP256" s="685"/>
      <c r="DQ256" s="685"/>
      <c r="DR256" s="685"/>
      <c r="DS256" s="685"/>
      <c r="DT256" s="685"/>
      <c r="DU256" s="685"/>
      <c r="DV256" s="685"/>
      <c r="DW256" s="685"/>
      <c r="DX256" s="685"/>
      <c r="DY256" s="685"/>
      <c r="DZ256" s="685"/>
      <c r="EA256" s="685"/>
      <c r="EB256" s="685"/>
      <c r="EC256" s="685"/>
      <c r="ED256" s="685"/>
      <c r="EE256" s="685"/>
      <c r="EF256" s="685"/>
      <c r="EG256" s="685"/>
      <c r="EH256" s="685"/>
      <c r="EI256" s="685"/>
      <c r="EJ256" s="685"/>
      <c r="EK256" s="685"/>
      <c r="EL256" s="685"/>
      <c r="EM256" s="685"/>
      <c r="EN256" s="685"/>
      <c r="EO256" s="685"/>
      <c r="EP256" s="682"/>
      <c r="EQ256" s="682"/>
      <c r="ER256" s="682"/>
      <c r="ES256" s="676">
        <f>DI256+DM256+DQ256+DU256+DY256+EC256+EG256+EK256+EO256</f>
        <v>0</v>
      </c>
      <c r="ET256" s="690">
        <f t="shared" si="538"/>
        <v>0</v>
      </c>
      <c r="EU256" s="690">
        <f t="shared" si="538"/>
        <v>0</v>
      </c>
      <c r="EV256" s="690">
        <f t="shared" si="538"/>
        <v>0</v>
      </c>
      <c r="EW256" s="834"/>
      <c r="EX256" s="682"/>
      <c r="EY256" s="682"/>
      <c r="EZ256" s="682"/>
      <c r="FA256" s="682"/>
      <c r="FB256" s="682"/>
      <c r="FC256" s="682"/>
      <c r="FD256" s="682"/>
      <c r="FE256" s="682"/>
      <c r="FF256" s="676">
        <f>EW256+EX256+EY256+EZ256+FA256+FB256+FC256+FD256+FE256</f>
        <v>0</v>
      </c>
      <c r="FG256" s="107">
        <f>BL256+DD256+ES256+FF256</f>
        <v>0</v>
      </c>
    </row>
    <row r="257" spans="1:163" ht="24.75" customHeight="1" x14ac:dyDescent="0.2">
      <c r="A257" s="299"/>
      <c r="B257" s="192">
        <v>15</v>
      </c>
      <c r="C257" s="297" t="s">
        <v>613</v>
      </c>
      <c r="D257" s="194"/>
      <c r="E257" s="195"/>
      <c r="F257" s="195"/>
      <c r="G257" s="196"/>
      <c r="H257" s="197"/>
      <c r="I257" s="197"/>
      <c r="J257" s="198"/>
      <c r="K257" s="196"/>
      <c r="L257" s="199"/>
      <c r="M257" s="197"/>
      <c r="N257" s="197"/>
      <c r="O257" s="200"/>
      <c r="P257" s="200"/>
      <c r="Q257" s="197"/>
      <c r="R257" s="201"/>
      <c r="S257" s="864"/>
      <c r="T257" s="200"/>
      <c r="U257" s="200"/>
      <c r="V257" s="200"/>
      <c r="W257" s="200"/>
      <c r="X257" s="200"/>
      <c r="Y257" s="200"/>
      <c r="Z257" s="200"/>
      <c r="AA257" s="200"/>
      <c r="AB257" s="118">
        <f t="shared" ref="AB257:CO257" si="539">AB258</f>
        <v>0</v>
      </c>
      <c r="AC257" s="118">
        <f t="shared" si="539"/>
        <v>0</v>
      </c>
      <c r="AD257" s="118">
        <f t="shared" si="539"/>
        <v>0</v>
      </c>
      <c r="AE257" s="118">
        <f t="shared" si="539"/>
        <v>0</v>
      </c>
      <c r="AF257" s="118">
        <f t="shared" si="539"/>
        <v>125772000</v>
      </c>
      <c r="AG257" s="118">
        <f t="shared" si="539"/>
        <v>125772000</v>
      </c>
      <c r="AH257" s="118">
        <f t="shared" si="539"/>
        <v>117318662</v>
      </c>
      <c r="AI257" s="118">
        <f t="shared" si="539"/>
        <v>117318662</v>
      </c>
      <c r="AJ257" s="118">
        <f t="shared" si="539"/>
        <v>0</v>
      </c>
      <c r="AK257" s="118">
        <f t="shared" si="539"/>
        <v>0</v>
      </c>
      <c r="AL257" s="118">
        <f t="shared" si="539"/>
        <v>0</v>
      </c>
      <c r="AM257" s="118">
        <f t="shared" si="539"/>
        <v>0</v>
      </c>
      <c r="AN257" s="118">
        <f t="shared" si="539"/>
        <v>0</v>
      </c>
      <c r="AO257" s="118">
        <f t="shared" si="539"/>
        <v>35000000</v>
      </c>
      <c r="AP257" s="118">
        <f t="shared" si="539"/>
        <v>26950000</v>
      </c>
      <c r="AQ257" s="118">
        <f t="shared" si="539"/>
        <v>26950000</v>
      </c>
      <c r="AR257" s="118">
        <f t="shared" si="539"/>
        <v>0</v>
      </c>
      <c r="AS257" s="118">
        <f t="shared" si="539"/>
        <v>0</v>
      </c>
      <c r="AT257" s="118">
        <f t="shared" si="539"/>
        <v>0</v>
      </c>
      <c r="AU257" s="118">
        <f t="shared" si="539"/>
        <v>0</v>
      </c>
      <c r="AV257" s="118">
        <f t="shared" si="539"/>
        <v>0</v>
      </c>
      <c r="AW257" s="118">
        <f t="shared" si="539"/>
        <v>0</v>
      </c>
      <c r="AX257" s="118">
        <f t="shared" si="539"/>
        <v>0</v>
      </c>
      <c r="AY257" s="118">
        <f t="shared" si="539"/>
        <v>0</v>
      </c>
      <c r="AZ257" s="118">
        <f t="shared" si="539"/>
        <v>0</v>
      </c>
      <c r="BA257" s="118">
        <f t="shared" si="539"/>
        <v>0</v>
      </c>
      <c r="BB257" s="118">
        <f t="shared" si="539"/>
        <v>0</v>
      </c>
      <c r="BC257" s="118">
        <f t="shared" si="539"/>
        <v>0</v>
      </c>
      <c r="BD257" s="118">
        <f t="shared" si="539"/>
        <v>0</v>
      </c>
      <c r="BE257" s="118">
        <f t="shared" si="539"/>
        <v>0</v>
      </c>
      <c r="BF257" s="118">
        <f t="shared" si="539"/>
        <v>0</v>
      </c>
      <c r="BG257" s="118">
        <f t="shared" si="539"/>
        <v>0</v>
      </c>
      <c r="BH257" s="118">
        <f t="shared" si="539"/>
        <v>0</v>
      </c>
      <c r="BI257" s="118">
        <f t="shared" si="539"/>
        <v>0</v>
      </c>
      <c r="BJ257" s="118">
        <f t="shared" si="539"/>
        <v>0</v>
      </c>
      <c r="BK257" s="118">
        <f t="shared" si="539"/>
        <v>0</v>
      </c>
      <c r="BL257" s="118">
        <f t="shared" si="539"/>
        <v>125772000</v>
      </c>
      <c r="BM257" s="118">
        <f t="shared" si="539"/>
        <v>160772000</v>
      </c>
      <c r="BN257" s="118">
        <f t="shared" si="539"/>
        <v>144268662</v>
      </c>
      <c r="BO257" s="118">
        <f t="shared" si="539"/>
        <v>144268662</v>
      </c>
      <c r="BP257" s="118">
        <f t="shared" si="539"/>
        <v>0</v>
      </c>
      <c r="BQ257" s="153">
        <f t="shared" si="539"/>
        <v>0</v>
      </c>
      <c r="BR257" s="153">
        <f t="shared" si="539"/>
        <v>0</v>
      </c>
      <c r="BS257" s="153">
        <f t="shared" si="539"/>
        <v>0</v>
      </c>
      <c r="BT257" s="118">
        <f t="shared" si="539"/>
        <v>129545160</v>
      </c>
      <c r="BU257" s="153">
        <f t="shared" si="539"/>
        <v>0</v>
      </c>
      <c r="BV257" s="153">
        <f t="shared" si="539"/>
        <v>0</v>
      </c>
      <c r="BW257" s="153">
        <f t="shared" si="539"/>
        <v>0</v>
      </c>
      <c r="BX257" s="153"/>
      <c r="BY257" s="118">
        <f t="shared" si="539"/>
        <v>0</v>
      </c>
      <c r="BZ257" s="153">
        <f t="shared" si="539"/>
        <v>129545160</v>
      </c>
      <c r="CA257" s="153">
        <f t="shared" si="539"/>
        <v>119632000</v>
      </c>
      <c r="CB257" s="153">
        <f t="shared" si="539"/>
        <v>119632000</v>
      </c>
      <c r="CC257" s="153"/>
      <c r="CD257" s="118">
        <f t="shared" si="539"/>
        <v>0</v>
      </c>
      <c r="CE257" s="153">
        <f t="shared" si="539"/>
        <v>0</v>
      </c>
      <c r="CF257" s="153">
        <f t="shared" si="539"/>
        <v>0</v>
      </c>
      <c r="CG257" s="153">
        <f t="shared" si="539"/>
        <v>0</v>
      </c>
      <c r="CH257" s="118">
        <f t="shared" si="539"/>
        <v>0</v>
      </c>
      <c r="CI257" s="153">
        <f t="shared" si="539"/>
        <v>0</v>
      </c>
      <c r="CJ257" s="153">
        <f t="shared" si="539"/>
        <v>0</v>
      </c>
      <c r="CK257" s="153">
        <f t="shared" si="539"/>
        <v>0</v>
      </c>
      <c r="CL257" s="118">
        <f t="shared" si="539"/>
        <v>0</v>
      </c>
      <c r="CM257" s="153">
        <f t="shared" si="539"/>
        <v>0</v>
      </c>
      <c r="CN257" s="153">
        <f t="shared" si="539"/>
        <v>0</v>
      </c>
      <c r="CO257" s="153">
        <f t="shared" si="539"/>
        <v>0</v>
      </c>
      <c r="CP257" s="118">
        <f t="shared" ref="CP257:DC257" si="540">CP258</f>
        <v>0</v>
      </c>
      <c r="CQ257" s="153">
        <f t="shared" si="540"/>
        <v>0</v>
      </c>
      <c r="CR257" s="153">
        <f t="shared" si="540"/>
        <v>0</v>
      </c>
      <c r="CS257" s="153">
        <f t="shared" si="540"/>
        <v>0</v>
      </c>
      <c r="CT257" s="153"/>
      <c r="CU257" s="118">
        <f t="shared" si="540"/>
        <v>0</v>
      </c>
      <c r="CV257" s="153">
        <f t="shared" si="540"/>
        <v>0</v>
      </c>
      <c r="CW257" s="153">
        <f t="shared" si="540"/>
        <v>0</v>
      </c>
      <c r="CX257" s="153">
        <f t="shared" si="540"/>
        <v>0</v>
      </c>
      <c r="CY257" s="153"/>
      <c r="CZ257" s="118">
        <f t="shared" si="540"/>
        <v>0</v>
      </c>
      <c r="DA257" s="153">
        <f t="shared" si="540"/>
        <v>0</v>
      </c>
      <c r="DB257" s="153">
        <f t="shared" si="540"/>
        <v>0</v>
      </c>
      <c r="DC257" s="153">
        <f t="shared" si="540"/>
        <v>0</v>
      </c>
      <c r="DD257" s="118">
        <f t="shared" ref="DD257:ER257" si="541">DD258</f>
        <v>129545160</v>
      </c>
      <c r="DE257" s="118">
        <f t="shared" si="541"/>
        <v>129545160</v>
      </c>
      <c r="DF257" s="118">
        <f t="shared" si="541"/>
        <v>119632000</v>
      </c>
      <c r="DG257" s="118">
        <f t="shared" si="541"/>
        <v>119632000</v>
      </c>
      <c r="DH257" s="118"/>
      <c r="DI257" s="977">
        <f t="shared" si="541"/>
        <v>0</v>
      </c>
      <c r="DJ257" s="976">
        <f t="shared" si="541"/>
        <v>0</v>
      </c>
      <c r="DK257" s="976">
        <f t="shared" si="541"/>
        <v>0</v>
      </c>
      <c r="DL257" s="976">
        <f t="shared" si="541"/>
        <v>0</v>
      </c>
      <c r="DM257" s="118">
        <f t="shared" si="541"/>
        <v>133431514.8</v>
      </c>
      <c r="DN257" s="976">
        <f t="shared" si="541"/>
        <v>0</v>
      </c>
      <c r="DO257" s="976">
        <f t="shared" si="541"/>
        <v>0</v>
      </c>
      <c r="DP257" s="976">
        <f t="shared" si="541"/>
        <v>0</v>
      </c>
      <c r="DQ257" s="118">
        <f t="shared" si="541"/>
        <v>0</v>
      </c>
      <c r="DR257" s="976">
        <f t="shared" si="541"/>
        <v>157396240</v>
      </c>
      <c r="DS257" s="976">
        <f t="shared" si="541"/>
        <v>71520000</v>
      </c>
      <c r="DT257" s="976">
        <f t="shared" si="541"/>
        <v>21200000</v>
      </c>
      <c r="DU257" s="118">
        <f t="shared" si="541"/>
        <v>0</v>
      </c>
      <c r="DV257" s="976">
        <f t="shared" si="541"/>
        <v>0</v>
      </c>
      <c r="DW257" s="976">
        <f t="shared" si="541"/>
        <v>0</v>
      </c>
      <c r="DX257" s="976">
        <f t="shared" si="541"/>
        <v>0</v>
      </c>
      <c r="DY257" s="118">
        <f t="shared" si="541"/>
        <v>0</v>
      </c>
      <c r="DZ257" s="976">
        <f t="shared" si="541"/>
        <v>0</v>
      </c>
      <c r="EA257" s="976">
        <f t="shared" si="541"/>
        <v>0</v>
      </c>
      <c r="EB257" s="976">
        <f t="shared" si="541"/>
        <v>0</v>
      </c>
      <c r="EC257" s="118">
        <f t="shared" si="541"/>
        <v>0</v>
      </c>
      <c r="ED257" s="976">
        <f t="shared" si="541"/>
        <v>0</v>
      </c>
      <c r="EE257" s="976">
        <f t="shared" si="541"/>
        <v>0</v>
      </c>
      <c r="EF257" s="976">
        <f t="shared" si="541"/>
        <v>0</v>
      </c>
      <c r="EG257" s="118">
        <f t="shared" si="541"/>
        <v>0</v>
      </c>
      <c r="EH257" s="976">
        <f t="shared" si="541"/>
        <v>0</v>
      </c>
      <c r="EI257" s="976">
        <f t="shared" si="541"/>
        <v>0</v>
      </c>
      <c r="EJ257" s="976">
        <f t="shared" si="541"/>
        <v>0</v>
      </c>
      <c r="EK257" s="118">
        <f t="shared" si="541"/>
        <v>0</v>
      </c>
      <c r="EL257" s="976">
        <f t="shared" si="541"/>
        <v>0</v>
      </c>
      <c r="EM257" s="976">
        <f t="shared" si="541"/>
        <v>0</v>
      </c>
      <c r="EN257" s="976">
        <f t="shared" si="541"/>
        <v>0</v>
      </c>
      <c r="EO257" s="118">
        <f t="shared" si="541"/>
        <v>0</v>
      </c>
      <c r="EP257" s="976">
        <f t="shared" si="541"/>
        <v>0</v>
      </c>
      <c r="EQ257" s="976">
        <f t="shared" si="541"/>
        <v>0</v>
      </c>
      <c r="ER257" s="976">
        <f t="shared" si="541"/>
        <v>0</v>
      </c>
      <c r="ES257" s="118">
        <f>ES258</f>
        <v>133431514.8</v>
      </c>
      <c r="ET257" s="976">
        <f t="shared" ref="ET257:EV257" si="542">ET258</f>
        <v>157396240</v>
      </c>
      <c r="EU257" s="976">
        <f t="shared" si="542"/>
        <v>71520000</v>
      </c>
      <c r="EV257" s="976">
        <f t="shared" si="542"/>
        <v>21200000</v>
      </c>
      <c r="EW257" s="696"/>
      <c r="EX257" s="696"/>
      <c r="EY257" s="696"/>
      <c r="EZ257" s="696"/>
      <c r="FA257" s="696"/>
      <c r="FB257" s="696"/>
      <c r="FC257" s="696"/>
      <c r="FD257" s="696"/>
      <c r="FE257" s="696"/>
      <c r="FF257" s="118">
        <f>FF258</f>
        <v>137434460.24399999</v>
      </c>
      <c r="FG257" s="976">
        <f>FG258</f>
        <v>526183135.04400003</v>
      </c>
    </row>
    <row r="258" spans="1:163" ht="24.75" customHeight="1" x14ac:dyDescent="0.2">
      <c r="A258" s="299"/>
      <c r="B258" s="296"/>
      <c r="C258" s="205">
        <v>55</v>
      </c>
      <c r="D258" s="206" t="s">
        <v>614</v>
      </c>
      <c r="E258" s="209"/>
      <c r="F258" s="209"/>
      <c r="G258" s="208"/>
      <c r="H258" s="209"/>
      <c r="I258" s="209"/>
      <c r="J258" s="208"/>
      <c r="K258" s="210"/>
      <c r="L258" s="211"/>
      <c r="M258" s="209"/>
      <c r="N258" s="209"/>
      <c r="O258" s="212"/>
      <c r="P258" s="212"/>
      <c r="Q258" s="209"/>
      <c r="R258" s="213"/>
      <c r="S258" s="865"/>
      <c r="T258" s="209"/>
      <c r="U258" s="209"/>
      <c r="V258" s="212"/>
      <c r="W258" s="210"/>
      <c r="X258" s="210"/>
      <c r="Y258" s="300"/>
      <c r="Z258" s="210"/>
      <c r="AA258" s="210"/>
      <c r="AB258" s="65">
        <f t="shared" ref="AB258:BK258" si="543">SUM(AB259:AB261)</f>
        <v>0</v>
      </c>
      <c r="AC258" s="65">
        <f t="shared" si="543"/>
        <v>0</v>
      </c>
      <c r="AD258" s="65">
        <f t="shared" si="543"/>
        <v>0</v>
      </c>
      <c r="AE258" s="65">
        <f t="shared" si="543"/>
        <v>0</v>
      </c>
      <c r="AF258" s="65">
        <f t="shared" si="543"/>
        <v>125772000</v>
      </c>
      <c r="AG258" s="65">
        <f t="shared" si="543"/>
        <v>125772000</v>
      </c>
      <c r="AH258" s="65">
        <f t="shared" si="543"/>
        <v>117318662</v>
      </c>
      <c r="AI258" s="65">
        <f t="shared" si="543"/>
        <v>117318662</v>
      </c>
      <c r="AJ258" s="65">
        <f t="shared" si="543"/>
        <v>0</v>
      </c>
      <c r="AK258" s="65">
        <f t="shared" si="543"/>
        <v>0</v>
      </c>
      <c r="AL258" s="65">
        <f t="shared" si="543"/>
        <v>0</v>
      </c>
      <c r="AM258" s="65">
        <f t="shared" si="543"/>
        <v>0</v>
      </c>
      <c r="AN258" s="65">
        <f t="shared" si="543"/>
        <v>0</v>
      </c>
      <c r="AO258" s="65">
        <f t="shared" si="543"/>
        <v>35000000</v>
      </c>
      <c r="AP258" s="65">
        <f t="shared" si="543"/>
        <v>26950000</v>
      </c>
      <c r="AQ258" s="65">
        <f t="shared" si="543"/>
        <v>26950000</v>
      </c>
      <c r="AR258" s="65">
        <f t="shared" si="543"/>
        <v>0</v>
      </c>
      <c r="AS258" s="65">
        <f t="shared" si="543"/>
        <v>0</v>
      </c>
      <c r="AT258" s="65">
        <f t="shared" si="543"/>
        <v>0</v>
      </c>
      <c r="AU258" s="65">
        <f t="shared" si="543"/>
        <v>0</v>
      </c>
      <c r="AV258" s="65">
        <f t="shared" si="543"/>
        <v>0</v>
      </c>
      <c r="AW258" s="65">
        <f t="shared" si="543"/>
        <v>0</v>
      </c>
      <c r="AX258" s="65">
        <f t="shared" si="543"/>
        <v>0</v>
      </c>
      <c r="AY258" s="65">
        <f t="shared" si="543"/>
        <v>0</v>
      </c>
      <c r="AZ258" s="65">
        <f t="shared" si="543"/>
        <v>0</v>
      </c>
      <c r="BA258" s="65">
        <f t="shared" si="543"/>
        <v>0</v>
      </c>
      <c r="BB258" s="65">
        <f t="shared" si="543"/>
        <v>0</v>
      </c>
      <c r="BC258" s="65">
        <f t="shared" si="543"/>
        <v>0</v>
      </c>
      <c r="BD258" s="65">
        <f t="shared" si="543"/>
        <v>0</v>
      </c>
      <c r="BE258" s="65">
        <f t="shared" si="543"/>
        <v>0</v>
      </c>
      <c r="BF258" s="65">
        <f t="shared" si="543"/>
        <v>0</v>
      </c>
      <c r="BG258" s="65">
        <f t="shared" si="543"/>
        <v>0</v>
      </c>
      <c r="BH258" s="65">
        <f t="shared" si="543"/>
        <v>0</v>
      </c>
      <c r="BI258" s="65">
        <f t="shared" si="543"/>
        <v>0</v>
      </c>
      <c r="BJ258" s="65">
        <f t="shared" si="543"/>
        <v>0</v>
      </c>
      <c r="BK258" s="65">
        <f t="shared" si="543"/>
        <v>0</v>
      </c>
      <c r="BL258" s="66">
        <f>SUM(BL259:BL261)</f>
        <v>125772000</v>
      </c>
      <c r="BM258" s="65">
        <f>SUM(BM259:BM261)</f>
        <v>160772000</v>
      </c>
      <c r="BN258" s="65">
        <f>SUM(BN259:BN261)</f>
        <v>144268662</v>
      </c>
      <c r="BO258" s="65">
        <f>SUM(BO259:BO261)</f>
        <v>144268662</v>
      </c>
      <c r="BP258" s="65">
        <f t="shared" ref="BP258:EF258" si="544">SUM(BP259:BP261)</f>
        <v>0</v>
      </c>
      <c r="BQ258" s="135">
        <f t="shared" si="544"/>
        <v>0</v>
      </c>
      <c r="BR258" s="135">
        <f t="shared" si="544"/>
        <v>0</v>
      </c>
      <c r="BS258" s="135">
        <f t="shared" si="544"/>
        <v>0</v>
      </c>
      <c r="BT258" s="65">
        <f t="shared" si="544"/>
        <v>129545160</v>
      </c>
      <c r="BU258" s="135">
        <f t="shared" si="544"/>
        <v>0</v>
      </c>
      <c r="BV258" s="135">
        <f t="shared" si="544"/>
        <v>0</v>
      </c>
      <c r="BW258" s="135">
        <f t="shared" si="544"/>
        <v>0</v>
      </c>
      <c r="BX258" s="135"/>
      <c r="BY258" s="65">
        <f t="shared" si="544"/>
        <v>0</v>
      </c>
      <c r="BZ258" s="135">
        <f t="shared" si="544"/>
        <v>129545160</v>
      </c>
      <c r="CA258" s="135">
        <f t="shared" si="544"/>
        <v>119632000</v>
      </c>
      <c r="CB258" s="135">
        <f t="shared" si="544"/>
        <v>119632000</v>
      </c>
      <c r="CC258" s="135"/>
      <c r="CD258" s="65">
        <f t="shared" si="544"/>
        <v>0</v>
      </c>
      <c r="CE258" s="135">
        <f t="shared" si="544"/>
        <v>0</v>
      </c>
      <c r="CF258" s="135">
        <f t="shared" si="544"/>
        <v>0</v>
      </c>
      <c r="CG258" s="135">
        <f t="shared" si="544"/>
        <v>0</v>
      </c>
      <c r="CH258" s="65">
        <f t="shared" si="544"/>
        <v>0</v>
      </c>
      <c r="CI258" s="135">
        <f t="shared" si="544"/>
        <v>0</v>
      </c>
      <c r="CJ258" s="135">
        <f t="shared" si="544"/>
        <v>0</v>
      </c>
      <c r="CK258" s="135">
        <f t="shared" si="544"/>
        <v>0</v>
      </c>
      <c r="CL258" s="65">
        <f t="shared" si="544"/>
        <v>0</v>
      </c>
      <c r="CM258" s="135">
        <f t="shared" si="544"/>
        <v>0</v>
      </c>
      <c r="CN258" s="135">
        <f t="shared" si="544"/>
        <v>0</v>
      </c>
      <c r="CO258" s="135">
        <f t="shared" si="544"/>
        <v>0</v>
      </c>
      <c r="CP258" s="65">
        <f t="shared" si="544"/>
        <v>0</v>
      </c>
      <c r="CQ258" s="135">
        <f t="shared" si="544"/>
        <v>0</v>
      </c>
      <c r="CR258" s="135">
        <f t="shared" si="544"/>
        <v>0</v>
      </c>
      <c r="CS258" s="135">
        <f t="shared" si="544"/>
        <v>0</v>
      </c>
      <c r="CT258" s="135"/>
      <c r="CU258" s="65">
        <f t="shared" si="544"/>
        <v>0</v>
      </c>
      <c r="CV258" s="135">
        <f t="shared" si="544"/>
        <v>0</v>
      </c>
      <c r="CW258" s="135">
        <f t="shared" si="544"/>
        <v>0</v>
      </c>
      <c r="CX258" s="135">
        <f t="shared" si="544"/>
        <v>0</v>
      </c>
      <c r="CY258" s="135"/>
      <c r="CZ258" s="65">
        <f t="shared" si="544"/>
        <v>0</v>
      </c>
      <c r="DA258" s="135">
        <f t="shared" si="544"/>
        <v>0</v>
      </c>
      <c r="DB258" s="135">
        <f t="shared" si="544"/>
        <v>0</v>
      </c>
      <c r="DC258" s="135">
        <f t="shared" si="544"/>
        <v>0</v>
      </c>
      <c r="DD258" s="65">
        <f t="shared" si="544"/>
        <v>129545160</v>
      </c>
      <c r="DE258" s="65">
        <f t="shared" si="544"/>
        <v>129545160</v>
      </c>
      <c r="DF258" s="65">
        <f t="shared" si="544"/>
        <v>119632000</v>
      </c>
      <c r="DG258" s="65">
        <f t="shared" si="544"/>
        <v>119632000</v>
      </c>
      <c r="DH258" s="65"/>
      <c r="DI258" s="65">
        <f t="shared" si="544"/>
        <v>0</v>
      </c>
      <c r="DJ258" s="65">
        <f t="shared" si="544"/>
        <v>0</v>
      </c>
      <c r="DK258" s="65">
        <f t="shared" si="544"/>
        <v>0</v>
      </c>
      <c r="DL258" s="65">
        <f t="shared" si="544"/>
        <v>0</v>
      </c>
      <c r="DM258" s="65">
        <f t="shared" si="544"/>
        <v>133431514.8</v>
      </c>
      <c r="DN258" s="65">
        <f t="shared" si="544"/>
        <v>0</v>
      </c>
      <c r="DO258" s="65">
        <f t="shared" si="544"/>
        <v>0</v>
      </c>
      <c r="DP258" s="65">
        <f t="shared" si="544"/>
        <v>0</v>
      </c>
      <c r="DQ258" s="65">
        <f t="shared" si="544"/>
        <v>0</v>
      </c>
      <c r="DR258" s="65">
        <f t="shared" si="544"/>
        <v>157396240</v>
      </c>
      <c r="DS258" s="65">
        <f t="shared" si="544"/>
        <v>71520000</v>
      </c>
      <c r="DT258" s="65">
        <f t="shared" si="544"/>
        <v>21200000</v>
      </c>
      <c r="DU258" s="65">
        <f t="shared" si="544"/>
        <v>0</v>
      </c>
      <c r="DV258" s="65">
        <f t="shared" si="544"/>
        <v>0</v>
      </c>
      <c r="DW258" s="65">
        <f t="shared" si="544"/>
        <v>0</v>
      </c>
      <c r="DX258" s="65">
        <f t="shared" si="544"/>
        <v>0</v>
      </c>
      <c r="DY258" s="65">
        <f t="shared" si="544"/>
        <v>0</v>
      </c>
      <c r="DZ258" s="65">
        <f t="shared" si="544"/>
        <v>0</v>
      </c>
      <c r="EA258" s="65">
        <f t="shared" si="544"/>
        <v>0</v>
      </c>
      <c r="EB258" s="65">
        <f t="shared" si="544"/>
        <v>0</v>
      </c>
      <c r="EC258" s="65">
        <f t="shared" si="544"/>
        <v>0</v>
      </c>
      <c r="ED258" s="65">
        <f t="shared" si="544"/>
        <v>0</v>
      </c>
      <c r="EE258" s="65">
        <f t="shared" si="544"/>
        <v>0</v>
      </c>
      <c r="EF258" s="65">
        <f t="shared" si="544"/>
        <v>0</v>
      </c>
      <c r="EG258" s="65">
        <f t="shared" ref="EG258" si="545">SUM(EG259:EG261)</f>
        <v>0</v>
      </c>
      <c r="EH258" s="65">
        <f t="shared" ref="EH258:ER258" si="546">SUM(EH259:EH261)</f>
        <v>0</v>
      </c>
      <c r="EI258" s="65">
        <f t="shared" si="546"/>
        <v>0</v>
      </c>
      <c r="EJ258" s="65">
        <f t="shared" si="546"/>
        <v>0</v>
      </c>
      <c r="EK258" s="65">
        <f t="shared" si="546"/>
        <v>0</v>
      </c>
      <c r="EL258" s="65">
        <f t="shared" si="546"/>
        <v>0</v>
      </c>
      <c r="EM258" s="65">
        <f t="shared" si="546"/>
        <v>0</v>
      </c>
      <c r="EN258" s="65">
        <f t="shared" si="546"/>
        <v>0</v>
      </c>
      <c r="EO258" s="65">
        <f t="shared" si="546"/>
        <v>0</v>
      </c>
      <c r="EP258" s="65">
        <f t="shared" si="546"/>
        <v>0</v>
      </c>
      <c r="EQ258" s="65">
        <f t="shared" si="546"/>
        <v>0</v>
      </c>
      <c r="ER258" s="65">
        <f t="shared" si="546"/>
        <v>0</v>
      </c>
      <c r="ES258" s="65">
        <f>SUM(ES259:ES261)</f>
        <v>133431514.8</v>
      </c>
      <c r="ET258" s="65">
        <f t="shared" ref="ET258:EV258" si="547">SUM(ET259:ET261)</f>
        <v>157396240</v>
      </c>
      <c r="EU258" s="65">
        <f t="shared" si="547"/>
        <v>71520000</v>
      </c>
      <c r="EV258" s="65">
        <f t="shared" si="547"/>
        <v>21200000</v>
      </c>
      <c r="EW258" s="675"/>
      <c r="EX258" s="675"/>
      <c r="EY258" s="675"/>
      <c r="EZ258" s="675"/>
      <c r="FA258" s="675"/>
      <c r="FB258" s="675"/>
      <c r="FC258" s="675"/>
      <c r="FD258" s="675"/>
      <c r="FE258" s="675"/>
      <c r="FF258" s="82">
        <f>SUM(FF259:FF261)</f>
        <v>137434460.24399999</v>
      </c>
      <c r="FG258" s="65">
        <f>SUM(FG259:FG261)</f>
        <v>526183135.04400003</v>
      </c>
    </row>
    <row r="259" spans="1:163" ht="86.25" customHeight="1" x14ac:dyDescent="0.2">
      <c r="A259" s="299"/>
      <c r="B259" s="299"/>
      <c r="C259" s="247" t="s">
        <v>615</v>
      </c>
      <c r="D259" s="218" t="s">
        <v>616</v>
      </c>
      <c r="E259" s="541">
        <v>2</v>
      </c>
      <c r="F259" s="541">
        <v>2</v>
      </c>
      <c r="G259" s="226">
        <v>177</v>
      </c>
      <c r="H259" s="222" t="s">
        <v>617</v>
      </c>
      <c r="I259" s="444" t="s">
        <v>618</v>
      </c>
      <c r="J259" s="538" t="s">
        <v>439</v>
      </c>
      <c r="K259" s="472">
        <v>2</v>
      </c>
      <c r="L259" s="492" t="s">
        <v>58</v>
      </c>
      <c r="M259" s="227">
        <v>2</v>
      </c>
      <c r="N259" s="227">
        <v>2</v>
      </c>
      <c r="O259" s="497">
        <v>2</v>
      </c>
      <c r="P259" s="950">
        <v>2</v>
      </c>
      <c r="Q259" s="789">
        <v>2</v>
      </c>
      <c r="R259" s="228"/>
      <c r="S259" s="925">
        <v>2</v>
      </c>
      <c r="T259" s="495">
        <v>2</v>
      </c>
      <c r="U259" s="495"/>
      <c r="V259" s="925">
        <v>0</v>
      </c>
      <c r="W259" s="495">
        <v>2</v>
      </c>
      <c r="X259" s="492"/>
      <c r="Y259" s="545"/>
      <c r="Z259" s="226">
        <v>3</v>
      </c>
      <c r="AA259" s="223" t="s">
        <v>450</v>
      </c>
      <c r="AB259" s="77"/>
      <c r="AC259" s="78"/>
      <c r="AD259" s="79"/>
      <c r="AE259" s="79"/>
      <c r="AF259" s="77"/>
      <c r="AG259" s="78"/>
      <c r="AH259" s="78"/>
      <c r="AI259" s="78"/>
      <c r="AJ259" s="77"/>
      <c r="AK259" s="78"/>
      <c r="AL259" s="78"/>
      <c r="AM259" s="78"/>
      <c r="AN259" s="77"/>
      <c r="AO259" s="78"/>
      <c r="AP259" s="78"/>
      <c r="AQ259" s="78"/>
      <c r="AR259" s="77"/>
      <c r="AS259" s="78"/>
      <c r="AT259" s="79"/>
      <c r="AU259" s="79"/>
      <c r="AV259" s="77"/>
      <c r="AW259" s="78"/>
      <c r="AX259" s="78"/>
      <c r="AY259" s="78"/>
      <c r="AZ259" s="77"/>
      <c r="BA259" s="78"/>
      <c r="BB259" s="78"/>
      <c r="BC259" s="78"/>
      <c r="BD259" s="77"/>
      <c r="BE259" s="78"/>
      <c r="BF259" s="79"/>
      <c r="BG259" s="79"/>
      <c r="BH259" s="77"/>
      <c r="BI259" s="78"/>
      <c r="BJ259" s="78"/>
      <c r="BK259" s="78"/>
      <c r="BL259" s="67">
        <f>+AB259+AF259+AJ259+AN259+AR259+AV259+AZ259+BD259+BH259</f>
        <v>0</v>
      </c>
      <c r="BM259" s="68">
        <f t="shared" ref="BM259:BO261" si="548">AC259+AG259+AK259+AO259+AS259+AW259+BA259+BE259+BI259</f>
        <v>0</v>
      </c>
      <c r="BN259" s="68">
        <f t="shared" si="548"/>
        <v>0</v>
      </c>
      <c r="BO259" s="68">
        <f t="shared" si="548"/>
        <v>0</v>
      </c>
      <c r="BP259" s="682"/>
      <c r="BQ259" s="238"/>
      <c r="BR259" s="238"/>
      <c r="BS259" s="238"/>
      <c r="BT259" s="682"/>
      <c r="BU259" s="238"/>
      <c r="BV259" s="238"/>
      <c r="BW259" s="238"/>
      <c r="BX259" s="238"/>
      <c r="BY259" s="682"/>
      <c r="BZ259" s="238"/>
      <c r="CA259" s="238"/>
      <c r="CB259" s="238"/>
      <c r="CC259" s="238"/>
      <c r="CD259" s="682"/>
      <c r="CE259" s="238"/>
      <c r="CF259" s="238"/>
      <c r="CG259" s="238"/>
      <c r="CH259" s="682"/>
      <c r="CI259" s="238"/>
      <c r="CJ259" s="238"/>
      <c r="CK259" s="238"/>
      <c r="CL259" s="682"/>
      <c r="CM259" s="238"/>
      <c r="CN259" s="238"/>
      <c r="CO259" s="238"/>
      <c r="CP259" s="682"/>
      <c r="CQ259" s="238"/>
      <c r="CR259" s="238"/>
      <c r="CS259" s="238"/>
      <c r="CT259" s="238"/>
      <c r="CU259" s="682"/>
      <c r="CV259" s="238"/>
      <c r="CW259" s="238"/>
      <c r="CX259" s="238"/>
      <c r="CY259" s="238"/>
      <c r="CZ259" s="682"/>
      <c r="DA259" s="238"/>
      <c r="DB259" s="238"/>
      <c r="DC259" s="238"/>
      <c r="DD259" s="676">
        <f t="shared" ref="DD259:DG261" si="549">BP259+BT259+BY259+CD259+CH259+CL259+CP259+CU259+CZ259</f>
        <v>0</v>
      </c>
      <c r="DE259" s="711">
        <f t="shared" si="549"/>
        <v>0</v>
      </c>
      <c r="DF259" s="711">
        <f t="shared" si="549"/>
        <v>0</v>
      </c>
      <c r="DG259" s="711">
        <f t="shared" si="549"/>
        <v>0</v>
      </c>
      <c r="DH259" s="711"/>
      <c r="DI259" s="685"/>
      <c r="DJ259" s="93"/>
      <c r="DK259" s="685"/>
      <c r="DL259" s="685"/>
      <c r="DM259" s="685"/>
      <c r="DN259" s="685"/>
      <c r="DO259" s="685"/>
      <c r="DP259" s="685"/>
      <c r="DQ259" s="685"/>
      <c r="DR259" s="685"/>
      <c r="DS259" s="685"/>
      <c r="DT259" s="685"/>
      <c r="DU259" s="685"/>
      <c r="DV259" s="685"/>
      <c r="DW259" s="685"/>
      <c r="DX259" s="685"/>
      <c r="DY259" s="685"/>
      <c r="DZ259" s="685"/>
      <c r="EA259" s="685"/>
      <c r="EB259" s="685"/>
      <c r="EC259" s="685"/>
      <c r="ED259" s="685"/>
      <c r="EE259" s="685"/>
      <c r="EF259" s="685"/>
      <c r="EG259" s="685"/>
      <c r="EH259" s="685"/>
      <c r="EI259" s="685"/>
      <c r="EJ259" s="685"/>
      <c r="EK259" s="685"/>
      <c r="EL259" s="685"/>
      <c r="EM259" s="685"/>
      <c r="EN259" s="685"/>
      <c r="EO259" s="685"/>
      <c r="EP259" s="682"/>
      <c r="EQ259" s="682"/>
      <c r="ER259" s="682"/>
      <c r="ES259" s="676">
        <f>DI259+DM259+DQ259+DU259+DY259+EC259+EG259+EK259+EO259</f>
        <v>0</v>
      </c>
      <c r="ET259" s="690">
        <f t="shared" ref="ET259:EV261" si="550">DJ259+DN259+DR259+DV259+DZ259+ED259+EH259+EL259+EP259</f>
        <v>0</v>
      </c>
      <c r="EU259" s="690">
        <f t="shared" si="550"/>
        <v>0</v>
      </c>
      <c r="EV259" s="690">
        <f t="shared" si="550"/>
        <v>0</v>
      </c>
      <c r="EW259" s="834"/>
      <c r="EX259" s="682"/>
      <c r="EY259" s="682"/>
      <c r="EZ259" s="682"/>
      <c r="FA259" s="682"/>
      <c r="FB259" s="682"/>
      <c r="FC259" s="682"/>
      <c r="FD259" s="682"/>
      <c r="FE259" s="682"/>
      <c r="FF259" s="676">
        <f>EW259+EX259+EY259+EZ259+FA259+FB259+FC259+FD259+FE259</f>
        <v>0</v>
      </c>
      <c r="FG259" s="107">
        <f>BL259+DD259+ES259+FF259</f>
        <v>0</v>
      </c>
    </row>
    <row r="260" spans="1:163" ht="177.75" customHeight="1" x14ac:dyDescent="0.2">
      <c r="A260" s="299"/>
      <c r="B260" s="299"/>
      <c r="C260" s="247" t="s">
        <v>619</v>
      </c>
      <c r="D260" s="218" t="s">
        <v>620</v>
      </c>
      <c r="E260" s="551">
        <v>0</v>
      </c>
      <c r="F260" s="551">
        <v>0.8</v>
      </c>
      <c r="G260" s="226">
        <v>178</v>
      </c>
      <c r="H260" s="222" t="s">
        <v>621</v>
      </c>
      <c r="I260" s="444" t="s">
        <v>622</v>
      </c>
      <c r="J260" s="538" t="s">
        <v>439</v>
      </c>
      <c r="K260" s="472">
        <v>2</v>
      </c>
      <c r="L260" s="492" t="s">
        <v>58</v>
      </c>
      <c r="M260" s="227">
        <v>0</v>
      </c>
      <c r="N260" s="227">
        <v>3</v>
      </c>
      <c r="O260" s="497">
        <v>3</v>
      </c>
      <c r="P260" s="950">
        <v>3</v>
      </c>
      <c r="Q260" s="789">
        <v>3</v>
      </c>
      <c r="R260" s="228"/>
      <c r="S260" s="925">
        <v>3</v>
      </c>
      <c r="T260" s="495">
        <v>3</v>
      </c>
      <c r="U260" s="495"/>
      <c r="V260" s="925">
        <v>3</v>
      </c>
      <c r="W260" s="495">
        <v>3</v>
      </c>
      <c r="X260" s="492"/>
      <c r="Y260" s="449">
        <f>BL260/BL258</f>
        <v>1</v>
      </c>
      <c r="Z260" s="226">
        <v>3</v>
      </c>
      <c r="AA260" s="223" t="s">
        <v>450</v>
      </c>
      <c r="AB260" s="77"/>
      <c r="AC260" s="78"/>
      <c r="AD260" s="79"/>
      <c r="AE260" s="79"/>
      <c r="AF260" s="77">
        <v>125772000</v>
      </c>
      <c r="AG260" s="69">
        <v>125772000</v>
      </c>
      <c r="AH260" s="75">
        <v>117318662</v>
      </c>
      <c r="AI260" s="75">
        <v>117318662</v>
      </c>
      <c r="AJ260" s="77"/>
      <c r="AK260" s="78"/>
      <c r="AL260" s="78"/>
      <c r="AM260" s="78"/>
      <c r="AN260" s="77"/>
      <c r="AO260" s="69">
        <v>35000000</v>
      </c>
      <c r="AP260" s="78">
        <v>26950000</v>
      </c>
      <c r="AQ260" s="78">
        <v>26950000</v>
      </c>
      <c r="AR260" s="77"/>
      <c r="AS260" s="78"/>
      <c r="AT260" s="79"/>
      <c r="AU260" s="79"/>
      <c r="AV260" s="77"/>
      <c r="AW260" s="78"/>
      <c r="AX260" s="78"/>
      <c r="AY260" s="78"/>
      <c r="AZ260" s="77"/>
      <c r="BA260" s="78"/>
      <c r="BB260" s="78"/>
      <c r="BC260" s="78"/>
      <c r="BD260" s="77"/>
      <c r="BE260" s="78"/>
      <c r="BF260" s="79"/>
      <c r="BG260" s="79"/>
      <c r="BH260" s="77"/>
      <c r="BI260" s="78"/>
      <c r="BJ260" s="78"/>
      <c r="BK260" s="78"/>
      <c r="BL260" s="67">
        <f>+AB260+AF260+AJ260+AN260+AR260+AV260+AZ260+BD260+BH260</f>
        <v>125772000</v>
      </c>
      <c r="BM260" s="68">
        <f t="shared" si="548"/>
        <v>160772000</v>
      </c>
      <c r="BN260" s="68">
        <f t="shared" si="548"/>
        <v>144268662</v>
      </c>
      <c r="BO260" s="68">
        <f t="shared" si="548"/>
        <v>144268662</v>
      </c>
      <c r="BP260" s="682"/>
      <c r="BQ260" s="238"/>
      <c r="BR260" s="238"/>
      <c r="BS260" s="238"/>
      <c r="BT260" s="685">
        <v>129545160</v>
      </c>
      <c r="BU260" s="238"/>
      <c r="BV260" s="238"/>
      <c r="BW260" s="322"/>
      <c r="BX260" s="322"/>
      <c r="BY260" s="682"/>
      <c r="BZ260" s="322">
        <v>129545160</v>
      </c>
      <c r="CA260" s="322">
        <v>119632000</v>
      </c>
      <c r="CB260" s="322">
        <v>119632000</v>
      </c>
      <c r="CC260" s="322"/>
      <c r="CD260" s="686"/>
      <c r="CE260" s="322"/>
      <c r="CF260" s="322"/>
      <c r="CG260" s="322"/>
      <c r="CH260" s="682"/>
      <c r="CI260" s="238"/>
      <c r="CJ260" s="238"/>
      <c r="CK260" s="322"/>
      <c r="CL260" s="682"/>
      <c r="CM260" s="238"/>
      <c r="CN260" s="238"/>
      <c r="CO260" s="238"/>
      <c r="CP260" s="682"/>
      <c r="CQ260" s="238"/>
      <c r="CR260" s="238"/>
      <c r="CS260" s="238"/>
      <c r="CT260" s="238"/>
      <c r="CU260" s="682"/>
      <c r="CV260" s="238"/>
      <c r="CW260" s="238"/>
      <c r="CX260" s="238"/>
      <c r="CY260" s="238"/>
      <c r="CZ260" s="682"/>
      <c r="DA260" s="238"/>
      <c r="DB260" s="238"/>
      <c r="DC260" s="238"/>
      <c r="DD260" s="676">
        <f t="shared" si="549"/>
        <v>129545160</v>
      </c>
      <c r="DE260" s="711">
        <f t="shared" si="549"/>
        <v>129545160</v>
      </c>
      <c r="DF260" s="711">
        <f t="shared" si="549"/>
        <v>119632000</v>
      </c>
      <c r="DG260" s="711">
        <f t="shared" si="549"/>
        <v>119632000</v>
      </c>
      <c r="DH260" s="711"/>
      <c r="DI260" s="685"/>
      <c r="DJ260" s="93"/>
      <c r="DK260" s="685"/>
      <c r="DL260" s="685"/>
      <c r="DM260" s="685">
        <v>133431514.8</v>
      </c>
      <c r="DN260" s="685"/>
      <c r="DO260" s="685"/>
      <c r="DP260" s="685"/>
      <c r="DQ260" s="685"/>
      <c r="DR260" s="685">
        <v>157396240</v>
      </c>
      <c r="DS260" s="685">
        <v>71520000</v>
      </c>
      <c r="DT260" s="685">
        <v>21200000</v>
      </c>
      <c r="DU260" s="685"/>
      <c r="DV260" s="685"/>
      <c r="DW260" s="685"/>
      <c r="DX260" s="685"/>
      <c r="DY260" s="685"/>
      <c r="DZ260" s="685"/>
      <c r="EA260" s="685"/>
      <c r="EB260" s="685"/>
      <c r="EC260" s="685"/>
      <c r="ED260" s="685"/>
      <c r="EE260" s="685"/>
      <c r="EF260" s="685"/>
      <c r="EG260" s="685"/>
      <c r="EH260" s="685"/>
      <c r="EI260" s="685"/>
      <c r="EJ260" s="685"/>
      <c r="EK260" s="685"/>
      <c r="EL260" s="685"/>
      <c r="EM260" s="685"/>
      <c r="EN260" s="685"/>
      <c r="EO260" s="685"/>
      <c r="EP260" s="682"/>
      <c r="EQ260" s="682"/>
      <c r="ER260" s="682"/>
      <c r="ES260" s="676">
        <f>DI260+DM260+DQ260+DU260+DY260+EC260+EG260+EK260+EO260</f>
        <v>133431514.8</v>
      </c>
      <c r="ET260" s="690">
        <f t="shared" si="550"/>
        <v>157396240</v>
      </c>
      <c r="EU260" s="690">
        <f t="shared" si="550"/>
        <v>71520000</v>
      </c>
      <c r="EV260" s="690">
        <f t="shared" si="550"/>
        <v>21200000</v>
      </c>
      <c r="EW260" s="834"/>
      <c r="EX260" s="682">
        <v>137434460.24399999</v>
      </c>
      <c r="EY260" s="682"/>
      <c r="EZ260" s="682"/>
      <c r="FA260" s="682"/>
      <c r="FB260" s="682"/>
      <c r="FC260" s="682"/>
      <c r="FD260" s="682"/>
      <c r="FE260" s="682"/>
      <c r="FF260" s="676">
        <f>EW260+EX260+EY260+EZ260+FA260+FB260+FC260+FD260+FE260</f>
        <v>137434460.24399999</v>
      </c>
      <c r="FG260" s="107">
        <f>BL260+DD260+ES260+FF260</f>
        <v>526183135.04400003</v>
      </c>
    </row>
    <row r="261" spans="1:163" ht="86.25" customHeight="1" x14ac:dyDescent="0.2">
      <c r="A261" s="299"/>
      <c r="B261" s="358"/>
      <c r="C261" s="239" t="s">
        <v>623</v>
      </c>
      <c r="D261" s="218" t="s">
        <v>624</v>
      </c>
      <c r="E261" s="551" t="s">
        <v>53</v>
      </c>
      <c r="F261" s="551">
        <v>0.9</v>
      </c>
      <c r="G261" s="226">
        <v>179</v>
      </c>
      <c r="H261" s="222" t="s">
        <v>625</v>
      </c>
      <c r="I261" s="444" t="s">
        <v>626</v>
      </c>
      <c r="J261" s="538" t="s">
        <v>439</v>
      </c>
      <c r="K261" s="472">
        <v>2</v>
      </c>
      <c r="L261" s="492" t="s">
        <v>58</v>
      </c>
      <c r="M261" s="227">
        <v>4</v>
      </c>
      <c r="N261" s="227">
        <v>4</v>
      </c>
      <c r="O261" s="497">
        <v>4</v>
      </c>
      <c r="P261" s="950">
        <v>4</v>
      </c>
      <c r="Q261" s="789">
        <v>4</v>
      </c>
      <c r="R261" s="228"/>
      <c r="S261" s="925">
        <v>4</v>
      </c>
      <c r="T261" s="495">
        <v>4</v>
      </c>
      <c r="U261" s="495"/>
      <c r="V261" s="925">
        <v>1</v>
      </c>
      <c r="W261" s="495">
        <v>4</v>
      </c>
      <c r="X261" s="492"/>
      <c r="Y261" s="545"/>
      <c r="Z261" s="226">
        <v>3</v>
      </c>
      <c r="AA261" s="223" t="s">
        <v>450</v>
      </c>
      <c r="AB261" s="77"/>
      <c r="AC261" s="78"/>
      <c r="AD261" s="79"/>
      <c r="AE261" s="79"/>
      <c r="AF261" s="77"/>
      <c r="AG261" s="78"/>
      <c r="AH261" s="78"/>
      <c r="AI261" s="78"/>
      <c r="AJ261" s="77"/>
      <c r="AK261" s="78"/>
      <c r="AL261" s="78"/>
      <c r="AM261" s="78"/>
      <c r="AN261" s="77"/>
      <c r="AO261" s="78"/>
      <c r="AP261" s="78"/>
      <c r="AQ261" s="78"/>
      <c r="AR261" s="77"/>
      <c r="AS261" s="78"/>
      <c r="AT261" s="79"/>
      <c r="AU261" s="79"/>
      <c r="AV261" s="77"/>
      <c r="AW261" s="78"/>
      <c r="AX261" s="78"/>
      <c r="AY261" s="78"/>
      <c r="AZ261" s="77"/>
      <c r="BA261" s="78"/>
      <c r="BB261" s="78"/>
      <c r="BC261" s="78"/>
      <c r="BD261" s="77"/>
      <c r="BE261" s="78"/>
      <c r="BF261" s="79"/>
      <c r="BG261" s="79"/>
      <c r="BH261" s="77"/>
      <c r="BI261" s="78"/>
      <c r="BJ261" s="78"/>
      <c r="BK261" s="78"/>
      <c r="BL261" s="67">
        <f>+AB261+AF261+AJ261+AN261+AR261+AV261+AZ261+BD261+BH261</f>
        <v>0</v>
      </c>
      <c r="BM261" s="68">
        <f t="shared" si="548"/>
        <v>0</v>
      </c>
      <c r="BN261" s="68">
        <f t="shared" si="548"/>
        <v>0</v>
      </c>
      <c r="BO261" s="68">
        <f t="shared" si="548"/>
        <v>0</v>
      </c>
      <c r="BP261" s="682"/>
      <c r="BQ261" s="238"/>
      <c r="BR261" s="238"/>
      <c r="BS261" s="238"/>
      <c r="BT261" s="682"/>
      <c r="BU261" s="238"/>
      <c r="BV261" s="238"/>
      <c r="BW261" s="238"/>
      <c r="BX261" s="238"/>
      <c r="BY261" s="682"/>
      <c r="BZ261" s="238"/>
      <c r="CA261" s="238"/>
      <c r="CB261" s="238"/>
      <c r="CC261" s="238"/>
      <c r="CD261" s="682"/>
      <c r="CE261" s="238"/>
      <c r="CF261" s="238"/>
      <c r="CG261" s="238"/>
      <c r="CH261" s="682"/>
      <c r="CI261" s="238"/>
      <c r="CJ261" s="238"/>
      <c r="CK261" s="238"/>
      <c r="CL261" s="682"/>
      <c r="CM261" s="238"/>
      <c r="CN261" s="238"/>
      <c r="CO261" s="238"/>
      <c r="CP261" s="682"/>
      <c r="CQ261" s="238"/>
      <c r="CR261" s="238"/>
      <c r="CS261" s="238"/>
      <c r="CT261" s="238"/>
      <c r="CU261" s="682"/>
      <c r="CV261" s="238"/>
      <c r="CW261" s="238"/>
      <c r="CX261" s="238"/>
      <c r="CY261" s="238"/>
      <c r="CZ261" s="682"/>
      <c r="DA261" s="238"/>
      <c r="DB261" s="238"/>
      <c r="DC261" s="238"/>
      <c r="DD261" s="676">
        <f t="shared" si="549"/>
        <v>0</v>
      </c>
      <c r="DE261" s="711">
        <f t="shared" si="549"/>
        <v>0</v>
      </c>
      <c r="DF261" s="711">
        <f t="shared" si="549"/>
        <v>0</v>
      </c>
      <c r="DG261" s="711">
        <f t="shared" si="549"/>
        <v>0</v>
      </c>
      <c r="DH261" s="711"/>
      <c r="DI261" s="685"/>
      <c r="DJ261" s="93"/>
      <c r="DK261" s="685"/>
      <c r="DL261" s="685"/>
      <c r="DM261" s="685"/>
      <c r="DN261" s="685"/>
      <c r="DO261" s="685"/>
      <c r="DP261" s="685"/>
      <c r="DQ261" s="685"/>
      <c r="DR261" s="685"/>
      <c r="DS261" s="685"/>
      <c r="DT261" s="685"/>
      <c r="DU261" s="685"/>
      <c r="DV261" s="685"/>
      <c r="DW261" s="685"/>
      <c r="DX261" s="685"/>
      <c r="DY261" s="685"/>
      <c r="DZ261" s="685"/>
      <c r="EA261" s="685"/>
      <c r="EB261" s="685"/>
      <c r="EC261" s="685"/>
      <c r="ED261" s="685"/>
      <c r="EE261" s="685"/>
      <c r="EF261" s="685"/>
      <c r="EG261" s="685"/>
      <c r="EH261" s="685"/>
      <c r="EI261" s="685"/>
      <c r="EJ261" s="685"/>
      <c r="EK261" s="685"/>
      <c r="EL261" s="685"/>
      <c r="EM261" s="685"/>
      <c r="EN261" s="685"/>
      <c r="EO261" s="685"/>
      <c r="EP261" s="682"/>
      <c r="EQ261" s="682"/>
      <c r="ER261" s="682"/>
      <c r="ES261" s="676">
        <f>DI261+DM261+DQ261+DU261+DY261+EC261+EG261+EK261+EO261</f>
        <v>0</v>
      </c>
      <c r="ET261" s="690">
        <f t="shared" si="550"/>
        <v>0</v>
      </c>
      <c r="EU261" s="690">
        <f t="shared" si="550"/>
        <v>0</v>
      </c>
      <c r="EV261" s="690">
        <f t="shared" si="550"/>
        <v>0</v>
      </c>
      <c r="EW261" s="834"/>
      <c r="EX261" s="682"/>
      <c r="EY261" s="682"/>
      <c r="EZ261" s="682"/>
      <c r="FA261" s="682"/>
      <c r="FB261" s="682"/>
      <c r="FC261" s="682"/>
      <c r="FD261" s="682"/>
      <c r="FE261" s="682"/>
      <c r="FF261" s="676">
        <f>EW261+EX261+EY261+EZ261+FA261+FB261+FC261+FD261+FE261</f>
        <v>0</v>
      </c>
      <c r="FG261" s="1135">
        <f>BL261+DD261+ES261+FF261</f>
        <v>0</v>
      </c>
    </row>
    <row r="262" spans="1:163" ht="24.75" customHeight="1" x14ac:dyDescent="0.2">
      <c r="A262" s="299"/>
      <c r="B262" s="192">
        <v>16</v>
      </c>
      <c r="C262" s="297" t="s">
        <v>627</v>
      </c>
      <c r="D262" s="194"/>
      <c r="E262" s="194"/>
      <c r="F262" s="195"/>
      <c r="G262" s="196"/>
      <c r="H262" s="197"/>
      <c r="I262" s="197"/>
      <c r="J262" s="198"/>
      <c r="K262" s="196"/>
      <c r="L262" s="199"/>
      <c r="M262" s="197"/>
      <c r="N262" s="197"/>
      <c r="O262" s="200"/>
      <c r="P262" s="200"/>
      <c r="Q262" s="197"/>
      <c r="R262" s="201"/>
      <c r="S262" s="864"/>
      <c r="T262" s="197"/>
      <c r="U262" s="197"/>
      <c r="V262" s="200"/>
      <c r="W262" s="196"/>
      <c r="X262" s="196"/>
      <c r="Y262" s="298"/>
      <c r="Z262" s="196"/>
      <c r="AA262" s="196"/>
      <c r="AB262" s="63">
        <f t="shared" ref="AB262:BK262" si="551">AB263+AB266</f>
        <v>0</v>
      </c>
      <c r="AC262" s="63">
        <f t="shared" si="551"/>
        <v>0</v>
      </c>
      <c r="AD262" s="63">
        <f t="shared" si="551"/>
        <v>0</v>
      </c>
      <c r="AE262" s="63">
        <f t="shared" si="551"/>
        <v>0</v>
      </c>
      <c r="AF262" s="63">
        <f t="shared" si="551"/>
        <v>0</v>
      </c>
      <c r="AG262" s="63">
        <f t="shared" si="551"/>
        <v>0</v>
      </c>
      <c r="AH262" s="63">
        <f t="shared" si="551"/>
        <v>0</v>
      </c>
      <c r="AI262" s="63">
        <f t="shared" si="551"/>
        <v>0</v>
      </c>
      <c r="AJ262" s="63">
        <f t="shared" si="551"/>
        <v>100000000</v>
      </c>
      <c r="AK262" s="63">
        <f t="shared" si="551"/>
        <v>100000000</v>
      </c>
      <c r="AL262" s="63">
        <f t="shared" si="551"/>
        <v>51070635</v>
      </c>
      <c r="AM262" s="63">
        <f t="shared" si="551"/>
        <v>51070635</v>
      </c>
      <c r="AN262" s="63">
        <f t="shared" si="551"/>
        <v>0</v>
      </c>
      <c r="AO262" s="63">
        <f t="shared" si="551"/>
        <v>0</v>
      </c>
      <c r="AP262" s="63">
        <f t="shared" si="551"/>
        <v>0</v>
      </c>
      <c r="AQ262" s="63">
        <f t="shared" si="551"/>
        <v>0</v>
      </c>
      <c r="AR262" s="63">
        <f t="shared" si="551"/>
        <v>0</v>
      </c>
      <c r="AS262" s="63">
        <f t="shared" si="551"/>
        <v>0</v>
      </c>
      <c r="AT262" s="63">
        <f t="shared" si="551"/>
        <v>0</v>
      </c>
      <c r="AU262" s="63">
        <f t="shared" si="551"/>
        <v>0</v>
      </c>
      <c r="AV262" s="63">
        <f t="shared" si="551"/>
        <v>0</v>
      </c>
      <c r="AW262" s="63">
        <f t="shared" si="551"/>
        <v>0</v>
      </c>
      <c r="AX262" s="63">
        <f t="shared" si="551"/>
        <v>0</v>
      </c>
      <c r="AY262" s="63">
        <f t="shared" si="551"/>
        <v>0</v>
      </c>
      <c r="AZ262" s="63">
        <f t="shared" si="551"/>
        <v>0</v>
      </c>
      <c r="BA262" s="63">
        <f t="shared" si="551"/>
        <v>0</v>
      </c>
      <c r="BB262" s="63">
        <f t="shared" si="551"/>
        <v>0</v>
      </c>
      <c r="BC262" s="63">
        <f t="shared" si="551"/>
        <v>0</v>
      </c>
      <c r="BD262" s="63">
        <f t="shared" si="551"/>
        <v>0</v>
      </c>
      <c r="BE262" s="63">
        <f t="shared" si="551"/>
        <v>0</v>
      </c>
      <c r="BF262" s="63">
        <f t="shared" si="551"/>
        <v>0</v>
      </c>
      <c r="BG262" s="63">
        <f t="shared" si="551"/>
        <v>0</v>
      </c>
      <c r="BH262" s="63">
        <f t="shared" si="551"/>
        <v>0</v>
      </c>
      <c r="BI262" s="63">
        <f t="shared" si="551"/>
        <v>0</v>
      </c>
      <c r="BJ262" s="63">
        <f t="shared" si="551"/>
        <v>0</v>
      </c>
      <c r="BK262" s="63">
        <f t="shared" si="551"/>
        <v>0</v>
      </c>
      <c r="BL262" s="64">
        <f>BL263+BL266</f>
        <v>100000000</v>
      </c>
      <c r="BM262" s="63">
        <f>BM263+BM266</f>
        <v>100000000</v>
      </c>
      <c r="BN262" s="63">
        <f>BN263+BN266</f>
        <v>51070635</v>
      </c>
      <c r="BO262" s="63">
        <f>BO263+BO266</f>
        <v>51070635</v>
      </c>
      <c r="BP262" s="63">
        <f t="shared" ref="BP262:EF262" si="552">BP263+BP266</f>
        <v>0</v>
      </c>
      <c r="BQ262" s="133">
        <f t="shared" si="552"/>
        <v>0</v>
      </c>
      <c r="BR262" s="133">
        <f t="shared" si="552"/>
        <v>0</v>
      </c>
      <c r="BS262" s="133">
        <f t="shared" si="552"/>
        <v>0</v>
      </c>
      <c r="BT262" s="63">
        <f t="shared" si="552"/>
        <v>0</v>
      </c>
      <c r="BU262" s="133">
        <f t="shared" si="552"/>
        <v>200000000</v>
      </c>
      <c r="BV262" s="133">
        <f t="shared" si="552"/>
        <v>199750000</v>
      </c>
      <c r="BW262" s="133">
        <f t="shared" si="552"/>
        <v>199750000</v>
      </c>
      <c r="BX262" s="133"/>
      <c r="BY262" s="63">
        <f t="shared" si="552"/>
        <v>100000000</v>
      </c>
      <c r="BZ262" s="133">
        <f t="shared" si="552"/>
        <v>100000000</v>
      </c>
      <c r="CA262" s="133">
        <f t="shared" si="552"/>
        <v>49796000</v>
      </c>
      <c r="CB262" s="133">
        <f t="shared" si="552"/>
        <v>49459000</v>
      </c>
      <c r="CC262" s="133"/>
      <c r="CD262" s="63">
        <f t="shared" si="552"/>
        <v>0</v>
      </c>
      <c r="CE262" s="133">
        <f t="shared" si="552"/>
        <v>0</v>
      </c>
      <c r="CF262" s="133">
        <f t="shared" si="552"/>
        <v>0</v>
      </c>
      <c r="CG262" s="133">
        <f t="shared" si="552"/>
        <v>0</v>
      </c>
      <c r="CH262" s="63">
        <f t="shared" si="552"/>
        <v>0</v>
      </c>
      <c r="CI262" s="133">
        <f t="shared" si="552"/>
        <v>0</v>
      </c>
      <c r="CJ262" s="133">
        <f t="shared" si="552"/>
        <v>0</v>
      </c>
      <c r="CK262" s="133">
        <f t="shared" si="552"/>
        <v>0</v>
      </c>
      <c r="CL262" s="63">
        <f t="shared" si="552"/>
        <v>0</v>
      </c>
      <c r="CM262" s="133">
        <f t="shared" si="552"/>
        <v>0</v>
      </c>
      <c r="CN262" s="133">
        <f t="shared" si="552"/>
        <v>0</v>
      </c>
      <c r="CO262" s="133">
        <f t="shared" si="552"/>
        <v>0</v>
      </c>
      <c r="CP262" s="63">
        <f t="shared" si="552"/>
        <v>0</v>
      </c>
      <c r="CQ262" s="133">
        <f t="shared" si="552"/>
        <v>0</v>
      </c>
      <c r="CR262" s="133">
        <f t="shared" si="552"/>
        <v>0</v>
      </c>
      <c r="CS262" s="133">
        <f t="shared" si="552"/>
        <v>0</v>
      </c>
      <c r="CT262" s="133"/>
      <c r="CU262" s="63">
        <f t="shared" si="552"/>
        <v>0</v>
      </c>
      <c r="CV262" s="133">
        <f t="shared" si="552"/>
        <v>0</v>
      </c>
      <c r="CW262" s="133">
        <f t="shared" si="552"/>
        <v>0</v>
      </c>
      <c r="CX262" s="133">
        <f t="shared" si="552"/>
        <v>0</v>
      </c>
      <c r="CY262" s="133"/>
      <c r="CZ262" s="63">
        <f t="shared" si="552"/>
        <v>0</v>
      </c>
      <c r="DA262" s="133">
        <f t="shared" si="552"/>
        <v>0</v>
      </c>
      <c r="DB262" s="133">
        <f t="shared" si="552"/>
        <v>0</v>
      </c>
      <c r="DC262" s="133">
        <f t="shared" si="552"/>
        <v>0</v>
      </c>
      <c r="DD262" s="63">
        <f t="shared" si="552"/>
        <v>100000000</v>
      </c>
      <c r="DE262" s="63">
        <f t="shared" si="552"/>
        <v>300000000</v>
      </c>
      <c r="DF262" s="63">
        <f t="shared" si="552"/>
        <v>249546000</v>
      </c>
      <c r="DG262" s="63">
        <f t="shared" si="552"/>
        <v>249209000</v>
      </c>
      <c r="DH262" s="63"/>
      <c r="DI262" s="63">
        <f t="shared" si="552"/>
        <v>0</v>
      </c>
      <c r="DJ262" s="63">
        <f t="shared" si="552"/>
        <v>0</v>
      </c>
      <c r="DK262" s="63">
        <f t="shared" si="552"/>
        <v>0</v>
      </c>
      <c r="DL262" s="63">
        <f t="shared" si="552"/>
        <v>0</v>
      </c>
      <c r="DM262" s="63">
        <f t="shared" si="552"/>
        <v>0</v>
      </c>
      <c r="DN262" s="63">
        <f t="shared" si="552"/>
        <v>0</v>
      </c>
      <c r="DO262" s="63">
        <f t="shared" si="552"/>
        <v>0</v>
      </c>
      <c r="DP262" s="63">
        <f t="shared" si="552"/>
        <v>0</v>
      </c>
      <c r="DQ262" s="63">
        <f t="shared" si="552"/>
        <v>90000000</v>
      </c>
      <c r="DR262" s="63">
        <f t="shared" si="552"/>
        <v>89000000</v>
      </c>
      <c r="DS262" s="63">
        <f t="shared" si="552"/>
        <v>15840000</v>
      </c>
      <c r="DT262" s="63">
        <f t="shared" si="552"/>
        <v>5280000</v>
      </c>
      <c r="DU262" s="63">
        <f t="shared" si="552"/>
        <v>0</v>
      </c>
      <c r="DV262" s="63">
        <f t="shared" si="552"/>
        <v>0</v>
      </c>
      <c r="DW262" s="63">
        <f t="shared" si="552"/>
        <v>0</v>
      </c>
      <c r="DX262" s="63">
        <f t="shared" si="552"/>
        <v>0</v>
      </c>
      <c r="DY262" s="63">
        <f t="shared" si="552"/>
        <v>0</v>
      </c>
      <c r="DZ262" s="63">
        <f t="shared" si="552"/>
        <v>0</v>
      </c>
      <c r="EA262" s="63">
        <f t="shared" si="552"/>
        <v>0</v>
      </c>
      <c r="EB262" s="63">
        <f t="shared" si="552"/>
        <v>0</v>
      </c>
      <c r="EC262" s="63">
        <f t="shared" si="552"/>
        <v>0</v>
      </c>
      <c r="ED262" s="63">
        <f t="shared" si="552"/>
        <v>0</v>
      </c>
      <c r="EE262" s="63">
        <f t="shared" si="552"/>
        <v>0</v>
      </c>
      <c r="EF262" s="63">
        <f t="shared" si="552"/>
        <v>0</v>
      </c>
      <c r="EG262" s="63">
        <f t="shared" ref="EG262" si="553">EG263+EG266</f>
        <v>0</v>
      </c>
      <c r="EH262" s="63">
        <f t="shared" ref="EH262:ER262" si="554">EH263+EH266</f>
        <v>0</v>
      </c>
      <c r="EI262" s="63">
        <f t="shared" si="554"/>
        <v>0</v>
      </c>
      <c r="EJ262" s="63">
        <f t="shared" si="554"/>
        <v>0</v>
      </c>
      <c r="EK262" s="63">
        <f t="shared" si="554"/>
        <v>0</v>
      </c>
      <c r="EL262" s="63">
        <f t="shared" si="554"/>
        <v>0</v>
      </c>
      <c r="EM262" s="63">
        <f t="shared" si="554"/>
        <v>0</v>
      </c>
      <c r="EN262" s="63">
        <f t="shared" si="554"/>
        <v>0</v>
      </c>
      <c r="EO262" s="63">
        <f t="shared" si="554"/>
        <v>0</v>
      </c>
      <c r="EP262" s="63">
        <f t="shared" si="554"/>
        <v>0</v>
      </c>
      <c r="EQ262" s="63">
        <f t="shared" si="554"/>
        <v>0</v>
      </c>
      <c r="ER262" s="63">
        <f t="shared" si="554"/>
        <v>0</v>
      </c>
      <c r="ES262" s="63">
        <f>ES263+ES266</f>
        <v>90000000</v>
      </c>
      <c r="ET262" s="63">
        <f t="shared" ref="ET262:EV262" si="555">ET263+ET266</f>
        <v>89000000</v>
      </c>
      <c r="EU262" s="63">
        <f t="shared" si="555"/>
        <v>15840000</v>
      </c>
      <c r="EV262" s="63">
        <f t="shared" si="555"/>
        <v>5280000</v>
      </c>
      <c r="EW262" s="674"/>
      <c r="EX262" s="674"/>
      <c r="EY262" s="674"/>
      <c r="EZ262" s="674"/>
      <c r="FA262" s="674"/>
      <c r="FB262" s="674"/>
      <c r="FC262" s="674"/>
      <c r="FD262" s="674"/>
      <c r="FE262" s="674"/>
      <c r="FF262" s="804">
        <f>FF263+FF266</f>
        <v>90000000</v>
      </c>
      <c r="FG262" s="63">
        <f>FG263+FG266</f>
        <v>380000000</v>
      </c>
    </row>
    <row r="263" spans="1:163" ht="24.75" customHeight="1" x14ac:dyDescent="0.2">
      <c r="A263" s="299"/>
      <c r="B263" s="296"/>
      <c r="C263" s="205">
        <v>56</v>
      </c>
      <c r="D263" s="206" t="s">
        <v>628</v>
      </c>
      <c r="E263" s="209"/>
      <c r="F263" s="209"/>
      <c r="G263" s="208"/>
      <c r="H263" s="209"/>
      <c r="I263" s="209"/>
      <c r="J263" s="208"/>
      <c r="K263" s="210"/>
      <c r="L263" s="211"/>
      <c r="M263" s="209"/>
      <c r="N263" s="209"/>
      <c r="O263" s="212"/>
      <c r="P263" s="212"/>
      <c r="Q263" s="209"/>
      <c r="R263" s="213"/>
      <c r="S263" s="865"/>
      <c r="T263" s="209"/>
      <c r="U263" s="209"/>
      <c r="V263" s="212"/>
      <c r="W263" s="210"/>
      <c r="X263" s="210"/>
      <c r="Y263" s="300"/>
      <c r="Z263" s="210"/>
      <c r="AA263" s="210"/>
      <c r="AB263" s="65">
        <f t="shared" ref="AB263:BK263" si="556">SUM(AB264:AB265)</f>
        <v>0</v>
      </c>
      <c r="AC263" s="65">
        <f t="shared" si="556"/>
        <v>0</v>
      </c>
      <c r="AD263" s="65">
        <f t="shared" si="556"/>
        <v>0</v>
      </c>
      <c r="AE263" s="65">
        <f t="shared" si="556"/>
        <v>0</v>
      </c>
      <c r="AF263" s="65">
        <f t="shared" si="556"/>
        <v>0</v>
      </c>
      <c r="AG263" s="65">
        <f t="shared" si="556"/>
        <v>0</v>
      </c>
      <c r="AH263" s="65">
        <f t="shared" si="556"/>
        <v>0</v>
      </c>
      <c r="AI263" s="65">
        <f t="shared" si="556"/>
        <v>0</v>
      </c>
      <c r="AJ263" s="65">
        <f t="shared" si="556"/>
        <v>60000000</v>
      </c>
      <c r="AK263" s="65">
        <f t="shared" si="556"/>
        <v>60000000</v>
      </c>
      <c r="AL263" s="65">
        <f t="shared" si="556"/>
        <v>51070635</v>
      </c>
      <c r="AM263" s="65">
        <f t="shared" si="556"/>
        <v>51070635</v>
      </c>
      <c r="AN263" s="65">
        <f t="shared" si="556"/>
        <v>0</v>
      </c>
      <c r="AO263" s="65">
        <f t="shared" si="556"/>
        <v>0</v>
      </c>
      <c r="AP263" s="65">
        <f t="shared" si="556"/>
        <v>0</v>
      </c>
      <c r="AQ263" s="65">
        <f t="shared" si="556"/>
        <v>0</v>
      </c>
      <c r="AR263" s="65">
        <f t="shared" si="556"/>
        <v>0</v>
      </c>
      <c r="AS263" s="65">
        <f t="shared" si="556"/>
        <v>0</v>
      </c>
      <c r="AT263" s="65">
        <f t="shared" si="556"/>
        <v>0</v>
      </c>
      <c r="AU263" s="65">
        <f t="shared" si="556"/>
        <v>0</v>
      </c>
      <c r="AV263" s="65">
        <f t="shared" si="556"/>
        <v>0</v>
      </c>
      <c r="AW263" s="65">
        <f t="shared" si="556"/>
        <v>0</v>
      </c>
      <c r="AX263" s="65">
        <f t="shared" si="556"/>
        <v>0</v>
      </c>
      <c r="AY263" s="65">
        <f t="shared" si="556"/>
        <v>0</v>
      </c>
      <c r="AZ263" s="65">
        <f t="shared" si="556"/>
        <v>0</v>
      </c>
      <c r="BA263" s="65">
        <f t="shared" si="556"/>
        <v>0</v>
      </c>
      <c r="BB263" s="65">
        <f t="shared" si="556"/>
        <v>0</v>
      </c>
      <c r="BC263" s="65">
        <f t="shared" si="556"/>
        <v>0</v>
      </c>
      <c r="BD263" s="65">
        <f t="shared" si="556"/>
        <v>0</v>
      </c>
      <c r="BE263" s="65">
        <f t="shared" si="556"/>
        <v>0</v>
      </c>
      <c r="BF263" s="65">
        <f t="shared" si="556"/>
        <v>0</v>
      </c>
      <c r="BG263" s="65">
        <f t="shared" si="556"/>
        <v>0</v>
      </c>
      <c r="BH263" s="65">
        <f t="shared" si="556"/>
        <v>0</v>
      </c>
      <c r="BI263" s="65">
        <f t="shared" si="556"/>
        <v>0</v>
      </c>
      <c r="BJ263" s="65">
        <f t="shared" si="556"/>
        <v>0</v>
      </c>
      <c r="BK263" s="65">
        <f t="shared" si="556"/>
        <v>0</v>
      </c>
      <c r="BL263" s="66">
        <f>SUM(BL264:BL265)</f>
        <v>60000000</v>
      </c>
      <c r="BM263" s="65">
        <f>SUM(BM264:BM265)</f>
        <v>60000000</v>
      </c>
      <c r="BN263" s="65">
        <f>SUM(BN264:BN265)</f>
        <v>51070635</v>
      </c>
      <c r="BO263" s="65">
        <f>SUM(BO264:BO265)</f>
        <v>51070635</v>
      </c>
      <c r="BP263" s="65">
        <f t="shared" ref="BP263:EF263" si="557">SUM(BP264:BP265)</f>
        <v>0</v>
      </c>
      <c r="BQ263" s="135">
        <f t="shared" si="557"/>
        <v>0</v>
      </c>
      <c r="BR263" s="135">
        <f t="shared" si="557"/>
        <v>0</v>
      </c>
      <c r="BS263" s="135">
        <f t="shared" si="557"/>
        <v>0</v>
      </c>
      <c r="BT263" s="65">
        <f t="shared" si="557"/>
        <v>0</v>
      </c>
      <c r="BU263" s="135">
        <f t="shared" si="557"/>
        <v>200000000</v>
      </c>
      <c r="BV263" s="135">
        <f t="shared" si="557"/>
        <v>199750000</v>
      </c>
      <c r="BW263" s="135">
        <f t="shared" si="557"/>
        <v>199750000</v>
      </c>
      <c r="BX263" s="135"/>
      <c r="BY263" s="65">
        <f t="shared" si="557"/>
        <v>60000000</v>
      </c>
      <c r="BZ263" s="135">
        <f t="shared" si="557"/>
        <v>60000000</v>
      </c>
      <c r="CA263" s="135">
        <f t="shared" si="557"/>
        <v>49796000</v>
      </c>
      <c r="CB263" s="135">
        <f t="shared" si="557"/>
        <v>49459000</v>
      </c>
      <c r="CC263" s="135"/>
      <c r="CD263" s="65">
        <f t="shared" si="557"/>
        <v>0</v>
      </c>
      <c r="CE263" s="135">
        <f t="shared" si="557"/>
        <v>0</v>
      </c>
      <c r="CF263" s="135">
        <f t="shared" si="557"/>
        <v>0</v>
      </c>
      <c r="CG263" s="135">
        <f t="shared" si="557"/>
        <v>0</v>
      </c>
      <c r="CH263" s="65">
        <f t="shared" si="557"/>
        <v>0</v>
      </c>
      <c r="CI263" s="135">
        <f t="shared" si="557"/>
        <v>0</v>
      </c>
      <c r="CJ263" s="135">
        <f t="shared" si="557"/>
        <v>0</v>
      </c>
      <c r="CK263" s="135">
        <f t="shared" si="557"/>
        <v>0</v>
      </c>
      <c r="CL263" s="65">
        <f t="shared" si="557"/>
        <v>0</v>
      </c>
      <c r="CM263" s="135">
        <f t="shared" si="557"/>
        <v>0</v>
      </c>
      <c r="CN263" s="135">
        <f t="shared" si="557"/>
        <v>0</v>
      </c>
      <c r="CO263" s="135">
        <f t="shared" si="557"/>
        <v>0</v>
      </c>
      <c r="CP263" s="65">
        <f t="shared" si="557"/>
        <v>0</v>
      </c>
      <c r="CQ263" s="135">
        <f t="shared" si="557"/>
        <v>0</v>
      </c>
      <c r="CR263" s="135">
        <f t="shared" si="557"/>
        <v>0</v>
      </c>
      <c r="CS263" s="135">
        <f t="shared" si="557"/>
        <v>0</v>
      </c>
      <c r="CT263" s="135"/>
      <c r="CU263" s="65">
        <f t="shared" si="557"/>
        <v>0</v>
      </c>
      <c r="CV263" s="135">
        <f t="shared" si="557"/>
        <v>0</v>
      </c>
      <c r="CW263" s="135">
        <f t="shared" si="557"/>
        <v>0</v>
      </c>
      <c r="CX263" s="135">
        <f t="shared" si="557"/>
        <v>0</v>
      </c>
      <c r="CY263" s="135"/>
      <c r="CZ263" s="65">
        <f t="shared" si="557"/>
        <v>0</v>
      </c>
      <c r="DA263" s="135">
        <f t="shared" si="557"/>
        <v>0</v>
      </c>
      <c r="DB263" s="135">
        <f t="shared" si="557"/>
        <v>0</v>
      </c>
      <c r="DC263" s="135">
        <f t="shared" si="557"/>
        <v>0</v>
      </c>
      <c r="DD263" s="65">
        <f t="shared" si="557"/>
        <v>60000000</v>
      </c>
      <c r="DE263" s="65">
        <f t="shared" si="557"/>
        <v>260000000</v>
      </c>
      <c r="DF263" s="65">
        <f t="shared" si="557"/>
        <v>249546000</v>
      </c>
      <c r="DG263" s="65">
        <f t="shared" si="557"/>
        <v>249209000</v>
      </c>
      <c r="DH263" s="65"/>
      <c r="DI263" s="65">
        <f t="shared" si="557"/>
        <v>0</v>
      </c>
      <c r="DJ263" s="65">
        <f t="shared" si="557"/>
        <v>0</v>
      </c>
      <c r="DK263" s="65">
        <f t="shared" si="557"/>
        <v>0</v>
      </c>
      <c r="DL263" s="65">
        <f t="shared" si="557"/>
        <v>0</v>
      </c>
      <c r="DM263" s="65">
        <f t="shared" si="557"/>
        <v>0</v>
      </c>
      <c r="DN263" s="65">
        <f t="shared" si="557"/>
        <v>0</v>
      </c>
      <c r="DO263" s="65">
        <f t="shared" si="557"/>
        <v>0</v>
      </c>
      <c r="DP263" s="65">
        <f t="shared" si="557"/>
        <v>0</v>
      </c>
      <c r="DQ263" s="65">
        <f t="shared" si="557"/>
        <v>60000000</v>
      </c>
      <c r="DR263" s="65">
        <f t="shared" si="557"/>
        <v>60000000</v>
      </c>
      <c r="DS263" s="65">
        <f t="shared" si="557"/>
        <v>15840000</v>
      </c>
      <c r="DT263" s="65">
        <f t="shared" si="557"/>
        <v>5280000</v>
      </c>
      <c r="DU263" s="65">
        <f t="shared" si="557"/>
        <v>0</v>
      </c>
      <c r="DV263" s="65">
        <f t="shared" si="557"/>
        <v>0</v>
      </c>
      <c r="DW263" s="65">
        <f t="shared" si="557"/>
        <v>0</v>
      </c>
      <c r="DX263" s="65">
        <f t="shared" si="557"/>
        <v>0</v>
      </c>
      <c r="DY263" s="65">
        <f t="shared" si="557"/>
        <v>0</v>
      </c>
      <c r="DZ263" s="65">
        <f t="shared" si="557"/>
        <v>0</v>
      </c>
      <c r="EA263" s="65">
        <f t="shared" si="557"/>
        <v>0</v>
      </c>
      <c r="EB263" s="65">
        <f t="shared" si="557"/>
        <v>0</v>
      </c>
      <c r="EC263" s="65">
        <f t="shared" si="557"/>
        <v>0</v>
      </c>
      <c r="ED263" s="65">
        <f t="shared" si="557"/>
        <v>0</v>
      </c>
      <c r="EE263" s="65">
        <f t="shared" si="557"/>
        <v>0</v>
      </c>
      <c r="EF263" s="65">
        <f t="shared" si="557"/>
        <v>0</v>
      </c>
      <c r="EG263" s="65">
        <f t="shared" ref="EG263" si="558">SUM(EG264:EG265)</f>
        <v>0</v>
      </c>
      <c r="EH263" s="65">
        <f t="shared" ref="EH263:ER263" si="559">SUM(EH264:EH265)</f>
        <v>0</v>
      </c>
      <c r="EI263" s="65">
        <f t="shared" si="559"/>
        <v>0</v>
      </c>
      <c r="EJ263" s="65">
        <f t="shared" si="559"/>
        <v>0</v>
      </c>
      <c r="EK263" s="65">
        <f t="shared" si="559"/>
        <v>0</v>
      </c>
      <c r="EL263" s="65">
        <f t="shared" si="559"/>
        <v>0</v>
      </c>
      <c r="EM263" s="65">
        <f t="shared" si="559"/>
        <v>0</v>
      </c>
      <c r="EN263" s="65">
        <f t="shared" si="559"/>
        <v>0</v>
      </c>
      <c r="EO263" s="65">
        <f t="shared" si="559"/>
        <v>0</v>
      </c>
      <c r="EP263" s="65">
        <f t="shared" si="559"/>
        <v>0</v>
      </c>
      <c r="EQ263" s="65">
        <f t="shared" si="559"/>
        <v>0</v>
      </c>
      <c r="ER263" s="65">
        <f t="shared" si="559"/>
        <v>0</v>
      </c>
      <c r="ES263" s="65">
        <f>SUM(ES264:ES265)</f>
        <v>60000000</v>
      </c>
      <c r="ET263" s="65">
        <f t="shared" ref="ET263:EV263" si="560">SUM(ET264:ET265)</f>
        <v>60000000</v>
      </c>
      <c r="EU263" s="65">
        <f t="shared" si="560"/>
        <v>15840000</v>
      </c>
      <c r="EV263" s="65">
        <f t="shared" si="560"/>
        <v>5280000</v>
      </c>
      <c r="EW263" s="675"/>
      <c r="EX263" s="675"/>
      <c r="EY263" s="675"/>
      <c r="EZ263" s="675"/>
      <c r="FA263" s="675"/>
      <c r="FB263" s="675"/>
      <c r="FC263" s="675"/>
      <c r="FD263" s="675"/>
      <c r="FE263" s="675"/>
      <c r="FF263" s="82">
        <f>SUM(FF264:FF265)</f>
        <v>60000000</v>
      </c>
      <c r="FG263" s="65">
        <f>SUM(FG264:FG265)</f>
        <v>240000000</v>
      </c>
    </row>
    <row r="264" spans="1:163" ht="84.75" customHeight="1" x14ac:dyDescent="0.2">
      <c r="A264" s="299"/>
      <c r="B264" s="299"/>
      <c r="C264" s="247">
        <v>29</v>
      </c>
      <c r="D264" s="527" t="s">
        <v>540</v>
      </c>
      <c r="E264" s="220" t="s">
        <v>541</v>
      </c>
      <c r="F264" s="220" t="s">
        <v>541</v>
      </c>
      <c r="G264" s="226">
        <v>180</v>
      </c>
      <c r="H264" s="222" t="s">
        <v>629</v>
      </c>
      <c r="I264" s="218" t="s">
        <v>630</v>
      </c>
      <c r="J264" s="223" t="s">
        <v>631</v>
      </c>
      <c r="K264" s="223">
        <v>14</v>
      </c>
      <c r="L264" s="224" t="s">
        <v>58</v>
      </c>
      <c r="M264" s="227">
        <v>0</v>
      </c>
      <c r="N264" s="227">
        <v>1</v>
      </c>
      <c r="O264" s="226">
        <v>1</v>
      </c>
      <c r="P264" s="918">
        <v>1</v>
      </c>
      <c r="Q264" s="541">
        <v>1</v>
      </c>
      <c r="R264" s="228"/>
      <c r="S264" s="963">
        <v>1</v>
      </c>
      <c r="T264" s="227">
        <v>1</v>
      </c>
      <c r="U264" s="227"/>
      <c r="V264" s="934">
        <v>0.1</v>
      </c>
      <c r="W264" s="227">
        <v>1</v>
      </c>
      <c r="X264" s="224"/>
      <c r="Y264" s="357">
        <f>BL264/BL263</f>
        <v>0.79166666666666663</v>
      </c>
      <c r="Z264" s="227">
        <v>4</v>
      </c>
      <c r="AA264" s="224" t="s">
        <v>114</v>
      </c>
      <c r="AB264" s="80"/>
      <c r="AC264" s="79"/>
      <c r="AD264" s="79"/>
      <c r="AE264" s="79"/>
      <c r="AF264" s="80"/>
      <c r="AG264" s="79"/>
      <c r="AH264" s="79"/>
      <c r="AI264" s="79"/>
      <c r="AJ264" s="77">
        <v>47500000</v>
      </c>
      <c r="AK264" s="75">
        <v>47500000</v>
      </c>
      <c r="AL264" s="78">
        <v>42167302</v>
      </c>
      <c r="AM264" s="78">
        <v>42167302</v>
      </c>
      <c r="AN264" s="77"/>
      <c r="AO264" s="78"/>
      <c r="AP264" s="78"/>
      <c r="AQ264" s="79"/>
      <c r="AR264" s="80"/>
      <c r="AS264" s="79"/>
      <c r="AT264" s="79"/>
      <c r="AU264" s="79"/>
      <c r="AV264" s="80"/>
      <c r="AW264" s="79"/>
      <c r="AX264" s="79"/>
      <c r="AY264" s="79"/>
      <c r="AZ264" s="80"/>
      <c r="BA264" s="79"/>
      <c r="BB264" s="79"/>
      <c r="BC264" s="79"/>
      <c r="BD264" s="80"/>
      <c r="BE264" s="79"/>
      <c r="BF264" s="79"/>
      <c r="BG264" s="79"/>
      <c r="BH264" s="80"/>
      <c r="BI264" s="79"/>
      <c r="BJ264" s="79"/>
      <c r="BK264" s="79"/>
      <c r="BL264" s="67">
        <f>+AB264+AF264+AJ264+AN264+AR264+AV264+AZ264+BD264+BH264</f>
        <v>47500000</v>
      </c>
      <c r="BM264" s="68">
        <f t="shared" ref="BM264:BO265" si="561">AC264+AG264+AK264+AO264+AS264+AW264+BA264+BE264+BI264</f>
        <v>47500000</v>
      </c>
      <c r="BN264" s="68">
        <f t="shared" si="561"/>
        <v>42167302</v>
      </c>
      <c r="BO264" s="68">
        <f t="shared" si="561"/>
        <v>42167302</v>
      </c>
      <c r="BP264" s="682"/>
      <c r="BQ264" s="238"/>
      <c r="BR264" s="238"/>
      <c r="BS264" s="238"/>
      <c r="BT264" s="682"/>
      <c r="BU264" s="238">
        <v>200000000</v>
      </c>
      <c r="BV264" s="238">
        <v>199750000</v>
      </c>
      <c r="BW264" s="238">
        <v>199750000</v>
      </c>
      <c r="BX264" s="238"/>
      <c r="BY264" s="682">
        <v>47500000</v>
      </c>
      <c r="BZ264" s="238">
        <v>47500000</v>
      </c>
      <c r="CA264" s="238">
        <v>37296000</v>
      </c>
      <c r="CB264" s="238">
        <v>36959000</v>
      </c>
      <c r="CC264" s="238"/>
      <c r="CD264" s="682"/>
      <c r="CE264" s="238"/>
      <c r="CF264" s="238"/>
      <c r="CG264" s="238"/>
      <c r="CH264" s="682"/>
      <c r="CI264" s="238"/>
      <c r="CJ264" s="238"/>
      <c r="CK264" s="238"/>
      <c r="CL264" s="682"/>
      <c r="CM264" s="238"/>
      <c r="CN264" s="238"/>
      <c r="CO264" s="238"/>
      <c r="CP264" s="682"/>
      <c r="CQ264" s="238"/>
      <c r="CR264" s="238"/>
      <c r="CS264" s="238"/>
      <c r="CT264" s="238"/>
      <c r="CU264" s="682"/>
      <c r="CV264" s="238"/>
      <c r="CW264" s="238"/>
      <c r="CX264" s="238"/>
      <c r="CY264" s="238"/>
      <c r="CZ264" s="682"/>
      <c r="DA264" s="238"/>
      <c r="DB264" s="238"/>
      <c r="DC264" s="238"/>
      <c r="DD264" s="676">
        <f t="shared" ref="DD264:DG265" si="562">BP264+BT264+BY264+CD264+CH264+CL264+CP264+CU264+CZ264</f>
        <v>47500000</v>
      </c>
      <c r="DE264" s="711">
        <f t="shared" si="562"/>
        <v>247500000</v>
      </c>
      <c r="DF264" s="711">
        <f t="shared" si="562"/>
        <v>237046000</v>
      </c>
      <c r="DG264" s="711">
        <f t="shared" si="562"/>
        <v>236709000</v>
      </c>
      <c r="DH264" s="711"/>
      <c r="DI264" s="682"/>
      <c r="DJ264" s="686"/>
      <c r="DK264" s="682"/>
      <c r="DL264" s="682"/>
      <c r="DM264" s="682"/>
      <c r="DN264" s="682"/>
      <c r="DO264" s="682"/>
      <c r="DP264" s="682"/>
      <c r="DQ264" s="682">
        <v>47500000</v>
      </c>
      <c r="DR264" s="682">
        <v>45000000</v>
      </c>
      <c r="DS264" s="682">
        <v>8000000</v>
      </c>
      <c r="DT264" s="682">
        <v>2640000</v>
      </c>
      <c r="DU264" s="682"/>
      <c r="DV264" s="682"/>
      <c r="DW264" s="682"/>
      <c r="DX264" s="682"/>
      <c r="DY264" s="682"/>
      <c r="DZ264" s="682"/>
      <c r="EA264" s="682"/>
      <c r="EB264" s="682"/>
      <c r="EC264" s="682"/>
      <c r="ED264" s="682"/>
      <c r="EE264" s="682"/>
      <c r="EF264" s="682"/>
      <c r="EG264" s="682"/>
      <c r="EH264" s="682"/>
      <c r="EI264" s="682"/>
      <c r="EJ264" s="682"/>
      <c r="EK264" s="682"/>
      <c r="EL264" s="682"/>
      <c r="EM264" s="682"/>
      <c r="EN264" s="682"/>
      <c r="EO264" s="682"/>
      <c r="EP264" s="682"/>
      <c r="EQ264" s="682"/>
      <c r="ER264" s="682"/>
      <c r="ES264" s="676">
        <f>DI264+DM264+DQ264+DU264+DY264+EC264+EG264+EK264+EO264</f>
        <v>47500000</v>
      </c>
      <c r="ET264" s="690">
        <f t="shared" ref="ET264:EV265" si="563">DJ264+DN264+DR264+DV264+DZ264+ED264+EH264+EL264+EP264</f>
        <v>45000000</v>
      </c>
      <c r="EU264" s="690">
        <f t="shared" si="563"/>
        <v>8000000</v>
      </c>
      <c r="EV264" s="690">
        <f t="shared" si="563"/>
        <v>2640000</v>
      </c>
      <c r="EW264" s="834"/>
      <c r="EX264" s="682"/>
      <c r="EY264" s="682">
        <v>47500000</v>
      </c>
      <c r="EZ264" s="682"/>
      <c r="FA264" s="682"/>
      <c r="FB264" s="682"/>
      <c r="FC264" s="682"/>
      <c r="FD264" s="682"/>
      <c r="FE264" s="682"/>
      <c r="FF264" s="676">
        <f>EW264+EX264+EY264+EZ264+FA264+FB264+FC264+FD264+FE264</f>
        <v>47500000</v>
      </c>
      <c r="FG264" s="107">
        <f>BL264+DD264+ES264+FF264</f>
        <v>190000000</v>
      </c>
    </row>
    <row r="265" spans="1:163" ht="84.75" customHeight="1" x14ac:dyDescent="0.2">
      <c r="A265" s="299"/>
      <c r="B265" s="299"/>
      <c r="C265" s="240">
        <v>30</v>
      </c>
      <c r="D265" s="527" t="s">
        <v>544</v>
      </c>
      <c r="E265" s="552" t="s">
        <v>545</v>
      </c>
      <c r="F265" s="378" t="s">
        <v>545</v>
      </c>
      <c r="G265" s="226">
        <v>181</v>
      </c>
      <c r="H265" s="222" t="s">
        <v>632</v>
      </c>
      <c r="I265" s="218" t="s">
        <v>633</v>
      </c>
      <c r="J265" s="223" t="s">
        <v>631</v>
      </c>
      <c r="K265" s="223">
        <v>14</v>
      </c>
      <c r="L265" s="224" t="s">
        <v>58</v>
      </c>
      <c r="M265" s="227">
        <v>6</v>
      </c>
      <c r="N265" s="227">
        <v>6</v>
      </c>
      <c r="O265" s="226">
        <v>6</v>
      </c>
      <c r="P265" s="918">
        <v>6</v>
      </c>
      <c r="Q265" s="793">
        <v>6</v>
      </c>
      <c r="R265" s="228"/>
      <c r="S265" s="964">
        <v>6</v>
      </c>
      <c r="T265" s="227">
        <v>6</v>
      </c>
      <c r="U265" s="227"/>
      <c r="V265" s="934">
        <v>0.2</v>
      </c>
      <c r="W265" s="227">
        <v>6</v>
      </c>
      <c r="X265" s="224"/>
      <c r="Y265" s="357">
        <f>BL265/BL263</f>
        <v>0.20833333333333334</v>
      </c>
      <c r="Z265" s="227">
        <v>4</v>
      </c>
      <c r="AA265" s="224" t="s">
        <v>114</v>
      </c>
      <c r="AB265" s="80"/>
      <c r="AC265" s="79"/>
      <c r="AD265" s="79"/>
      <c r="AE265" s="79"/>
      <c r="AF265" s="80"/>
      <c r="AG265" s="79"/>
      <c r="AH265" s="79"/>
      <c r="AI265" s="79"/>
      <c r="AJ265" s="77">
        <v>12500000</v>
      </c>
      <c r="AK265" s="75">
        <v>12500000</v>
      </c>
      <c r="AL265" s="75">
        <v>8903333</v>
      </c>
      <c r="AM265" s="78">
        <v>8903333</v>
      </c>
      <c r="AN265" s="77"/>
      <c r="AO265" s="78"/>
      <c r="AP265" s="78"/>
      <c r="AQ265" s="79"/>
      <c r="AR265" s="80"/>
      <c r="AS265" s="79"/>
      <c r="AT265" s="79"/>
      <c r="AU265" s="79"/>
      <c r="AV265" s="80"/>
      <c r="AW265" s="79"/>
      <c r="AX265" s="79"/>
      <c r="AY265" s="79"/>
      <c r="AZ265" s="80"/>
      <c r="BA265" s="79"/>
      <c r="BB265" s="79"/>
      <c r="BC265" s="79"/>
      <c r="BD265" s="80"/>
      <c r="BE265" s="79"/>
      <c r="BF265" s="79"/>
      <c r="BG265" s="79"/>
      <c r="BH265" s="80"/>
      <c r="BI265" s="79"/>
      <c r="BJ265" s="79"/>
      <c r="BK265" s="79"/>
      <c r="BL265" s="67">
        <f>+AB265+AF265+AJ265+AN265+AR265+AV265+AZ265+BD265+BH265</f>
        <v>12500000</v>
      </c>
      <c r="BM265" s="68">
        <f t="shared" si="561"/>
        <v>12500000</v>
      </c>
      <c r="BN265" s="68">
        <f t="shared" si="561"/>
        <v>8903333</v>
      </c>
      <c r="BO265" s="68">
        <f t="shared" si="561"/>
        <v>8903333</v>
      </c>
      <c r="BP265" s="682"/>
      <c r="BQ265" s="238"/>
      <c r="BR265" s="238"/>
      <c r="BS265" s="238"/>
      <c r="BT265" s="682"/>
      <c r="BU265" s="238"/>
      <c r="BV265" s="238"/>
      <c r="BW265" s="238"/>
      <c r="BX265" s="238"/>
      <c r="BY265" s="682">
        <v>12500000</v>
      </c>
      <c r="BZ265" s="238">
        <v>12500000</v>
      </c>
      <c r="CA265" s="238">
        <v>12500000</v>
      </c>
      <c r="CB265" s="238">
        <v>12500000</v>
      </c>
      <c r="CC265" s="238"/>
      <c r="CD265" s="682"/>
      <c r="CE265" s="238"/>
      <c r="CF265" s="238"/>
      <c r="CG265" s="238"/>
      <c r="CH265" s="682"/>
      <c r="CI265" s="238"/>
      <c r="CJ265" s="238"/>
      <c r="CK265" s="238"/>
      <c r="CL265" s="682"/>
      <c r="CM265" s="238"/>
      <c r="CN265" s="238"/>
      <c r="CO265" s="238"/>
      <c r="CP265" s="682"/>
      <c r="CQ265" s="238"/>
      <c r="CR265" s="238"/>
      <c r="CS265" s="238"/>
      <c r="CT265" s="238"/>
      <c r="CU265" s="682"/>
      <c r="CV265" s="238"/>
      <c r="CW265" s="238"/>
      <c r="CX265" s="238"/>
      <c r="CY265" s="238"/>
      <c r="CZ265" s="682"/>
      <c r="DA265" s="238"/>
      <c r="DB265" s="238"/>
      <c r="DC265" s="238"/>
      <c r="DD265" s="676">
        <f t="shared" si="562"/>
        <v>12500000</v>
      </c>
      <c r="DE265" s="711">
        <f t="shared" si="562"/>
        <v>12500000</v>
      </c>
      <c r="DF265" s="711">
        <f t="shared" si="562"/>
        <v>12500000</v>
      </c>
      <c r="DG265" s="711">
        <f t="shared" si="562"/>
        <v>12500000</v>
      </c>
      <c r="DH265" s="711"/>
      <c r="DI265" s="682"/>
      <c r="DJ265" s="686"/>
      <c r="DK265" s="682"/>
      <c r="DL265" s="682"/>
      <c r="DM265" s="682"/>
      <c r="DN265" s="682"/>
      <c r="DO265" s="682"/>
      <c r="DP265" s="682"/>
      <c r="DQ265" s="682">
        <v>12500000</v>
      </c>
      <c r="DR265" s="682">
        <v>15000000</v>
      </c>
      <c r="DS265" s="682">
        <v>7840000</v>
      </c>
      <c r="DT265" s="682">
        <v>2640000</v>
      </c>
      <c r="DU265" s="682"/>
      <c r="DV265" s="682"/>
      <c r="DW265" s="682"/>
      <c r="DX265" s="682"/>
      <c r="DY265" s="682"/>
      <c r="DZ265" s="682"/>
      <c r="EA265" s="682"/>
      <c r="EB265" s="682"/>
      <c r="EC265" s="682"/>
      <c r="ED265" s="682"/>
      <c r="EE265" s="682"/>
      <c r="EF265" s="682"/>
      <c r="EG265" s="682"/>
      <c r="EH265" s="682"/>
      <c r="EI265" s="682"/>
      <c r="EJ265" s="682"/>
      <c r="EK265" s="682"/>
      <c r="EL265" s="682"/>
      <c r="EM265" s="682"/>
      <c r="EN265" s="682"/>
      <c r="EO265" s="682"/>
      <c r="EP265" s="682"/>
      <c r="EQ265" s="682"/>
      <c r="ER265" s="682"/>
      <c r="ES265" s="676">
        <f>DI265+DM265+DQ265+DU265+DY265+EC265+EG265+EK265+EO265</f>
        <v>12500000</v>
      </c>
      <c r="ET265" s="690">
        <f t="shared" si="563"/>
        <v>15000000</v>
      </c>
      <c r="EU265" s="690">
        <f t="shared" si="563"/>
        <v>7840000</v>
      </c>
      <c r="EV265" s="690">
        <f t="shared" si="563"/>
        <v>2640000</v>
      </c>
      <c r="EW265" s="834"/>
      <c r="EX265" s="682"/>
      <c r="EY265" s="682">
        <v>12500000</v>
      </c>
      <c r="EZ265" s="682"/>
      <c r="FA265" s="682"/>
      <c r="FB265" s="682"/>
      <c r="FC265" s="682"/>
      <c r="FD265" s="682"/>
      <c r="FE265" s="682"/>
      <c r="FF265" s="676">
        <f>EW265+EX265+EY265+EZ265+FA265+FB265+FC265+FD265+FE265</f>
        <v>12500000</v>
      </c>
      <c r="FG265" s="107">
        <f>BL265+DD265+ES265+FF265</f>
        <v>50000000</v>
      </c>
    </row>
    <row r="266" spans="1:163" ht="24.75" customHeight="1" x14ac:dyDescent="0.2">
      <c r="A266" s="299"/>
      <c r="B266" s="299"/>
      <c r="C266" s="205">
        <v>57</v>
      </c>
      <c r="D266" s="206" t="s">
        <v>634</v>
      </c>
      <c r="E266" s="209"/>
      <c r="F266" s="209"/>
      <c r="G266" s="208"/>
      <c r="H266" s="209"/>
      <c r="I266" s="209"/>
      <c r="J266" s="208"/>
      <c r="K266" s="210"/>
      <c r="L266" s="211"/>
      <c r="M266" s="209"/>
      <c r="N266" s="209"/>
      <c r="O266" s="212"/>
      <c r="P266" s="212"/>
      <c r="Q266" s="209"/>
      <c r="R266" s="213"/>
      <c r="S266" s="865"/>
      <c r="T266" s="209"/>
      <c r="U266" s="209"/>
      <c r="V266" s="212"/>
      <c r="W266" s="210"/>
      <c r="X266" s="210"/>
      <c r="Y266" s="300"/>
      <c r="Z266" s="210"/>
      <c r="AA266" s="210"/>
      <c r="AB266" s="65">
        <f t="shared" ref="AB266:BK266" si="564">SUM(AB267)</f>
        <v>0</v>
      </c>
      <c r="AC266" s="65">
        <f t="shared" si="564"/>
        <v>0</v>
      </c>
      <c r="AD266" s="65">
        <f t="shared" si="564"/>
        <v>0</v>
      </c>
      <c r="AE266" s="65">
        <f t="shared" si="564"/>
        <v>0</v>
      </c>
      <c r="AF266" s="65">
        <f t="shared" si="564"/>
        <v>0</v>
      </c>
      <c r="AG266" s="65">
        <f t="shared" si="564"/>
        <v>0</v>
      </c>
      <c r="AH266" s="65">
        <f t="shared" si="564"/>
        <v>0</v>
      </c>
      <c r="AI266" s="65">
        <f t="shared" si="564"/>
        <v>0</v>
      </c>
      <c r="AJ266" s="65">
        <f t="shared" si="564"/>
        <v>40000000</v>
      </c>
      <c r="AK266" s="65">
        <f t="shared" si="564"/>
        <v>40000000</v>
      </c>
      <c r="AL266" s="65">
        <f t="shared" si="564"/>
        <v>0</v>
      </c>
      <c r="AM266" s="65">
        <f t="shared" si="564"/>
        <v>0</v>
      </c>
      <c r="AN266" s="65">
        <f t="shared" si="564"/>
        <v>0</v>
      </c>
      <c r="AO266" s="65">
        <f t="shared" si="564"/>
        <v>0</v>
      </c>
      <c r="AP266" s="65">
        <f t="shared" si="564"/>
        <v>0</v>
      </c>
      <c r="AQ266" s="65">
        <f t="shared" si="564"/>
        <v>0</v>
      </c>
      <c r="AR266" s="65">
        <f t="shared" si="564"/>
        <v>0</v>
      </c>
      <c r="AS266" s="65">
        <f t="shared" si="564"/>
        <v>0</v>
      </c>
      <c r="AT266" s="65">
        <f t="shared" si="564"/>
        <v>0</v>
      </c>
      <c r="AU266" s="65">
        <f t="shared" si="564"/>
        <v>0</v>
      </c>
      <c r="AV266" s="65">
        <f t="shared" si="564"/>
        <v>0</v>
      </c>
      <c r="AW266" s="65">
        <f t="shared" si="564"/>
        <v>0</v>
      </c>
      <c r="AX266" s="65">
        <f t="shared" si="564"/>
        <v>0</v>
      </c>
      <c r="AY266" s="65">
        <f t="shared" si="564"/>
        <v>0</v>
      </c>
      <c r="AZ266" s="65">
        <f t="shared" si="564"/>
        <v>0</v>
      </c>
      <c r="BA266" s="65">
        <f t="shared" si="564"/>
        <v>0</v>
      </c>
      <c r="BB266" s="65">
        <f t="shared" si="564"/>
        <v>0</v>
      </c>
      <c r="BC266" s="65">
        <f t="shared" si="564"/>
        <v>0</v>
      </c>
      <c r="BD266" s="65">
        <f t="shared" si="564"/>
        <v>0</v>
      </c>
      <c r="BE266" s="65">
        <f t="shared" si="564"/>
        <v>0</v>
      </c>
      <c r="BF266" s="65">
        <f t="shared" si="564"/>
        <v>0</v>
      </c>
      <c r="BG266" s="65">
        <f t="shared" si="564"/>
        <v>0</v>
      </c>
      <c r="BH266" s="65">
        <f t="shared" si="564"/>
        <v>0</v>
      </c>
      <c r="BI266" s="65">
        <f t="shared" si="564"/>
        <v>0</v>
      </c>
      <c r="BJ266" s="65">
        <f t="shared" si="564"/>
        <v>0</v>
      </c>
      <c r="BK266" s="65">
        <f t="shared" si="564"/>
        <v>0</v>
      </c>
      <c r="BL266" s="66">
        <f>SUM(BL267)</f>
        <v>40000000</v>
      </c>
      <c r="BM266" s="65">
        <f>SUM(BM267)</f>
        <v>40000000</v>
      </c>
      <c r="BN266" s="65">
        <f t="shared" ref="BN266:ED266" si="565">SUM(BN267)</f>
        <v>0</v>
      </c>
      <c r="BO266" s="65">
        <f t="shared" si="565"/>
        <v>0</v>
      </c>
      <c r="BP266" s="65">
        <f t="shared" si="565"/>
        <v>0</v>
      </c>
      <c r="BQ266" s="135">
        <f t="shared" si="565"/>
        <v>0</v>
      </c>
      <c r="BR266" s="135">
        <f t="shared" si="565"/>
        <v>0</v>
      </c>
      <c r="BS266" s="135">
        <f t="shared" si="565"/>
        <v>0</v>
      </c>
      <c r="BT266" s="65">
        <f t="shared" si="565"/>
        <v>0</v>
      </c>
      <c r="BU266" s="135">
        <f t="shared" si="565"/>
        <v>0</v>
      </c>
      <c r="BV266" s="135">
        <f t="shared" si="565"/>
        <v>0</v>
      </c>
      <c r="BW266" s="135">
        <f t="shared" si="565"/>
        <v>0</v>
      </c>
      <c r="BX266" s="135"/>
      <c r="BY266" s="65">
        <f t="shared" si="565"/>
        <v>40000000</v>
      </c>
      <c r="BZ266" s="135">
        <f t="shared" si="565"/>
        <v>40000000</v>
      </c>
      <c r="CA266" s="135">
        <f t="shared" si="565"/>
        <v>0</v>
      </c>
      <c r="CB266" s="135">
        <f t="shared" si="565"/>
        <v>0</v>
      </c>
      <c r="CC266" s="135"/>
      <c r="CD266" s="65">
        <f t="shared" si="565"/>
        <v>0</v>
      </c>
      <c r="CE266" s="135">
        <f t="shared" si="565"/>
        <v>0</v>
      </c>
      <c r="CF266" s="135">
        <f t="shared" si="565"/>
        <v>0</v>
      </c>
      <c r="CG266" s="135">
        <f t="shared" si="565"/>
        <v>0</v>
      </c>
      <c r="CH266" s="65">
        <f t="shared" si="565"/>
        <v>0</v>
      </c>
      <c r="CI266" s="135">
        <f t="shared" si="565"/>
        <v>0</v>
      </c>
      <c r="CJ266" s="135">
        <f t="shared" si="565"/>
        <v>0</v>
      </c>
      <c r="CK266" s="135">
        <f t="shared" si="565"/>
        <v>0</v>
      </c>
      <c r="CL266" s="65">
        <f t="shared" si="565"/>
        <v>0</v>
      </c>
      <c r="CM266" s="135">
        <f t="shared" si="565"/>
        <v>0</v>
      </c>
      <c r="CN266" s="135">
        <f t="shared" si="565"/>
        <v>0</v>
      </c>
      <c r="CO266" s="135">
        <f t="shared" si="565"/>
        <v>0</v>
      </c>
      <c r="CP266" s="65">
        <f t="shared" si="565"/>
        <v>0</v>
      </c>
      <c r="CQ266" s="135">
        <f t="shared" si="565"/>
        <v>0</v>
      </c>
      <c r="CR266" s="135">
        <f t="shared" si="565"/>
        <v>0</v>
      </c>
      <c r="CS266" s="135">
        <f t="shared" si="565"/>
        <v>0</v>
      </c>
      <c r="CT266" s="135"/>
      <c r="CU266" s="65">
        <f t="shared" si="565"/>
        <v>0</v>
      </c>
      <c r="CV266" s="135">
        <f t="shared" si="565"/>
        <v>0</v>
      </c>
      <c r="CW266" s="135">
        <f t="shared" si="565"/>
        <v>0</v>
      </c>
      <c r="CX266" s="135">
        <f t="shared" si="565"/>
        <v>0</v>
      </c>
      <c r="CY266" s="135"/>
      <c r="CZ266" s="65">
        <f t="shared" si="565"/>
        <v>0</v>
      </c>
      <c r="DA266" s="135">
        <f t="shared" si="565"/>
        <v>0</v>
      </c>
      <c r="DB266" s="135">
        <f t="shared" si="565"/>
        <v>0</v>
      </c>
      <c r="DC266" s="135">
        <f t="shared" si="565"/>
        <v>0</v>
      </c>
      <c r="DD266" s="65">
        <f t="shared" si="565"/>
        <v>40000000</v>
      </c>
      <c r="DE266" s="65">
        <f t="shared" si="565"/>
        <v>40000000</v>
      </c>
      <c r="DF266" s="65">
        <f t="shared" si="565"/>
        <v>0</v>
      </c>
      <c r="DG266" s="65">
        <f t="shared" si="565"/>
        <v>0</v>
      </c>
      <c r="DH266" s="65"/>
      <c r="DI266" s="65">
        <f t="shared" si="565"/>
        <v>0</v>
      </c>
      <c r="DJ266" s="65">
        <f t="shared" si="565"/>
        <v>0</v>
      </c>
      <c r="DK266" s="65">
        <f t="shared" si="565"/>
        <v>0</v>
      </c>
      <c r="DL266" s="65">
        <f t="shared" si="565"/>
        <v>0</v>
      </c>
      <c r="DM266" s="65">
        <f t="shared" si="565"/>
        <v>0</v>
      </c>
      <c r="DN266" s="65">
        <f t="shared" si="565"/>
        <v>0</v>
      </c>
      <c r="DO266" s="65">
        <f t="shared" si="565"/>
        <v>0</v>
      </c>
      <c r="DP266" s="65">
        <f t="shared" si="565"/>
        <v>0</v>
      </c>
      <c r="DQ266" s="65">
        <f t="shared" si="565"/>
        <v>30000000</v>
      </c>
      <c r="DR266" s="65">
        <f t="shared" si="565"/>
        <v>29000000</v>
      </c>
      <c r="DS266" s="65">
        <f t="shared" si="565"/>
        <v>0</v>
      </c>
      <c r="DT266" s="65">
        <f t="shared" si="565"/>
        <v>0</v>
      </c>
      <c r="DU266" s="65">
        <f t="shared" si="565"/>
        <v>0</v>
      </c>
      <c r="DV266" s="65">
        <f t="shared" si="565"/>
        <v>0</v>
      </c>
      <c r="DW266" s="65">
        <f t="shared" si="565"/>
        <v>0</v>
      </c>
      <c r="DX266" s="65">
        <f t="shared" si="565"/>
        <v>0</v>
      </c>
      <c r="DY266" s="65">
        <f t="shared" si="565"/>
        <v>0</v>
      </c>
      <c r="DZ266" s="65">
        <f t="shared" si="565"/>
        <v>0</v>
      </c>
      <c r="EA266" s="65">
        <f t="shared" si="565"/>
        <v>0</v>
      </c>
      <c r="EB266" s="65">
        <f t="shared" si="565"/>
        <v>0</v>
      </c>
      <c r="EC266" s="65">
        <f t="shared" si="565"/>
        <v>0</v>
      </c>
      <c r="ED266" s="65">
        <f t="shared" si="565"/>
        <v>0</v>
      </c>
      <c r="EE266" s="65">
        <f t="shared" ref="EE266:ER266" si="566">SUM(EE267)</f>
        <v>0</v>
      </c>
      <c r="EF266" s="65">
        <f t="shared" si="566"/>
        <v>0</v>
      </c>
      <c r="EG266" s="65">
        <f t="shared" si="566"/>
        <v>0</v>
      </c>
      <c r="EH266" s="65">
        <f t="shared" si="566"/>
        <v>0</v>
      </c>
      <c r="EI266" s="65">
        <f t="shared" si="566"/>
        <v>0</v>
      </c>
      <c r="EJ266" s="65">
        <f t="shared" si="566"/>
        <v>0</v>
      </c>
      <c r="EK266" s="65">
        <f t="shared" si="566"/>
        <v>0</v>
      </c>
      <c r="EL266" s="65">
        <f t="shared" si="566"/>
        <v>0</v>
      </c>
      <c r="EM266" s="65">
        <f t="shared" si="566"/>
        <v>0</v>
      </c>
      <c r="EN266" s="65">
        <f t="shared" si="566"/>
        <v>0</v>
      </c>
      <c r="EO266" s="65">
        <f t="shared" si="566"/>
        <v>0</v>
      </c>
      <c r="EP266" s="65">
        <f t="shared" si="566"/>
        <v>0</v>
      </c>
      <c r="EQ266" s="65">
        <f t="shared" si="566"/>
        <v>0</v>
      </c>
      <c r="ER266" s="65">
        <f t="shared" si="566"/>
        <v>0</v>
      </c>
      <c r="ES266" s="65">
        <f>SUM(ES267)</f>
        <v>30000000</v>
      </c>
      <c r="ET266" s="65">
        <f t="shared" ref="ET266:EV266" si="567">SUM(ET267)</f>
        <v>29000000</v>
      </c>
      <c r="EU266" s="65">
        <f t="shared" si="567"/>
        <v>0</v>
      </c>
      <c r="EV266" s="65">
        <f t="shared" si="567"/>
        <v>0</v>
      </c>
      <c r="EW266" s="675"/>
      <c r="EX266" s="675"/>
      <c r="EY266" s="675"/>
      <c r="EZ266" s="675"/>
      <c r="FA266" s="675"/>
      <c r="FB266" s="675"/>
      <c r="FC266" s="675"/>
      <c r="FD266" s="675"/>
      <c r="FE266" s="675"/>
      <c r="FF266" s="82">
        <f>SUM(FF267)</f>
        <v>30000000</v>
      </c>
      <c r="FG266" s="65">
        <f>SUM(FG267)</f>
        <v>140000000</v>
      </c>
    </row>
    <row r="267" spans="1:163" ht="64.5" customHeight="1" x14ac:dyDescent="0.2">
      <c r="A267" s="299"/>
      <c r="B267" s="358"/>
      <c r="C267" s="239">
        <v>14</v>
      </c>
      <c r="D267" s="218" t="s">
        <v>408</v>
      </c>
      <c r="E267" s="512" t="s">
        <v>276</v>
      </c>
      <c r="F267" s="448">
        <v>0.03</v>
      </c>
      <c r="G267" s="226">
        <v>182</v>
      </c>
      <c r="H267" s="222" t="s">
        <v>635</v>
      </c>
      <c r="I267" s="386" t="s">
        <v>539</v>
      </c>
      <c r="J267" s="387" t="s">
        <v>267</v>
      </c>
      <c r="K267" s="387">
        <v>1</v>
      </c>
      <c r="L267" s="273" t="s">
        <v>58</v>
      </c>
      <c r="M267" s="337">
        <v>1</v>
      </c>
      <c r="N267" s="337">
        <v>1</v>
      </c>
      <c r="O267" s="364">
        <v>1</v>
      </c>
      <c r="P267" s="926">
        <v>0</v>
      </c>
      <c r="Q267" s="787">
        <v>1</v>
      </c>
      <c r="R267" s="228"/>
      <c r="S267" s="920">
        <v>1</v>
      </c>
      <c r="T267" s="247">
        <v>1</v>
      </c>
      <c r="U267" s="247"/>
      <c r="V267" s="924">
        <v>0.5</v>
      </c>
      <c r="W267" s="247">
        <v>1</v>
      </c>
      <c r="X267" s="273"/>
      <c r="Y267" s="282">
        <f>BL267/BL266</f>
        <v>1</v>
      </c>
      <c r="Z267" s="227">
        <v>4</v>
      </c>
      <c r="AA267" s="224" t="s">
        <v>114</v>
      </c>
      <c r="AB267" s="67"/>
      <c r="AC267" s="68"/>
      <c r="AD267" s="68"/>
      <c r="AE267" s="68"/>
      <c r="AF267" s="67"/>
      <c r="AG267" s="68"/>
      <c r="AH267" s="68"/>
      <c r="AI267" s="68"/>
      <c r="AJ267" s="77">
        <v>40000000</v>
      </c>
      <c r="AK267" s="69">
        <v>40000000</v>
      </c>
      <c r="AL267" s="78"/>
      <c r="AM267" s="78"/>
      <c r="AN267" s="77"/>
      <c r="AO267" s="78"/>
      <c r="AP267" s="78"/>
      <c r="AQ267" s="68"/>
      <c r="AR267" s="67"/>
      <c r="AS267" s="68"/>
      <c r="AT267" s="68"/>
      <c r="AU267" s="68"/>
      <c r="AV267" s="67"/>
      <c r="AW267" s="68"/>
      <c r="AX267" s="68"/>
      <c r="AY267" s="68"/>
      <c r="AZ267" s="67"/>
      <c r="BA267" s="68"/>
      <c r="BB267" s="68"/>
      <c r="BC267" s="68"/>
      <c r="BD267" s="67"/>
      <c r="BE267" s="68"/>
      <c r="BF267" s="68"/>
      <c r="BG267" s="68"/>
      <c r="BH267" s="67"/>
      <c r="BI267" s="68"/>
      <c r="BJ267" s="68"/>
      <c r="BK267" s="68"/>
      <c r="BL267" s="67">
        <f>+AB267+AF267+AJ267+AN267+AR267+AV267+AZ267+BD267+BH267</f>
        <v>40000000</v>
      </c>
      <c r="BM267" s="68">
        <f>AC267+AG267+AK267+AO267+AS267+AW267+BA267+BE267+BI267</f>
        <v>40000000</v>
      </c>
      <c r="BN267" s="68">
        <f>AD267+AH267+AL267+AP267+AT267+AX267+BB267+BF267+BJ267</f>
        <v>0</v>
      </c>
      <c r="BO267" s="68">
        <f>AE267+AI267+AM267+AQ267+AU267+AY267+BC267+BG267+BK267</f>
        <v>0</v>
      </c>
      <c r="BP267" s="682"/>
      <c r="BQ267" s="238"/>
      <c r="BR267" s="238"/>
      <c r="BS267" s="238"/>
      <c r="BT267" s="682"/>
      <c r="BU267" s="238"/>
      <c r="BV267" s="238"/>
      <c r="BW267" s="238"/>
      <c r="BX267" s="238"/>
      <c r="BY267" s="682">
        <v>40000000</v>
      </c>
      <c r="BZ267" s="322">
        <v>40000000</v>
      </c>
      <c r="CA267" s="322"/>
      <c r="CB267" s="322"/>
      <c r="CC267" s="322"/>
      <c r="CD267" s="682"/>
      <c r="CE267" s="238"/>
      <c r="CF267" s="238"/>
      <c r="CG267" s="238"/>
      <c r="CH267" s="682"/>
      <c r="CI267" s="238"/>
      <c r="CJ267" s="238"/>
      <c r="CK267" s="238"/>
      <c r="CL267" s="682"/>
      <c r="CM267" s="238"/>
      <c r="CN267" s="238"/>
      <c r="CO267" s="238"/>
      <c r="CP267" s="682"/>
      <c r="CQ267" s="238"/>
      <c r="CR267" s="238"/>
      <c r="CS267" s="238"/>
      <c r="CT267" s="238"/>
      <c r="CU267" s="682"/>
      <c r="CV267" s="238"/>
      <c r="CW267" s="238"/>
      <c r="CX267" s="238"/>
      <c r="CY267" s="238"/>
      <c r="CZ267" s="682"/>
      <c r="DA267" s="238"/>
      <c r="DB267" s="238"/>
      <c r="DC267" s="238"/>
      <c r="DD267" s="676">
        <f>BP267+BT267+BY267+CD267+CH267+CL267+CP267+CU267+CZ267</f>
        <v>40000000</v>
      </c>
      <c r="DE267" s="782">
        <f>BQ267+BU267+BZ267+CE267+CI267+CM267+CQ267+CV267+DA267</f>
        <v>40000000</v>
      </c>
      <c r="DF267" s="711">
        <f>BR267+BV267+CA267+CF267+CJ267+CN267+CR267+CW267+DB267</f>
        <v>0</v>
      </c>
      <c r="DG267" s="711">
        <f>BS267+BW267+CB267+CG267+CK267+CO267+CS267+CX267+DC267</f>
        <v>0</v>
      </c>
      <c r="DH267" s="711"/>
      <c r="DI267" s="682"/>
      <c r="DJ267" s="686"/>
      <c r="DK267" s="682"/>
      <c r="DL267" s="682"/>
      <c r="DM267" s="682"/>
      <c r="DN267" s="682"/>
      <c r="DO267" s="682"/>
      <c r="DP267" s="682"/>
      <c r="DQ267" s="685">
        <v>30000000</v>
      </c>
      <c r="DR267" s="682">
        <v>29000000</v>
      </c>
      <c r="DS267" s="682"/>
      <c r="DT267" s="682"/>
      <c r="DU267" s="682"/>
      <c r="DV267" s="682"/>
      <c r="DW267" s="682"/>
      <c r="DX267" s="682"/>
      <c r="DY267" s="682"/>
      <c r="DZ267" s="682"/>
      <c r="EA267" s="682"/>
      <c r="EB267" s="682"/>
      <c r="EC267" s="682"/>
      <c r="ED267" s="682"/>
      <c r="EE267" s="682"/>
      <c r="EF267" s="682"/>
      <c r="EG267" s="682"/>
      <c r="EH267" s="682"/>
      <c r="EI267" s="682"/>
      <c r="EJ267" s="682"/>
      <c r="EK267" s="682"/>
      <c r="EL267" s="682"/>
      <c r="EM267" s="682"/>
      <c r="EN267" s="682"/>
      <c r="EO267" s="682"/>
      <c r="EP267" s="682"/>
      <c r="EQ267" s="682"/>
      <c r="ER267" s="682"/>
      <c r="ES267" s="676">
        <f>DI267+DM267+DQ267+DU267+DY267+EC267+EG267+EK267+EO267</f>
        <v>30000000</v>
      </c>
      <c r="ET267" s="690">
        <f>DJ267+DN267+DR267+DV267+DZ267+ED267+EH267+EL267+EP267</f>
        <v>29000000</v>
      </c>
      <c r="EU267" s="690">
        <f>DK267+DO267+DS267+DW267+EA267+EE267+EI267+EM267+EQ267</f>
        <v>0</v>
      </c>
      <c r="EV267" s="690">
        <f>DL267+DP267+DT267+DX267+EB267+EF267+EJ267+EN267+ER267</f>
        <v>0</v>
      </c>
      <c r="EW267" s="834"/>
      <c r="EX267" s="682"/>
      <c r="EY267" s="682">
        <v>30000000</v>
      </c>
      <c r="EZ267" s="682"/>
      <c r="FA267" s="682"/>
      <c r="FB267" s="682"/>
      <c r="FC267" s="682"/>
      <c r="FD267" s="682"/>
      <c r="FE267" s="682"/>
      <c r="FF267" s="676">
        <f>EW267+EX267+EY267+EZ267+FA267+FB267+FC267+FD267+FE267</f>
        <v>30000000</v>
      </c>
      <c r="FG267" s="107">
        <f>BL267+DD267+ES267+FF267</f>
        <v>140000000</v>
      </c>
    </row>
    <row r="268" spans="1:163" ht="24.75" customHeight="1" x14ac:dyDescent="0.2">
      <c r="A268" s="299"/>
      <c r="B268" s="192">
        <v>17</v>
      </c>
      <c r="C268" s="297" t="s">
        <v>636</v>
      </c>
      <c r="D268" s="194"/>
      <c r="E268" s="195"/>
      <c r="F268" s="194"/>
      <c r="G268" s="196"/>
      <c r="H268" s="197"/>
      <c r="I268" s="197"/>
      <c r="J268" s="198"/>
      <c r="K268" s="196"/>
      <c r="L268" s="199"/>
      <c r="M268" s="197"/>
      <c r="N268" s="197"/>
      <c r="O268" s="200"/>
      <c r="P268" s="200"/>
      <c r="Q268" s="197"/>
      <c r="R268" s="201"/>
      <c r="S268" s="864"/>
      <c r="T268" s="197"/>
      <c r="U268" s="197"/>
      <c r="V268" s="200"/>
      <c r="W268" s="196"/>
      <c r="X268" s="196"/>
      <c r="Y268" s="298"/>
      <c r="Z268" s="196"/>
      <c r="AA268" s="196"/>
      <c r="AB268" s="63">
        <f t="shared" ref="AB268:BK268" si="568">AB269+AB271+AB275+AB279</f>
        <v>0</v>
      </c>
      <c r="AC268" s="63">
        <f t="shared" si="568"/>
        <v>0</v>
      </c>
      <c r="AD268" s="63">
        <f t="shared" si="568"/>
        <v>0</v>
      </c>
      <c r="AE268" s="63">
        <f t="shared" si="568"/>
        <v>0</v>
      </c>
      <c r="AF268" s="63">
        <f t="shared" si="568"/>
        <v>0</v>
      </c>
      <c r="AG268" s="63">
        <f t="shared" si="568"/>
        <v>0</v>
      </c>
      <c r="AH268" s="63">
        <f t="shared" si="568"/>
        <v>0</v>
      </c>
      <c r="AI268" s="63">
        <f t="shared" si="568"/>
        <v>0</v>
      </c>
      <c r="AJ268" s="63">
        <f t="shared" si="568"/>
        <v>440000000</v>
      </c>
      <c r="AK268" s="63">
        <f t="shared" si="568"/>
        <v>715000000</v>
      </c>
      <c r="AL268" s="63">
        <f t="shared" si="568"/>
        <v>538627807</v>
      </c>
      <c r="AM268" s="63">
        <f t="shared" si="568"/>
        <v>538627807</v>
      </c>
      <c r="AN268" s="63">
        <f t="shared" si="568"/>
        <v>0</v>
      </c>
      <c r="AO268" s="63">
        <f t="shared" si="568"/>
        <v>0</v>
      </c>
      <c r="AP268" s="63">
        <f t="shared" si="568"/>
        <v>0</v>
      </c>
      <c r="AQ268" s="63">
        <f t="shared" si="568"/>
        <v>0</v>
      </c>
      <c r="AR268" s="63">
        <f t="shared" si="568"/>
        <v>0</v>
      </c>
      <c r="AS268" s="63">
        <f t="shared" si="568"/>
        <v>0</v>
      </c>
      <c r="AT268" s="63">
        <f t="shared" si="568"/>
        <v>0</v>
      </c>
      <c r="AU268" s="63">
        <f t="shared" si="568"/>
        <v>0</v>
      </c>
      <c r="AV268" s="63">
        <f t="shared" si="568"/>
        <v>0</v>
      </c>
      <c r="AW268" s="63">
        <f t="shared" si="568"/>
        <v>0</v>
      </c>
      <c r="AX268" s="63">
        <f t="shared" si="568"/>
        <v>0</v>
      </c>
      <c r="AY268" s="63">
        <f t="shared" si="568"/>
        <v>0</v>
      </c>
      <c r="AZ268" s="63">
        <f t="shared" si="568"/>
        <v>0</v>
      </c>
      <c r="BA268" s="63">
        <f t="shared" si="568"/>
        <v>0</v>
      </c>
      <c r="BB268" s="63">
        <f t="shared" si="568"/>
        <v>0</v>
      </c>
      <c r="BC268" s="63">
        <f t="shared" si="568"/>
        <v>0</v>
      </c>
      <c r="BD268" s="63">
        <f t="shared" si="568"/>
        <v>0</v>
      </c>
      <c r="BE268" s="63">
        <f t="shared" si="568"/>
        <v>0</v>
      </c>
      <c r="BF268" s="63">
        <f t="shared" si="568"/>
        <v>0</v>
      </c>
      <c r="BG268" s="63">
        <f t="shared" si="568"/>
        <v>0</v>
      </c>
      <c r="BH268" s="63">
        <f t="shared" si="568"/>
        <v>0</v>
      </c>
      <c r="BI268" s="63">
        <f t="shared" si="568"/>
        <v>0</v>
      </c>
      <c r="BJ268" s="63">
        <f t="shared" si="568"/>
        <v>0</v>
      </c>
      <c r="BK268" s="63">
        <f t="shared" si="568"/>
        <v>0</v>
      </c>
      <c r="BL268" s="64">
        <f>BL269+BL271+BL275+BL279</f>
        <v>440000000</v>
      </c>
      <c r="BM268" s="63">
        <f>BM269+BM271+BM275+BM279</f>
        <v>715000000</v>
      </c>
      <c r="BN268" s="63">
        <f>BN269+BN271+BN275+BN279</f>
        <v>538627807</v>
      </c>
      <c r="BO268" s="63">
        <f>BO269+BO271+BO275+BO279</f>
        <v>538627807</v>
      </c>
      <c r="BP268" s="63">
        <f t="shared" ref="BP268:EF268" si="569">BP269+BP271+BP275+BP279</f>
        <v>0</v>
      </c>
      <c r="BQ268" s="133">
        <f t="shared" si="569"/>
        <v>0</v>
      </c>
      <c r="BR268" s="133">
        <f t="shared" si="569"/>
        <v>0</v>
      </c>
      <c r="BS268" s="133">
        <f t="shared" si="569"/>
        <v>0</v>
      </c>
      <c r="BT268" s="63">
        <f t="shared" si="569"/>
        <v>0</v>
      </c>
      <c r="BU268" s="133">
        <f t="shared" si="569"/>
        <v>360000000</v>
      </c>
      <c r="BV268" s="133">
        <f t="shared" si="569"/>
        <v>359990789.88</v>
      </c>
      <c r="BW268" s="133">
        <f t="shared" si="569"/>
        <v>359990789.88</v>
      </c>
      <c r="BX268" s="133"/>
      <c r="BY268" s="63">
        <f t="shared" si="569"/>
        <v>440000000</v>
      </c>
      <c r="BZ268" s="133">
        <f t="shared" si="569"/>
        <v>640000000</v>
      </c>
      <c r="CA268" s="133">
        <f t="shared" si="569"/>
        <v>619515297</v>
      </c>
      <c r="CB268" s="133">
        <f t="shared" si="569"/>
        <v>509931620</v>
      </c>
      <c r="CC268" s="133"/>
      <c r="CD268" s="63">
        <f t="shared" si="569"/>
        <v>0</v>
      </c>
      <c r="CE268" s="133">
        <f t="shared" si="569"/>
        <v>0</v>
      </c>
      <c r="CF268" s="133">
        <f t="shared" si="569"/>
        <v>0</v>
      </c>
      <c r="CG268" s="133">
        <f t="shared" si="569"/>
        <v>0</v>
      </c>
      <c r="CH268" s="63">
        <f t="shared" si="569"/>
        <v>0</v>
      </c>
      <c r="CI268" s="133">
        <f t="shared" si="569"/>
        <v>0</v>
      </c>
      <c r="CJ268" s="133">
        <f t="shared" si="569"/>
        <v>0</v>
      </c>
      <c r="CK268" s="133">
        <f t="shared" si="569"/>
        <v>0</v>
      </c>
      <c r="CL268" s="63">
        <f t="shared" si="569"/>
        <v>0</v>
      </c>
      <c r="CM268" s="133">
        <f t="shared" si="569"/>
        <v>0</v>
      </c>
      <c r="CN268" s="133">
        <f t="shared" si="569"/>
        <v>0</v>
      </c>
      <c r="CO268" s="133">
        <f t="shared" si="569"/>
        <v>0</v>
      </c>
      <c r="CP268" s="63">
        <f t="shared" si="569"/>
        <v>0</v>
      </c>
      <c r="CQ268" s="133">
        <f t="shared" si="569"/>
        <v>0</v>
      </c>
      <c r="CR268" s="133">
        <f t="shared" si="569"/>
        <v>0</v>
      </c>
      <c r="CS268" s="133">
        <f t="shared" si="569"/>
        <v>0</v>
      </c>
      <c r="CT268" s="133"/>
      <c r="CU268" s="63">
        <f t="shared" si="569"/>
        <v>0</v>
      </c>
      <c r="CV268" s="133">
        <f t="shared" si="569"/>
        <v>0</v>
      </c>
      <c r="CW268" s="133">
        <f t="shared" si="569"/>
        <v>0</v>
      </c>
      <c r="CX268" s="133">
        <f t="shared" si="569"/>
        <v>0</v>
      </c>
      <c r="CY268" s="133"/>
      <c r="CZ268" s="63">
        <f t="shared" si="569"/>
        <v>0</v>
      </c>
      <c r="DA268" s="133">
        <f t="shared" si="569"/>
        <v>0</v>
      </c>
      <c r="DB268" s="133">
        <f t="shared" si="569"/>
        <v>0</v>
      </c>
      <c r="DC268" s="133">
        <f t="shared" si="569"/>
        <v>0</v>
      </c>
      <c r="DD268" s="63">
        <f t="shared" si="569"/>
        <v>440000000</v>
      </c>
      <c r="DE268" s="63">
        <f t="shared" si="569"/>
        <v>1000000000</v>
      </c>
      <c r="DF268" s="63">
        <f t="shared" si="569"/>
        <v>979506086.88</v>
      </c>
      <c r="DG268" s="63">
        <f t="shared" si="569"/>
        <v>869922409.88</v>
      </c>
      <c r="DH268" s="63"/>
      <c r="DI268" s="63">
        <f t="shared" si="569"/>
        <v>0</v>
      </c>
      <c r="DJ268" s="63">
        <f t="shared" si="569"/>
        <v>0</v>
      </c>
      <c r="DK268" s="63">
        <f t="shared" si="569"/>
        <v>0</v>
      </c>
      <c r="DL268" s="63">
        <f t="shared" si="569"/>
        <v>0</v>
      </c>
      <c r="DM268" s="63">
        <f t="shared" si="569"/>
        <v>0</v>
      </c>
      <c r="DN268" s="63">
        <f t="shared" si="569"/>
        <v>350000000</v>
      </c>
      <c r="DO268" s="63">
        <f t="shared" si="569"/>
        <v>0</v>
      </c>
      <c r="DP268" s="63">
        <f t="shared" si="569"/>
        <v>0</v>
      </c>
      <c r="DQ268" s="63">
        <f t="shared" si="569"/>
        <v>420000000</v>
      </c>
      <c r="DR268" s="63">
        <f t="shared" si="569"/>
        <v>641000000</v>
      </c>
      <c r="DS268" s="63">
        <f t="shared" si="569"/>
        <v>198240000</v>
      </c>
      <c r="DT268" s="63">
        <f t="shared" si="569"/>
        <v>51190000</v>
      </c>
      <c r="DU268" s="63">
        <f t="shared" si="569"/>
        <v>0</v>
      </c>
      <c r="DV268" s="63">
        <f t="shared" si="569"/>
        <v>0</v>
      </c>
      <c r="DW268" s="63">
        <f t="shared" si="569"/>
        <v>0</v>
      </c>
      <c r="DX268" s="63">
        <f t="shared" si="569"/>
        <v>0</v>
      </c>
      <c r="DY268" s="63">
        <f t="shared" si="569"/>
        <v>0</v>
      </c>
      <c r="DZ268" s="63">
        <f t="shared" si="569"/>
        <v>0</v>
      </c>
      <c r="EA268" s="63">
        <f t="shared" si="569"/>
        <v>0</v>
      </c>
      <c r="EB268" s="63">
        <f t="shared" si="569"/>
        <v>0</v>
      </c>
      <c r="EC268" s="63">
        <f t="shared" si="569"/>
        <v>0</v>
      </c>
      <c r="ED268" s="63">
        <f t="shared" si="569"/>
        <v>0</v>
      </c>
      <c r="EE268" s="63">
        <f t="shared" si="569"/>
        <v>0</v>
      </c>
      <c r="EF268" s="63">
        <f t="shared" si="569"/>
        <v>0</v>
      </c>
      <c r="EG268" s="63">
        <f t="shared" ref="EG268" si="570">EG269+EG271+EG275+EG279</f>
        <v>0</v>
      </c>
      <c r="EH268" s="63">
        <f t="shared" ref="EH268:ER268" si="571">EH269+EH271+EH275+EH279</f>
        <v>0</v>
      </c>
      <c r="EI268" s="63">
        <f t="shared" si="571"/>
        <v>0</v>
      </c>
      <c r="EJ268" s="63">
        <f t="shared" si="571"/>
        <v>0</v>
      </c>
      <c r="EK268" s="63">
        <f t="shared" si="571"/>
        <v>0</v>
      </c>
      <c r="EL268" s="63">
        <f t="shared" si="571"/>
        <v>0</v>
      </c>
      <c r="EM268" s="63">
        <f t="shared" si="571"/>
        <v>0</v>
      </c>
      <c r="EN268" s="63">
        <f t="shared" si="571"/>
        <v>0</v>
      </c>
      <c r="EO268" s="63">
        <f t="shared" si="571"/>
        <v>0</v>
      </c>
      <c r="EP268" s="63">
        <f t="shared" si="571"/>
        <v>0</v>
      </c>
      <c r="EQ268" s="63">
        <f t="shared" si="571"/>
        <v>0</v>
      </c>
      <c r="ER268" s="63">
        <f t="shared" si="571"/>
        <v>0</v>
      </c>
      <c r="ES268" s="63">
        <f>ES269+ES271+ES275+ES279</f>
        <v>420000000</v>
      </c>
      <c r="ET268" s="63">
        <f t="shared" ref="ET268:EV268" si="572">ET269+ET271+ET275+ET279</f>
        <v>991000000</v>
      </c>
      <c r="EU268" s="63">
        <f t="shared" si="572"/>
        <v>198240000</v>
      </c>
      <c r="EV268" s="63">
        <f t="shared" si="572"/>
        <v>51190000</v>
      </c>
      <c r="EW268" s="674"/>
      <c r="EX268" s="674"/>
      <c r="EY268" s="674"/>
      <c r="EZ268" s="674"/>
      <c r="FA268" s="674"/>
      <c r="FB268" s="674"/>
      <c r="FC268" s="674"/>
      <c r="FD268" s="674"/>
      <c r="FE268" s="674"/>
      <c r="FF268" s="804">
        <f>FF269+FF271+FF275+FF279</f>
        <v>410000000</v>
      </c>
      <c r="FG268" s="63">
        <f>FG269+FG271+FG275+FG279</f>
        <v>1710000000</v>
      </c>
    </row>
    <row r="269" spans="1:163" ht="24.75" customHeight="1" x14ac:dyDescent="0.2">
      <c r="A269" s="299"/>
      <c r="B269" s="296"/>
      <c r="C269" s="205">
        <v>58</v>
      </c>
      <c r="D269" s="206" t="s">
        <v>637</v>
      </c>
      <c r="E269" s="209"/>
      <c r="F269" s="209"/>
      <c r="G269" s="208"/>
      <c r="H269" s="209"/>
      <c r="I269" s="209"/>
      <c r="J269" s="208"/>
      <c r="K269" s="210"/>
      <c r="L269" s="211"/>
      <c r="M269" s="209"/>
      <c r="N269" s="209"/>
      <c r="O269" s="212"/>
      <c r="P269" s="212"/>
      <c r="Q269" s="209"/>
      <c r="R269" s="213"/>
      <c r="S269" s="865"/>
      <c r="T269" s="209"/>
      <c r="U269" s="209"/>
      <c r="V269" s="212"/>
      <c r="W269" s="210"/>
      <c r="X269" s="210"/>
      <c r="Y269" s="300"/>
      <c r="Z269" s="210"/>
      <c r="AA269" s="210"/>
      <c r="AB269" s="65">
        <f t="shared" ref="AB269:BK269" si="573">SUM(AB270)</f>
        <v>0</v>
      </c>
      <c r="AC269" s="65">
        <f t="shared" si="573"/>
        <v>0</v>
      </c>
      <c r="AD269" s="65">
        <f t="shared" si="573"/>
        <v>0</v>
      </c>
      <c r="AE269" s="65">
        <f t="shared" si="573"/>
        <v>0</v>
      </c>
      <c r="AF269" s="65">
        <f t="shared" si="573"/>
        <v>0</v>
      </c>
      <c r="AG269" s="65">
        <f t="shared" si="573"/>
        <v>0</v>
      </c>
      <c r="AH269" s="65">
        <f t="shared" si="573"/>
        <v>0</v>
      </c>
      <c r="AI269" s="65">
        <f t="shared" si="573"/>
        <v>0</v>
      </c>
      <c r="AJ269" s="65">
        <f t="shared" si="573"/>
        <v>90000000</v>
      </c>
      <c r="AK269" s="65">
        <f t="shared" si="573"/>
        <v>90000000</v>
      </c>
      <c r="AL269" s="65">
        <f t="shared" si="573"/>
        <v>27316666</v>
      </c>
      <c r="AM269" s="65">
        <f t="shared" si="573"/>
        <v>27316666</v>
      </c>
      <c r="AN269" s="65">
        <f t="shared" si="573"/>
        <v>0</v>
      </c>
      <c r="AO269" s="65">
        <f t="shared" si="573"/>
        <v>0</v>
      </c>
      <c r="AP269" s="65">
        <f t="shared" si="573"/>
        <v>0</v>
      </c>
      <c r="AQ269" s="65">
        <f t="shared" si="573"/>
        <v>0</v>
      </c>
      <c r="AR269" s="65">
        <f t="shared" si="573"/>
        <v>0</v>
      </c>
      <c r="AS269" s="65">
        <f t="shared" si="573"/>
        <v>0</v>
      </c>
      <c r="AT269" s="65">
        <f t="shared" si="573"/>
        <v>0</v>
      </c>
      <c r="AU269" s="65">
        <f t="shared" si="573"/>
        <v>0</v>
      </c>
      <c r="AV269" s="65">
        <f t="shared" si="573"/>
        <v>0</v>
      </c>
      <c r="AW269" s="65">
        <f t="shared" si="573"/>
        <v>0</v>
      </c>
      <c r="AX269" s="65">
        <f t="shared" si="573"/>
        <v>0</v>
      </c>
      <c r="AY269" s="65">
        <f t="shared" si="573"/>
        <v>0</v>
      </c>
      <c r="AZ269" s="65">
        <f t="shared" si="573"/>
        <v>0</v>
      </c>
      <c r="BA269" s="65">
        <f t="shared" si="573"/>
        <v>0</v>
      </c>
      <c r="BB269" s="65">
        <f t="shared" si="573"/>
        <v>0</v>
      </c>
      <c r="BC269" s="65">
        <f t="shared" si="573"/>
        <v>0</v>
      </c>
      <c r="BD269" s="65">
        <f t="shared" si="573"/>
        <v>0</v>
      </c>
      <c r="BE269" s="65">
        <f t="shared" si="573"/>
        <v>0</v>
      </c>
      <c r="BF269" s="65">
        <f t="shared" si="573"/>
        <v>0</v>
      </c>
      <c r="BG269" s="65">
        <f t="shared" si="573"/>
        <v>0</v>
      </c>
      <c r="BH269" s="65">
        <f t="shared" si="573"/>
        <v>0</v>
      </c>
      <c r="BI269" s="65">
        <f t="shared" si="573"/>
        <v>0</v>
      </c>
      <c r="BJ269" s="65">
        <f t="shared" si="573"/>
        <v>0</v>
      </c>
      <c r="BK269" s="65">
        <f t="shared" si="573"/>
        <v>0</v>
      </c>
      <c r="BL269" s="66">
        <f>SUM(BL270)</f>
        <v>90000000</v>
      </c>
      <c r="BM269" s="65">
        <f>SUM(BM270)</f>
        <v>90000000</v>
      </c>
      <c r="BN269" s="65">
        <f t="shared" ref="BN269:ED269" si="574">SUM(BN270)</f>
        <v>27316666</v>
      </c>
      <c r="BO269" s="65">
        <f t="shared" si="574"/>
        <v>27316666</v>
      </c>
      <c r="BP269" s="65">
        <f t="shared" si="574"/>
        <v>0</v>
      </c>
      <c r="BQ269" s="135">
        <f t="shared" si="574"/>
        <v>0</v>
      </c>
      <c r="BR269" s="135">
        <f t="shared" si="574"/>
        <v>0</v>
      </c>
      <c r="BS269" s="135">
        <f t="shared" si="574"/>
        <v>0</v>
      </c>
      <c r="BT269" s="65">
        <f t="shared" si="574"/>
        <v>0</v>
      </c>
      <c r="BU269" s="135">
        <f t="shared" si="574"/>
        <v>0</v>
      </c>
      <c r="BV269" s="135">
        <f t="shared" si="574"/>
        <v>0</v>
      </c>
      <c r="BW269" s="135">
        <f t="shared" si="574"/>
        <v>0</v>
      </c>
      <c r="BX269" s="135"/>
      <c r="BY269" s="65">
        <f t="shared" si="574"/>
        <v>80000000</v>
      </c>
      <c r="BZ269" s="135">
        <f t="shared" si="574"/>
        <v>180000000</v>
      </c>
      <c r="CA269" s="135">
        <f t="shared" si="574"/>
        <v>180000000</v>
      </c>
      <c r="CB269" s="135">
        <f t="shared" si="574"/>
        <v>74000000</v>
      </c>
      <c r="CC269" s="135"/>
      <c r="CD269" s="65">
        <f t="shared" si="574"/>
        <v>0</v>
      </c>
      <c r="CE269" s="135">
        <f t="shared" si="574"/>
        <v>0</v>
      </c>
      <c r="CF269" s="135">
        <f t="shared" si="574"/>
        <v>0</v>
      </c>
      <c r="CG269" s="135">
        <f t="shared" si="574"/>
        <v>0</v>
      </c>
      <c r="CH269" s="65">
        <f t="shared" si="574"/>
        <v>0</v>
      </c>
      <c r="CI269" s="135">
        <f t="shared" si="574"/>
        <v>0</v>
      </c>
      <c r="CJ269" s="135">
        <f t="shared" si="574"/>
        <v>0</v>
      </c>
      <c r="CK269" s="135">
        <f t="shared" si="574"/>
        <v>0</v>
      </c>
      <c r="CL269" s="65">
        <f t="shared" si="574"/>
        <v>0</v>
      </c>
      <c r="CM269" s="135">
        <f t="shared" si="574"/>
        <v>0</v>
      </c>
      <c r="CN269" s="135">
        <f t="shared" si="574"/>
        <v>0</v>
      </c>
      <c r="CO269" s="135">
        <f t="shared" si="574"/>
        <v>0</v>
      </c>
      <c r="CP269" s="65">
        <f t="shared" si="574"/>
        <v>0</v>
      </c>
      <c r="CQ269" s="135">
        <f t="shared" si="574"/>
        <v>0</v>
      </c>
      <c r="CR269" s="135">
        <f t="shared" si="574"/>
        <v>0</v>
      </c>
      <c r="CS269" s="135">
        <f t="shared" si="574"/>
        <v>0</v>
      </c>
      <c r="CT269" s="135"/>
      <c r="CU269" s="65">
        <f t="shared" si="574"/>
        <v>0</v>
      </c>
      <c r="CV269" s="135">
        <f t="shared" si="574"/>
        <v>0</v>
      </c>
      <c r="CW269" s="135">
        <f t="shared" si="574"/>
        <v>0</v>
      </c>
      <c r="CX269" s="135">
        <f t="shared" si="574"/>
        <v>0</v>
      </c>
      <c r="CY269" s="135"/>
      <c r="CZ269" s="65">
        <f t="shared" si="574"/>
        <v>0</v>
      </c>
      <c r="DA269" s="135">
        <f t="shared" si="574"/>
        <v>0</v>
      </c>
      <c r="DB269" s="135">
        <f t="shared" si="574"/>
        <v>0</v>
      </c>
      <c r="DC269" s="135">
        <f t="shared" si="574"/>
        <v>0</v>
      </c>
      <c r="DD269" s="65">
        <f t="shared" si="574"/>
        <v>80000000</v>
      </c>
      <c r="DE269" s="65">
        <f t="shared" si="574"/>
        <v>180000000</v>
      </c>
      <c r="DF269" s="65">
        <f t="shared" si="574"/>
        <v>180000000</v>
      </c>
      <c r="DG269" s="65">
        <f t="shared" si="574"/>
        <v>74000000</v>
      </c>
      <c r="DH269" s="65"/>
      <c r="DI269" s="65">
        <f t="shared" si="574"/>
        <v>0</v>
      </c>
      <c r="DJ269" s="65">
        <f t="shared" si="574"/>
        <v>0</v>
      </c>
      <c r="DK269" s="65">
        <f t="shared" si="574"/>
        <v>0</v>
      </c>
      <c r="DL269" s="65">
        <f t="shared" si="574"/>
        <v>0</v>
      </c>
      <c r="DM269" s="65">
        <f t="shared" si="574"/>
        <v>0</v>
      </c>
      <c r="DN269" s="65">
        <f t="shared" si="574"/>
        <v>0</v>
      </c>
      <c r="DO269" s="65">
        <f t="shared" si="574"/>
        <v>0</v>
      </c>
      <c r="DP269" s="65">
        <f t="shared" si="574"/>
        <v>0</v>
      </c>
      <c r="DQ269" s="65">
        <f t="shared" si="574"/>
        <v>70000000</v>
      </c>
      <c r="DR269" s="65">
        <f t="shared" si="574"/>
        <v>180000000</v>
      </c>
      <c r="DS269" s="65">
        <f t="shared" si="574"/>
        <v>46260000</v>
      </c>
      <c r="DT269" s="65">
        <f t="shared" si="574"/>
        <v>15420000</v>
      </c>
      <c r="DU269" s="65">
        <f t="shared" si="574"/>
        <v>0</v>
      </c>
      <c r="DV269" s="65">
        <f t="shared" si="574"/>
        <v>0</v>
      </c>
      <c r="DW269" s="65">
        <f t="shared" si="574"/>
        <v>0</v>
      </c>
      <c r="DX269" s="65">
        <f t="shared" si="574"/>
        <v>0</v>
      </c>
      <c r="DY269" s="65">
        <f t="shared" si="574"/>
        <v>0</v>
      </c>
      <c r="DZ269" s="65">
        <f t="shared" si="574"/>
        <v>0</v>
      </c>
      <c r="EA269" s="65">
        <f t="shared" si="574"/>
        <v>0</v>
      </c>
      <c r="EB269" s="65">
        <f t="shared" si="574"/>
        <v>0</v>
      </c>
      <c r="EC269" s="65">
        <f t="shared" si="574"/>
        <v>0</v>
      </c>
      <c r="ED269" s="65">
        <f t="shared" si="574"/>
        <v>0</v>
      </c>
      <c r="EE269" s="65">
        <f t="shared" ref="EE269:ER269" si="575">SUM(EE270)</f>
        <v>0</v>
      </c>
      <c r="EF269" s="65">
        <f t="shared" si="575"/>
        <v>0</v>
      </c>
      <c r="EG269" s="65">
        <f t="shared" si="575"/>
        <v>0</v>
      </c>
      <c r="EH269" s="65">
        <f t="shared" si="575"/>
        <v>0</v>
      </c>
      <c r="EI269" s="65">
        <f t="shared" si="575"/>
        <v>0</v>
      </c>
      <c r="EJ269" s="65">
        <f t="shared" si="575"/>
        <v>0</v>
      </c>
      <c r="EK269" s="65">
        <f t="shared" si="575"/>
        <v>0</v>
      </c>
      <c r="EL269" s="65">
        <f t="shared" si="575"/>
        <v>0</v>
      </c>
      <c r="EM269" s="65">
        <f t="shared" si="575"/>
        <v>0</v>
      </c>
      <c r="EN269" s="65">
        <f t="shared" si="575"/>
        <v>0</v>
      </c>
      <c r="EO269" s="65">
        <f t="shared" si="575"/>
        <v>0</v>
      </c>
      <c r="EP269" s="65">
        <f t="shared" si="575"/>
        <v>0</v>
      </c>
      <c r="EQ269" s="65">
        <f t="shared" si="575"/>
        <v>0</v>
      </c>
      <c r="ER269" s="65">
        <f t="shared" si="575"/>
        <v>0</v>
      </c>
      <c r="ES269" s="65">
        <f>SUM(ES270)</f>
        <v>70000000</v>
      </c>
      <c r="ET269" s="65">
        <f t="shared" ref="ET269:EV269" si="576">SUM(ET270)</f>
        <v>180000000</v>
      </c>
      <c r="EU269" s="65">
        <f t="shared" si="576"/>
        <v>46260000</v>
      </c>
      <c r="EV269" s="65">
        <f t="shared" si="576"/>
        <v>15420000</v>
      </c>
      <c r="EW269" s="675"/>
      <c r="EX269" s="675"/>
      <c r="EY269" s="675"/>
      <c r="EZ269" s="675"/>
      <c r="FA269" s="675"/>
      <c r="FB269" s="675"/>
      <c r="FC269" s="675"/>
      <c r="FD269" s="675"/>
      <c r="FE269" s="675"/>
      <c r="FF269" s="82">
        <f>SUM(FF270)</f>
        <v>60000000</v>
      </c>
      <c r="FG269" s="65">
        <f>SUM(FG270)</f>
        <v>300000000</v>
      </c>
    </row>
    <row r="270" spans="1:163" ht="93.75" customHeight="1" x14ac:dyDescent="0.2">
      <c r="A270" s="299"/>
      <c r="B270" s="299"/>
      <c r="C270" s="247">
        <v>22</v>
      </c>
      <c r="D270" s="547" t="s">
        <v>243</v>
      </c>
      <c r="E270" s="378" t="s">
        <v>244</v>
      </c>
      <c r="F270" s="346" t="s">
        <v>248</v>
      </c>
      <c r="G270" s="226">
        <v>183</v>
      </c>
      <c r="H270" s="734" t="s">
        <v>638</v>
      </c>
      <c r="I270" s="455" t="s">
        <v>639</v>
      </c>
      <c r="J270" s="223" t="s">
        <v>631</v>
      </c>
      <c r="K270" s="223">
        <v>14</v>
      </c>
      <c r="L270" s="273" t="s">
        <v>58</v>
      </c>
      <c r="M270" s="247">
        <v>0</v>
      </c>
      <c r="N270" s="247">
        <v>1</v>
      </c>
      <c r="O270" s="364">
        <v>1</v>
      </c>
      <c r="P270" s="953">
        <v>0.3</v>
      </c>
      <c r="Q270" s="794">
        <v>1</v>
      </c>
      <c r="R270" s="228"/>
      <c r="S270" s="924">
        <v>1</v>
      </c>
      <c r="T270" s="247">
        <v>1</v>
      </c>
      <c r="U270" s="247"/>
      <c r="V270" s="924">
        <v>0.1</v>
      </c>
      <c r="W270" s="247">
        <v>1</v>
      </c>
      <c r="X270" s="273"/>
      <c r="Y270" s="388">
        <f>BL267/BL266</f>
        <v>1</v>
      </c>
      <c r="Z270" s="227">
        <v>10</v>
      </c>
      <c r="AA270" s="224" t="s">
        <v>385</v>
      </c>
      <c r="AB270" s="85"/>
      <c r="AC270" s="75"/>
      <c r="AD270" s="68"/>
      <c r="AE270" s="68"/>
      <c r="AF270" s="85"/>
      <c r="AG270" s="75"/>
      <c r="AH270" s="75"/>
      <c r="AI270" s="75"/>
      <c r="AJ270" s="77">
        <f>73000000+17000000</f>
        <v>90000000</v>
      </c>
      <c r="AK270" s="78">
        <v>90000000</v>
      </c>
      <c r="AL270" s="75">
        <v>27316666</v>
      </c>
      <c r="AM270" s="75">
        <v>27316666</v>
      </c>
      <c r="AN270" s="77"/>
      <c r="AO270" s="78"/>
      <c r="AP270" s="78"/>
      <c r="AQ270" s="75"/>
      <c r="AR270" s="85"/>
      <c r="AS270" s="75"/>
      <c r="AT270" s="68"/>
      <c r="AU270" s="68"/>
      <c r="AV270" s="85"/>
      <c r="AW270" s="75"/>
      <c r="AX270" s="75"/>
      <c r="AY270" s="75"/>
      <c r="AZ270" s="85"/>
      <c r="BA270" s="75"/>
      <c r="BB270" s="75"/>
      <c r="BC270" s="75"/>
      <c r="BD270" s="85"/>
      <c r="BE270" s="75"/>
      <c r="BF270" s="68"/>
      <c r="BG270" s="68"/>
      <c r="BH270" s="85"/>
      <c r="BI270" s="75"/>
      <c r="BJ270" s="75"/>
      <c r="BK270" s="75"/>
      <c r="BL270" s="67">
        <f>+AB270+AF270+AJ270+AN270+AR270+AV270+AZ270+BD270+BH270</f>
        <v>90000000</v>
      </c>
      <c r="BM270" s="68">
        <f>AC270+AG270+AK270+AO270+AS270+AW270+BA270+BE270+BI270</f>
        <v>90000000</v>
      </c>
      <c r="BN270" s="68">
        <f>AD270+AH270+AL270+AP270+AT270+AX270+BB270+BF270+BJ270</f>
        <v>27316666</v>
      </c>
      <c r="BO270" s="68">
        <f>AE270+AI270+AM270+AQ270+AU270+AY270+BC270+BG270+BK270</f>
        <v>27316666</v>
      </c>
      <c r="BP270" s="682"/>
      <c r="BQ270" s="238"/>
      <c r="BR270" s="238"/>
      <c r="BS270" s="238"/>
      <c r="BT270" s="682"/>
      <c r="BU270" s="238"/>
      <c r="BV270" s="238"/>
      <c r="BW270" s="238"/>
      <c r="BX270" s="238"/>
      <c r="BY270" s="685">
        <v>80000000</v>
      </c>
      <c r="BZ270" s="238">
        <v>180000000</v>
      </c>
      <c r="CA270" s="238">
        <v>180000000</v>
      </c>
      <c r="CB270" s="238">
        <v>74000000</v>
      </c>
      <c r="CC270" s="238"/>
      <c r="CD270" s="682"/>
      <c r="CE270" s="238"/>
      <c r="CF270" s="238"/>
      <c r="CG270" s="238"/>
      <c r="CH270" s="682"/>
      <c r="CI270" s="238"/>
      <c r="CJ270" s="238"/>
      <c r="CK270" s="238"/>
      <c r="CL270" s="682"/>
      <c r="CM270" s="238"/>
      <c r="CN270" s="238"/>
      <c r="CO270" s="238"/>
      <c r="CP270" s="682"/>
      <c r="CQ270" s="238"/>
      <c r="CR270" s="238"/>
      <c r="CS270" s="238"/>
      <c r="CT270" s="238"/>
      <c r="CU270" s="682"/>
      <c r="CV270" s="238"/>
      <c r="CW270" s="238"/>
      <c r="CX270" s="238"/>
      <c r="CY270" s="238"/>
      <c r="CZ270" s="682"/>
      <c r="DA270" s="238"/>
      <c r="DB270" s="238"/>
      <c r="DC270" s="238"/>
      <c r="DD270" s="676">
        <f>BP270+BT270+BY270+CD270+CH270+CL270+CP270+CU270+CZ270</f>
        <v>80000000</v>
      </c>
      <c r="DE270" s="711">
        <f>BQ270+BU270+BZ270+CE270+CI270+CM270+CQ270+CV270+DA270</f>
        <v>180000000</v>
      </c>
      <c r="DF270" s="711">
        <f>BR270+BV270+CA270+CF270+CJ270+CN270+CR270+CW270+DB270</f>
        <v>180000000</v>
      </c>
      <c r="DG270" s="711">
        <f>BS270+BW270+CB270+CG270+CK270+CO270+CS270+CX270+DC270</f>
        <v>74000000</v>
      </c>
      <c r="DH270" s="711"/>
      <c r="DI270" s="685"/>
      <c r="DJ270" s="93"/>
      <c r="DK270" s="685"/>
      <c r="DL270" s="685"/>
      <c r="DM270" s="685"/>
      <c r="DN270" s="685"/>
      <c r="DO270" s="685"/>
      <c r="DP270" s="685"/>
      <c r="DQ270" s="685">
        <v>70000000</v>
      </c>
      <c r="DR270" s="685">
        <v>180000000</v>
      </c>
      <c r="DS270" s="685">
        <v>46260000</v>
      </c>
      <c r="DT270" s="685">
        <v>15420000</v>
      </c>
      <c r="DU270" s="685"/>
      <c r="DV270" s="685"/>
      <c r="DW270" s="685"/>
      <c r="DX270" s="685"/>
      <c r="DY270" s="685"/>
      <c r="DZ270" s="685"/>
      <c r="EA270" s="685"/>
      <c r="EB270" s="685"/>
      <c r="EC270" s="685"/>
      <c r="ED270" s="685"/>
      <c r="EE270" s="685"/>
      <c r="EF270" s="685"/>
      <c r="EG270" s="685"/>
      <c r="EH270" s="685"/>
      <c r="EI270" s="685"/>
      <c r="EJ270" s="685"/>
      <c r="EK270" s="685"/>
      <c r="EL270" s="685"/>
      <c r="EM270" s="685"/>
      <c r="EN270" s="685"/>
      <c r="EO270" s="685"/>
      <c r="EP270" s="682"/>
      <c r="EQ270" s="682"/>
      <c r="ER270" s="682"/>
      <c r="ES270" s="676">
        <f>DI270+DM270+DQ270+DU270+DY270+EC270+EG270+EK270+EO270</f>
        <v>70000000</v>
      </c>
      <c r="ET270" s="690">
        <f>DJ270+DN270+DR270+DV270+DZ270+ED270+EH270+EL270+EP270</f>
        <v>180000000</v>
      </c>
      <c r="EU270" s="690">
        <f>DK270+DO270+DS270+DW270+EA270+EE270+EI270+EM270+EQ270</f>
        <v>46260000</v>
      </c>
      <c r="EV270" s="690">
        <f>DL270+DP270+DT270+DX270+EB270+EF270+EJ270+EN270+ER270</f>
        <v>15420000</v>
      </c>
      <c r="EW270" s="834"/>
      <c r="EX270" s="682"/>
      <c r="EY270" s="682">
        <v>60000000</v>
      </c>
      <c r="EZ270" s="682"/>
      <c r="FA270" s="682"/>
      <c r="FB270" s="682"/>
      <c r="FC270" s="682"/>
      <c r="FD270" s="682"/>
      <c r="FE270" s="682"/>
      <c r="FF270" s="676">
        <f>EW270+EX270+EY270+EZ270+FA270+FB270+FC270+FD270+FE270</f>
        <v>60000000</v>
      </c>
      <c r="FG270" s="107">
        <f>BL270+DD270+ES270+FF270</f>
        <v>300000000</v>
      </c>
    </row>
    <row r="271" spans="1:163" ht="24.75" customHeight="1" x14ac:dyDescent="0.2">
      <c r="A271" s="299"/>
      <c r="B271" s="299"/>
      <c r="C271" s="205">
        <v>59</v>
      </c>
      <c r="D271" s="454" t="s">
        <v>640</v>
      </c>
      <c r="E271" s="454"/>
      <c r="F271" s="333"/>
      <c r="G271" s="208"/>
      <c r="H271" s="209"/>
      <c r="I271" s="209"/>
      <c r="J271" s="208"/>
      <c r="K271" s="210"/>
      <c r="L271" s="211"/>
      <c r="M271" s="209"/>
      <c r="N271" s="209"/>
      <c r="O271" s="212"/>
      <c r="P271" s="212"/>
      <c r="Q271" s="208"/>
      <c r="R271" s="534"/>
      <c r="S271" s="890"/>
      <c r="T271" s="212"/>
      <c r="U271" s="212"/>
      <c r="V271" s="212"/>
      <c r="W271" s="212"/>
      <c r="X271" s="212"/>
      <c r="Y271" s="212"/>
      <c r="Z271" s="210"/>
      <c r="AA271" s="210"/>
      <c r="AB271" s="65">
        <f t="shared" ref="AB271:BK271" si="577">SUM(AB272:AB274)</f>
        <v>0</v>
      </c>
      <c r="AC271" s="65">
        <f t="shared" si="577"/>
        <v>0</v>
      </c>
      <c r="AD271" s="65">
        <f t="shared" si="577"/>
        <v>0</v>
      </c>
      <c r="AE271" s="65">
        <f t="shared" si="577"/>
        <v>0</v>
      </c>
      <c r="AF271" s="65">
        <f t="shared" si="577"/>
        <v>0</v>
      </c>
      <c r="AG271" s="65">
        <f t="shared" si="577"/>
        <v>0</v>
      </c>
      <c r="AH271" s="65">
        <f t="shared" si="577"/>
        <v>0</v>
      </c>
      <c r="AI271" s="65">
        <f t="shared" si="577"/>
        <v>0</v>
      </c>
      <c r="AJ271" s="65">
        <f t="shared" si="577"/>
        <v>70000000</v>
      </c>
      <c r="AK271" s="65">
        <f t="shared" si="577"/>
        <v>270000000</v>
      </c>
      <c r="AL271" s="65">
        <f t="shared" si="577"/>
        <v>266665817</v>
      </c>
      <c r="AM271" s="65">
        <f t="shared" si="577"/>
        <v>266665817</v>
      </c>
      <c r="AN271" s="65">
        <f t="shared" si="577"/>
        <v>0</v>
      </c>
      <c r="AO271" s="65">
        <f t="shared" si="577"/>
        <v>0</v>
      </c>
      <c r="AP271" s="65">
        <f t="shared" si="577"/>
        <v>0</v>
      </c>
      <c r="AQ271" s="65">
        <f t="shared" si="577"/>
        <v>0</v>
      </c>
      <c r="AR271" s="65">
        <f t="shared" si="577"/>
        <v>0</v>
      </c>
      <c r="AS271" s="65">
        <f t="shared" si="577"/>
        <v>0</v>
      </c>
      <c r="AT271" s="65">
        <f t="shared" si="577"/>
        <v>0</v>
      </c>
      <c r="AU271" s="65">
        <f t="shared" si="577"/>
        <v>0</v>
      </c>
      <c r="AV271" s="65">
        <f t="shared" si="577"/>
        <v>0</v>
      </c>
      <c r="AW271" s="65">
        <f t="shared" si="577"/>
        <v>0</v>
      </c>
      <c r="AX271" s="65">
        <f t="shared" si="577"/>
        <v>0</v>
      </c>
      <c r="AY271" s="65">
        <f t="shared" si="577"/>
        <v>0</v>
      </c>
      <c r="AZ271" s="65">
        <f t="shared" si="577"/>
        <v>0</v>
      </c>
      <c r="BA271" s="65">
        <f t="shared" si="577"/>
        <v>0</v>
      </c>
      <c r="BB271" s="65">
        <f t="shared" si="577"/>
        <v>0</v>
      </c>
      <c r="BC271" s="65">
        <f t="shared" si="577"/>
        <v>0</v>
      </c>
      <c r="BD271" s="65">
        <f t="shared" si="577"/>
        <v>0</v>
      </c>
      <c r="BE271" s="65">
        <f t="shared" si="577"/>
        <v>0</v>
      </c>
      <c r="BF271" s="65">
        <f t="shared" si="577"/>
        <v>0</v>
      </c>
      <c r="BG271" s="65">
        <f t="shared" si="577"/>
        <v>0</v>
      </c>
      <c r="BH271" s="65">
        <f t="shared" si="577"/>
        <v>0</v>
      </c>
      <c r="BI271" s="65">
        <f t="shared" si="577"/>
        <v>0</v>
      </c>
      <c r="BJ271" s="65">
        <f t="shared" si="577"/>
        <v>0</v>
      </c>
      <c r="BK271" s="65">
        <f t="shared" si="577"/>
        <v>0</v>
      </c>
      <c r="BL271" s="66">
        <f>SUM(BL272:BL274)</f>
        <v>70000000</v>
      </c>
      <c r="BM271" s="65">
        <f>SUM(BM272:BM274)</f>
        <v>270000000</v>
      </c>
      <c r="BN271" s="65">
        <f t="shared" ref="BN271:ED271" si="578">SUM(BN272:BN274)</f>
        <v>266665817</v>
      </c>
      <c r="BO271" s="65">
        <f t="shared" si="578"/>
        <v>266665817</v>
      </c>
      <c r="BP271" s="65">
        <f t="shared" si="578"/>
        <v>0</v>
      </c>
      <c r="BQ271" s="135">
        <f t="shared" si="578"/>
        <v>0</v>
      </c>
      <c r="BR271" s="135">
        <f t="shared" si="578"/>
        <v>0</v>
      </c>
      <c r="BS271" s="135">
        <f t="shared" si="578"/>
        <v>0</v>
      </c>
      <c r="BT271" s="65">
        <f t="shared" si="578"/>
        <v>0</v>
      </c>
      <c r="BU271" s="135">
        <f t="shared" si="578"/>
        <v>300000000</v>
      </c>
      <c r="BV271" s="135">
        <f t="shared" si="578"/>
        <v>299990789.88</v>
      </c>
      <c r="BW271" s="135">
        <f t="shared" si="578"/>
        <v>299990789.88</v>
      </c>
      <c r="BX271" s="135"/>
      <c r="BY271" s="65">
        <f t="shared" si="578"/>
        <v>70000000</v>
      </c>
      <c r="BZ271" s="135">
        <f t="shared" si="578"/>
        <v>170000000</v>
      </c>
      <c r="CA271" s="135">
        <f t="shared" si="578"/>
        <v>164734663</v>
      </c>
      <c r="CB271" s="135">
        <f t="shared" si="578"/>
        <v>164733863</v>
      </c>
      <c r="CC271" s="135"/>
      <c r="CD271" s="65">
        <f t="shared" si="578"/>
        <v>0</v>
      </c>
      <c r="CE271" s="135">
        <f t="shared" si="578"/>
        <v>0</v>
      </c>
      <c r="CF271" s="135">
        <f t="shared" si="578"/>
        <v>0</v>
      </c>
      <c r="CG271" s="135">
        <f t="shared" si="578"/>
        <v>0</v>
      </c>
      <c r="CH271" s="65">
        <f t="shared" si="578"/>
        <v>0</v>
      </c>
      <c r="CI271" s="135">
        <f t="shared" si="578"/>
        <v>0</v>
      </c>
      <c r="CJ271" s="135">
        <f t="shared" si="578"/>
        <v>0</v>
      </c>
      <c r="CK271" s="135">
        <f t="shared" si="578"/>
        <v>0</v>
      </c>
      <c r="CL271" s="65">
        <f t="shared" si="578"/>
        <v>0</v>
      </c>
      <c r="CM271" s="135">
        <f t="shared" si="578"/>
        <v>0</v>
      </c>
      <c r="CN271" s="135">
        <f t="shared" si="578"/>
        <v>0</v>
      </c>
      <c r="CO271" s="135">
        <f t="shared" si="578"/>
        <v>0</v>
      </c>
      <c r="CP271" s="65">
        <f t="shared" si="578"/>
        <v>0</v>
      </c>
      <c r="CQ271" s="135">
        <f t="shared" si="578"/>
        <v>0</v>
      </c>
      <c r="CR271" s="135">
        <f t="shared" si="578"/>
        <v>0</v>
      </c>
      <c r="CS271" s="135">
        <f t="shared" si="578"/>
        <v>0</v>
      </c>
      <c r="CT271" s="135"/>
      <c r="CU271" s="65">
        <f t="shared" si="578"/>
        <v>0</v>
      </c>
      <c r="CV271" s="135">
        <f t="shared" si="578"/>
        <v>0</v>
      </c>
      <c r="CW271" s="135">
        <f t="shared" si="578"/>
        <v>0</v>
      </c>
      <c r="CX271" s="135">
        <f t="shared" si="578"/>
        <v>0</v>
      </c>
      <c r="CY271" s="135"/>
      <c r="CZ271" s="65">
        <f t="shared" si="578"/>
        <v>0</v>
      </c>
      <c r="DA271" s="135">
        <f t="shared" si="578"/>
        <v>0</v>
      </c>
      <c r="DB271" s="135">
        <f t="shared" si="578"/>
        <v>0</v>
      </c>
      <c r="DC271" s="135">
        <f t="shared" si="578"/>
        <v>0</v>
      </c>
      <c r="DD271" s="65">
        <f t="shared" si="578"/>
        <v>70000000</v>
      </c>
      <c r="DE271" s="65">
        <f t="shared" si="578"/>
        <v>470000000</v>
      </c>
      <c r="DF271" s="65">
        <f t="shared" si="578"/>
        <v>464725452.88</v>
      </c>
      <c r="DG271" s="65">
        <f t="shared" si="578"/>
        <v>464724652.88</v>
      </c>
      <c r="DH271" s="65"/>
      <c r="DI271" s="65">
        <f t="shared" si="578"/>
        <v>0</v>
      </c>
      <c r="DJ271" s="65">
        <f t="shared" si="578"/>
        <v>0</v>
      </c>
      <c r="DK271" s="65">
        <f t="shared" si="578"/>
        <v>0</v>
      </c>
      <c r="DL271" s="65">
        <f t="shared" si="578"/>
        <v>0</v>
      </c>
      <c r="DM271" s="65">
        <f t="shared" si="578"/>
        <v>0</v>
      </c>
      <c r="DN271" s="65">
        <f t="shared" si="578"/>
        <v>350000000</v>
      </c>
      <c r="DO271" s="65">
        <f t="shared" si="578"/>
        <v>0</v>
      </c>
      <c r="DP271" s="65">
        <f t="shared" si="578"/>
        <v>0</v>
      </c>
      <c r="DQ271" s="65">
        <f t="shared" si="578"/>
        <v>70000000</v>
      </c>
      <c r="DR271" s="65">
        <f t="shared" si="578"/>
        <v>170000000</v>
      </c>
      <c r="DS271" s="65">
        <f t="shared" si="578"/>
        <v>59520000</v>
      </c>
      <c r="DT271" s="65">
        <f t="shared" si="578"/>
        <v>19840000</v>
      </c>
      <c r="DU271" s="65">
        <f t="shared" si="578"/>
        <v>0</v>
      </c>
      <c r="DV271" s="65">
        <f t="shared" si="578"/>
        <v>0</v>
      </c>
      <c r="DW271" s="65">
        <f t="shared" si="578"/>
        <v>0</v>
      </c>
      <c r="DX271" s="65">
        <f t="shared" si="578"/>
        <v>0</v>
      </c>
      <c r="DY271" s="65">
        <f t="shared" si="578"/>
        <v>0</v>
      </c>
      <c r="DZ271" s="65">
        <f t="shared" si="578"/>
        <v>0</v>
      </c>
      <c r="EA271" s="65">
        <f t="shared" si="578"/>
        <v>0</v>
      </c>
      <c r="EB271" s="65">
        <f t="shared" si="578"/>
        <v>0</v>
      </c>
      <c r="EC271" s="65">
        <f t="shared" si="578"/>
        <v>0</v>
      </c>
      <c r="ED271" s="65">
        <f t="shared" si="578"/>
        <v>0</v>
      </c>
      <c r="EE271" s="65">
        <f t="shared" ref="EE271:ER271" si="579">SUM(EE272:EE274)</f>
        <v>0</v>
      </c>
      <c r="EF271" s="65">
        <f t="shared" si="579"/>
        <v>0</v>
      </c>
      <c r="EG271" s="65">
        <f t="shared" si="579"/>
        <v>0</v>
      </c>
      <c r="EH271" s="65">
        <f t="shared" si="579"/>
        <v>0</v>
      </c>
      <c r="EI271" s="65">
        <f t="shared" si="579"/>
        <v>0</v>
      </c>
      <c r="EJ271" s="65">
        <f t="shared" si="579"/>
        <v>0</v>
      </c>
      <c r="EK271" s="65">
        <f t="shared" si="579"/>
        <v>0</v>
      </c>
      <c r="EL271" s="65">
        <f t="shared" si="579"/>
        <v>0</v>
      </c>
      <c r="EM271" s="65">
        <f t="shared" si="579"/>
        <v>0</v>
      </c>
      <c r="EN271" s="65">
        <f t="shared" si="579"/>
        <v>0</v>
      </c>
      <c r="EO271" s="65">
        <f t="shared" si="579"/>
        <v>0</v>
      </c>
      <c r="EP271" s="65">
        <f t="shared" si="579"/>
        <v>0</v>
      </c>
      <c r="EQ271" s="65">
        <f t="shared" si="579"/>
        <v>0</v>
      </c>
      <c r="ER271" s="65">
        <f t="shared" si="579"/>
        <v>0</v>
      </c>
      <c r="ES271" s="65">
        <f>SUM(ES272:ES274)</f>
        <v>70000000</v>
      </c>
      <c r="ET271" s="65">
        <f t="shared" ref="ET271:FG271" si="580">SUM(ET272:ET274)</f>
        <v>520000000</v>
      </c>
      <c r="EU271" s="65">
        <f t="shared" si="580"/>
        <v>59520000</v>
      </c>
      <c r="EV271" s="65">
        <f t="shared" si="580"/>
        <v>19840000</v>
      </c>
      <c r="EW271" s="850">
        <f t="shared" si="580"/>
        <v>0</v>
      </c>
      <c r="EX271" s="65">
        <f t="shared" si="580"/>
        <v>0</v>
      </c>
      <c r="EY271" s="65">
        <f t="shared" si="580"/>
        <v>70000000</v>
      </c>
      <c r="EZ271" s="65">
        <f t="shared" si="580"/>
        <v>0</v>
      </c>
      <c r="FA271" s="65">
        <f t="shared" si="580"/>
        <v>0</v>
      </c>
      <c r="FB271" s="65">
        <f t="shared" si="580"/>
        <v>0</v>
      </c>
      <c r="FC271" s="65">
        <f t="shared" si="580"/>
        <v>0</v>
      </c>
      <c r="FD271" s="65">
        <f t="shared" si="580"/>
        <v>0</v>
      </c>
      <c r="FE271" s="65">
        <f t="shared" si="580"/>
        <v>0</v>
      </c>
      <c r="FF271" s="82">
        <f t="shared" si="580"/>
        <v>70000000</v>
      </c>
      <c r="FG271" s="65">
        <f t="shared" si="580"/>
        <v>280000000</v>
      </c>
    </row>
    <row r="272" spans="1:163" ht="93.75" customHeight="1" x14ac:dyDescent="0.2">
      <c r="A272" s="299"/>
      <c r="B272" s="299"/>
      <c r="C272" s="464"/>
      <c r="D272" s="296"/>
      <c r="E272" s="553"/>
      <c r="F272" s="296"/>
      <c r="G272" s="226">
        <v>184</v>
      </c>
      <c r="H272" s="734" t="s">
        <v>641</v>
      </c>
      <c r="I272" s="455" t="s">
        <v>642</v>
      </c>
      <c r="J272" s="223" t="s">
        <v>631</v>
      </c>
      <c r="K272" s="223">
        <v>14</v>
      </c>
      <c r="L272" s="273" t="s">
        <v>58</v>
      </c>
      <c r="M272" s="247">
        <v>1</v>
      </c>
      <c r="N272" s="247">
        <v>1</v>
      </c>
      <c r="O272" s="364">
        <v>1</v>
      </c>
      <c r="P272" s="926">
        <v>1</v>
      </c>
      <c r="Q272" s="794">
        <v>1</v>
      </c>
      <c r="R272" s="228"/>
      <c r="S272" s="924">
        <v>1</v>
      </c>
      <c r="T272" s="247">
        <v>1</v>
      </c>
      <c r="U272" s="247"/>
      <c r="V272" s="924">
        <v>0.1</v>
      </c>
      <c r="W272" s="247">
        <v>1</v>
      </c>
      <c r="X272" s="273"/>
      <c r="Y272" s="388">
        <f>BL272/$BL$271</f>
        <v>0.35714285714285715</v>
      </c>
      <c r="Z272" s="227">
        <v>16</v>
      </c>
      <c r="AA272" s="224" t="s">
        <v>375</v>
      </c>
      <c r="AB272" s="85"/>
      <c r="AC272" s="75"/>
      <c r="AD272" s="68"/>
      <c r="AE272" s="68"/>
      <c r="AF272" s="85"/>
      <c r="AG272" s="75"/>
      <c r="AH272" s="75"/>
      <c r="AI272" s="75"/>
      <c r="AJ272" s="77">
        <f>6500000+6000000+12500000</f>
        <v>25000000</v>
      </c>
      <c r="AK272" s="78">
        <v>234942593</v>
      </c>
      <c r="AL272" s="75">
        <v>234942593</v>
      </c>
      <c r="AM272" s="75">
        <v>234942593</v>
      </c>
      <c r="AN272" s="77"/>
      <c r="AO272" s="78"/>
      <c r="AP272" s="78"/>
      <c r="AQ272" s="75"/>
      <c r="AR272" s="85"/>
      <c r="AS272" s="75"/>
      <c r="AT272" s="68"/>
      <c r="AU272" s="68"/>
      <c r="AV272" s="85"/>
      <c r="AW272" s="75"/>
      <c r="AX272" s="75"/>
      <c r="AY272" s="75"/>
      <c r="AZ272" s="85"/>
      <c r="BA272" s="75"/>
      <c r="BB272" s="75"/>
      <c r="BC272" s="75"/>
      <c r="BD272" s="85"/>
      <c r="BE272" s="75"/>
      <c r="BF272" s="68"/>
      <c r="BG272" s="68"/>
      <c r="BH272" s="85"/>
      <c r="BI272" s="75"/>
      <c r="BJ272" s="75"/>
      <c r="BK272" s="75"/>
      <c r="BL272" s="67">
        <f>+AB272+AF272+AJ272+AN272+AR272+AV272+AZ272+BD272+BH272</f>
        <v>25000000</v>
      </c>
      <c r="BM272" s="68">
        <f t="shared" ref="BM272:BO274" si="581">AC272+AG272+AK272+AO272+AS272+AW272+BA272+BE272+BI272</f>
        <v>234942593</v>
      </c>
      <c r="BN272" s="68">
        <f t="shared" si="581"/>
        <v>234942593</v>
      </c>
      <c r="BO272" s="68">
        <f t="shared" si="581"/>
        <v>234942593</v>
      </c>
      <c r="BP272" s="682"/>
      <c r="BQ272" s="238"/>
      <c r="BR272" s="238"/>
      <c r="BS272" s="238"/>
      <c r="BT272" s="682"/>
      <c r="BU272" s="725">
        <v>300000000</v>
      </c>
      <c r="BV272" s="238">
        <v>299990789.88</v>
      </c>
      <c r="BW272" s="238">
        <v>299990789.88</v>
      </c>
      <c r="BX272" s="238"/>
      <c r="BY272" s="682">
        <v>25000000</v>
      </c>
      <c r="BZ272" s="238">
        <v>125000000</v>
      </c>
      <c r="CA272" s="238">
        <v>121083463</v>
      </c>
      <c r="CB272" s="238">
        <v>121082663</v>
      </c>
      <c r="CC272" s="238"/>
      <c r="CD272" s="682"/>
      <c r="CE272" s="238"/>
      <c r="CF272" s="238"/>
      <c r="CG272" s="238"/>
      <c r="CH272" s="682"/>
      <c r="CI272" s="238"/>
      <c r="CJ272" s="238"/>
      <c r="CK272" s="238"/>
      <c r="CL272" s="682"/>
      <c r="CM272" s="238"/>
      <c r="CN272" s="238"/>
      <c r="CO272" s="238"/>
      <c r="CP272" s="682"/>
      <c r="CQ272" s="238"/>
      <c r="CR272" s="238"/>
      <c r="CS272" s="238"/>
      <c r="CT272" s="238"/>
      <c r="CU272" s="682"/>
      <c r="CV272" s="238"/>
      <c r="CW272" s="238"/>
      <c r="CX272" s="238"/>
      <c r="CY272" s="238"/>
      <c r="CZ272" s="682"/>
      <c r="DA272" s="238"/>
      <c r="DB272" s="238"/>
      <c r="DC272" s="238"/>
      <c r="DD272" s="676">
        <f t="shared" ref="DD272:DG274" si="582">BP272+BT272+BY272+CD272+CH272+CL272+CP272+CU272+CZ272</f>
        <v>25000000</v>
      </c>
      <c r="DE272" s="711">
        <f t="shared" si="582"/>
        <v>425000000</v>
      </c>
      <c r="DF272" s="711">
        <f t="shared" si="582"/>
        <v>421074252.88</v>
      </c>
      <c r="DG272" s="711">
        <f t="shared" si="582"/>
        <v>421073452.88</v>
      </c>
      <c r="DH272" s="711"/>
      <c r="DI272" s="682"/>
      <c r="DJ272" s="686"/>
      <c r="DK272" s="682"/>
      <c r="DL272" s="682"/>
      <c r="DM272" s="682"/>
      <c r="DN272" s="682">
        <v>350000000</v>
      </c>
      <c r="DO272" s="682"/>
      <c r="DP272" s="682"/>
      <c r="DQ272" s="682">
        <v>25000000</v>
      </c>
      <c r="DR272" s="682">
        <v>90000000</v>
      </c>
      <c r="DS272" s="682">
        <v>37020000</v>
      </c>
      <c r="DT272" s="682">
        <v>14560000</v>
      </c>
      <c r="DU272" s="682"/>
      <c r="DV272" s="682"/>
      <c r="DW272" s="682"/>
      <c r="DX272" s="682"/>
      <c r="DY272" s="682"/>
      <c r="DZ272" s="682"/>
      <c r="EA272" s="682"/>
      <c r="EB272" s="682"/>
      <c r="EC272" s="682"/>
      <c r="ED272" s="682"/>
      <c r="EE272" s="682"/>
      <c r="EF272" s="682"/>
      <c r="EG272" s="682"/>
      <c r="EH272" s="682"/>
      <c r="EI272" s="682"/>
      <c r="EJ272" s="682"/>
      <c r="EK272" s="682"/>
      <c r="EL272" s="682"/>
      <c r="EM272" s="682"/>
      <c r="EN272" s="682"/>
      <c r="EO272" s="682"/>
      <c r="EP272" s="682"/>
      <c r="EQ272" s="682"/>
      <c r="ER272" s="682"/>
      <c r="ES272" s="676">
        <f>DI272+DM272+DQ272+DU272+DY272+EC272+EG272+EK272+EO272</f>
        <v>25000000</v>
      </c>
      <c r="ET272" s="690">
        <f t="shared" ref="ET272:EV274" si="583">DJ272+DN272+DR272+DV272+DZ272+ED272+EH272+EL272+EP272</f>
        <v>440000000</v>
      </c>
      <c r="EU272" s="690">
        <f t="shared" si="583"/>
        <v>37020000</v>
      </c>
      <c r="EV272" s="690">
        <f t="shared" si="583"/>
        <v>14560000</v>
      </c>
      <c r="EW272" s="834"/>
      <c r="EX272" s="682"/>
      <c r="EY272" s="682">
        <v>25000000</v>
      </c>
      <c r="EZ272" s="682"/>
      <c r="FA272" s="682"/>
      <c r="FB272" s="682"/>
      <c r="FC272" s="682"/>
      <c r="FD272" s="682"/>
      <c r="FE272" s="682"/>
      <c r="FF272" s="676">
        <f>EW272+EX272+EY272+EZ272+FA272+FB272+FC272+FD272+FE272</f>
        <v>25000000</v>
      </c>
      <c r="FG272" s="107">
        <f>BL272+DD272+ES272+FF272</f>
        <v>100000000</v>
      </c>
    </row>
    <row r="273" spans="1:163" ht="93.75" customHeight="1" x14ac:dyDescent="0.2">
      <c r="A273" s="299"/>
      <c r="B273" s="299"/>
      <c r="C273" s="240">
        <v>31</v>
      </c>
      <c r="D273" s="280" t="s">
        <v>643</v>
      </c>
      <c r="E273" s="275" t="s">
        <v>455</v>
      </c>
      <c r="F273" s="338">
        <v>0.2</v>
      </c>
      <c r="G273" s="226">
        <v>185</v>
      </c>
      <c r="H273" s="734" t="s">
        <v>644</v>
      </c>
      <c r="I273" s="455" t="s">
        <v>645</v>
      </c>
      <c r="J273" s="223" t="s">
        <v>631</v>
      </c>
      <c r="K273" s="223">
        <v>14</v>
      </c>
      <c r="L273" s="273" t="s">
        <v>58</v>
      </c>
      <c r="M273" s="247" t="s">
        <v>53</v>
      </c>
      <c r="N273" s="247">
        <v>1</v>
      </c>
      <c r="O273" s="364">
        <v>1</v>
      </c>
      <c r="P273" s="926">
        <v>0.7</v>
      </c>
      <c r="Q273" s="794">
        <v>1</v>
      </c>
      <c r="R273" s="228"/>
      <c r="S273" s="924">
        <v>1</v>
      </c>
      <c r="T273" s="247">
        <v>1</v>
      </c>
      <c r="U273" s="247"/>
      <c r="V273" s="924">
        <v>0.2</v>
      </c>
      <c r="W273" s="247">
        <v>1</v>
      </c>
      <c r="X273" s="273"/>
      <c r="Y273" s="388">
        <f>BL273/$BL$271</f>
        <v>0.23571428571428571</v>
      </c>
      <c r="Z273" s="227">
        <v>3</v>
      </c>
      <c r="AA273" s="224" t="s">
        <v>450</v>
      </c>
      <c r="AB273" s="85"/>
      <c r="AC273" s="75"/>
      <c r="AD273" s="68"/>
      <c r="AE273" s="68"/>
      <c r="AF273" s="85"/>
      <c r="AG273" s="75"/>
      <c r="AH273" s="75"/>
      <c r="AI273" s="75"/>
      <c r="AJ273" s="77">
        <v>16500000</v>
      </c>
      <c r="AK273" s="69">
        <v>8007407</v>
      </c>
      <c r="AL273" s="78">
        <v>4673224</v>
      </c>
      <c r="AM273" s="78">
        <v>4673224</v>
      </c>
      <c r="AN273" s="77"/>
      <c r="AO273" s="78"/>
      <c r="AP273" s="78"/>
      <c r="AQ273" s="75"/>
      <c r="AR273" s="85"/>
      <c r="AS273" s="75"/>
      <c r="AT273" s="68"/>
      <c r="AU273" s="68"/>
      <c r="AV273" s="85"/>
      <c r="AW273" s="75"/>
      <c r="AX273" s="75"/>
      <c r="AY273" s="75"/>
      <c r="AZ273" s="85"/>
      <c r="BA273" s="75"/>
      <c r="BB273" s="75"/>
      <c r="BC273" s="75"/>
      <c r="BD273" s="85"/>
      <c r="BE273" s="75"/>
      <c r="BF273" s="68"/>
      <c r="BG273" s="68"/>
      <c r="BH273" s="85"/>
      <c r="BI273" s="75"/>
      <c r="BJ273" s="75"/>
      <c r="BK273" s="75"/>
      <c r="BL273" s="67">
        <f>+AB273+AF273+AJ273+AN273+AR273+AV273+AZ273+BD273+BH273</f>
        <v>16500000</v>
      </c>
      <c r="BM273" s="68">
        <f t="shared" si="581"/>
        <v>8007407</v>
      </c>
      <c r="BN273" s="68">
        <f t="shared" si="581"/>
        <v>4673224</v>
      </c>
      <c r="BO273" s="68">
        <f t="shared" si="581"/>
        <v>4673224</v>
      </c>
      <c r="BP273" s="682"/>
      <c r="BQ273" s="238"/>
      <c r="BR273" s="238"/>
      <c r="BS273" s="238"/>
      <c r="BT273" s="682"/>
      <c r="BU273" s="238"/>
      <c r="BV273" s="238"/>
      <c r="BW273" s="238"/>
      <c r="BX273" s="238"/>
      <c r="BY273" s="682">
        <v>16500000</v>
      </c>
      <c r="BZ273" s="238">
        <v>16500000</v>
      </c>
      <c r="CA273" s="238">
        <v>16500000</v>
      </c>
      <c r="CB273" s="238">
        <v>16500000</v>
      </c>
      <c r="CC273" s="238"/>
      <c r="CD273" s="682"/>
      <c r="CE273" s="238"/>
      <c r="CF273" s="238"/>
      <c r="CG273" s="238"/>
      <c r="CH273" s="682"/>
      <c r="CI273" s="238"/>
      <c r="CJ273" s="238"/>
      <c r="CK273" s="238"/>
      <c r="CL273" s="682"/>
      <c r="CM273" s="238"/>
      <c r="CN273" s="238"/>
      <c r="CO273" s="238"/>
      <c r="CP273" s="682"/>
      <c r="CQ273" s="238"/>
      <c r="CR273" s="238"/>
      <c r="CS273" s="238"/>
      <c r="CT273" s="238"/>
      <c r="CU273" s="682"/>
      <c r="CV273" s="238"/>
      <c r="CW273" s="238"/>
      <c r="CX273" s="238"/>
      <c r="CY273" s="238"/>
      <c r="CZ273" s="682"/>
      <c r="DA273" s="238"/>
      <c r="DB273" s="238"/>
      <c r="DC273" s="238"/>
      <c r="DD273" s="676">
        <f t="shared" si="582"/>
        <v>16500000</v>
      </c>
      <c r="DE273" s="711">
        <f t="shared" si="582"/>
        <v>16500000</v>
      </c>
      <c r="DF273" s="711">
        <f t="shared" si="582"/>
        <v>16500000</v>
      </c>
      <c r="DG273" s="711">
        <f t="shared" si="582"/>
        <v>16500000</v>
      </c>
      <c r="DH273" s="711"/>
      <c r="DI273" s="682"/>
      <c r="DJ273" s="686"/>
      <c r="DK273" s="682"/>
      <c r="DL273" s="682"/>
      <c r="DM273" s="682"/>
      <c r="DN273" s="682"/>
      <c r="DO273" s="682"/>
      <c r="DP273" s="682"/>
      <c r="DQ273" s="682">
        <v>16500000</v>
      </c>
      <c r="DR273" s="682">
        <v>40000000</v>
      </c>
      <c r="DS273" s="682">
        <v>15000000</v>
      </c>
      <c r="DT273" s="682">
        <v>2640000</v>
      </c>
      <c r="DU273" s="682"/>
      <c r="DV273" s="682"/>
      <c r="DW273" s="682"/>
      <c r="DX273" s="682"/>
      <c r="DY273" s="682"/>
      <c r="DZ273" s="682"/>
      <c r="EA273" s="682"/>
      <c r="EB273" s="682"/>
      <c r="EC273" s="682"/>
      <c r="ED273" s="682"/>
      <c r="EE273" s="682"/>
      <c r="EF273" s="682"/>
      <c r="EG273" s="682"/>
      <c r="EH273" s="682"/>
      <c r="EI273" s="682"/>
      <c r="EJ273" s="682"/>
      <c r="EK273" s="682"/>
      <c r="EL273" s="682"/>
      <c r="EM273" s="682"/>
      <c r="EN273" s="682"/>
      <c r="EO273" s="682"/>
      <c r="EP273" s="682"/>
      <c r="EQ273" s="682"/>
      <c r="ER273" s="682"/>
      <c r="ES273" s="676">
        <f>DI273+DM273+DQ273+DU273+DY273+EC273+EG273+EK273+EO273</f>
        <v>16500000</v>
      </c>
      <c r="ET273" s="690">
        <f t="shared" si="583"/>
        <v>40000000</v>
      </c>
      <c r="EU273" s="690">
        <f t="shared" si="583"/>
        <v>15000000</v>
      </c>
      <c r="EV273" s="690">
        <f t="shared" si="583"/>
        <v>2640000</v>
      </c>
      <c r="EW273" s="834"/>
      <c r="EX273" s="682"/>
      <c r="EY273" s="682">
        <v>16500000</v>
      </c>
      <c r="EZ273" s="682"/>
      <c r="FA273" s="682"/>
      <c r="FB273" s="682"/>
      <c r="FC273" s="682"/>
      <c r="FD273" s="682"/>
      <c r="FE273" s="682"/>
      <c r="FF273" s="676">
        <f>EW273+EX273+EY273+EZ273+FA273+FB273+FC273+FD273+FE273</f>
        <v>16500000</v>
      </c>
      <c r="FG273" s="107">
        <f>BL273+DD273+ES273+FF273</f>
        <v>66000000</v>
      </c>
    </row>
    <row r="274" spans="1:163" ht="93.75" customHeight="1" x14ac:dyDescent="0.2">
      <c r="A274" s="299"/>
      <c r="B274" s="299"/>
      <c r="C274" s="239"/>
      <c r="D274" s="244"/>
      <c r="E274" s="246"/>
      <c r="F274" s="365"/>
      <c r="G274" s="226">
        <v>186</v>
      </c>
      <c r="H274" s="734" t="s">
        <v>646</v>
      </c>
      <c r="I274" s="455" t="s">
        <v>647</v>
      </c>
      <c r="J274" s="223" t="s">
        <v>631</v>
      </c>
      <c r="K274" s="223">
        <v>14</v>
      </c>
      <c r="L274" s="426" t="s">
        <v>58</v>
      </c>
      <c r="M274" s="364" t="s">
        <v>53</v>
      </c>
      <c r="N274" s="364">
        <v>1</v>
      </c>
      <c r="O274" s="364">
        <v>1</v>
      </c>
      <c r="P274" s="919">
        <v>1</v>
      </c>
      <c r="Q274" s="795">
        <v>1</v>
      </c>
      <c r="R274" s="228"/>
      <c r="S274" s="926">
        <v>1</v>
      </c>
      <c r="T274" s="247">
        <v>1</v>
      </c>
      <c r="U274" s="247"/>
      <c r="V274" s="924">
        <v>0.1</v>
      </c>
      <c r="W274" s="247">
        <v>1</v>
      </c>
      <c r="X274" s="273"/>
      <c r="Y274" s="388">
        <f>BL274/$BL$271</f>
        <v>0.40714285714285714</v>
      </c>
      <c r="Z274" s="227">
        <v>8</v>
      </c>
      <c r="AA274" s="224" t="s">
        <v>135</v>
      </c>
      <c r="AB274" s="85"/>
      <c r="AC274" s="75"/>
      <c r="AD274" s="68"/>
      <c r="AE274" s="68"/>
      <c r="AF274" s="85"/>
      <c r="AG274" s="75"/>
      <c r="AH274" s="75"/>
      <c r="AI274" s="75"/>
      <c r="AJ274" s="69">
        <v>28500000</v>
      </c>
      <c r="AK274" s="68">
        <v>27050000</v>
      </c>
      <c r="AL274" s="75">
        <v>27050000</v>
      </c>
      <c r="AM274" s="75">
        <v>27050000</v>
      </c>
      <c r="AN274" s="77"/>
      <c r="AO274" s="78"/>
      <c r="AP274" s="78"/>
      <c r="AQ274" s="75"/>
      <c r="AR274" s="85"/>
      <c r="AS274" s="75"/>
      <c r="AT274" s="68"/>
      <c r="AU274" s="68"/>
      <c r="AV274" s="85"/>
      <c r="AW274" s="75"/>
      <c r="AX274" s="75"/>
      <c r="AY274" s="75"/>
      <c r="AZ274" s="85"/>
      <c r="BA274" s="75"/>
      <c r="BB274" s="75"/>
      <c r="BC274" s="75"/>
      <c r="BD274" s="85"/>
      <c r="BE274" s="75"/>
      <c r="BF274" s="68"/>
      <c r="BG274" s="68"/>
      <c r="BH274" s="85"/>
      <c r="BI274" s="75"/>
      <c r="BJ274" s="75"/>
      <c r="BK274" s="75"/>
      <c r="BL274" s="67">
        <f>+AB274+AF274+AJ274+AN274+AR274+AV274+AZ274+BD274+BH274</f>
        <v>28500000</v>
      </c>
      <c r="BM274" s="68">
        <f t="shared" si="581"/>
        <v>27050000</v>
      </c>
      <c r="BN274" s="68">
        <f t="shared" si="581"/>
        <v>27050000</v>
      </c>
      <c r="BO274" s="68">
        <f t="shared" si="581"/>
        <v>27050000</v>
      </c>
      <c r="BP274" s="682"/>
      <c r="BQ274" s="238"/>
      <c r="BR274" s="238"/>
      <c r="BS274" s="238"/>
      <c r="BT274" s="682"/>
      <c r="BU274" s="238"/>
      <c r="BV274" s="238"/>
      <c r="BW274" s="238"/>
      <c r="BX274" s="238"/>
      <c r="BY274" s="682">
        <v>28500000</v>
      </c>
      <c r="BZ274" s="238">
        <v>28500000</v>
      </c>
      <c r="CA274" s="238">
        <v>27151200</v>
      </c>
      <c r="CB274" s="238">
        <v>27151200</v>
      </c>
      <c r="CC274" s="238"/>
      <c r="CD274" s="682"/>
      <c r="CE274" s="238"/>
      <c r="CF274" s="238"/>
      <c r="CG274" s="238"/>
      <c r="CH274" s="682"/>
      <c r="CI274" s="238"/>
      <c r="CJ274" s="238"/>
      <c r="CK274" s="238"/>
      <c r="CL274" s="682"/>
      <c r="CM274" s="238"/>
      <c r="CN274" s="238"/>
      <c r="CO274" s="238"/>
      <c r="CP274" s="682"/>
      <c r="CQ274" s="238"/>
      <c r="CR274" s="238"/>
      <c r="CS274" s="238"/>
      <c r="CT274" s="238"/>
      <c r="CU274" s="682"/>
      <c r="CV274" s="238"/>
      <c r="CW274" s="238"/>
      <c r="CX274" s="238"/>
      <c r="CY274" s="238"/>
      <c r="CZ274" s="682"/>
      <c r="DA274" s="238"/>
      <c r="DB274" s="238"/>
      <c r="DC274" s="238"/>
      <c r="DD274" s="676">
        <f t="shared" si="582"/>
        <v>28500000</v>
      </c>
      <c r="DE274" s="711">
        <f t="shared" si="582"/>
        <v>28500000</v>
      </c>
      <c r="DF274" s="711">
        <f t="shared" si="582"/>
        <v>27151200</v>
      </c>
      <c r="DG274" s="711">
        <f t="shared" si="582"/>
        <v>27151200</v>
      </c>
      <c r="DH274" s="711"/>
      <c r="DI274" s="682"/>
      <c r="DJ274" s="686"/>
      <c r="DK274" s="682"/>
      <c r="DL274" s="682"/>
      <c r="DM274" s="682"/>
      <c r="DN274" s="682"/>
      <c r="DO274" s="682"/>
      <c r="DP274" s="682"/>
      <c r="DQ274" s="682">
        <v>28500000</v>
      </c>
      <c r="DR274" s="682">
        <v>40000000</v>
      </c>
      <c r="DS274" s="682">
        <v>7500000</v>
      </c>
      <c r="DT274" s="682">
        <v>2640000</v>
      </c>
      <c r="DU274" s="682"/>
      <c r="DV274" s="682"/>
      <c r="DW274" s="682"/>
      <c r="DX274" s="682"/>
      <c r="DY274" s="682"/>
      <c r="DZ274" s="682"/>
      <c r="EA274" s="682"/>
      <c r="EB274" s="682"/>
      <c r="EC274" s="682"/>
      <c r="ED274" s="682"/>
      <c r="EE274" s="682"/>
      <c r="EF274" s="682"/>
      <c r="EG274" s="682"/>
      <c r="EH274" s="682"/>
      <c r="EI274" s="682"/>
      <c r="EJ274" s="682"/>
      <c r="EK274" s="682"/>
      <c r="EL274" s="682"/>
      <c r="EM274" s="682"/>
      <c r="EN274" s="682"/>
      <c r="EO274" s="682"/>
      <c r="EP274" s="682"/>
      <c r="EQ274" s="682"/>
      <c r="ER274" s="682"/>
      <c r="ES274" s="676">
        <f>DI274+DM274+DQ274+DU274+DY274+EC274+EG274+EK274+EO274</f>
        <v>28500000</v>
      </c>
      <c r="ET274" s="690">
        <f t="shared" si="583"/>
        <v>40000000</v>
      </c>
      <c r="EU274" s="690">
        <f t="shared" si="583"/>
        <v>7500000</v>
      </c>
      <c r="EV274" s="690">
        <f t="shared" si="583"/>
        <v>2640000</v>
      </c>
      <c r="EW274" s="834"/>
      <c r="EX274" s="682"/>
      <c r="EY274" s="682">
        <v>28500000</v>
      </c>
      <c r="EZ274" s="682"/>
      <c r="FA274" s="682"/>
      <c r="FB274" s="682"/>
      <c r="FC274" s="682"/>
      <c r="FD274" s="682"/>
      <c r="FE274" s="682"/>
      <c r="FF274" s="676">
        <f>EW274+EX274+EY274+EZ274+FA274+FB274+FC274+FD274+FE274</f>
        <v>28500000</v>
      </c>
      <c r="FG274" s="107">
        <f>BL274+DD274+ES274+FF274</f>
        <v>114000000</v>
      </c>
    </row>
    <row r="275" spans="1:163" ht="24.75" customHeight="1" x14ac:dyDescent="0.2">
      <c r="A275" s="299"/>
      <c r="B275" s="299"/>
      <c r="C275" s="205">
        <v>60</v>
      </c>
      <c r="D275" s="206" t="s">
        <v>648</v>
      </c>
      <c r="E275" s="209"/>
      <c r="F275" s="209"/>
      <c r="G275" s="208"/>
      <c r="H275" s="209"/>
      <c r="I275" s="209"/>
      <c r="J275" s="208"/>
      <c r="K275" s="210"/>
      <c r="L275" s="211"/>
      <c r="M275" s="209"/>
      <c r="N275" s="209"/>
      <c r="O275" s="212"/>
      <c r="P275" s="212"/>
      <c r="Q275" s="212"/>
      <c r="R275" s="213"/>
      <c r="S275" s="865"/>
      <c r="T275" s="212"/>
      <c r="U275" s="212"/>
      <c r="V275" s="212"/>
      <c r="W275" s="212"/>
      <c r="X275" s="212"/>
      <c r="Y275" s="212"/>
      <c r="Z275" s="212"/>
      <c r="AA275" s="212"/>
      <c r="AB275" s="98">
        <f>SUM(AB276:AB278)</f>
        <v>0</v>
      </c>
      <c r="AC275" s="98">
        <f t="shared" ref="AC275:CP275" si="584">SUM(AC276:AC278)</f>
        <v>0</v>
      </c>
      <c r="AD275" s="98">
        <f t="shared" si="584"/>
        <v>0</v>
      </c>
      <c r="AE275" s="98">
        <f t="shared" si="584"/>
        <v>0</v>
      </c>
      <c r="AF275" s="98">
        <f t="shared" si="584"/>
        <v>0</v>
      </c>
      <c r="AG275" s="98">
        <f t="shared" si="584"/>
        <v>0</v>
      </c>
      <c r="AH275" s="98">
        <f t="shared" si="584"/>
        <v>0</v>
      </c>
      <c r="AI275" s="98">
        <f t="shared" si="584"/>
        <v>0</v>
      </c>
      <c r="AJ275" s="98">
        <f t="shared" si="584"/>
        <v>100000000</v>
      </c>
      <c r="AK275" s="98">
        <f t="shared" si="584"/>
        <v>175000000</v>
      </c>
      <c r="AL275" s="98">
        <f t="shared" si="584"/>
        <v>140428251</v>
      </c>
      <c r="AM275" s="98">
        <f t="shared" si="584"/>
        <v>140428251</v>
      </c>
      <c r="AN275" s="98">
        <f t="shared" si="584"/>
        <v>0</v>
      </c>
      <c r="AO275" s="98">
        <f t="shared" si="584"/>
        <v>0</v>
      </c>
      <c r="AP275" s="98">
        <f t="shared" si="584"/>
        <v>0</v>
      </c>
      <c r="AQ275" s="98">
        <f t="shared" si="584"/>
        <v>0</v>
      </c>
      <c r="AR275" s="98">
        <f t="shared" si="584"/>
        <v>0</v>
      </c>
      <c r="AS275" s="98">
        <f t="shared" si="584"/>
        <v>0</v>
      </c>
      <c r="AT275" s="98">
        <f t="shared" si="584"/>
        <v>0</v>
      </c>
      <c r="AU275" s="98">
        <f t="shared" si="584"/>
        <v>0</v>
      </c>
      <c r="AV275" s="98">
        <f t="shared" si="584"/>
        <v>0</v>
      </c>
      <c r="AW275" s="98">
        <f t="shared" si="584"/>
        <v>0</v>
      </c>
      <c r="AX275" s="98">
        <f t="shared" si="584"/>
        <v>0</v>
      </c>
      <c r="AY275" s="98">
        <f t="shared" si="584"/>
        <v>0</v>
      </c>
      <c r="AZ275" s="98">
        <f t="shared" si="584"/>
        <v>0</v>
      </c>
      <c r="BA275" s="98">
        <f t="shared" si="584"/>
        <v>0</v>
      </c>
      <c r="BB275" s="98">
        <f t="shared" si="584"/>
        <v>0</v>
      </c>
      <c r="BC275" s="98">
        <f t="shared" si="584"/>
        <v>0</v>
      </c>
      <c r="BD275" s="98">
        <f t="shared" si="584"/>
        <v>0</v>
      </c>
      <c r="BE275" s="98">
        <f t="shared" si="584"/>
        <v>0</v>
      </c>
      <c r="BF275" s="98">
        <f t="shared" si="584"/>
        <v>0</v>
      </c>
      <c r="BG275" s="98">
        <f t="shared" si="584"/>
        <v>0</v>
      </c>
      <c r="BH275" s="98">
        <f t="shared" si="584"/>
        <v>0</v>
      </c>
      <c r="BI275" s="98">
        <f t="shared" si="584"/>
        <v>0</v>
      </c>
      <c r="BJ275" s="98">
        <f t="shared" si="584"/>
        <v>0</v>
      </c>
      <c r="BK275" s="98">
        <f t="shared" si="584"/>
        <v>0</v>
      </c>
      <c r="BL275" s="98">
        <f t="shared" si="584"/>
        <v>100000000</v>
      </c>
      <c r="BM275" s="98">
        <f t="shared" si="584"/>
        <v>175000000</v>
      </c>
      <c r="BN275" s="98">
        <f t="shared" si="584"/>
        <v>140428251</v>
      </c>
      <c r="BO275" s="98">
        <f t="shared" si="584"/>
        <v>140428251</v>
      </c>
      <c r="BP275" s="98">
        <f t="shared" si="584"/>
        <v>0</v>
      </c>
      <c r="BQ275" s="144">
        <f t="shared" si="584"/>
        <v>0</v>
      </c>
      <c r="BR275" s="144">
        <f t="shared" si="584"/>
        <v>0</v>
      </c>
      <c r="BS275" s="144">
        <f t="shared" si="584"/>
        <v>0</v>
      </c>
      <c r="BT275" s="98">
        <f t="shared" si="584"/>
        <v>0</v>
      </c>
      <c r="BU275" s="144">
        <f t="shared" si="584"/>
        <v>60000000</v>
      </c>
      <c r="BV275" s="144">
        <f t="shared" si="584"/>
        <v>60000000</v>
      </c>
      <c r="BW275" s="144">
        <f t="shared" si="584"/>
        <v>60000000</v>
      </c>
      <c r="BX275" s="144"/>
      <c r="BY275" s="98">
        <f t="shared" si="584"/>
        <v>100000000</v>
      </c>
      <c r="BZ275" s="144">
        <f t="shared" si="584"/>
        <v>100000000</v>
      </c>
      <c r="CA275" s="144">
        <f t="shared" si="584"/>
        <v>91573916</v>
      </c>
      <c r="CB275" s="144">
        <f t="shared" si="584"/>
        <v>88673906</v>
      </c>
      <c r="CC275" s="144"/>
      <c r="CD275" s="98">
        <f t="shared" si="584"/>
        <v>0</v>
      </c>
      <c r="CE275" s="144">
        <f t="shared" si="584"/>
        <v>0</v>
      </c>
      <c r="CF275" s="144">
        <f t="shared" si="584"/>
        <v>0</v>
      </c>
      <c r="CG275" s="144">
        <f t="shared" si="584"/>
        <v>0</v>
      </c>
      <c r="CH275" s="98">
        <f t="shared" si="584"/>
        <v>0</v>
      </c>
      <c r="CI275" s="144">
        <f t="shared" si="584"/>
        <v>0</v>
      </c>
      <c r="CJ275" s="144">
        <f t="shared" si="584"/>
        <v>0</v>
      </c>
      <c r="CK275" s="144">
        <f t="shared" si="584"/>
        <v>0</v>
      </c>
      <c r="CL275" s="98">
        <f t="shared" si="584"/>
        <v>0</v>
      </c>
      <c r="CM275" s="144">
        <f t="shared" si="584"/>
        <v>0</v>
      </c>
      <c r="CN275" s="144">
        <f t="shared" si="584"/>
        <v>0</v>
      </c>
      <c r="CO275" s="144">
        <f t="shared" si="584"/>
        <v>0</v>
      </c>
      <c r="CP275" s="98">
        <f t="shared" si="584"/>
        <v>0</v>
      </c>
      <c r="CQ275" s="144">
        <f t="shared" ref="CQ275:DC275" si="585">SUM(CQ276:CQ278)</f>
        <v>0</v>
      </c>
      <c r="CR275" s="144">
        <f t="shared" si="585"/>
        <v>0</v>
      </c>
      <c r="CS275" s="144">
        <f t="shared" si="585"/>
        <v>0</v>
      </c>
      <c r="CT275" s="144"/>
      <c r="CU275" s="98">
        <f t="shared" si="585"/>
        <v>0</v>
      </c>
      <c r="CV275" s="144">
        <f t="shared" si="585"/>
        <v>0</v>
      </c>
      <c r="CW275" s="144">
        <f t="shared" si="585"/>
        <v>0</v>
      </c>
      <c r="CX275" s="144">
        <f t="shared" si="585"/>
        <v>0</v>
      </c>
      <c r="CY275" s="144"/>
      <c r="CZ275" s="98">
        <f t="shared" si="585"/>
        <v>0</v>
      </c>
      <c r="DA275" s="144">
        <f t="shared" si="585"/>
        <v>0</v>
      </c>
      <c r="DB275" s="144">
        <f t="shared" si="585"/>
        <v>0</v>
      </c>
      <c r="DC275" s="144">
        <f t="shared" si="585"/>
        <v>0</v>
      </c>
      <c r="DD275" s="98">
        <f t="shared" ref="DD275:ER275" si="586">SUM(DD276:DD278)</f>
        <v>100000000</v>
      </c>
      <c r="DE275" s="98">
        <f t="shared" si="586"/>
        <v>160000000</v>
      </c>
      <c r="DF275" s="98">
        <f t="shared" si="586"/>
        <v>151573916</v>
      </c>
      <c r="DG275" s="98">
        <f t="shared" si="586"/>
        <v>148673906</v>
      </c>
      <c r="DH275" s="98"/>
      <c r="DI275" s="857">
        <f t="shared" si="586"/>
        <v>0</v>
      </c>
      <c r="DJ275" s="857">
        <f t="shared" si="586"/>
        <v>0</v>
      </c>
      <c r="DK275" s="857">
        <f t="shared" si="586"/>
        <v>0</v>
      </c>
      <c r="DL275" s="857">
        <f t="shared" si="586"/>
        <v>0</v>
      </c>
      <c r="DM275" s="857">
        <f t="shared" si="586"/>
        <v>0</v>
      </c>
      <c r="DN275" s="857">
        <f t="shared" si="586"/>
        <v>0</v>
      </c>
      <c r="DO275" s="857">
        <f t="shared" si="586"/>
        <v>0</v>
      </c>
      <c r="DP275" s="857">
        <f t="shared" si="586"/>
        <v>0</v>
      </c>
      <c r="DQ275" s="857">
        <f t="shared" si="586"/>
        <v>100000000</v>
      </c>
      <c r="DR275" s="857">
        <f t="shared" si="586"/>
        <v>101000000</v>
      </c>
      <c r="DS275" s="857">
        <f t="shared" si="586"/>
        <v>32880000</v>
      </c>
      <c r="DT275" s="857">
        <f t="shared" si="586"/>
        <v>7480000</v>
      </c>
      <c r="DU275" s="857">
        <f t="shared" si="586"/>
        <v>0</v>
      </c>
      <c r="DV275" s="857">
        <f t="shared" si="586"/>
        <v>0</v>
      </c>
      <c r="DW275" s="857">
        <f t="shared" si="586"/>
        <v>0</v>
      </c>
      <c r="DX275" s="857">
        <f t="shared" si="586"/>
        <v>0</v>
      </c>
      <c r="DY275" s="857">
        <f t="shared" si="586"/>
        <v>0</v>
      </c>
      <c r="DZ275" s="857">
        <f t="shared" si="586"/>
        <v>0</v>
      </c>
      <c r="EA275" s="857">
        <f t="shared" si="586"/>
        <v>0</v>
      </c>
      <c r="EB275" s="857">
        <f t="shared" si="586"/>
        <v>0</v>
      </c>
      <c r="EC275" s="857">
        <f t="shared" si="586"/>
        <v>0</v>
      </c>
      <c r="ED275" s="857">
        <f t="shared" si="586"/>
        <v>0</v>
      </c>
      <c r="EE275" s="857">
        <f t="shared" si="586"/>
        <v>0</v>
      </c>
      <c r="EF275" s="857">
        <f t="shared" si="586"/>
        <v>0</v>
      </c>
      <c r="EG275" s="857">
        <f t="shared" si="586"/>
        <v>0</v>
      </c>
      <c r="EH275" s="857">
        <f t="shared" si="586"/>
        <v>0</v>
      </c>
      <c r="EI275" s="857">
        <f t="shared" si="586"/>
        <v>0</v>
      </c>
      <c r="EJ275" s="857">
        <f t="shared" si="586"/>
        <v>0</v>
      </c>
      <c r="EK275" s="857">
        <f t="shared" si="586"/>
        <v>0</v>
      </c>
      <c r="EL275" s="857">
        <f t="shared" si="586"/>
        <v>0</v>
      </c>
      <c r="EM275" s="857">
        <f t="shared" si="586"/>
        <v>0</v>
      </c>
      <c r="EN275" s="857">
        <f t="shared" si="586"/>
        <v>0</v>
      </c>
      <c r="EO275" s="857">
        <f t="shared" si="586"/>
        <v>0</v>
      </c>
      <c r="EP275" s="857">
        <f t="shared" si="586"/>
        <v>0</v>
      </c>
      <c r="EQ275" s="857">
        <f t="shared" si="586"/>
        <v>0</v>
      </c>
      <c r="ER275" s="857">
        <f t="shared" si="586"/>
        <v>0</v>
      </c>
      <c r="ES275" s="857">
        <f>SUM(ES276:ES278)</f>
        <v>100000000</v>
      </c>
      <c r="ET275" s="857">
        <f t="shared" ref="ET275:EV275" si="587">SUM(ET276:ET278)</f>
        <v>101000000</v>
      </c>
      <c r="EU275" s="857">
        <f t="shared" si="587"/>
        <v>32880000</v>
      </c>
      <c r="EV275" s="857">
        <f t="shared" si="587"/>
        <v>7480000</v>
      </c>
      <c r="EW275" s="691"/>
      <c r="EX275" s="691"/>
      <c r="EY275" s="691"/>
      <c r="EZ275" s="691"/>
      <c r="FA275" s="691"/>
      <c r="FB275" s="691"/>
      <c r="FC275" s="691"/>
      <c r="FD275" s="691"/>
      <c r="FE275" s="691"/>
      <c r="FF275" s="98">
        <f>SUM(FF276:FF278)</f>
        <v>100000000</v>
      </c>
      <c r="FG275" s="857">
        <f>SUM(FG276:FG278)</f>
        <v>400000000</v>
      </c>
    </row>
    <row r="276" spans="1:163" ht="93.75" customHeight="1" x14ac:dyDescent="0.2">
      <c r="A276" s="299"/>
      <c r="B276" s="299"/>
      <c r="C276" s="217"/>
      <c r="D276" s="296"/>
      <c r="E276" s="296"/>
      <c r="F276" s="296"/>
      <c r="G276" s="226">
        <v>187</v>
      </c>
      <c r="H276" s="734" t="s">
        <v>649</v>
      </c>
      <c r="I276" s="455" t="s">
        <v>650</v>
      </c>
      <c r="J276" s="223" t="s">
        <v>631</v>
      </c>
      <c r="K276" s="223">
        <v>14</v>
      </c>
      <c r="L276" s="273" t="s">
        <v>58</v>
      </c>
      <c r="M276" s="247">
        <v>1</v>
      </c>
      <c r="N276" s="247">
        <v>1</v>
      </c>
      <c r="O276" s="364">
        <v>1</v>
      </c>
      <c r="P276" s="953">
        <v>0.6</v>
      </c>
      <c r="Q276" s="794">
        <v>1</v>
      </c>
      <c r="R276" s="228"/>
      <c r="S276" s="924">
        <v>1</v>
      </c>
      <c r="T276" s="247">
        <v>1</v>
      </c>
      <c r="U276" s="247"/>
      <c r="V276" s="924">
        <v>0.25</v>
      </c>
      <c r="W276" s="247">
        <v>1</v>
      </c>
      <c r="X276" s="273"/>
      <c r="Y276" s="449">
        <f>BL276/$BL$275</f>
        <v>0.24349999999999999</v>
      </c>
      <c r="Z276" s="227">
        <v>8</v>
      </c>
      <c r="AA276" s="224" t="s">
        <v>135</v>
      </c>
      <c r="AB276" s="77"/>
      <c r="AC276" s="78"/>
      <c r="AD276" s="79"/>
      <c r="AE276" s="79"/>
      <c r="AF276" s="77"/>
      <c r="AG276" s="78"/>
      <c r="AH276" s="78"/>
      <c r="AI276" s="78"/>
      <c r="AJ276" s="77">
        <v>24350000</v>
      </c>
      <c r="AK276" s="68">
        <v>45449950</v>
      </c>
      <c r="AL276" s="75">
        <v>16425926</v>
      </c>
      <c r="AM276" s="75">
        <v>16425926</v>
      </c>
      <c r="AN276" s="77"/>
      <c r="AO276" s="78"/>
      <c r="AP276" s="78"/>
      <c r="AQ276" s="78"/>
      <c r="AR276" s="77"/>
      <c r="AS276" s="78"/>
      <c r="AT276" s="79"/>
      <c r="AU276" s="79"/>
      <c r="AV276" s="77"/>
      <c r="AW276" s="78"/>
      <c r="AX276" s="78"/>
      <c r="AY276" s="78"/>
      <c r="AZ276" s="77"/>
      <c r="BA276" s="78"/>
      <c r="BB276" s="78"/>
      <c r="BC276" s="78"/>
      <c r="BD276" s="77"/>
      <c r="BE276" s="78"/>
      <c r="BF276" s="79"/>
      <c r="BG276" s="79"/>
      <c r="BH276" s="77"/>
      <c r="BI276" s="78"/>
      <c r="BJ276" s="78"/>
      <c r="BK276" s="78"/>
      <c r="BL276" s="67">
        <f>+AB276+AF276+AJ276+AN276+AR276+AV276+AZ276+BD276+BH276</f>
        <v>24350000</v>
      </c>
      <c r="BM276" s="68">
        <f t="shared" ref="BM276:BO278" si="588">AC276+AG276+AK276+AO276+AS276+AW276+BA276+BE276+BI276</f>
        <v>45449950</v>
      </c>
      <c r="BN276" s="68">
        <f t="shared" si="588"/>
        <v>16425926</v>
      </c>
      <c r="BO276" s="68">
        <f t="shared" si="588"/>
        <v>16425926</v>
      </c>
      <c r="BP276" s="682"/>
      <c r="BQ276" s="238"/>
      <c r="BR276" s="238"/>
      <c r="BS276" s="238"/>
      <c r="BT276" s="682"/>
      <c r="BU276" s="238"/>
      <c r="BV276" s="238"/>
      <c r="BW276" s="238"/>
      <c r="BX276" s="238"/>
      <c r="BY276" s="682">
        <v>24350000</v>
      </c>
      <c r="BZ276" s="238">
        <v>24350000</v>
      </c>
      <c r="CA276" s="238">
        <v>21417000</v>
      </c>
      <c r="CB276" s="238">
        <v>18516990</v>
      </c>
      <c r="CC276" s="238"/>
      <c r="CD276" s="682"/>
      <c r="CE276" s="238"/>
      <c r="CF276" s="238"/>
      <c r="CG276" s="238"/>
      <c r="CH276" s="682"/>
      <c r="CI276" s="238"/>
      <c r="CJ276" s="238"/>
      <c r="CK276" s="238"/>
      <c r="CL276" s="682"/>
      <c r="CM276" s="238"/>
      <c r="CN276" s="238"/>
      <c r="CO276" s="238"/>
      <c r="CP276" s="682"/>
      <c r="CQ276" s="238"/>
      <c r="CR276" s="238"/>
      <c r="CS276" s="238"/>
      <c r="CT276" s="238"/>
      <c r="CU276" s="682"/>
      <c r="CV276" s="238"/>
      <c r="CW276" s="238"/>
      <c r="CX276" s="238"/>
      <c r="CY276" s="238"/>
      <c r="CZ276" s="682"/>
      <c r="DA276" s="238"/>
      <c r="DB276" s="238"/>
      <c r="DC276" s="238"/>
      <c r="DD276" s="676">
        <f t="shared" ref="DD276:DG278" si="589">BP276+BT276+BY276+CD276+CH276+CL276+CP276+CU276+CZ276</f>
        <v>24350000</v>
      </c>
      <c r="DE276" s="711">
        <f t="shared" si="589"/>
        <v>24350000</v>
      </c>
      <c r="DF276" s="711">
        <f t="shared" si="589"/>
        <v>21417000</v>
      </c>
      <c r="DG276" s="711">
        <f t="shared" si="589"/>
        <v>18516990</v>
      </c>
      <c r="DH276" s="711"/>
      <c r="DI276" s="682"/>
      <c r="DJ276" s="686"/>
      <c r="DK276" s="682"/>
      <c r="DL276" s="682"/>
      <c r="DM276" s="682"/>
      <c r="DN276" s="682"/>
      <c r="DO276" s="682"/>
      <c r="DP276" s="682"/>
      <c r="DQ276" s="682">
        <v>24350000</v>
      </c>
      <c r="DR276" s="682">
        <v>25000000</v>
      </c>
      <c r="DS276" s="682">
        <v>12000000</v>
      </c>
      <c r="DT276" s="682">
        <v>2000000</v>
      </c>
      <c r="DU276" s="682"/>
      <c r="DV276" s="682"/>
      <c r="DW276" s="682"/>
      <c r="DX276" s="682"/>
      <c r="DY276" s="682"/>
      <c r="DZ276" s="682"/>
      <c r="EA276" s="682"/>
      <c r="EB276" s="682"/>
      <c r="EC276" s="682"/>
      <c r="ED276" s="682"/>
      <c r="EE276" s="682"/>
      <c r="EF276" s="682"/>
      <c r="EG276" s="682"/>
      <c r="EH276" s="682"/>
      <c r="EI276" s="682"/>
      <c r="EJ276" s="682"/>
      <c r="EK276" s="682"/>
      <c r="EL276" s="682"/>
      <c r="EM276" s="682"/>
      <c r="EN276" s="682"/>
      <c r="EO276" s="682"/>
      <c r="EP276" s="682"/>
      <c r="EQ276" s="682"/>
      <c r="ER276" s="682"/>
      <c r="ES276" s="676">
        <f>DI276+DM276+DQ276+DU276+DY276+EC276+EG276+EK276+EO276</f>
        <v>24350000</v>
      </c>
      <c r="ET276" s="690">
        <f t="shared" ref="ET276:EV278" si="590">DJ276+DN276+DR276+DV276+DZ276+ED276+EH276+EL276+EP276</f>
        <v>25000000</v>
      </c>
      <c r="EU276" s="690">
        <f t="shared" si="590"/>
        <v>12000000</v>
      </c>
      <c r="EV276" s="690">
        <f t="shared" si="590"/>
        <v>2000000</v>
      </c>
      <c r="EW276" s="834"/>
      <c r="EX276" s="682"/>
      <c r="EY276" s="682">
        <v>24350000</v>
      </c>
      <c r="EZ276" s="682"/>
      <c r="FA276" s="682"/>
      <c r="FB276" s="682"/>
      <c r="FC276" s="682"/>
      <c r="FD276" s="682"/>
      <c r="FE276" s="682"/>
      <c r="FF276" s="676">
        <f>EW276+EX276+EY276+EZ276+FA276+FB276+FC276+FD276+FE276</f>
        <v>24350000</v>
      </c>
      <c r="FG276" s="107">
        <f>BL276+DD276+ES276+FF276</f>
        <v>97400000</v>
      </c>
    </row>
    <row r="277" spans="1:163" ht="93.75" customHeight="1" x14ac:dyDescent="0.2">
      <c r="A277" s="299"/>
      <c r="B277" s="299"/>
      <c r="C277" s="305">
        <v>32</v>
      </c>
      <c r="D277" s="425" t="s">
        <v>651</v>
      </c>
      <c r="E277" s="554" t="s">
        <v>252</v>
      </c>
      <c r="F277" s="554" t="s">
        <v>253</v>
      </c>
      <c r="G277" s="226">
        <v>188</v>
      </c>
      <c r="H277" s="734" t="s">
        <v>652</v>
      </c>
      <c r="I277" s="455" t="s">
        <v>653</v>
      </c>
      <c r="J277" s="223" t="s">
        <v>631</v>
      </c>
      <c r="K277" s="223">
        <v>14</v>
      </c>
      <c r="L277" s="273" t="s">
        <v>58</v>
      </c>
      <c r="M277" s="247" t="s">
        <v>53</v>
      </c>
      <c r="N277" s="247">
        <v>2</v>
      </c>
      <c r="O277" s="364">
        <v>2</v>
      </c>
      <c r="P277" s="919">
        <v>2</v>
      </c>
      <c r="Q277" s="794">
        <v>2</v>
      </c>
      <c r="R277" s="228"/>
      <c r="S277" s="924">
        <v>2</v>
      </c>
      <c r="T277" s="247">
        <v>2</v>
      </c>
      <c r="U277" s="247"/>
      <c r="V277" s="924">
        <v>1</v>
      </c>
      <c r="W277" s="247">
        <v>2</v>
      </c>
      <c r="X277" s="273"/>
      <c r="Y277" s="449">
        <f>BL277/$BL$275</f>
        <v>0.3165</v>
      </c>
      <c r="Z277" s="227">
        <v>16</v>
      </c>
      <c r="AA277" s="224" t="s">
        <v>375</v>
      </c>
      <c r="AB277" s="77"/>
      <c r="AC277" s="78"/>
      <c r="AD277" s="79"/>
      <c r="AE277" s="79"/>
      <c r="AF277" s="77"/>
      <c r="AG277" s="78"/>
      <c r="AH277" s="78"/>
      <c r="AI277" s="78"/>
      <c r="AJ277" s="77">
        <f>25000000+6650000</f>
        <v>31650000</v>
      </c>
      <c r="AK277" s="78">
        <v>48800050</v>
      </c>
      <c r="AL277" s="75">
        <v>43252325</v>
      </c>
      <c r="AM277" s="75">
        <v>43252325</v>
      </c>
      <c r="AN277" s="77"/>
      <c r="AO277" s="78"/>
      <c r="AP277" s="78"/>
      <c r="AQ277" s="78"/>
      <c r="AR277" s="77"/>
      <c r="AS277" s="78"/>
      <c r="AT277" s="79"/>
      <c r="AU277" s="79"/>
      <c r="AV277" s="77"/>
      <c r="AW277" s="78"/>
      <c r="AX277" s="78"/>
      <c r="AY277" s="78"/>
      <c r="AZ277" s="77"/>
      <c r="BA277" s="78"/>
      <c r="BB277" s="78"/>
      <c r="BC277" s="78"/>
      <c r="BD277" s="77"/>
      <c r="BE277" s="78"/>
      <c r="BF277" s="79"/>
      <c r="BG277" s="79"/>
      <c r="BH277" s="77"/>
      <c r="BI277" s="78"/>
      <c r="BJ277" s="78"/>
      <c r="BK277" s="78"/>
      <c r="BL277" s="67">
        <f>+AB277+AF277+AJ277+AN277+AR277+AV277+AZ277+BD277+BH277</f>
        <v>31650000</v>
      </c>
      <c r="BM277" s="68">
        <f t="shared" si="588"/>
        <v>48800050</v>
      </c>
      <c r="BN277" s="68">
        <f t="shared" si="588"/>
        <v>43252325</v>
      </c>
      <c r="BO277" s="68">
        <f t="shared" si="588"/>
        <v>43252325</v>
      </c>
      <c r="BP277" s="682"/>
      <c r="BQ277" s="238"/>
      <c r="BR277" s="238"/>
      <c r="BS277" s="238"/>
      <c r="BT277" s="682"/>
      <c r="BU277" s="238"/>
      <c r="BV277" s="238"/>
      <c r="BW277" s="238"/>
      <c r="BX277" s="238"/>
      <c r="BY277" s="682">
        <v>31650000</v>
      </c>
      <c r="BZ277" s="238">
        <v>31650000</v>
      </c>
      <c r="CA277" s="238">
        <v>26810000</v>
      </c>
      <c r="CB277" s="238">
        <v>26810000</v>
      </c>
      <c r="CC277" s="238"/>
      <c r="CD277" s="682"/>
      <c r="CE277" s="238"/>
      <c r="CF277" s="238"/>
      <c r="CG277" s="238"/>
      <c r="CH277" s="682"/>
      <c r="CI277" s="238"/>
      <c r="CJ277" s="238"/>
      <c r="CK277" s="238"/>
      <c r="CL277" s="682"/>
      <c r="CM277" s="238"/>
      <c r="CN277" s="238"/>
      <c r="CO277" s="238"/>
      <c r="CP277" s="682"/>
      <c r="CQ277" s="238"/>
      <c r="CR277" s="238"/>
      <c r="CS277" s="238"/>
      <c r="CT277" s="238"/>
      <c r="CU277" s="682"/>
      <c r="CV277" s="238"/>
      <c r="CW277" s="238"/>
      <c r="CX277" s="238"/>
      <c r="CY277" s="238"/>
      <c r="CZ277" s="682"/>
      <c r="DA277" s="238"/>
      <c r="DB277" s="238"/>
      <c r="DC277" s="238"/>
      <c r="DD277" s="676">
        <f t="shared" si="589"/>
        <v>31650000</v>
      </c>
      <c r="DE277" s="711">
        <f t="shared" si="589"/>
        <v>31650000</v>
      </c>
      <c r="DF277" s="711">
        <f t="shared" si="589"/>
        <v>26810000</v>
      </c>
      <c r="DG277" s="711">
        <f t="shared" si="589"/>
        <v>26810000</v>
      </c>
      <c r="DH277" s="711"/>
      <c r="DI277" s="682"/>
      <c r="DJ277" s="686"/>
      <c r="DK277" s="682"/>
      <c r="DL277" s="682"/>
      <c r="DM277" s="682"/>
      <c r="DN277" s="682"/>
      <c r="DO277" s="682"/>
      <c r="DP277" s="682"/>
      <c r="DQ277" s="682">
        <v>31650000</v>
      </c>
      <c r="DR277" s="682">
        <v>38000000</v>
      </c>
      <c r="DS277" s="682">
        <v>20880000</v>
      </c>
      <c r="DT277" s="682">
        <v>5480000</v>
      </c>
      <c r="DU277" s="682"/>
      <c r="DV277" s="682"/>
      <c r="DW277" s="682"/>
      <c r="DX277" s="682"/>
      <c r="DY277" s="682"/>
      <c r="DZ277" s="682"/>
      <c r="EA277" s="682"/>
      <c r="EB277" s="682"/>
      <c r="EC277" s="682"/>
      <c r="ED277" s="682"/>
      <c r="EE277" s="682"/>
      <c r="EF277" s="682"/>
      <c r="EG277" s="682"/>
      <c r="EH277" s="682"/>
      <c r="EI277" s="682"/>
      <c r="EJ277" s="682"/>
      <c r="EK277" s="682"/>
      <c r="EL277" s="682"/>
      <c r="EM277" s="682"/>
      <c r="EN277" s="682"/>
      <c r="EO277" s="682"/>
      <c r="EP277" s="682"/>
      <c r="EQ277" s="682"/>
      <c r="ER277" s="682"/>
      <c r="ES277" s="676">
        <f>DI277+DM277+DQ277+DU277+DY277+EC277+EG277+EK277+EO277</f>
        <v>31650000</v>
      </c>
      <c r="ET277" s="690">
        <f t="shared" si="590"/>
        <v>38000000</v>
      </c>
      <c r="EU277" s="690">
        <f t="shared" si="590"/>
        <v>20880000</v>
      </c>
      <c r="EV277" s="690">
        <f t="shared" si="590"/>
        <v>5480000</v>
      </c>
      <c r="EW277" s="834"/>
      <c r="EX277" s="682"/>
      <c r="EY277" s="682">
        <v>44000000</v>
      </c>
      <c r="EZ277" s="682"/>
      <c r="FA277" s="682"/>
      <c r="FB277" s="682"/>
      <c r="FC277" s="682"/>
      <c r="FD277" s="682"/>
      <c r="FE277" s="682"/>
      <c r="FF277" s="676">
        <f>EW277+EX277+EY277+EZ277+FA277+FB277+FC277+FD277+FE277</f>
        <v>44000000</v>
      </c>
      <c r="FG277" s="107">
        <f>BL277+DD277+ES277+FF277</f>
        <v>138950000</v>
      </c>
    </row>
    <row r="278" spans="1:163" ht="93.75" customHeight="1" x14ac:dyDescent="0.2">
      <c r="A278" s="299"/>
      <c r="B278" s="299"/>
      <c r="C278" s="239"/>
      <c r="D278" s="244"/>
      <c r="E278" s="246"/>
      <c r="F278" s="246"/>
      <c r="G278" s="226">
        <v>189</v>
      </c>
      <c r="H278" s="734" t="s">
        <v>654</v>
      </c>
      <c r="I278" s="455" t="s">
        <v>655</v>
      </c>
      <c r="J278" s="223" t="s">
        <v>631</v>
      </c>
      <c r="K278" s="223">
        <v>14</v>
      </c>
      <c r="L278" s="273" t="s">
        <v>58</v>
      </c>
      <c r="M278" s="247" t="s">
        <v>53</v>
      </c>
      <c r="N278" s="247">
        <v>1</v>
      </c>
      <c r="O278" s="364">
        <v>1</v>
      </c>
      <c r="P278" s="926">
        <v>0.8</v>
      </c>
      <c r="Q278" s="794">
        <v>1</v>
      </c>
      <c r="R278" s="228"/>
      <c r="S278" s="924">
        <v>1</v>
      </c>
      <c r="T278" s="247">
        <v>1</v>
      </c>
      <c r="U278" s="247"/>
      <c r="V278" s="924">
        <v>0.3</v>
      </c>
      <c r="W278" s="247">
        <v>1</v>
      </c>
      <c r="X278" s="273"/>
      <c r="Y278" s="449">
        <f>BL278/$BL$275</f>
        <v>0.44</v>
      </c>
      <c r="Z278" s="227">
        <v>3</v>
      </c>
      <c r="AA278" s="224" t="s">
        <v>450</v>
      </c>
      <c r="AB278" s="77"/>
      <c r="AC278" s="78"/>
      <c r="AD278" s="79"/>
      <c r="AE278" s="79"/>
      <c r="AF278" s="77"/>
      <c r="AG278" s="78"/>
      <c r="AH278" s="78"/>
      <c r="AI278" s="78"/>
      <c r="AJ278" s="77">
        <v>44000000</v>
      </c>
      <c r="AK278" s="78">
        <v>80750000</v>
      </c>
      <c r="AL278" s="75">
        <v>80750000</v>
      </c>
      <c r="AM278" s="75">
        <v>80750000</v>
      </c>
      <c r="AN278" s="77"/>
      <c r="AO278" s="78"/>
      <c r="AP278" s="78"/>
      <c r="AQ278" s="78"/>
      <c r="AR278" s="77"/>
      <c r="AS278" s="78"/>
      <c r="AT278" s="79"/>
      <c r="AU278" s="79"/>
      <c r="AV278" s="77"/>
      <c r="AW278" s="78"/>
      <c r="AX278" s="78"/>
      <c r="AY278" s="78"/>
      <c r="AZ278" s="77"/>
      <c r="BA278" s="78"/>
      <c r="BB278" s="78"/>
      <c r="BC278" s="78"/>
      <c r="BD278" s="77"/>
      <c r="BE278" s="78"/>
      <c r="BF278" s="79"/>
      <c r="BG278" s="79"/>
      <c r="BH278" s="77"/>
      <c r="BI278" s="78"/>
      <c r="BJ278" s="78"/>
      <c r="BK278" s="78"/>
      <c r="BL278" s="67">
        <f>+AB278+AF278+AJ278+AN278+AR278+AV278+AZ278+BD278+BH278</f>
        <v>44000000</v>
      </c>
      <c r="BM278" s="68">
        <f t="shared" si="588"/>
        <v>80750000</v>
      </c>
      <c r="BN278" s="68">
        <f t="shared" si="588"/>
        <v>80750000</v>
      </c>
      <c r="BO278" s="68">
        <f t="shared" si="588"/>
        <v>80750000</v>
      </c>
      <c r="BP278" s="682"/>
      <c r="BQ278" s="238"/>
      <c r="BR278" s="238"/>
      <c r="BS278" s="238"/>
      <c r="BT278" s="682"/>
      <c r="BU278" s="238">
        <v>60000000</v>
      </c>
      <c r="BV278" s="238">
        <v>60000000</v>
      </c>
      <c r="BW278" s="238">
        <v>60000000</v>
      </c>
      <c r="BX278" s="238"/>
      <c r="BY278" s="682">
        <v>44000000</v>
      </c>
      <c r="BZ278" s="238">
        <v>44000000</v>
      </c>
      <c r="CA278" s="238">
        <v>43346916</v>
      </c>
      <c r="CB278" s="238">
        <v>43346916</v>
      </c>
      <c r="CC278" s="238"/>
      <c r="CD278" s="682"/>
      <c r="CE278" s="238"/>
      <c r="CF278" s="238"/>
      <c r="CG278" s="238"/>
      <c r="CH278" s="682"/>
      <c r="CI278" s="238"/>
      <c r="CJ278" s="238"/>
      <c r="CK278" s="238"/>
      <c r="CL278" s="682"/>
      <c r="CM278" s="238"/>
      <c r="CN278" s="238"/>
      <c r="CO278" s="238"/>
      <c r="CP278" s="682"/>
      <c r="CQ278" s="238"/>
      <c r="CR278" s="238"/>
      <c r="CS278" s="238"/>
      <c r="CT278" s="238"/>
      <c r="CU278" s="682"/>
      <c r="CV278" s="238"/>
      <c r="CW278" s="238"/>
      <c r="CX278" s="238"/>
      <c r="CY278" s="238"/>
      <c r="CZ278" s="682"/>
      <c r="DA278" s="238"/>
      <c r="DB278" s="238"/>
      <c r="DC278" s="238"/>
      <c r="DD278" s="676">
        <f t="shared" si="589"/>
        <v>44000000</v>
      </c>
      <c r="DE278" s="711">
        <f t="shared" si="589"/>
        <v>104000000</v>
      </c>
      <c r="DF278" s="711">
        <f t="shared" si="589"/>
        <v>103346916</v>
      </c>
      <c r="DG278" s="711">
        <f t="shared" si="589"/>
        <v>103346916</v>
      </c>
      <c r="DH278" s="711"/>
      <c r="DI278" s="682"/>
      <c r="DJ278" s="686"/>
      <c r="DK278" s="682"/>
      <c r="DL278" s="682"/>
      <c r="DM278" s="682"/>
      <c r="DN278" s="682"/>
      <c r="DO278" s="682"/>
      <c r="DP278" s="682"/>
      <c r="DQ278" s="682">
        <v>44000000</v>
      </c>
      <c r="DR278" s="970">
        <v>38000000</v>
      </c>
      <c r="DS278" s="682"/>
      <c r="DT278" s="682"/>
      <c r="DU278" s="682"/>
      <c r="DV278" s="682"/>
      <c r="DW278" s="682"/>
      <c r="DX278" s="682"/>
      <c r="DY278" s="682"/>
      <c r="DZ278" s="682"/>
      <c r="EA278" s="682"/>
      <c r="EB278" s="682"/>
      <c r="EC278" s="682"/>
      <c r="ED278" s="682"/>
      <c r="EE278" s="682"/>
      <c r="EF278" s="682"/>
      <c r="EG278" s="682"/>
      <c r="EH278" s="682"/>
      <c r="EI278" s="682"/>
      <c r="EJ278" s="682"/>
      <c r="EK278" s="682"/>
      <c r="EL278" s="682"/>
      <c r="EM278" s="682"/>
      <c r="EN278" s="682"/>
      <c r="EO278" s="682"/>
      <c r="EP278" s="682"/>
      <c r="EQ278" s="682"/>
      <c r="ER278" s="682"/>
      <c r="ES278" s="676">
        <f>DI278+DM278+DQ278+DU278+DY278+EC278+EG278+EK278+EO278</f>
        <v>44000000</v>
      </c>
      <c r="ET278" s="690">
        <f t="shared" si="590"/>
        <v>38000000</v>
      </c>
      <c r="EU278" s="690">
        <f t="shared" si="590"/>
        <v>0</v>
      </c>
      <c r="EV278" s="690">
        <f t="shared" si="590"/>
        <v>0</v>
      </c>
      <c r="EW278" s="834"/>
      <c r="EX278" s="682"/>
      <c r="EY278" s="682">
        <v>31650000</v>
      </c>
      <c r="EZ278" s="682"/>
      <c r="FA278" s="682"/>
      <c r="FB278" s="682"/>
      <c r="FC278" s="682"/>
      <c r="FD278" s="682"/>
      <c r="FE278" s="682"/>
      <c r="FF278" s="676">
        <f>EW278+EX278+EY278+EZ278+FA278+FB278+FC278+FD278+FE278</f>
        <v>31650000</v>
      </c>
      <c r="FG278" s="107">
        <f>BL278+DD278+ES278+FF278</f>
        <v>163650000</v>
      </c>
    </row>
    <row r="279" spans="1:163" ht="24.75" customHeight="1" x14ac:dyDescent="0.2">
      <c r="A279" s="299"/>
      <c r="B279" s="299"/>
      <c r="C279" s="205">
        <v>61</v>
      </c>
      <c r="D279" s="350" t="s">
        <v>656</v>
      </c>
      <c r="E279" s="259"/>
      <c r="F279" s="259"/>
      <c r="G279" s="208"/>
      <c r="H279" s="259"/>
      <c r="I279" s="259"/>
      <c r="J279" s="208"/>
      <c r="K279" s="208"/>
      <c r="L279" s="260"/>
      <c r="M279" s="259"/>
      <c r="N279" s="259"/>
      <c r="O279" s="150"/>
      <c r="P279" s="150"/>
      <c r="Q279" s="150"/>
      <c r="R279" s="262"/>
      <c r="S279" s="871"/>
      <c r="T279" s="259"/>
      <c r="U279" s="259"/>
      <c r="V279" s="150"/>
      <c r="W279" s="208"/>
      <c r="X279" s="208"/>
      <c r="Y279" s="263"/>
      <c r="Z279" s="208"/>
      <c r="AA279" s="208"/>
      <c r="AB279" s="73">
        <f t="shared" ref="AB279:BK279" si="591">SUM(AB280)</f>
        <v>0</v>
      </c>
      <c r="AC279" s="73">
        <f t="shared" si="591"/>
        <v>0</v>
      </c>
      <c r="AD279" s="73">
        <f t="shared" si="591"/>
        <v>0</v>
      </c>
      <c r="AE279" s="73">
        <f t="shared" si="591"/>
        <v>0</v>
      </c>
      <c r="AF279" s="73">
        <f t="shared" si="591"/>
        <v>0</v>
      </c>
      <c r="AG279" s="73">
        <f t="shared" si="591"/>
        <v>0</v>
      </c>
      <c r="AH279" s="73">
        <f t="shared" si="591"/>
        <v>0</v>
      </c>
      <c r="AI279" s="73">
        <f t="shared" si="591"/>
        <v>0</v>
      </c>
      <c r="AJ279" s="73">
        <f t="shared" si="591"/>
        <v>180000000</v>
      </c>
      <c r="AK279" s="73">
        <f t="shared" si="591"/>
        <v>180000000</v>
      </c>
      <c r="AL279" s="73">
        <f t="shared" si="591"/>
        <v>104217073</v>
      </c>
      <c r="AM279" s="73">
        <f t="shared" si="591"/>
        <v>104217073</v>
      </c>
      <c r="AN279" s="73">
        <f t="shared" si="591"/>
        <v>0</v>
      </c>
      <c r="AO279" s="73">
        <f t="shared" si="591"/>
        <v>0</v>
      </c>
      <c r="AP279" s="73">
        <f t="shared" si="591"/>
        <v>0</v>
      </c>
      <c r="AQ279" s="73">
        <f t="shared" si="591"/>
        <v>0</v>
      </c>
      <c r="AR279" s="73">
        <f t="shared" si="591"/>
        <v>0</v>
      </c>
      <c r="AS279" s="73">
        <f t="shared" si="591"/>
        <v>0</v>
      </c>
      <c r="AT279" s="73">
        <f t="shared" si="591"/>
        <v>0</v>
      </c>
      <c r="AU279" s="73">
        <f t="shared" si="591"/>
        <v>0</v>
      </c>
      <c r="AV279" s="73">
        <f t="shared" si="591"/>
        <v>0</v>
      </c>
      <c r="AW279" s="73">
        <f t="shared" si="591"/>
        <v>0</v>
      </c>
      <c r="AX279" s="73">
        <f t="shared" si="591"/>
        <v>0</v>
      </c>
      <c r="AY279" s="73">
        <f t="shared" si="591"/>
        <v>0</v>
      </c>
      <c r="AZ279" s="73">
        <f t="shared" si="591"/>
        <v>0</v>
      </c>
      <c r="BA279" s="73">
        <f t="shared" si="591"/>
        <v>0</v>
      </c>
      <c r="BB279" s="73">
        <f t="shared" si="591"/>
        <v>0</v>
      </c>
      <c r="BC279" s="73">
        <f t="shared" si="591"/>
        <v>0</v>
      </c>
      <c r="BD279" s="73">
        <f t="shared" si="591"/>
        <v>0</v>
      </c>
      <c r="BE279" s="73">
        <f t="shared" si="591"/>
        <v>0</v>
      </c>
      <c r="BF279" s="73">
        <f t="shared" si="591"/>
        <v>0</v>
      </c>
      <c r="BG279" s="73">
        <f t="shared" si="591"/>
        <v>0</v>
      </c>
      <c r="BH279" s="73">
        <f t="shared" si="591"/>
        <v>0</v>
      </c>
      <c r="BI279" s="73">
        <f t="shared" si="591"/>
        <v>0</v>
      </c>
      <c r="BJ279" s="73">
        <f t="shared" si="591"/>
        <v>0</v>
      </c>
      <c r="BK279" s="73">
        <f t="shared" si="591"/>
        <v>0</v>
      </c>
      <c r="BL279" s="73">
        <f>SUM(BL280)</f>
        <v>180000000</v>
      </c>
      <c r="BM279" s="73">
        <f>SUM(BM280)</f>
        <v>180000000</v>
      </c>
      <c r="BN279" s="73">
        <f t="shared" ref="BN279:ED279" si="592">SUM(BN280)</f>
        <v>104217073</v>
      </c>
      <c r="BO279" s="73">
        <f t="shared" si="592"/>
        <v>104217073</v>
      </c>
      <c r="BP279" s="73">
        <f t="shared" si="592"/>
        <v>0</v>
      </c>
      <c r="BQ279" s="139">
        <f t="shared" si="592"/>
        <v>0</v>
      </c>
      <c r="BR279" s="139">
        <f t="shared" si="592"/>
        <v>0</v>
      </c>
      <c r="BS279" s="139">
        <f t="shared" si="592"/>
        <v>0</v>
      </c>
      <c r="BT279" s="73">
        <f t="shared" si="592"/>
        <v>0</v>
      </c>
      <c r="BU279" s="139">
        <f t="shared" si="592"/>
        <v>0</v>
      </c>
      <c r="BV279" s="139">
        <f t="shared" si="592"/>
        <v>0</v>
      </c>
      <c r="BW279" s="139">
        <f t="shared" si="592"/>
        <v>0</v>
      </c>
      <c r="BX279" s="139"/>
      <c r="BY279" s="73">
        <f t="shared" si="592"/>
        <v>190000000</v>
      </c>
      <c r="BZ279" s="139">
        <f t="shared" si="592"/>
        <v>190000000</v>
      </c>
      <c r="CA279" s="139">
        <f t="shared" si="592"/>
        <v>183206718</v>
      </c>
      <c r="CB279" s="139">
        <f t="shared" si="592"/>
        <v>182523851</v>
      </c>
      <c r="CC279" s="139"/>
      <c r="CD279" s="73">
        <f t="shared" si="592"/>
        <v>0</v>
      </c>
      <c r="CE279" s="139">
        <f t="shared" si="592"/>
        <v>0</v>
      </c>
      <c r="CF279" s="139">
        <f t="shared" si="592"/>
        <v>0</v>
      </c>
      <c r="CG279" s="139">
        <f t="shared" si="592"/>
        <v>0</v>
      </c>
      <c r="CH279" s="73">
        <f t="shared" si="592"/>
        <v>0</v>
      </c>
      <c r="CI279" s="139">
        <f t="shared" si="592"/>
        <v>0</v>
      </c>
      <c r="CJ279" s="139">
        <f t="shared" si="592"/>
        <v>0</v>
      </c>
      <c r="CK279" s="139">
        <f t="shared" si="592"/>
        <v>0</v>
      </c>
      <c r="CL279" s="73">
        <f t="shared" si="592"/>
        <v>0</v>
      </c>
      <c r="CM279" s="139">
        <f t="shared" si="592"/>
        <v>0</v>
      </c>
      <c r="CN279" s="139">
        <f t="shared" si="592"/>
        <v>0</v>
      </c>
      <c r="CO279" s="139">
        <f t="shared" si="592"/>
        <v>0</v>
      </c>
      <c r="CP279" s="73">
        <f t="shared" si="592"/>
        <v>0</v>
      </c>
      <c r="CQ279" s="139">
        <f t="shared" si="592"/>
        <v>0</v>
      </c>
      <c r="CR279" s="139">
        <f t="shared" si="592"/>
        <v>0</v>
      </c>
      <c r="CS279" s="139">
        <f t="shared" si="592"/>
        <v>0</v>
      </c>
      <c r="CT279" s="139"/>
      <c r="CU279" s="73">
        <f t="shared" si="592"/>
        <v>0</v>
      </c>
      <c r="CV279" s="139">
        <f t="shared" si="592"/>
        <v>0</v>
      </c>
      <c r="CW279" s="139">
        <f t="shared" si="592"/>
        <v>0</v>
      </c>
      <c r="CX279" s="139">
        <f t="shared" si="592"/>
        <v>0</v>
      </c>
      <c r="CY279" s="139"/>
      <c r="CZ279" s="73">
        <f t="shared" si="592"/>
        <v>0</v>
      </c>
      <c r="DA279" s="139">
        <f t="shared" si="592"/>
        <v>0</v>
      </c>
      <c r="DB279" s="139">
        <f t="shared" si="592"/>
        <v>0</v>
      </c>
      <c r="DC279" s="139">
        <f t="shared" si="592"/>
        <v>0</v>
      </c>
      <c r="DD279" s="73">
        <f t="shared" si="592"/>
        <v>190000000</v>
      </c>
      <c r="DE279" s="73">
        <f t="shared" si="592"/>
        <v>190000000</v>
      </c>
      <c r="DF279" s="73">
        <f t="shared" si="592"/>
        <v>183206718</v>
      </c>
      <c r="DG279" s="73">
        <f t="shared" si="592"/>
        <v>182523851</v>
      </c>
      <c r="DH279" s="73"/>
      <c r="DI279" s="72">
        <f t="shared" si="592"/>
        <v>0</v>
      </c>
      <c r="DJ279" s="72">
        <f t="shared" si="592"/>
        <v>0</v>
      </c>
      <c r="DK279" s="72">
        <f t="shared" si="592"/>
        <v>0</v>
      </c>
      <c r="DL279" s="72">
        <f t="shared" si="592"/>
        <v>0</v>
      </c>
      <c r="DM279" s="72">
        <f t="shared" si="592"/>
        <v>0</v>
      </c>
      <c r="DN279" s="72">
        <f t="shared" si="592"/>
        <v>0</v>
      </c>
      <c r="DO279" s="72">
        <f t="shared" si="592"/>
        <v>0</v>
      </c>
      <c r="DP279" s="72">
        <f t="shared" si="592"/>
        <v>0</v>
      </c>
      <c r="DQ279" s="72">
        <f t="shared" si="592"/>
        <v>180000000</v>
      </c>
      <c r="DR279" s="72">
        <f t="shared" si="592"/>
        <v>190000000</v>
      </c>
      <c r="DS279" s="72">
        <f t="shared" si="592"/>
        <v>59580000</v>
      </c>
      <c r="DT279" s="72">
        <f t="shared" si="592"/>
        <v>8450000</v>
      </c>
      <c r="DU279" s="72">
        <f t="shared" si="592"/>
        <v>0</v>
      </c>
      <c r="DV279" s="72">
        <f t="shared" si="592"/>
        <v>0</v>
      </c>
      <c r="DW279" s="72">
        <f t="shared" si="592"/>
        <v>0</v>
      </c>
      <c r="DX279" s="72">
        <f t="shared" si="592"/>
        <v>0</v>
      </c>
      <c r="DY279" s="72">
        <f t="shared" si="592"/>
        <v>0</v>
      </c>
      <c r="DZ279" s="72">
        <f t="shared" si="592"/>
        <v>0</v>
      </c>
      <c r="EA279" s="72">
        <f t="shared" si="592"/>
        <v>0</v>
      </c>
      <c r="EB279" s="72">
        <f t="shared" si="592"/>
        <v>0</v>
      </c>
      <c r="EC279" s="72">
        <f t="shared" si="592"/>
        <v>0</v>
      </c>
      <c r="ED279" s="72">
        <f t="shared" si="592"/>
        <v>0</v>
      </c>
      <c r="EE279" s="72">
        <f t="shared" ref="EE279:ER279" si="593">SUM(EE280)</f>
        <v>0</v>
      </c>
      <c r="EF279" s="72">
        <f t="shared" si="593"/>
        <v>0</v>
      </c>
      <c r="EG279" s="72">
        <f t="shared" si="593"/>
        <v>0</v>
      </c>
      <c r="EH279" s="72">
        <f t="shared" si="593"/>
        <v>0</v>
      </c>
      <c r="EI279" s="72">
        <f t="shared" si="593"/>
        <v>0</v>
      </c>
      <c r="EJ279" s="72">
        <f t="shared" si="593"/>
        <v>0</v>
      </c>
      <c r="EK279" s="72">
        <f t="shared" si="593"/>
        <v>0</v>
      </c>
      <c r="EL279" s="72">
        <f t="shared" si="593"/>
        <v>0</v>
      </c>
      <c r="EM279" s="72">
        <f t="shared" si="593"/>
        <v>0</v>
      </c>
      <c r="EN279" s="72">
        <f t="shared" si="593"/>
        <v>0</v>
      </c>
      <c r="EO279" s="72">
        <f t="shared" si="593"/>
        <v>0</v>
      </c>
      <c r="EP279" s="72">
        <f t="shared" si="593"/>
        <v>0</v>
      </c>
      <c r="EQ279" s="72">
        <f t="shared" si="593"/>
        <v>0</v>
      </c>
      <c r="ER279" s="72">
        <f t="shared" si="593"/>
        <v>0</v>
      </c>
      <c r="ES279" s="72">
        <f>SUM(ES280)</f>
        <v>180000000</v>
      </c>
      <c r="ET279" s="72">
        <f t="shared" ref="ET279:EV279" si="594">SUM(ET280)</f>
        <v>190000000</v>
      </c>
      <c r="EU279" s="72">
        <f t="shared" si="594"/>
        <v>59580000</v>
      </c>
      <c r="EV279" s="72">
        <f t="shared" si="594"/>
        <v>8450000</v>
      </c>
      <c r="EW279" s="680"/>
      <c r="EX279" s="680"/>
      <c r="EY279" s="680"/>
      <c r="EZ279" s="680"/>
      <c r="FA279" s="680"/>
      <c r="FB279" s="680"/>
      <c r="FC279" s="680"/>
      <c r="FD279" s="680"/>
      <c r="FE279" s="680"/>
      <c r="FF279" s="73">
        <f>SUM(FF280)</f>
        <v>180000000</v>
      </c>
      <c r="FG279" s="72">
        <f>SUM(FG280)</f>
        <v>730000000</v>
      </c>
    </row>
    <row r="280" spans="1:163" ht="93" customHeight="1" x14ac:dyDescent="0.2">
      <c r="A280" s="299"/>
      <c r="B280" s="358"/>
      <c r="C280" s="247">
        <v>34</v>
      </c>
      <c r="D280" s="218" t="s">
        <v>657</v>
      </c>
      <c r="E280" s="247" t="s">
        <v>53</v>
      </c>
      <c r="F280" s="502">
        <v>0.4</v>
      </c>
      <c r="G280" s="226">
        <v>190</v>
      </c>
      <c r="H280" s="734" t="s">
        <v>658</v>
      </c>
      <c r="I280" s="412" t="s">
        <v>659</v>
      </c>
      <c r="J280" s="223" t="s">
        <v>631</v>
      </c>
      <c r="K280" s="223">
        <v>14</v>
      </c>
      <c r="L280" s="236" t="s">
        <v>58</v>
      </c>
      <c r="M280" s="225">
        <v>1</v>
      </c>
      <c r="N280" s="225">
        <v>1</v>
      </c>
      <c r="O280" s="237">
        <v>1</v>
      </c>
      <c r="P280" s="910">
        <v>0.6</v>
      </c>
      <c r="Q280" s="793">
        <v>1</v>
      </c>
      <c r="R280" s="228"/>
      <c r="S280" s="948">
        <v>1</v>
      </c>
      <c r="T280" s="225">
        <v>1</v>
      </c>
      <c r="U280" s="225"/>
      <c r="V280" s="948">
        <v>0.3</v>
      </c>
      <c r="W280" s="225">
        <v>1</v>
      </c>
      <c r="X280" s="236"/>
      <c r="Y280" s="282">
        <f>BL280/BL279</f>
        <v>1</v>
      </c>
      <c r="Z280" s="227">
        <v>10</v>
      </c>
      <c r="AA280" s="224" t="s">
        <v>385</v>
      </c>
      <c r="AB280" s="67"/>
      <c r="AC280" s="68"/>
      <c r="AD280" s="68"/>
      <c r="AE280" s="68"/>
      <c r="AF280" s="67"/>
      <c r="AG280" s="68"/>
      <c r="AH280" s="68"/>
      <c r="AI280" s="68"/>
      <c r="AJ280" s="77">
        <f>150400000+22000000+7600000</f>
        <v>180000000</v>
      </c>
      <c r="AK280" s="78">
        <v>180000000</v>
      </c>
      <c r="AL280" s="75">
        <v>104217073</v>
      </c>
      <c r="AM280" s="75">
        <v>104217073</v>
      </c>
      <c r="AN280" s="77"/>
      <c r="AO280" s="78"/>
      <c r="AP280" s="78"/>
      <c r="AQ280" s="68"/>
      <c r="AR280" s="67"/>
      <c r="AS280" s="68"/>
      <c r="AT280" s="68"/>
      <c r="AU280" s="68"/>
      <c r="AV280" s="67"/>
      <c r="AW280" s="68"/>
      <c r="AX280" s="68"/>
      <c r="AY280" s="68"/>
      <c r="AZ280" s="67"/>
      <c r="BA280" s="68"/>
      <c r="BB280" s="68"/>
      <c r="BC280" s="68"/>
      <c r="BD280" s="67"/>
      <c r="BE280" s="68"/>
      <c r="BF280" s="68"/>
      <c r="BG280" s="68"/>
      <c r="BH280" s="67"/>
      <c r="BI280" s="68"/>
      <c r="BJ280" s="68"/>
      <c r="BK280" s="68"/>
      <c r="BL280" s="67">
        <f>+AB280+AF280+AJ280+AN280+AR280+AV280+AZ280+BD280+BH280</f>
        <v>180000000</v>
      </c>
      <c r="BM280" s="68">
        <f>AC280+AG280+AK280+AO280+AS280+AW280+BA280+BE280+BI280</f>
        <v>180000000</v>
      </c>
      <c r="BN280" s="68">
        <f>AD280+AH280+AL280+AP280+AT280+AX280+BB280+BF280+BJ280</f>
        <v>104217073</v>
      </c>
      <c r="BO280" s="68">
        <f>AE280+AI280+AM280+AQ280+AU280+AY280+BC280+BG280+BK280</f>
        <v>104217073</v>
      </c>
      <c r="BP280" s="682"/>
      <c r="BQ280" s="238"/>
      <c r="BR280" s="238"/>
      <c r="BS280" s="238"/>
      <c r="BT280" s="682"/>
      <c r="BU280" s="238"/>
      <c r="BV280" s="238"/>
      <c r="BW280" s="238"/>
      <c r="BX280" s="238"/>
      <c r="BY280" s="685">
        <v>190000000</v>
      </c>
      <c r="BZ280" s="238">
        <v>190000000</v>
      </c>
      <c r="CA280" s="238">
        <v>183206718</v>
      </c>
      <c r="CB280" s="238">
        <v>182523851</v>
      </c>
      <c r="CC280" s="238"/>
      <c r="CD280" s="682"/>
      <c r="CE280" s="238"/>
      <c r="CF280" s="238"/>
      <c r="CG280" s="238"/>
      <c r="CH280" s="682"/>
      <c r="CI280" s="238"/>
      <c r="CJ280" s="238"/>
      <c r="CK280" s="238"/>
      <c r="CL280" s="682"/>
      <c r="CM280" s="238"/>
      <c r="CN280" s="238"/>
      <c r="CO280" s="238"/>
      <c r="CP280" s="682"/>
      <c r="CQ280" s="238"/>
      <c r="CR280" s="238"/>
      <c r="CS280" s="238"/>
      <c r="CT280" s="238"/>
      <c r="CU280" s="682"/>
      <c r="CV280" s="238"/>
      <c r="CW280" s="238"/>
      <c r="CX280" s="238"/>
      <c r="CY280" s="238"/>
      <c r="CZ280" s="682"/>
      <c r="DA280" s="238"/>
      <c r="DB280" s="238"/>
      <c r="DC280" s="238"/>
      <c r="DD280" s="676">
        <f>BP280+BT280+BY280+CD280+CH280+CL280+CP280+CU280+CZ280</f>
        <v>190000000</v>
      </c>
      <c r="DE280" s="711">
        <f>BQ280+BU280+BZ280+CE280+CI280+CM280+CQ280+CV280+DA280</f>
        <v>190000000</v>
      </c>
      <c r="DF280" s="711">
        <f>BR280+BV280+CA280+CF280+CJ280+CN280+CR280+CW280+DB280</f>
        <v>183206718</v>
      </c>
      <c r="DG280" s="711">
        <f>BS280+BW280+CB280+CG280+CK280+CO280+CS280+CX280+DC280</f>
        <v>182523851</v>
      </c>
      <c r="DH280" s="711"/>
      <c r="DI280" s="685"/>
      <c r="DJ280" s="93"/>
      <c r="DK280" s="685"/>
      <c r="DL280" s="685"/>
      <c r="DM280" s="685"/>
      <c r="DN280" s="685"/>
      <c r="DO280" s="685"/>
      <c r="DP280" s="685"/>
      <c r="DQ280" s="685">
        <v>180000000</v>
      </c>
      <c r="DR280" s="685">
        <v>190000000</v>
      </c>
      <c r="DS280" s="685">
        <v>59580000</v>
      </c>
      <c r="DT280" s="685">
        <v>8450000</v>
      </c>
      <c r="DU280" s="685"/>
      <c r="DV280" s="685"/>
      <c r="DW280" s="685"/>
      <c r="DX280" s="685"/>
      <c r="DY280" s="685"/>
      <c r="DZ280" s="685"/>
      <c r="EA280" s="685"/>
      <c r="EB280" s="685"/>
      <c r="EC280" s="685"/>
      <c r="ED280" s="685"/>
      <c r="EE280" s="685"/>
      <c r="EF280" s="685"/>
      <c r="EG280" s="685"/>
      <c r="EH280" s="685"/>
      <c r="EI280" s="685"/>
      <c r="EJ280" s="685"/>
      <c r="EK280" s="685"/>
      <c r="EL280" s="685"/>
      <c r="EM280" s="685"/>
      <c r="EN280" s="685"/>
      <c r="EO280" s="685"/>
      <c r="EP280" s="682"/>
      <c r="EQ280" s="682"/>
      <c r="ER280" s="682"/>
      <c r="ES280" s="676">
        <f>DI280+DM280+DQ280+DU280+DY280+EC280+EG280+EK280+EO280</f>
        <v>180000000</v>
      </c>
      <c r="ET280" s="690">
        <f>DJ280+DN280+DR280+DV280+DZ280+ED280+EH280+EL280+EP280</f>
        <v>190000000</v>
      </c>
      <c r="EU280" s="690">
        <f>DK280+DO280+DS280+DW280+EA280+EE280+EI280+EM280+EQ280</f>
        <v>59580000</v>
      </c>
      <c r="EV280" s="690">
        <f>DL280+DP280+DT280+DX280+EB280+EF280+EJ280+EN280+ER280</f>
        <v>8450000</v>
      </c>
      <c r="EW280" s="834"/>
      <c r="EX280" s="682"/>
      <c r="EY280" s="682">
        <v>180000000</v>
      </c>
      <c r="EZ280" s="682"/>
      <c r="FA280" s="682"/>
      <c r="FB280" s="682"/>
      <c r="FC280" s="682"/>
      <c r="FD280" s="682"/>
      <c r="FE280" s="682"/>
      <c r="FF280" s="676">
        <f>EW280+EX280+EY280+EZ280+FA280+FB280+FC280+FD280+FE280</f>
        <v>180000000</v>
      </c>
      <c r="FG280" s="107">
        <f>BL280+DD280+ES280+FF280</f>
        <v>730000000</v>
      </c>
    </row>
    <row r="281" spans="1:163" ht="24.75" customHeight="1" x14ac:dyDescent="0.2">
      <c r="A281" s="299"/>
      <c r="B281" s="192">
        <v>18</v>
      </c>
      <c r="C281" s="297" t="s">
        <v>660</v>
      </c>
      <c r="D281" s="194"/>
      <c r="E281" s="194"/>
      <c r="F281" s="194"/>
      <c r="G281" s="467"/>
      <c r="H281" s="197"/>
      <c r="I281" s="197"/>
      <c r="J281" s="198"/>
      <c r="K281" s="196"/>
      <c r="L281" s="199"/>
      <c r="M281" s="197"/>
      <c r="N281" s="197"/>
      <c r="O281" s="200"/>
      <c r="P281" s="200"/>
      <c r="Q281" s="197"/>
      <c r="R281" s="201"/>
      <c r="S281" s="864"/>
      <c r="T281" s="197"/>
      <c r="U281" s="197"/>
      <c r="V281" s="200"/>
      <c r="W281" s="196"/>
      <c r="X281" s="196"/>
      <c r="Y281" s="298"/>
      <c r="Z281" s="196"/>
      <c r="AA281" s="196"/>
      <c r="AB281" s="63">
        <f t="shared" ref="AB281:BK281" si="595">AB282+AB285+AB288+AB290+AB292</f>
        <v>0</v>
      </c>
      <c r="AC281" s="63">
        <f t="shared" si="595"/>
        <v>0</v>
      </c>
      <c r="AD281" s="63">
        <f t="shared" si="595"/>
        <v>0</v>
      </c>
      <c r="AE281" s="63">
        <f t="shared" si="595"/>
        <v>0</v>
      </c>
      <c r="AF281" s="63">
        <f t="shared" si="595"/>
        <v>0</v>
      </c>
      <c r="AG281" s="63">
        <f t="shared" si="595"/>
        <v>0</v>
      </c>
      <c r="AH281" s="63">
        <f t="shared" si="595"/>
        <v>0</v>
      </c>
      <c r="AI281" s="63">
        <f t="shared" si="595"/>
        <v>0</v>
      </c>
      <c r="AJ281" s="63">
        <f t="shared" si="595"/>
        <v>230000000</v>
      </c>
      <c r="AK281" s="63">
        <f t="shared" si="595"/>
        <v>435000000</v>
      </c>
      <c r="AL281" s="63">
        <f t="shared" si="595"/>
        <v>322214138</v>
      </c>
      <c r="AM281" s="63">
        <f t="shared" si="595"/>
        <v>298214138</v>
      </c>
      <c r="AN281" s="63">
        <f t="shared" si="595"/>
        <v>0</v>
      </c>
      <c r="AO281" s="63">
        <f t="shared" si="595"/>
        <v>0</v>
      </c>
      <c r="AP281" s="63">
        <f t="shared" si="595"/>
        <v>0</v>
      </c>
      <c r="AQ281" s="63">
        <f t="shared" si="595"/>
        <v>0</v>
      </c>
      <c r="AR281" s="63">
        <f t="shared" si="595"/>
        <v>0</v>
      </c>
      <c r="AS281" s="63">
        <f t="shared" si="595"/>
        <v>0</v>
      </c>
      <c r="AT281" s="63">
        <f t="shared" si="595"/>
        <v>0</v>
      </c>
      <c r="AU281" s="63">
        <f t="shared" si="595"/>
        <v>0</v>
      </c>
      <c r="AV281" s="63">
        <f t="shared" si="595"/>
        <v>0</v>
      </c>
      <c r="AW281" s="63">
        <f t="shared" si="595"/>
        <v>0</v>
      </c>
      <c r="AX281" s="63">
        <f t="shared" si="595"/>
        <v>0</v>
      </c>
      <c r="AY281" s="63">
        <f t="shared" si="595"/>
        <v>0</v>
      </c>
      <c r="AZ281" s="63">
        <f t="shared" si="595"/>
        <v>0</v>
      </c>
      <c r="BA281" s="63">
        <f t="shared" si="595"/>
        <v>0</v>
      </c>
      <c r="BB281" s="63">
        <f t="shared" si="595"/>
        <v>0</v>
      </c>
      <c r="BC281" s="63">
        <f t="shared" si="595"/>
        <v>0</v>
      </c>
      <c r="BD281" s="63">
        <f t="shared" si="595"/>
        <v>0</v>
      </c>
      <c r="BE281" s="63">
        <f t="shared" si="595"/>
        <v>0</v>
      </c>
      <c r="BF281" s="63">
        <f t="shared" si="595"/>
        <v>0</v>
      </c>
      <c r="BG281" s="63">
        <f t="shared" si="595"/>
        <v>0</v>
      </c>
      <c r="BH281" s="63">
        <f t="shared" si="595"/>
        <v>500000000</v>
      </c>
      <c r="BI281" s="63">
        <f t="shared" si="595"/>
        <v>0</v>
      </c>
      <c r="BJ281" s="63">
        <f t="shared" si="595"/>
        <v>0</v>
      </c>
      <c r="BK281" s="63">
        <f t="shared" si="595"/>
        <v>0</v>
      </c>
      <c r="BL281" s="64">
        <f>BL282+BL285+BL288+BL290+BL292</f>
        <v>730000000</v>
      </c>
      <c r="BM281" s="63">
        <f>BM282+BM285+BM288+BM290+BM292</f>
        <v>435000000</v>
      </c>
      <c r="BN281" s="63">
        <f>BN282+BN285+BN288+BN290+BN292</f>
        <v>322214138</v>
      </c>
      <c r="BO281" s="63">
        <f>BO282+BO285+BO288+BO290+BO292</f>
        <v>298214138</v>
      </c>
      <c r="BP281" s="63">
        <f t="shared" ref="BP281:EF281" si="596">BP282+BP285+BP288+BP290+BP292</f>
        <v>0</v>
      </c>
      <c r="BQ281" s="133">
        <f t="shared" si="596"/>
        <v>0</v>
      </c>
      <c r="BR281" s="133">
        <f t="shared" si="596"/>
        <v>0</v>
      </c>
      <c r="BS281" s="133">
        <f t="shared" si="596"/>
        <v>0</v>
      </c>
      <c r="BT281" s="63">
        <f t="shared" si="596"/>
        <v>0</v>
      </c>
      <c r="BU281" s="133">
        <f t="shared" si="596"/>
        <v>199000000</v>
      </c>
      <c r="BV281" s="133">
        <f t="shared" si="596"/>
        <v>169716550</v>
      </c>
      <c r="BW281" s="133">
        <f t="shared" si="596"/>
        <v>169716550</v>
      </c>
      <c r="BX281" s="133"/>
      <c r="BY281" s="63">
        <f t="shared" si="596"/>
        <v>243000000</v>
      </c>
      <c r="BZ281" s="133">
        <f t="shared" si="596"/>
        <v>1430000000</v>
      </c>
      <c r="CA281" s="133">
        <f t="shared" si="596"/>
        <v>1257662678</v>
      </c>
      <c r="CB281" s="133">
        <f t="shared" si="596"/>
        <v>958554730</v>
      </c>
      <c r="CC281" s="133"/>
      <c r="CD281" s="63">
        <f t="shared" si="596"/>
        <v>0</v>
      </c>
      <c r="CE281" s="133">
        <f t="shared" si="596"/>
        <v>0</v>
      </c>
      <c r="CF281" s="133">
        <f t="shared" si="596"/>
        <v>0</v>
      </c>
      <c r="CG281" s="133">
        <f t="shared" si="596"/>
        <v>0</v>
      </c>
      <c r="CH281" s="63">
        <f t="shared" si="596"/>
        <v>0</v>
      </c>
      <c r="CI281" s="133">
        <f t="shared" si="596"/>
        <v>0</v>
      </c>
      <c r="CJ281" s="133">
        <f t="shared" si="596"/>
        <v>0</v>
      </c>
      <c r="CK281" s="133">
        <f t="shared" si="596"/>
        <v>0</v>
      </c>
      <c r="CL281" s="63">
        <f t="shared" si="596"/>
        <v>0</v>
      </c>
      <c r="CM281" s="133">
        <f t="shared" si="596"/>
        <v>0</v>
      </c>
      <c r="CN281" s="133">
        <f t="shared" si="596"/>
        <v>0</v>
      </c>
      <c r="CO281" s="133">
        <f t="shared" si="596"/>
        <v>0</v>
      </c>
      <c r="CP281" s="63">
        <f t="shared" si="596"/>
        <v>0</v>
      </c>
      <c r="CQ281" s="133">
        <f t="shared" si="596"/>
        <v>0</v>
      </c>
      <c r="CR281" s="133">
        <f t="shared" si="596"/>
        <v>0</v>
      </c>
      <c r="CS281" s="133">
        <f t="shared" si="596"/>
        <v>0</v>
      </c>
      <c r="CT281" s="133"/>
      <c r="CU281" s="63">
        <f t="shared" si="596"/>
        <v>0</v>
      </c>
      <c r="CV281" s="133">
        <f t="shared" si="596"/>
        <v>0</v>
      </c>
      <c r="CW281" s="133">
        <f t="shared" si="596"/>
        <v>0</v>
      </c>
      <c r="CX281" s="133">
        <f t="shared" si="596"/>
        <v>0</v>
      </c>
      <c r="CY281" s="133"/>
      <c r="CZ281" s="63">
        <f t="shared" si="596"/>
        <v>500000000</v>
      </c>
      <c r="DA281" s="133">
        <f t="shared" si="596"/>
        <v>0</v>
      </c>
      <c r="DB281" s="133">
        <f t="shared" si="596"/>
        <v>0</v>
      </c>
      <c r="DC281" s="133">
        <f t="shared" si="596"/>
        <v>0</v>
      </c>
      <c r="DD281" s="63">
        <f t="shared" si="596"/>
        <v>743000000</v>
      </c>
      <c r="DE281" s="63">
        <f t="shared" si="596"/>
        <v>1629000000</v>
      </c>
      <c r="DF281" s="63">
        <f t="shared" si="596"/>
        <v>1427379228</v>
      </c>
      <c r="DG281" s="63">
        <f t="shared" si="596"/>
        <v>1128271280</v>
      </c>
      <c r="DH281" s="63"/>
      <c r="DI281" s="63">
        <f t="shared" si="596"/>
        <v>0</v>
      </c>
      <c r="DJ281" s="63">
        <f t="shared" si="596"/>
        <v>0</v>
      </c>
      <c r="DK281" s="63">
        <f t="shared" si="596"/>
        <v>0</v>
      </c>
      <c r="DL281" s="63">
        <f t="shared" si="596"/>
        <v>0</v>
      </c>
      <c r="DM281" s="63">
        <f t="shared" si="596"/>
        <v>0</v>
      </c>
      <c r="DN281" s="63">
        <f t="shared" si="596"/>
        <v>225700000</v>
      </c>
      <c r="DO281" s="63">
        <f t="shared" si="596"/>
        <v>55700000</v>
      </c>
      <c r="DP281" s="63">
        <f t="shared" si="596"/>
        <v>6020000</v>
      </c>
      <c r="DQ281" s="63">
        <f t="shared" si="596"/>
        <v>235000000</v>
      </c>
      <c r="DR281" s="63">
        <f t="shared" si="596"/>
        <v>1355000000</v>
      </c>
      <c r="DS281" s="63">
        <f t="shared" si="596"/>
        <v>348060000</v>
      </c>
      <c r="DT281" s="63">
        <f t="shared" si="596"/>
        <v>94710000</v>
      </c>
      <c r="DU281" s="63">
        <f t="shared" si="596"/>
        <v>0</v>
      </c>
      <c r="DV281" s="63">
        <f t="shared" si="596"/>
        <v>0</v>
      </c>
      <c r="DW281" s="63">
        <f t="shared" si="596"/>
        <v>0</v>
      </c>
      <c r="DX281" s="63">
        <f t="shared" si="596"/>
        <v>0</v>
      </c>
      <c r="DY281" s="63">
        <f t="shared" si="596"/>
        <v>0</v>
      </c>
      <c r="DZ281" s="63">
        <f t="shared" si="596"/>
        <v>0</v>
      </c>
      <c r="EA281" s="63">
        <f t="shared" si="596"/>
        <v>0</v>
      </c>
      <c r="EB281" s="63">
        <f t="shared" si="596"/>
        <v>0</v>
      </c>
      <c r="EC281" s="63">
        <f t="shared" si="596"/>
        <v>0</v>
      </c>
      <c r="ED281" s="63">
        <f t="shared" si="596"/>
        <v>0</v>
      </c>
      <c r="EE281" s="63">
        <f t="shared" si="596"/>
        <v>0</v>
      </c>
      <c r="EF281" s="63">
        <f t="shared" si="596"/>
        <v>0</v>
      </c>
      <c r="EG281" s="63">
        <f t="shared" ref="EG281" si="597">EG282+EG285+EG288+EG290+EG292</f>
        <v>0</v>
      </c>
      <c r="EH281" s="63">
        <f t="shared" ref="EH281:ER281" si="598">EH282+EH285+EH288+EH290+EH292</f>
        <v>0</v>
      </c>
      <c r="EI281" s="63">
        <f t="shared" si="598"/>
        <v>0</v>
      </c>
      <c r="EJ281" s="63">
        <f t="shared" si="598"/>
        <v>0</v>
      </c>
      <c r="EK281" s="63">
        <f t="shared" si="598"/>
        <v>0</v>
      </c>
      <c r="EL281" s="63">
        <f t="shared" si="598"/>
        <v>0</v>
      </c>
      <c r="EM281" s="63">
        <f t="shared" si="598"/>
        <v>0</v>
      </c>
      <c r="EN281" s="63">
        <f t="shared" si="598"/>
        <v>0</v>
      </c>
      <c r="EO281" s="63">
        <f t="shared" si="598"/>
        <v>500000000</v>
      </c>
      <c r="EP281" s="63">
        <f t="shared" si="598"/>
        <v>0</v>
      </c>
      <c r="EQ281" s="63">
        <f t="shared" si="598"/>
        <v>0</v>
      </c>
      <c r="ER281" s="63">
        <f t="shared" si="598"/>
        <v>0</v>
      </c>
      <c r="ES281" s="63">
        <f>ES282+ES285+ES288+ES290+ES292</f>
        <v>735000000</v>
      </c>
      <c r="ET281" s="63">
        <f t="shared" ref="ET281:EV281" si="599">ET282+ET285+ET288+ET290+ET292</f>
        <v>1580700000</v>
      </c>
      <c r="EU281" s="63">
        <f t="shared" si="599"/>
        <v>403760000</v>
      </c>
      <c r="EV281" s="63">
        <f t="shared" si="599"/>
        <v>100730000</v>
      </c>
      <c r="EW281" s="674"/>
      <c r="EX281" s="674"/>
      <c r="EY281" s="674"/>
      <c r="EZ281" s="674"/>
      <c r="FA281" s="674"/>
      <c r="FB281" s="674"/>
      <c r="FC281" s="674"/>
      <c r="FD281" s="674"/>
      <c r="FE281" s="674"/>
      <c r="FF281" s="804">
        <f>FF282+FF285+FF288+FF290+FF292</f>
        <v>1737000000</v>
      </c>
      <c r="FG281" s="63">
        <f>FG282+FG285+FG288+FG290+FG292</f>
        <v>3945000000</v>
      </c>
    </row>
    <row r="282" spans="1:163" ht="24.75" customHeight="1" x14ac:dyDescent="0.2">
      <c r="A282" s="299"/>
      <c r="B282" s="296"/>
      <c r="C282" s="205">
        <v>62</v>
      </c>
      <c r="D282" s="206" t="s">
        <v>661</v>
      </c>
      <c r="E282" s="209"/>
      <c r="F282" s="209"/>
      <c r="G282" s="205"/>
      <c r="H282" s="206"/>
      <c r="I282" s="209"/>
      <c r="J282" s="208"/>
      <c r="K282" s="210"/>
      <c r="L282" s="211"/>
      <c r="M282" s="209"/>
      <c r="N282" s="209"/>
      <c r="O282" s="212"/>
      <c r="P282" s="212"/>
      <c r="Q282" s="209"/>
      <c r="R282" s="213"/>
      <c r="S282" s="865"/>
      <c r="T282" s="212"/>
      <c r="U282" s="212"/>
      <c r="V282" s="212"/>
      <c r="W282" s="212"/>
      <c r="X282" s="212"/>
      <c r="Y282" s="212"/>
      <c r="Z282" s="212"/>
      <c r="AA282" s="212"/>
      <c r="AB282" s="98">
        <f>SUM(AB283:AB284)</f>
        <v>0</v>
      </c>
      <c r="AC282" s="98">
        <f t="shared" ref="AC282:BO282" si="600">SUM(AC283:AC284)</f>
        <v>0</v>
      </c>
      <c r="AD282" s="98">
        <f t="shared" si="600"/>
        <v>0</v>
      </c>
      <c r="AE282" s="98">
        <f t="shared" si="600"/>
        <v>0</v>
      </c>
      <c r="AF282" s="98">
        <f t="shared" si="600"/>
        <v>0</v>
      </c>
      <c r="AG282" s="98">
        <f t="shared" si="600"/>
        <v>0</v>
      </c>
      <c r="AH282" s="98">
        <f t="shared" si="600"/>
        <v>0</v>
      </c>
      <c r="AI282" s="98">
        <f t="shared" si="600"/>
        <v>0</v>
      </c>
      <c r="AJ282" s="98">
        <f t="shared" si="600"/>
        <v>70000000</v>
      </c>
      <c r="AK282" s="98">
        <f t="shared" si="600"/>
        <v>145000000</v>
      </c>
      <c r="AL282" s="98">
        <f t="shared" si="600"/>
        <v>105756666</v>
      </c>
      <c r="AM282" s="98">
        <f t="shared" si="600"/>
        <v>81756666</v>
      </c>
      <c r="AN282" s="98">
        <f t="shared" si="600"/>
        <v>0</v>
      </c>
      <c r="AO282" s="98">
        <f t="shared" si="600"/>
        <v>0</v>
      </c>
      <c r="AP282" s="98">
        <f t="shared" si="600"/>
        <v>0</v>
      </c>
      <c r="AQ282" s="98">
        <f t="shared" si="600"/>
        <v>0</v>
      </c>
      <c r="AR282" s="98">
        <f t="shared" si="600"/>
        <v>0</v>
      </c>
      <c r="AS282" s="98">
        <f t="shared" si="600"/>
        <v>0</v>
      </c>
      <c r="AT282" s="98">
        <f t="shared" si="600"/>
        <v>0</v>
      </c>
      <c r="AU282" s="98">
        <f t="shared" si="600"/>
        <v>0</v>
      </c>
      <c r="AV282" s="98">
        <f t="shared" si="600"/>
        <v>0</v>
      </c>
      <c r="AW282" s="98">
        <f t="shared" si="600"/>
        <v>0</v>
      </c>
      <c r="AX282" s="98">
        <f t="shared" si="600"/>
        <v>0</v>
      </c>
      <c r="AY282" s="98">
        <f t="shared" si="600"/>
        <v>0</v>
      </c>
      <c r="AZ282" s="98">
        <f t="shared" si="600"/>
        <v>0</v>
      </c>
      <c r="BA282" s="98">
        <f t="shared" si="600"/>
        <v>0</v>
      </c>
      <c r="BB282" s="98">
        <f t="shared" si="600"/>
        <v>0</v>
      </c>
      <c r="BC282" s="98">
        <f t="shared" si="600"/>
        <v>0</v>
      </c>
      <c r="BD282" s="98">
        <f t="shared" si="600"/>
        <v>0</v>
      </c>
      <c r="BE282" s="98">
        <f t="shared" si="600"/>
        <v>0</v>
      </c>
      <c r="BF282" s="98">
        <f t="shared" si="600"/>
        <v>0</v>
      </c>
      <c r="BG282" s="98">
        <f t="shared" si="600"/>
        <v>0</v>
      </c>
      <c r="BH282" s="98">
        <f t="shared" si="600"/>
        <v>500000000</v>
      </c>
      <c r="BI282" s="98">
        <f t="shared" si="600"/>
        <v>0</v>
      </c>
      <c r="BJ282" s="98">
        <f t="shared" si="600"/>
        <v>0</v>
      </c>
      <c r="BK282" s="98">
        <f t="shared" si="600"/>
        <v>0</v>
      </c>
      <c r="BL282" s="98">
        <f t="shared" si="600"/>
        <v>570000000</v>
      </c>
      <c r="BM282" s="98">
        <f t="shared" si="600"/>
        <v>145000000</v>
      </c>
      <c r="BN282" s="98">
        <f t="shared" si="600"/>
        <v>105756666</v>
      </c>
      <c r="BO282" s="98">
        <f t="shared" si="600"/>
        <v>81756666</v>
      </c>
      <c r="BP282" s="98">
        <f t="shared" ref="BP282:EF282" si="601">SUM(BP283:BP284)</f>
        <v>0</v>
      </c>
      <c r="BQ282" s="144">
        <f t="shared" si="601"/>
        <v>0</v>
      </c>
      <c r="BR282" s="144">
        <f t="shared" si="601"/>
        <v>0</v>
      </c>
      <c r="BS282" s="144">
        <f t="shared" si="601"/>
        <v>0</v>
      </c>
      <c r="BT282" s="98">
        <f t="shared" si="601"/>
        <v>0</v>
      </c>
      <c r="BU282" s="144">
        <f t="shared" si="601"/>
        <v>15000000</v>
      </c>
      <c r="BV282" s="144">
        <f t="shared" si="601"/>
        <v>15000000</v>
      </c>
      <c r="BW282" s="144">
        <f t="shared" si="601"/>
        <v>15000000</v>
      </c>
      <c r="BX282" s="144"/>
      <c r="BY282" s="98">
        <f t="shared" si="601"/>
        <v>70000000</v>
      </c>
      <c r="BZ282" s="144">
        <f t="shared" si="601"/>
        <v>1167000000</v>
      </c>
      <c r="CA282" s="144">
        <f t="shared" si="601"/>
        <v>1018445612</v>
      </c>
      <c r="CB282" s="144">
        <f t="shared" si="601"/>
        <v>719443664</v>
      </c>
      <c r="CC282" s="144"/>
      <c r="CD282" s="98">
        <f t="shared" si="601"/>
        <v>0</v>
      </c>
      <c r="CE282" s="144">
        <f t="shared" si="601"/>
        <v>0</v>
      </c>
      <c r="CF282" s="144">
        <f t="shared" si="601"/>
        <v>0</v>
      </c>
      <c r="CG282" s="144">
        <f t="shared" si="601"/>
        <v>0</v>
      </c>
      <c r="CH282" s="98">
        <f t="shared" si="601"/>
        <v>0</v>
      </c>
      <c r="CI282" s="144">
        <f t="shared" si="601"/>
        <v>0</v>
      </c>
      <c r="CJ282" s="144">
        <f t="shared" si="601"/>
        <v>0</v>
      </c>
      <c r="CK282" s="144">
        <f t="shared" si="601"/>
        <v>0</v>
      </c>
      <c r="CL282" s="98">
        <f t="shared" si="601"/>
        <v>0</v>
      </c>
      <c r="CM282" s="144">
        <f t="shared" si="601"/>
        <v>0</v>
      </c>
      <c r="CN282" s="144">
        <f t="shared" si="601"/>
        <v>0</v>
      </c>
      <c r="CO282" s="144">
        <f t="shared" si="601"/>
        <v>0</v>
      </c>
      <c r="CP282" s="98">
        <f t="shared" si="601"/>
        <v>0</v>
      </c>
      <c r="CQ282" s="144">
        <f t="shared" si="601"/>
        <v>0</v>
      </c>
      <c r="CR282" s="144">
        <f t="shared" si="601"/>
        <v>0</v>
      </c>
      <c r="CS282" s="144">
        <f t="shared" si="601"/>
        <v>0</v>
      </c>
      <c r="CT282" s="144"/>
      <c r="CU282" s="98">
        <f t="shared" si="601"/>
        <v>0</v>
      </c>
      <c r="CV282" s="144">
        <f t="shared" si="601"/>
        <v>0</v>
      </c>
      <c r="CW282" s="144">
        <f t="shared" si="601"/>
        <v>0</v>
      </c>
      <c r="CX282" s="144">
        <f t="shared" si="601"/>
        <v>0</v>
      </c>
      <c r="CY282" s="144"/>
      <c r="CZ282" s="98">
        <f t="shared" si="601"/>
        <v>500000000</v>
      </c>
      <c r="DA282" s="144">
        <f t="shared" si="601"/>
        <v>0</v>
      </c>
      <c r="DB282" s="144">
        <f t="shared" si="601"/>
        <v>0</v>
      </c>
      <c r="DC282" s="144">
        <f t="shared" si="601"/>
        <v>0</v>
      </c>
      <c r="DD282" s="98">
        <f t="shared" si="601"/>
        <v>570000000</v>
      </c>
      <c r="DE282" s="98">
        <f t="shared" si="601"/>
        <v>1182000000</v>
      </c>
      <c r="DF282" s="98">
        <f t="shared" si="601"/>
        <v>1033445612</v>
      </c>
      <c r="DG282" s="98">
        <f t="shared" si="601"/>
        <v>734443664</v>
      </c>
      <c r="DH282" s="98"/>
      <c r="DI282" s="857">
        <f t="shared" si="601"/>
        <v>0</v>
      </c>
      <c r="DJ282" s="857">
        <f t="shared" si="601"/>
        <v>0</v>
      </c>
      <c r="DK282" s="857">
        <f t="shared" si="601"/>
        <v>0</v>
      </c>
      <c r="DL282" s="857">
        <f t="shared" si="601"/>
        <v>0</v>
      </c>
      <c r="DM282" s="857">
        <f t="shared" si="601"/>
        <v>0</v>
      </c>
      <c r="DN282" s="857">
        <f t="shared" si="601"/>
        <v>170000000</v>
      </c>
      <c r="DO282" s="857">
        <f t="shared" si="601"/>
        <v>0</v>
      </c>
      <c r="DP282" s="857">
        <f t="shared" si="601"/>
        <v>0</v>
      </c>
      <c r="DQ282" s="857">
        <f t="shared" si="601"/>
        <v>70000000</v>
      </c>
      <c r="DR282" s="857">
        <f t="shared" si="601"/>
        <v>1095000000</v>
      </c>
      <c r="DS282" s="857">
        <f t="shared" si="601"/>
        <v>200160000</v>
      </c>
      <c r="DT282" s="857">
        <f t="shared" si="601"/>
        <v>55750000</v>
      </c>
      <c r="DU282" s="857">
        <f t="shared" si="601"/>
        <v>0</v>
      </c>
      <c r="DV282" s="857">
        <f t="shared" si="601"/>
        <v>0</v>
      </c>
      <c r="DW282" s="857">
        <f t="shared" si="601"/>
        <v>0</v>
      </c>
      <c r="DX282" s="857">
        <f t="shared" si="601"/>
        <v>0</v>
      </c>
      <c r="DY282" s="857">
        <f t="shared" si="601"/>
        <v>0</v>
      </c>
      <c r="DZ282" s="857">
        <f t="shared" si="601"/>
        <v>0</v>
      </c>
      <c r="EA282" s="857">
        <f t="shared" si="601"/>
        <v>0</v>
      </c>
      <c r="EB282" s="857">
        <f t="shared" si="601"/>
        <v>0</v>
      </c>
      <c r="EC282" s="857">
        <f t="shared" si="601"/>
        <v>0</v>
      </c>
      <c r="ED282" s="857">
        <f t="shared" si="601"/>
        <v>0</v>
      </c>
      <c r="EE282" s="857">
        <f t="shared" si="601"/>
        <v>0</v>
      </c>
      <c r="EF282" s="857">
        <f t="shared" si="601"/>
        <v>0</v>
      </c>
      <c r="EG282" s="857">
        <f t="shared" ref="EG282" si="602">SUM(EG283:EG284)</f>
        <v>0</v>
      </c>
      <c r="EH282" s="857">
        <f t="shared" ref="EH282:ER282" si="603">SUM(EH283:EH284)</f>
        <v>0</v>
      </c>
      <c r="EI282" s="857">
        <f t="shared" si="603"/>
        <v>0</v>
      </c>
      <c r="EJ282" s="857">
        <f t="shared" si="603"/>
        <v>0</v>
      </c>
      <c r="EK282" s="857">
        <f t="shared" si="603"/>
        <v>0</v>
      </c>
      <c r="EL282" s="857">
        <f t="shared" si="603"/>
        <v>0</v>
      </c>
      <c r="EM282" s="857">
        <f t="shared" si="603"/>
        <v>0</v>
      </c>
      <c r="EN282" s="857">
        <f t="shared" si="603"/>
        <v>0</v>
      </c>
      <c r="EO282" s="857">
        <f t="shared" si="603"/>
        <v>500000000</v>
      </c>
      <c r="EP282" s="857">
        <f t="shared" si="603"/>
        <v>0</v>
      </c>
      <c r="EQ282" s="857">
        <f t="shared" si="603"/>
        <v>0</v>
      </c>
      <c r="ER282" s="857">
        <f t="shared" si="603"/>
        <v>0</v>
      </c>
      <c r="ES282" s="857">
        <f>SUM(ES283:ES284)</f>
        <v>570000000</v>
      </c>
      <c r="ET282" s="857">
        <f t="shared" ref="ET282:EV282" si="604">SUM(ET283:ET284)</f>
        <v>1265000000</v>
      </c>
      <c r="EU282" s="857">
        <f t="shared" si="604"/>
        <v>200160000</v>
      </c>
      <c r="EV282" s="857">
        <f t="shared" si="604"/>
        <v>55750000</v>
      </c>
      <c r="EW282" s="691"/>
      <c r="EX282" s="691"/>
      <c r="EY282" s="691"/>
      <c r="EZ282" s="691"/>
      <c r="FA282" s="691"/>
      <c r="FB282" s="691"/>
      <c r="FC282" s="691"/>
      <c r="FD282" s="691"/>
      <c r="FE282" s="691"/>
      <c r="FF282" s="98">
        <f>SUM(FF283:FF284)</f>
        <v>1570000000</v>
      </c>
      <c r="FG282" s="857">
        <f>SUM(FG283:FG284)</f>
        <v>3280000000</v>
      </c>
    </row>
    <row r="283" spans="1:163" ht="108" customHeight="1" x14ac:dyDescent="0.2">
      <c r="A283" s="299"/>
      <c r="B283" s="299"/>
      <c r="C283" s="247">
        <v>5</v>
      </c>
      <c r="D283" s="527" t="s">
        <v>406</v>
      </c>
      <c r="E283" s="235" t="s">
        <v>121</v>
      </c>
      <c r="F283" s="235" t="s">
        <v>122</v>
      </c>
      <c r="G283" s="226">
        <v>191</v>
      </c>
      <c r="H283" s="734" t="s">
        <v>662</v>
      </c>
      <c r="I283" s="218" t="s">
        <v>663</v>
      </c>
      <c r="J283" s="223" t="s">
        <v>631</v>
      </c>
      <c r="K283" s="223">
        <v>14</v>
      </c>
      <c r="L283" s="224" t="s">
        <v>58</v>
      </c>
      <c r="M283" s="227" t="s">
        <v>53</v>
      </c>
      <c r="N283" s="227">
        <v>1</v>
      </c>
      <c r="O283" s="226">
        <v>1</v>
      </c>
      <c r="P283" s="918">
        <v>0.6</v>
      </c>
      <c r="Q283" s="793">
        <v>1</v>
      </c>
      <c r="R283" s="228"/>
      <c r="S283" s="934">
        <v>1</v>
      </c>
      <c r="T283" s="227">
        <v>1</v>
      </c>
      <c r="U283" s="227"/>
      <c r="V283" s="934">
        <v>0.3</v>
      </c>
      <c r="W283" s="227">
        <v>1</v>
      </c>
      <c r="X283" s="224"/>
      <c r="Y283" s="282">
        <f>BL283/BL282</f>
        <v>0.89473684210526316</v>
      </c>
      <c r="Z283" s="227">
        <v>10</v>
      </c>
      <c r="AA283" s="224" t="s">
        <v>385</v>
      </c>
      <c r="AB283" s="67"/>
      <c r="AC283" s="68"/>
      <c r="AD283" s="68"/>
      <c r="AE283" s="68"/>
      <c r="AF283" s="67"/>
      <c r="AG283" s="68"/>
      <c r="AH283" s="68"/>
      <c r="AI283" s="68"/>
      <c r="AJ283" s="69">
        <v>10000000</v>
      </c>
      <c r="AK283" s="69">
        <v>85000000</v>
      </c>
      <c r="AL283" s="68">
        <v>75000000</v>
      </c>
      <c r="AM283" s="68">
        <v>51000000</v>
      </c>
      <c r="AN283" s="67"/>
      <c r="AO283" s="68"/>
      <c r="AP283" s="68"/>
      <c r="AQ283" s="68"/>
      <c r="AR283" s="67"/>
      <c r="AS283" s="68"/>
      <c r="AT283" s="68"/>
      <c r="AU283" s="68"/>
      <c r="AV283" s="67"/>
      <c r="AW283" s="68"/>
      <c r="AX283" s="68"/>
      <c r="AY283" s="68"/>
      <c r="AZ283" s="67"/>
      <c r="BA283" s="68"/>
      <c r="BB283" s="68"/>
      <c r="BC283" s="68"/>
      <c r="BD283" s="67"/>
      <c r="BE283" s="68"/>
      <c r="BF283" s="68"/>
      <c r="BG283" s="68"/>
      <c r="BH283" s="67">
        <v>500000000</v>
      </c>
      <c r="BI283" s="68"/>
      <c r="BJ283" s="68"/>
      <c r="BK283" s="68"/>
      <c r="BL283" s="67">
        <f>+AB283+AF283+AJ283+AN283+AR283+AV283+AZ283+BD283+BH283</f>
        <v>510000000</v>
      </c>
      <c r="BM283" s="68">
        <f t="shared" ref="BM283:BO284" si="605">AC283+AG283+AK283+AO283+AS283+AW283+BA283+BE283+BI283</f>
        <v>85000000</v>
      </c>
      <c r="BN283" s="68">
        <f t="shared" si="605"/>
        <v>75000000</v>
      </c>
      <c r="BO283" s="68">
        <f t="shared" si="605"/>
        <v>51000000</v>
      </c>
      <c r="BP283" s="682"/>
      <c r="BQ283" s="238"/>
      <c r="BR283" s="238"/>
      <c r="BS283" s="238"/>
      <c r="BT283" s="682"/>
      <c r="BU283" s="238"/>
      <c r="BV283" s="238"/>
      <c r="BW283" s="238"/>
      <c r="BX283" s="238"/>
      <c r="BY283" s="682">
        <v>10000000</v>
      </c>
      <c r="BZ283" s="238">
        <v>1100000000</v>
      </c>
      <c r="CA283" s="238">
        <v>956439613</v>
      </c>
      <c r="CB283" s="238">
        <v>657437665</v>
      </c>
      <c r="CC283" s="238"/>
      <c r="CD283" s="682"/>
      <c r="CE283" s="238"/>
      <c r="CF283" s="238"/>
      <c r="CG283" s="238"/>
      <c r="CH283" s="682"/>
      <c r="CI283" s="238"/>
      <c r="CJ283" s="238"/>
      <c r="CK283" s="238"/>
      <c r="CL283" s="682"/>
      <c r="CM283" s="238"/>
      <c r="CN283" s="238"/>
      <c r="CO283" s="238"/>
      <c r="CP283" s="682"/>
      <c r="CQ283" s="238"/>
      <c r="CR283" s="238"/>
      <c r="CS283" s="238"/>
      <c r="CT283" s="238"/>
      <c r="CU283" s="682"/>
      <c r="CV283" s="238"/>
      <c r="CW283" s="238"/>
      <c r="CX283" s="238"/>
      <c r="CY283" s="238"/>
      <c r="CZ283" s="682">
        <v>500000000</v>
      </c>
      <c r="DA283" s="238"/>
      <c r="DB283" s="238"/>
      <c r="DC283" s="238"/>
      <c r="DD283" s="676">
        <f t="shared" ref="DD283:DD293" si="606">BP283+BT283+BY283+CD283+CH283+CL283+CP283+CU283+CZ283</f>
        <v>510000000</v>
      </c>
      <c r="DE283" s="711">
        <f t="shared" ref="DE283:DG284" si="607">BQ283+BU283+BZ283+CE283+CI283+CM283+CQ283+CV283+DA283</f>
        <v>1100000000</v>
      </c>
      <c r="DF283" s="711">
        <f t="shared" si="607"/>
        <v>956439613</v>
      </c>
      <c r="DG283" s="711">
        <f t="shared" si="607"/>
        <v>657437665</v>
      </c>
      <c r="DH283" s="711"/>
      <c r="DI283" s="682"/>
      <c r="DJ283" s="686"/>
      <c r="DK283" s="682"/>
      <c r="DL283" s="682"/>
      <c r="DM283" s="682"/>
      <c r="DN283" s="682">
        <v>170000000</v>
      </c>
      <c r="DO283" s="682"/>
      <c r="DP283" s="682"/>
      <c r="DQ283" s="682">
        <v>10000000</v>
      </c>
      <c r="DR283" s="682">
        <v>1015000000</v>
      </c>
      <c r="DS283" s="682">
        <v>179880000</v>
      </c>
      <c r="DT283" s="682">
        <v>48990000</v>
      </c>
      <c r="DU283" s="682"/>
      <c r="DV283" s="682"/>
      <c r="DW283" s="682"/>
      <c r="DX283" s="682"/>
      <c r="DY283" s="682"/>
      <c r="DZ283" s="682"/>
      <c r="EA283" s="682"/>
      <c r="EB283" s="682"/>
      <c r="EC283" s="682"/>
      <c r="ED283" s="682"/>
      <c r="EE283" s="682"/>
      <c r="EF283" s="682"/>
      <c r="EG283" s="682"/>
      <c r="EH283" s="682"/>
      <c r="EI283" s="682"/>
      <c r="EJ283" s="682"/>
      <c r="EK283" s="682"/>
      <c r="EL283" s="682"/>
      <c r="EM283" s="682"/>
      <c r="EN283" s="682"/>
      <c r="EO283" s="682">
        <v>500000000</v>
      </c>
      <c r="EP283" s="682"/>
      <c r="EQ283" s="682"/>
      <c r="ER283" s="682"/>
      <c r="ES283" s="676">
        <f>DI283+DM283+DQ283+DU283+DY283+EC283+EG283+EK283+EO283</f>
        <v>510000000</v>
      </c>
      <c r="ET283" s="690">
        <f t="shared" ref="ET283:EV284" si="608">DJ283+DN283+DR283+DV283+DZ283+ED283+EH283+EL283+EP283</f>
        <v>1185000000</v>
      </c>
      <c r="EU283" s="690">
        <f t="shared" si="608"/>
        <v>179880000</v>
      </c>
      <c r="EV283" s="690">
        <f t="shared" si="608"/>
        <v>48990000</v>
      </c>
      <c r="EW283" s="834"/>
      <c r="EX283" s="682"/>
      <c r="EY283" s="682">
        <v>62631579</v>
      </c>
      <c r="EZ283" s="682"/>
      <c r="FA283" s="682"/>
      <c r="FB283" s="682"/>
      <c r="FC283" s="682"/>
      <c r="FD283" s="682"/>
      <c r="FE283" s="682">
        <v>1500000000</v>
      </c>
      <c r="FF283" s="676">
        <f>EW283+EX283+EY283+EZ283+FA283+FB283+FC283+FD283+FE283</f>
        <v>1562631579</v>
      </c>
      <c r="FG283" s="107">
        <f>BL283+DD283+ES283+FF283</f>
        <v>3092631579</v>
      </c>
    </row>
    <row r="284" spans="1:163" ht="144" customHeight="1" x14ac:dyDescent="0.2">
      <c r="A284" s="299"/>
      <c r="B284" s="299"/>
      <c r="C284" s="239">
        <v>27</v>
      </c>
      <c r="D284" s="218" t="s">
        <v>572</v>
      </c>
      <c r="E284" s="302" t="s">
        <v>664</v>
      </c>
      <c r="F284" s="302">
        <v>0.92</v>
      </c>
      <c r="G284" s="226">
        <v>192</v>
      </c>
      <c r="H284" s="734" t="s">
        <v>665</v>
      </c>
      <c r="I284" s="218" t="s">
        <v>666</v>
      </c>
      <c r="J284" s="223" t="s">
        <v>631</v>
      </c>
      <c r="K284" s="223">
        <v>14</v>
      </c>
      <c r="L284" s="224" t="s">
        <v>58</v>
      </c>
      <c r="M284" s="227">
        <v>1</v>
      </c>
      <c r="N284" s="227">
        <v>1</v>
      </c>
      <c r="O284" s="226">
        <v>1</v>
      </c>
      <c r="P284" s="918">
        <v>0.4</v>
      </c>
      <c r="Q284" s="793">
        <v>1</v>
      </c>
      <c r="R284" s="228"/>
      <c r="S284" s="934">
        <v>1</v>
      </c>
      <c r="T284" s="227">
        <v>1</v>
      </c>
      <c r="U284" s="227"/>
      <c r="V284" s="934">
        <v>0.25</v>
      </c>
      <c r="W284" s="227">
        <v>1</v>
      </c>
      <c r="X284" s="224"/>
      <c r="Y284" s="282">
        <f>BL284/BL282</f>
        <v>0.10526315789473684</v>
      </c>
      <c r="Z284" s="227">
        <v>8</v>
      </c>
      <c r="AA284" s="224" t="s">
        <v>135</v>
      </c>
      <c r="AB284" s="67"/>
      <c r="AC284" s="68"/>
      <c r="AD284" s="68"/>
      <c r="AE284" s="68"/>
      <c r="AF284" s="67"/>
      <c r="AG284" s="68"/>
      <c r="AH284" s="68"/>
      <c r="AI284" s="68"/>
      <c r="AJ284" s="67">
        <v>60000000</v>
      </c>
      <c r="AK284" s="68">
        <v>60000000</v>
      </c>
      <c r="AL284" s="68">
        <v>30756666</v>
      </c>
      <c r="AM284" s="68">
        <v>30756666</v>
      </c>
      <c r="AN284" s="67"/>
      <c r="AO284" s="68"/>
      <c r="AP284" s="68"/>
      <c r="AQ284" s="68"/>
      <c r="AR284" s="67"/>
      <c r="AS284" s="68"/>
      <c r="AT284" s="68"/>
      <c r="AU284" s="68"/>
      <c r="AV284" s="67"/>
      <c r="AW284" s="68"/>
      <c r="AX284" s="68"/>
      <c r="AY284" s="68"/>
      <c r="AZ284" s="67"/>
      <c r="BA284" s="68"/>
      <c r="BB284" s="68"/>
      <c r="BC284" s="68"/>
      <c r="BD284" s="67"/>
      <c r="BE284" s="68"/>
      <c r="BF284" s="68"/>
      <c r="BG284" s="68"/>
      <c r="BH284" s="67"/>
      <c r="BI284" s="68"/>
      <c r="BJ284" s="68"/>
      <c r="BK284" s="68"/>
      <c r="BL284" s="67">
        <f>+AB284+AF284+AJ284+AN284+AR284+AV284+AZ284+BD284+BH284</f>
        <v>60000000</v>
      </c>
      <c r="BM284" s="68">
        <f t="shared" si="605"/>
        <v>60000000</v>
      </c>
      <c r="BN284" s="68">
        <f t="shared" si="605"/>
        <v>30756666</v>
      </c>
      <c r="BO284" s="68">
        <f t="shared" si="605"/>
        <v>30756666</v>
      </c>
      <c r="BP284" s="682">
        <v>0</v>
      </c>
      <c r="BQ284" s="238">
        <v>0</v>
      </c>
      <c r="BR284" s="238">
        <v>0</v>
      </c>
      <c r="BS284" s="238">
        <v>0</v>
      </c>
      <c r="BT284" s="682">
        <v>0</v>
      </c>
      <c r="BU284" s="238">
        <v>15000000</v>
      </c>
      <c r="BV284" s="238">
        <v>15000000</v>
      </c>
      <c r="BW284" s="238">
        <v>15000000</v>
      </c>
      <c r="BX284" s="238"/>
      <c r="BY284" s="682">
        <v>60000000</v>
      </c>
      <c r="BZ284" s="238">
        <v>67000000</v>
      </c>
      <c r="CA284" s="238">
        <v>62005999</v>
      </c>
      <c r="CB284" s="238">
        <v>62005999</v>
      </c>
      <c r="CC284" s="238"/>
      <c r="CD284" s="682">
        <v>0</v>
      </c>
      <c r="CE284" s="238">
        <v>0</v>
      </c>
      <c r="CF284" s="238">
        <v>0</v>
      </c>
      <c r="CG284" s="238">
        <v>0</v>
      </c>
      <c r="CH284" s="682">
        <v>0</v>
      </c>
      <c r="CI284" s="238">
        <v>0</v>
      </c>
      <c r="CJ284" s="238">
        <v>0</v>
      </c>
      <c r="CK284" s="238">
        <v>0</v>
      </c>
      <c r="CL284" s="682">
        <v>0</v>
      </c>
      <c r="CM284" s="238">
        <v>0</v>
      </c>
      <c r="CN284" s="238">
        <v>0</v>
      </c>
      <c r="CO284" s="238">
        <v>0</v>
      </c>
      <c r="CP284" s="682">
        <v>0</v>
      </c>
      <c r="CQ284" s="238">
        <v>0</v>
      </c>
      <c r="CR284" s="238">
        <v>0</v>
      </c>
      <c r="CS284" s="238">
        <v>0</v>
      </c>
      <c r="CT284" s="238"/>
      <c r="CU284" s="682">
        <v>0</v>
      </c>
      <c r="CV284" s="238">
        <v>0</v>
      </c>
      <c r="CW284" s="238">
        <v>0</v>
      </c>
      <c r="CX284" s="238">
        <v>0</v>
      </c>
      <c r="CY284" s="238"/>
      <c r="CZ284" s="682">
        <v>0</v>
      </c>
      <c r="DA284" s="238">
        <v>0</v>
      </c>
      <c r="DB284" s="238">
        <v>0</v>
      </c>
      <c r="DC284" s="238">
        <v>0</v>
      </c>
      <c r="DD284" s="676">
        <f t="shared" si="606"/>
        <v>60000000</v>
      </c>
      <c r="DE284" s="711">
        <f t="shared" si="607"/>
        <v>82000000</v>
      </c>
      <c r="DF284" s="711">
        <f t="shared" si="607"/>
        <v>77005999</v>
      </c>
      <c r="DG284" s="711">
        <f t="shared" si="607"/>
        <v>77005999</v>
      </c>
      <c r="DH284" s="711"/>
      <c r="DI284" s="682"/>
      <c r="DJ284" s="686"/>
      <c r="DK284" s="682"/>
      <c r="DL284" s="682"/>
      <c r="DM284" s="682"/>
      <c r="DN284" s="682"/>
      <c r="DO284" s="682"/>
      <c r="DP284" s="682"/>
      <c r="DQ284" s="682">
        <v>60000000</v>
      </c>
      <c r="DR284" s="682">
        <v>80000000</v>
      </c>
      <c r="DS284" s="682">
        <v>20280000</v>
      </c>
      <c r="DT284" s="682">
        <v>6760000</v>
      </c>
      <c r="DU284" s="682"/>
      <c r="DV284" s="682"/>
      <c r="DW284" s="682"/>
      <c r="DX284" s="682"/>
      <c r="DY284" s="682"/>
      <c r="DZ284" s="682"/>
      <c r="EA284" s="682"/>
      <c r="EB284" s="682"/>
      <c r="EC284" s="682"/>
      <c r="ED284" s="682"/>
      <c r="EE284" s="682"/>
      <c r="EF284" s="682"/>
      <c r="EG284" s="682"/>
      <c r="EH284" s="682"/>
      <c r="EI284" s="682"/>
      <c r="EJ284" s="682"/>
      <c r="EK284" s="682"/>
      <c r="EL284" s="682"/>
      <c r="EM284" s="682"/>
      <c r="EN284" s="682"/>
      <c r="EO284" s="682"/>
      <c r="EP284" s="682"/>
      <c r="EQ284" s="682"/>
      <c r="ER284" s="682"/>
      <c r="ES284" s="676">
        <f>DI284+DM284+DQ284+DU284+DY284+EC284+EG284+EK284+EO284</f>
        <v>60000000</v>
      </c>
      <c r="ET284" s="690">
        <f t="shared" si="608"/>
        <v>80000000</v>
      </c>
      <c r="EU284" s="690">
        <f t="shared" si="608"/>
        <v>20280000</v>
      </c>
      <c r="EV284" s="690">
        <f t="shared" si="608"/>
        <v>6760000</v>
      </c>
      <c r="EW284" s="834"/>
      <c r="EX284" s="682"/>
      <c r="EY284" s="682">
        <v>7368421</v>
      </c>
      <c r="EZ284" s="682"/>
      <c r="FA284" s="682"/>
      <c r="FB284" s="682"/>
      <c r="FC284" s="682"/>
      <c r="FD284" s="682"/>
      <c r="FE284" s="682"/>
      <c r="FF284" s="676">
        <f>EW284+EX284+EY284+EZ284+FA284+FB284+FC284+FD284+FE284</f>
        <v>7368421</v>
      </c>
      <c r="FG284" s="107">
        <f>BL284+DD284+ES284+FF284</f>
        <v>187368421</v>
      </c>
    </row>
    <row r="285" spans="1:163" ht="24.75" customHeight="1" x14ac:dyDescent="0.2">
      <c r="A285" s="299"/>
      <c r="B285" s="299"/>
      <c r="C285" s="205">
        <v>63</v>
      </c>
      <c r="D285" s="206" t="s">
        <v>667</v>
      </c>
      <c r="E285" s="206"/>
      <c r="F285" s="209"/>
      <c r="G285" s="210"/>
      <c r="H285" s="209"/>
      <c r="I285" s="209"/>
      <c r="J285" s="208"/>
      <c r="K285" s="210"/>
      <c r="L285" s="211"/>
      <c r="M285" s="209"/>
      <c r="N285" s="209"/>
      <c r="O285" s="212"/>
      <c r="P285" s="212"/>
      <c r="Q285" s="209"/>
      <c r="R285" s="213"/>
      <c r="S285" s="865"/>
      <c r="T285" s="209"/>
      <c r="U285" s="209"/>
      <c r="V285" s="212"/>
      <c r="W285" s="210"/>
      <c r="X285" s="210"/>
      <c r="Y285" s="300"/>
      <c r="Z285" s="210"/>
      <c r="AA285" s="210"/>
      <c r="AB285" s="65">
        <f t="shared" ref="AB285:BK285" si="609">SUM(AB286:AB287)</f>
        <v>0</v>
      </c>
      <c r="AC285" s="65">
        <f t="shared" si="609"/>
        <v>0</v>
      </c>
      <c r="AD285" s="65">
        <f t="shared" si="609"/>
        <v>0</v>
      </c>
      <c r="AE285" s="65">
        <f t="shared" si="609"/>
        <v>0</v>
      </c>
      <c r="AF285" s="65">
        <f t="shared" si="609"/>
        <v>0</v>
      </c>
      <c r="AG285" s="65">
        <f t="shared" si="609"/>
        <v>0</v>
      </c>
      <c r="AH285" s="65">
        <f t="shared" si="609"/>
        <v>0</v>
      </c>
      <c r="AI285" s="65">
        <f t="shared" si="609"/>
        <v>0</v>
      </c>
      <c r="AJ285" s="65">
        <f t="shared" si="609"/>
        <v>50000000</v>
      </c>
      <c r="AK285" s="65">
        <f t="shared" si="609"/>
        <v>100000000</v>
      </c>
      <c r="AL285" s="65">
        <f t="shared" si="609"/>
        <v>40500000</v>
      </c>
      <c r="AM285" s="65">
        <f t="shared" si="609"/>
        <v>40500000</v>
      </c>
      <c r="AN285" s="65">
        <f t="shared" si="609"/>
        <v>0</v>
      </c>
      <c r="AO285" s="65">
        <f t="shared" si="609"/>
        <v>0</v>
      </c>
      <c r="AP285" s="65">
        <f t="shared" si="609"/>
        <v>0</v>
      </c>
      <c r="AQ285" s="65">
        <f t="shared" si="609"/>
        <v>0</v>
      </c>
      <c r="AR285" s="65">
        <f t="shared" si="609"/>
        <v>0</v>
      </c>
      <c r="AS285" s="65">
        <f t="shared" si="609"/>
        <v>0</v>
      </c>
      <c r="AT285" s="65">
        <f t="shared" si="609"/>
        <v>0</v>
      </c>
      <c r="AU285" s="65">
        <f t="shared" si="609"/>
        <v>0</v>
      </c>
      <c r="AV285" s="65">
        <f t="shared" si="609"/>
        <v>0</v>
      </c>
      <c r="AW285" s="65">
        <f t="shared" si="609"/>
        <v>0</v>
      </c>
      <c r="AX285" s="65">
        <f t="shared" si="609"/>
        <v>0</v>
      </c>
      <c r="AY285" s="65">
        <f t="shared" si="609"/>
        <v>0</v>
      </c>
      <c r="AZ285" s="65">
        <f t="shared" si="609"/>
        <v>0</v>
      </c>
      <c r="BA285" s="65">
        <f t="shared" si="609"/>
        <v>0</v>
      </c>
      <c r="BB285" s="65">
        <f t="shared" si="609"/>
        <v>0</v>
      </c>
      <c r="BC285" s="65">
        <f t="shared" si="609"/>
        <v>0</v>
      </c>
      <c r="BD285" s="65">
        <f t="shared" si="609"/>
        <v>0</v>
      </c>
      <c r="BE285" s="65">
        <f t="shared" si="609"/>
        <v>0</v>
      </c>
      <c r="BF285" s="65">
        <f t="shared" si="609"/>
        <v>0</v>
      </c>
      <c r="BG285" s="65">
        <f t="shared" si="609"/>
        <v>0</v>
      </c>
      <c r="BH285" s="65">
        <f t="shared" si="609"/>
        <v>0</v>
      </c>
      <c r="BI285" s="65">
        <f t="shared" si="609"/>
        <v>0</v>
      </c>
      <c r="BJ285" s="65">
        <f t="shared" si="609"/>
        <v>0</v>
      </c>
      <c r="BK285" s="65">
        <f t="shared" si="609"/>
        <v>0</v>
      </c>
      <c r="BL285" s="82">
        <f>SUM(BL286:BL287)</f>
        <v>50000000</v>
      </c>
      <c r="BM285" s="65">
        <f>SUM(BM286:BM287)</f>
        <v>100000000</v>
      </c>
      <c r="BN285" s="65">
        <f t="shared" ref="BN285:ED285" si="610">SUM(BN286:BN287)</f>
        <v>40500000</v>
      </c>
      <c r="BO285" s="65">
        <f t="shared" si="610"/>
        <v>40500000</v>
      </c>
      <c r="BP285" s="65">
        <f t="shared" si="610"/>
        <v>0</v>
      </c>
      <c r="BQ285" s="135">
        <f t="shared" si="610"/>
        <v>0</v>
      </c>
      <c r="BR285" s="135">
        <f t="shared" si="610"/>
        <v>0</v>
      </c>
      <c r="BS285" s="135">
        <f t="shared" si="610"/>
        <v>0</v>
      </c>
      <c r="BT285" s="65">
        <f t="shared" si="610"/>
        <v>0</v>
      </c>
      <c r="BU285" s="135">
        <f t="shared" si="610"/>
        <v>55000000</v>
      </c>
      <c r="BV285" s="135">
        <f t="shared" si="610"/>
        <v>33416550</v>
      </c>
      <c r="BW285" s="135">
        <f t="shared" si="610"/>
        <v>33416550</v>
      </c>
      <c r="BX285" s="135"/>
      <c r="BY285" s="65">
        <f t="shared" si="610"/>
        <v>50000000</v>
      </c>
      <c r="BZ285" s="135">
        <f t="shared" si="610"/>
        <v>120000000</v>
      </c>
      <c r="CA285" s="135">
        <f t="shared" si="610"/>
        <v>115932400</v>
      </c>
      <c r="CB285" s="135">
        <f t="shared" si="610"/>
        <v>115932400</v>
      </c>
      <c r="CC285" s="135"/>
      <c r="CD285" s="65">
        <f t="shared" si="610"/>
        <v>0</v>
      </c>
      <c r="CE285" s="135">
        <f t="shared" si="610"/>
        <v>0</v>
      </c>
      <c r="CF285" s="135">
        <f t="shared" si="610"/>
        <v>0</v>
      </c>
      <c r="CG285" s="135">
        <f t="shared" si="610"/>
        <v>0</v>
      </c>
      <c r="CH285" s="65">
        <f t="shared" si="610"/>
        <v>0</v>
      </c>
      <c r="CI285" s="135">
        <f t="shared" si="610"/>
        <v>0</v>
      </c>
      <c r="CJ285" s="135">
        <f t="shared" si="610"/>
        <v>0</v>
      </c>
      <c r="CK285" s="135">
        <f t="shared" si="610"/>
        <v>0</v>
      </c>
      <c r="CL285" s="65">
        <f t="shared" si="610"/>
        <v>0</v>
      </c>
      <c r="CM285" s="135">
        <f t="shared" si="610"/>
        <v>0</v>
      </c>
      <c r="CN285" s="135">
        <f t="shared" si="610"/>
        <v>0</v>
      </c>
      <c r="CO285" s="135">
        <f t="shared" si="610"/>
        <v>0</v>
      </c>
      <c r="CP285" s="65">
        <f t="shared" si="610"/>
        <v>0</v>
      </c>
      <c r="CQ285" s="135">
        <f t="shared" si="610"/>
        <v>0</v>
      </c>
      <c r="CR285" s="135">
        <f t="shared" si="610"/>
        <v>0</v>
      </c>
      <c r="CS285" s="135">
        <f t="shared" si="610"/>
        <v>0</v>
      </c>
      <c r="CT285" s="135"/>
      <c r="CU285" s="65">
        <f t="shared" si="610"/>
        <v>0</v>
      </c>
      <c r="CV285" s="135">
        <f t="shared" si="610"/>
        <v>0</v>
      </c>
      <c r="CW285" s="135">
        <f t="shared" si="610"/>
        <v>0</v>
      </c>
      <c r="CX285" s="135">
        <f t="shared" si="610"/>
        <v>0</v>
      </c>
      <c r="CY285" s="135"/>
      <c r="CZ285" s="65">
        <f t="shared" si="610"/>
        <v>0</v>
      </c>
      <c r="DA285" s="135">
        <f t="shared" si="610"/>
        <v>0</v>
      </c>
      <c r="DB285" s="135">
        <f t="shared" si="610"/>
        <v>0</v>
      </c>
      <c r="DC285" s="135">
        <f t="shared" si="610"/>
        <v>0</v>
      </c>
      <c r="DD285" s="65">
        <f t="shared" si="610"/>
        <v>50000000</v>
      </c>
      <c r="DE285" s="65">
        <f t="shared" si="610"/>
        <v>175000000</v>
      </c>
      <c r="DF285" s="65">
        <f t="shared" si="610"/>
        <v>149348950</v>
      </c>
      <c r="DG285" s="65">
        <f t="shared" si="610"/>
        <v>149348950</v>
      </c>
      <c r="DH285" s="65"/>
      <c r="DI285" s="65">
        <f t="shared" si="610"/>
        <v>0</v>
      </c>
      <c r="DJ285" s="65">
        <f t="shared" si="610"/>
        <v>0</v>
      </c>
      <c r="DK285" s="65">
        <f t="shared" si="610"/>
        <v>0</v>
      </c>
      <c r="DL285" s="65">
        <f t="shared" si="610"/>
        <v>0</v>
      </c>
      <c r="DM285" s="65">
        <f t="shared" si="610"/>
        <v>0</v>
      </c>
      <c r="DN285" s="65">
        <f t="shared" si="610"/>
        <v>0</v>
      </c>
      <c r="DO285" s="65">
        <f t="shared" si="610"/>
        <v>0</v>
      </c>
      <c r="DP285" s="65">
        <f t="shared" si="610"/>
        <v>0</v>
      </c>
      <c r="DQ285" s="65">
        <f t="shared" si="610"/>
        <v>50000000</v>
      </c>
      <c r="DR285" s="65">
        <f t="shared" si="610"/>
        <v>100000000</v>
      </c>
      <c r="DS285" s="65">
        <f t="shared" si="610"/>
        <v>56680000</v>
      </c>
      <c r="DT285" s="65">
        <f t="shared" si="610"/>
        <v>6640000</v>
      </c>
      <c r="DU285" s="65">
        <f t="shared" si="610"/>
        <v>0</v>
      </c>
      <c r="DV285" s="65">
        <f t="shared" si="610"/>
        <v>0</v>
      </c>
      <c r="DW285" s="65">
        <f t="shared" si="610"/>
        <v>0</v>
      </c>
      <c r="DX285" s="65">
        <f t="shared" si="610"/>
        <v>0</v>
      </c>
      <c r="DY285" s="65">
        <f t="shared" si="610"/>
        <v>0</v>
      </c>
      <c r="DZ285" s="65">
        <f t="shared" si="610"/>
        <v>0</v>
      </c>
      <c r="EA285" s="65">
        <f t="shared" si="610"/>
        <v>0</v>
      </c>
      <c r="EB285" s="65">
        <f t="shared" si="610"/>
        <v>0</v>
      </c>
      <c r="EC285" s="65">
        <f t="shared" si="610"/>
        <v>0</v>
      </c>
      <c r="ED285" s="65">
        <f t="shared" si="610"/>
        <v>0</v>
      </c>
      <c r="EE285" s="65">
        <f t="shared" ref="EE285:ER285" si="611">SUM(EE286:EE287)</f>
        <v>0</v>
      </c>
      <c r="EF285" s="65">
        <f t="shared" si="611"/>
        <v>0</v>
      </c>
      <c r="EG285" s="65">
        <f t="shared" si="611"/>
        <v>0</v>
      </c>
      <c r="EH285" s="65">
        <f t="shared" si="611"/>
        <v>0</v>
      </c>
      <c r="EI285" s="65">
        <f t="shared" si="611"/>
        <v>0</v>
      </c>
      <c r="EJ285" s="65">
        <f t="shared" si="611"/>
        <v>0</v>
      </c>
      <c r="EK285" s="65">
        <f t="shared" si="611"/>
        <v>0</v>
      </c>
      <c r="EL285" s="65">
        <f t="shared" si="611"/>
        <v>0</v>
      </c>
      <c r="EM285" s="65">
        <f t="shared" si="611"/>
        <v>0</v>
      </c>
      <c r="EN285" s="65">
        <f t="shared" si="611"/>
        <v>0</v>
      </c>
      <c r="EO285" s="65">
        <f t="shared" si="611"/>
        <v>0</v>
      </c>
      <c r="EP285" s="65">
        <f t="shared" si="611"/>
        <v>0</v>
      </c>
      <c r="EQ285" s="65">
        <f t="shared" si="611"/>
        <v>0</v>
      </c>
      <c r="ER285" s="65">
        <f t="shared" si="611"/>
        <v>0</v>
      </c>
      <c r="ES285" s="65">
        <f>SUM(ES286:ES287)</f>
        <v>50000000</v>
      </c>
      <c r="ET285" s="65">
        <f t="shared" ref="ET285:EV285" si="612">SUM(ET286:ET287)</f>
        <v>100000000</v>
      </c>
      <c r="EU285" s="65">
        <f t="shared" si="612"/>
        <v>56680000</v>
      </c>
      <c r="EV285" s="65">
        <f t="shared" si="612"/>
        <v>6640000</v>
      </c>
      <c r="EW285" s="675"/>
      <c r="EX285" s="675"/>
      <c r="EY285" s="675"/>
      <c r="EZ285" s="675"/>
      <c r="FA285" s="675"/>
      <c r="FB285" s="675"/>
      <c r="FC285" s="675"/>
      <c r="FD285" s="675"/>
      <c r="FE285" s="675"/>
      <c r="FF285" s="82">
        <f>SUM(FF286:FF287)</f>
        <v>50000000</v>
      </c>
      <c r="FG285" s="65">
        <f>SUM(FG286:FG287)</f>
        <v>200000000</v>
      </c>
    </row>
    <row r="286" spans="1:163" ht="59.25" customHeight="1" x14ac:dyDescent="0.2">
      <c r="A286" s="299"/>
      <c r="B286" s="299"/>
      <c r="C286" s="247">
        <v>14</v>
      </c>
      <c r="D286" s="455" t="s">
        <v>408</v>
      </c>
      <c r="E286" s="302">
        <v>6.2E-2</v>
      </c>
      <c r="F286" s="302">
        <v>0.03</v>
      </c>
      <c r="G286" s="226">
        <v>193</v>
      </c>
      <c r="H286" s="734" t="s">
        <v>668</v>
      </c>
      <c r="I286" s="218" t="s">
        <v>669</v>
      </c>
      <c r="J286" s="223" t="s">
        <v>631</v>
      </c>
      <c r="K286" s="223">
        <v>14</v>
      </c>
      <c r="L286" s="224" t="s">
        <v>58</v>
      </c>
      <c r="M286" s="227">
        <v>1</v>
      </c>
      <c r="N286" s="227">
        <v>1</v>
      </c>
      <c r="O286" s="226">
        <v>1</v>
      </c>
      <c r="P286" s="918">
        <v>0</v>
      </c>
      <c r="Q286" s="793">
        <v>1</v>
      </c>
      <c r="R286" s="228"/>
      <c r="S286" s="934">
        <v>1</v>
      </c>
      <c r="T286" s="227">
        <v>1</v>
      </c>
      <c r="U286" s="227"/>
      <c r="V286" s="934">
        <v>0</v>
      </c>
      <c r="W286" s="227">
        <v>1</v>
      </c>
      <c r="X286" s="224"/>
      <c r="Y286" s="282">
        <f>BL286/BL285</f>
        <v>0.3</v>
      </c>
      <c r="Z286" s="227">
        <v>4</v>
      </c>
      <c r="AA286" s="224" t="s">
        <v>114</v>
      </c>
      <c r="AB286" s="67"/>
      <c r="AC286" s="68"/>
      <c r="AD286" s="68"/>
      <c r="AE286" s="68"/>
      <c r="AF286" s="67"/>
      <c r="AG286" s="68"/>
      <c r="AH286" s="68"/>
      <c r="AI286" s="68"/>
      <c r="AJ286" s="77">
        <v>15000000</v>
      </c>
      <c r="AK286" s="69">
        <f>15000000+25000000</f>
        <v>40000000</v>
      </c>
      <c r="AL286" s="78">
        <v>0</v>
      </c>
      <c r="AM286" s="78">
        <v>0</v>
      </c>
      <c r="AN286" s="77"/>
      <c r="AO286" s="78"/>
      <c r="AP286" s="78"/>
      <c r="AQ286" s="68"/>
      <c r="AR286" s="67"/>
      <c r="AS286" s="68"/>
      <c r="AT286" s="68"/>
      <c r="AU286" s="68"/>
      <c r="AV286" s="67"/>
      <c r="AW286" s="68"/>
      <c r="AX286" s="68"/>
      <c r="AY286" s="68"/>
      <c r="AZ286" s="67"/>
      <c r="BA286" s="68"/>
      <c r="BB286" s="68"/>
      <c r="BC286" s="68"/>
      <c r="BD286" s="67"/>
      <c r="BE286" s="68"/>
      <c r="BF286" s="68"/>
      <c r="BG286" s="68"/>
      <c r="BH286" s="67"/>
      <c r="BI286" s="68"/>
      <c r="BJ286" s="68"/>
      <c r="BK286" s="68"/>
      <c r="BL286" s="67">
        <f>+AB286+AF286+AJ286+AN286+AR286+AV286+AZ286+BD286+BH286</f>
        <v>15000000</v>
      </c>
      <c r="BM286" s="68">
        <f t="shared" ref="BM286:BO287" si="613">AC286+AG286+AK286+AO286+AS286+AW286+BA286+BE286+BI286</f>
        <v>40000000</v>
      </c>
      <c r="BN286" s="68">
        <f t="shared" si="613"/>
        <v>0</v>
      </c>
      <c r="BO286" s="68">
        <f t="shared" si="613"/>
        <v>0</v>
      </c>
      <c r="BP286" s="682"/>
      <c r="BQ286" s="238"/>
      <c r="BR286" s="238"/>
      <c r="BS286" s="238"/>
      <c r="BT286" s="682"/>
      <c r="BU286" s="238"/>
      <c r="BV286" s="238"/>
      <c r="BW286" s="238"/>
      <c r="BX286" s="238"/>
      <c r="BY286" s="682">
        <v>15000000</v>
      </c>
      <c r="BZ286" s="238">
        <v>75000000</v>
      </c>
      <c r="CA286" s="238">
        <v>75000000</v>
      </c>
      <c r="CB286" s="238">
        <v>75000000</v>
      </c>
      <c r="CC286" s="238"/>
      <c r="CD286" s="682"/>
      <c r="CE286" s="238"/>
      <c r="CF286" s="238"/>
      <c r="CG286" s="238"/>
      <c r="CH286" s="682"/>
      <c r="CI286" s="238"/>
      <c r="CJ286" s="238"/>
      <c r="CK286" s="238"/>
      <c r="CL286" s="682"/>
      <c r="CM286" s="238"/>
      <c r="CN286" s="238"/>
      <c r="CO286" s="238"/>
      <c r="CP286" s="682"/>
      <c r="CQ286" s="238"/>
      <c r="CR286" s="238"/>
      <c r="CS286" s="238"/>
      <c r="CT286" s="238"/>
      <c r="CU286" s="682"/>
      <c r="CV286" s="238"/>
      <c r="CW286" s="238"/>
      <c r="CX286" s="238"/>
      <c r="CY286" s="238"/>
      <c r="CZ286" s="682"/>
      <c r="DA286" s="238"/>
      <c r="DB286" s="238"/>
      <c r="DC286" s="238"/>
      <c r="DD286" s="676">
        <f t="shared" si="606"/>
        <v>15000000</v>
      </c>
      <c r="DE286" s="711">
        <f t="shared" ref="DE286:DG287" si="614">BQ286+BU286+BZ286+CE286+CI286+CM286+CQ286+CV286+DA286</f>
        <v>75000000</v>
      </c>
      <c r="DF286" s="711">
        <f t="shared" si="614"/>
        <v>75000000</v>
      </c>
      <c r="DG286" s="711">
        <f t="shared" si="614"/>
        <v>75000000</v>
      </c>
      <c r="DH286" s="711"/>
      <c r="DI286" s="682"/>
      <c r="DJ286" s="686"/>
      <c r="DK286" s="682"/>
      <c r="DL286" s="682"/>
      <c r="DM286" s="682"/>
      <c r="DN286" s="682"/>
      <c r="DO286" s="682"/>
      <c r="DP286" s="682"/>
      <c r="DQ286" s="682">
        <v>15000000</v>
      </c>
      <c r="DR286" s="968">
        <v>30000000</v>
      </c>
      <c r="DS286" s="682"/>
      <c r="DT286" s="682"/>
      <c r="DU286" s="682"/>
      <c r="DV286" s="682"/>
      <c r="DW286" s="682"/>
      <c r="DX286" s="682"/>
      <c r="DY286" s="682"/>
      <c r="DZ286" s="682"/>
      <c r="EA286" s="682"/>
      <c r="EB286" s="682"/>
      <c r="EC286" s="682"/>
      <c r="ED286" s="682"/>
      <c r="EE286" s="682"/>
      <c r="EF286" s="682"/>
      <c r="EG286" s="682"/>
      <c r="EH286" s="682"/>
      <c r="EI286" s="682"/>
      <c r="EJ286" s="682"/>
      <c r="EK286" s="682"/>
      <c r="EL286" s="682"/>
      <c r="EM286" s="682"/>
      <c r="EN286" s="682"/>
      <c r="EO286" s="682"/>
      <c r="EP286" s="682"/>
      <c r="EQ286" s="682"/>
      <c r="ER286" s="682"/>
      <c r="ES286" s="676">
        <f>DI286+DM286+DQ286+DU286+DY286+EC286+EG286+EK286+EO286</f>
        <v>15000000</v>
      </c>
      <c r="ET286" s="690">
        <f t="shared" ref="ET286:EV287" si="615">DJ286+DN286+DR286+DV286+DZ286+ED286+EH286+EL286+EP286</f>
        <v>30000000</v>
      </c>
      <c r="EU286" s="690">
        <f t="shared" si="615"/>
        <v>0</v>
      </c>
      <c r="EV286" s="690">
        <f t="shared" si="615"/>
        <v>0</v>
      </c>
      <c r="EW286" s="834"/>
      <c r="EX286" s="682"/>
      <c r="EY286" s="682">
        <v>15000000</v>
      </c>
      <c r="EZ286" s="682"/>
      <c r="FA286" s="682"/>
      <c r="FB286" s="682"/>
      <c r="FC286" s="682"/>
      <c r="FD286" s="682"/>
      <c r="FE286" s="682"/>
      <c r="FF286" s="676">
        <f>EW286+EX286+EY286+EZ286+FA286+FB286+FC286+FD286+FE286</f>
        <v>15000000</v>
      </c>
      <c r="FG286" s="107">
        <f>BL286+DD286+ES286+FF286</f>
        <v>60000000</v>
      </c>
    </row>
    <row r="287" spans="1:163" ht="69.75" customHeight="1" x14ac:dyDescent="0.2">
      <c r="A287" s="299"/>
      <c r="B287" s="299"/>
      <c r="C287" s="239">
        <v>13</v>
      </c>
      <c r="D287" s="527" t="s">
        <v>535</v>
      </c>
      <c r="E287" s="246" t="s">
        <v>670</v>
      </c>
      <c r="F287" s="512" t="s">
        <v>537</v>
      </c>
      <c r="G287" s="226">
        <v>194</v>
      </c>
      <c r="H287" s="734" t="s">
        <v>671</v>
      </c>
      <c r="I287" s="218" t="s">
        <v>672</v>
      </c>
      <c r="J287" s="223" t="s">
        <v>631</v>
      </c>
      <c r="K287" s="223">
        <v>14</v>
      </c>
      <c r="L287" s="224" t="s">
        <v>58</v>
      </c>
      <c r="M287" s="227">
        <v>1</v>
      </c>
      <c r="N287" s="227">
        <v>1</v>
      </c>
      <c r="O287" s="226">
        <v>1</v>
      </c>
      <c r="P287" s="918">
        <v>0.5</v>
      </c>
      <c r="Q287" s="793">
        <v>1</v>
      </c>
      <c r="R287" s="228"/>
      <c r="S287" s="934">
        <v>0.66</v>
      </c>
      <c r="T287" s="227">
        <v>1</v>
      </c>
      <c r="U287" s="227"/>
      <c r="V287" s="934">
        <v>0.25</v>
      </c>
      <c r="W287" s="227">
        <v>1</v>
      </c>
      <c r="X287" s="224"/>
      <c r="Y287" s="282">
        <f>BL287/BL285</f>
        <v>0.7</v>
      </c>
      <c r="Z287" s="227">
        <v>2</v>
      </c>
      <c r="AA287" s="224" t="s">
        <v>141</v>
      </c>
      <c r="AB287" s="67"/>
      <c r="AC287" s="68"/>
      <c r="AD287" s="68"/>
      <c r="AE287" s="68"/>
      <c r="AF287" s="67"/>
      <c r="AG287" s="68"/>
      <c r="AH287" s="68"/>
      <c r="AI287" s="68"/>
      <c r="AJ287" s="77">
        <f>35000000</f>
        <v>35000000</v>
      </c>
      <c r="AK287" s="69">
        <v>60000000</v>
      </c>
      <c r="AL287" s="78">
        <v>40500000</v>
      </c>
      <c r="AM287" s="78">
        <v>40500000</v>
      </c>
      <c r="AN287" s="77"/>
      <c r="AO287" s="78"/>
      <c r="AP287" s="78"/>
      <c r="AQ287" s="68"/>
      <c r="AR287" s="67"/>
      <c r="AS287" s="68"/>
      <c r="AT287" s="68"/>
      <c r="AU287" s="68"/>
      <c r="AV287" s="67"/>
      <c r="AW287" s="68"/>
      <c r="AX287" s="68"/>
      <c r="AY287" s="68"/>
      <c r="AZ287" s="67"/>
      <c r="BA287" s="68"/>
      <c r="BB287" s="68"/>
      <c r="BC287" s="68"/>
      <c r="BD287" s="67"/>
      <c r="BE287" s="68"/>
      <c r="BF287" s="68"/>
      <c r="BG287" s="68"/>
      <c r="BH287" s="67"/>
      <c r="BI287" s="68"/>
      <c r="BJ287" s="68"/>
      <c r="BK287" s="68"/>
      <c r="BL287" s="67">
        <f>+AB287+AF287+AJ287+AN287+AR287+AV287+AZ287+BD287+BH287</f>
        <v>35000000</v>
      </c>
      <c r="BM287" s="68">
        <f t="shared" si="613"/>
        <v>60000000</v>
      </c>
      <c r="BN287" s="68">
        <f t="shared" si="613"/>
        <v>40500000</v>
      </c>
      <c r="BO287" s="68">
        <f t="shared" si="613"/>
        <v>40500000</v>
      </c>
      <c r="BP287" s="682"/>
      <c r="BQ287" s="238"/>
      <c r="BR287" s="238"/>
      <c r="BS287" s="238"/>
      <c r="BT287" s="682"/>
      <c r="BU287" s="238">
        <v>55000000</v>
      </c>
      <c r="BV287" s="238">
        <v>33416550</v>
      </c>
      <c r="BW287" s="238">
        <v>33416550</v>
      </c>
      <c r="BX287" s="238"/>
      <c r="BY287" s="682">
        <v>35000000</v>
      </c>
      <c r="BZ287" s="238">
        <v>45000000</v>
      </c>
      <c r="CA287" s="238">
        <v>40932400</v>
      </c>
      <c r="CB287" s="238">
        <v>40932400</v>
      </c>
      <c r="CC287" s="238"/>
      <c r="CD287" s="682"/>
      <c r="CE287" s="238"/>
      <c r="CF287" s="238"/>
      <c r="CG287" s="238"/>
      <c r="CH287" s="682"/>
      <c r="CI287" s="238"/>
      <c r="CJ287" s="238"/>
      <c r="CK287" s="238"/>
      <c r="CL287" s="682"/>
      <c r="CM287" s="238"/>
      <c r="CN287" s="238"/>
      <c r="CO287" s="238"/>
      <c r="CP287" s="682"/>
      <c r="CQ287" s="238"/>
      <c r="CR287" s="238"/>
      <c r="CS287" s="238"/>
      <c r="CT287" s="238"/>
      <c r="CU287" s="682"/>
      <c r="CV287" s="238"/>
      <c r="CW287" s="238"/>
      <c r="CX287" s="238"/>
      <c r="CY287" s="238"/>
      <c r="CZ287" s="682"/>
      <c r="DA287" s="238"/>
      <c r="DB287" s="238"/>
      <c r="DC287" s="238"/>
      <c r="DD287" s="676">
        <f t="shared" si="606"/>
        <v>35000000</v>
      </c>
      <c r="DE287" s="711">
        <f t="shared" si="614"/>
        <v>100000000</v>
      </c>
      <c r="DF287" s="711">
        <f t="shared" si="614"/>
        <v>74348950</v>
      </c>
      <c r="DG287" s="711">
        <f t="shared" si="614"/>
        <v>74348950</v>
      </c>
      <c r="DH287" s="711"/>
      <c r="DI287" s="682"/>
      <c r="DJ287" s="686"/>
      <c r="DK287" s="682"/>
      <c r="DL287" s="682"/>
      <c r="DM287" s="682"/>
      <c r="DN287" s="682"/>
      <c r="DO287" s="682"/>
      <c r="DP287" s="682"/>
      <c r="DQ287" s="682">
        <v>35000000</v>
      </c>
      <c r="DR287" s="682">
        <v>70000000</v>
      </c>
      <c r="DS287" s="682">
        <v>56680000</v>
      </c>
      <c r="DT287" s="682">
        <v>6640000</v>
      </c>
      <c r="DU287" s="682"/>
      <c r="DV287" s="682"/>
      <c r="DW287" s="682"/>
      <c r="DX287" s="682"/>
      <c r="DY287" s="682"/>
      <c r="DZ287" s="682"/>
      <c r="EA287" s="682"/>
      <c r="EB287" s="682"/>
      <c r="EC287" s="682"/>
      <c r="ED287" s="682"/>
      <c r="EE287" s="682"/>
      <c r="EF287" s="682"/>
      <c r="EG287" s="682"/>
      <c r="EH287" s="682"/>
      <c r="EI287" s="682"/>
      <c r="EJ287" s="682"/>
      <c r="EK287" s="682"/>
      <c r="EL287" s="682"/>
      <c r="EM287" s="682"/>
      <c r="EN287" s="682"/>
      <c r="EO287" s="682"/>
      <c r="EP287" s="682"/>
      <c r="EQ287" s="682"/>
      <c r="ER287" s="682"/>
      <c r="ES287" s="676">
        <f>DI287+DM287+DQ287+DU287+DY287+EC287+EG287+EK287+EO287</f>
        <v>35000000</v>
      </c>
      <c r="ET287" s="690">
        <f t="shared" si="615"/>
        <v>70000000</v>
      </c>
      <c r="EU287" s="690">
        <f t="shared" si="615"/>
        <v>56680000</v>
      </c>
      <c r="EV287" s="690">
        <f t="shared" si="615"/>
        <v>6640000</v>
      </c>
      <c r="EW287" s="834"/>
      <c r="EX287" s="682"/>
      <c r="EY287" s="682">
        <v>35000000</v>
      </c>
      <c r="EZ287" s="682"/>
      <c r="FA287" s="682"/>
      <c r="FB287" s="682"/>
      <c r="FC287" s="682"/>
      <c r="FD287" s="682"/>
      <c r="FE287" s="682"/>
      <c r="FF287" s="676">
        <f>EW287+EX287+EY287+EZ287+FA287+FB287+FC287+FD287+FE287</f>
        <v>35000000</v>
      </c>
      <c r="FG287" s="107">
        <f>BL287+DD287+ES287+FF287</f>
        <v>140000000</v>
      </c>
    </row>
    <row r="288" spans="1:163" ht="24.75" customHeight="1" x14ac:dyDescent="0.2">
      <c r="A288" s="299"/>
      <c r="B288" s="299"/>
      <c r="C288" s="205">
        <v>64</v>
      </c>
      <c r="D288" s="206" t="s">
        <v>673</v>
      </c>
      <c r="E288" s="209"/>
      <c r="F288" s="209"/>
      <c r="G288" s="208"/>
      <c r="H288" s="209"/>
      <c r="I288" s="209"/>
      <c r="J288" s="208"/>
      <c r="K288" s="210"/>
      <c r="L288" s="211"/>
      <c r="M288" s="209"/>
      <c r="N288" s="209"/>
      <c r="O288" s="212"/>
      <c r="P288" s="212"/>
      <c r="Q288" s="209"/>
      <c r="R288" s="213"/>
      <c r="S288" s="865"/>
      <c r="T288" s="209"/>
      <c r="U288" s="209"/>
      <c r="V288" s="212"/>
      <c r="W288" s="210"/>
      <c r="X288" s="210"/>
      <c r="Y288" s="300"/>
      <c r="Z288" s="210"/>
      <c r="AA288" s="210"/>
      <c r="AB288" s="65">
        <f t="shared" ref="AB288:BK288" si="616">SUM(AB289)</f>
        <v>0</v>
      </c>
      <c r="AC288" s="65">
        <f t="shared" si="616"/>
        <v>0</v>
      </c>
      <c r="AD288" s="65">
        <f t="shared" si="616"/>
        <v>0</v>
      </c>
      <c r="AE288" s="65">
        <f t="shared" si="616"/>
        <v>0</v>
      </c>
      <c r="AF288" s="65">
        <f t="shared" si="616"/>
        <v>0</v>
      </c>
      <c r="AG288" s="65">
        <f t="shared" si="616"/>
        <v>0</v>
      </c>
      <c r="AH288" s="65">
        <f t="shared" si="616"/>
        <v>0</v>
      </c>
      <c r="AI288" s="65">
        <f t="shared" si="616"/>
        <v>0</v>
      </c>
      <c r="AJ288" s="65">
        <f t="shared" si="616"/>
        <v>50000000</v>
      </c>
      <c r="AK288" s="65">
        <f t="shared" si="616"/>
        <v>100000000</v>
      </c>
      <c r="AL288" s="65">
        <f t="shared" si="616"/>
        <v>94400000</v>
      </c>
      <c r="AM288" s="65">
        <f t="shared" si="616"/>
        <v>94400000</v>
      </c>
      <c r="AN288" s="65">
        <f t="shared" si="616"/>
        <v>0</v>
      </c>
      <c r="AO288" s="65">
        <f t="shared" si="616"/>
        <v>0</v>
      </c>
      <c r="AP288" s="65">
        <f t="shared" si="616"/>
        <v>0</v>
      </c>
      <c r="AQ288" s="65">
        <f t="shared" si="616"/>
        <v>0</v>
      </c>
      <c r="AR288" s="65">
        <f t="shared" si="616"/>
        <v>0</v>
      </c>
      <c r="AS288" s="65">
        <f t="shared" si="616"/>
        <v>0</v>
      </c>
      <c r="AT288" s="65">
        <f t="shared" si="616"/>
        <v>0</v>
      </c>
      <c r="AU288" s="65">
        <f t="shared" si="616"/>
        <v>0</v>
      </c>
      <c r="AV288" s="65">
        <f t="shared" si="616"/>
        <v>0</v>
      </c>
      <c r="AW288" s="65">
        <f t="shared" si="616"/>
        <v>0</v>
      </c>
      <c r="AX288" s="65">
        <f t="shared" si="616"/>
        <v>0</v>
      </c>
      <c r="AY288" s="65">
        <f t="shared" si="616"/>
        <v>0</v>
      </c>
      <c r="AZ288" s="65">
        <f t="shared" si="616"/>
        <v>0</v>
      </c>
      <c r="BA288" s="65">
        <f t="shared" si="616"/>
        <v>0</v>
      </c>
      <c r="BB288" s="65">
        <f t="shared" si="616"/>
        <v>0</v>
      </c>
      <c r="BC288" s="65">
        <f t="shared" si="616"/>
        <v>0</v>
      </c>
      <c r="BD288" s="65">
        <f t="shared" si="616"/>
        <v>0</v>
      </c>
      <c r="BE288" s="65">
        <f t="shared" si="616"/>
        <v>0</v>
      </c>
      <c r="BF288" s="65">
        <f t="shared" si="616"/>
        <v>0</v>
      </c>
      <c r="BG288" s="65">
        <f t="shared" si="616"/>
        <v>0</v>
      </c>
      <c r="BH288" s="65">
        <f t="shared" si="616"/>
        <v>0</v>
      </c>
      <c r="BI288" s="65">
        <f t="shared" si="616"/>
        <v>0</v>
      </c>
      <c r="BJ288" s="65">
        <f t="shared" si="616"/>
        <v>0</v>
      </c>
      <c r="BK288" s="65">
        <f t="shared" si="616"/>
        <v>0</v>
      </c>
      <c r="BL288" s="66">
        <f>SUM(BL289)</f>
        <v>50000000</v>
      </c>
      <c r="BM288" s="65">
        <f>SUM(BM289)</f>
        <v>100000000</v>
      </c>
      <c r="BN288" s="65">
        <f t="shared" ref="BN288:ED288" si="617">SUM(BN289)</f>
        <v>94400000</v>
      </c>
      <c r="BO288" s="65">
        <f t="shared" si="617"/>
        <v>94400000</v>
      </c>
      <c r="BP288" s="65">
        <f t="shared" si="617"/>
        <v>0</v>
      </c>
      <c r="BQ288" s="135">
        <f t="shared" si="617"/>
        <v>0</v>
      </c>
      <c r="BR288" s="135">
        <f t="shared" si="617"/>
        <v>0</v>
      </c>
      <c r="BS288" s="135">
        <f t="shared" si="617"/>
        <v>0</v>
      </c>
      <c r="BT288" s="65">
        <f t="shared" si="617"/>
        <v>0</v>
      </c>
      <c r="BU288" s="135">
        <f t="shared" si="617"/>
        <v>40000000</v>
      </c>
      <c r="BV288" s="135">
        <f t="shared" si="617"/>
        <v>35800000</v>
      </c>
      <c r="BW288" s="135">
        <f t="shared" si="617"/>
        <v>35800000</v>
      </c>
      <c r="BX288" s="135"/>
      <c r="BY288" s="65">
        <f t="shared" si="617"/>
        <v>60000000</v>
      </c>
      <c r="BZ288" s="135">
        <f t="shared" si="617"/>
        <v>60000000</v>
      </c>
      <c r="CA288" s="135">
        <f t="shared" si="617"/>
        <v>53000000</v>
      </c>
      <c r="CB288" s="135">
        <f t="shared" si="617"/>
        <v>53000000</v>
      </c>
      <c r="CC288" s="135"/>
      <c r="CD288" s="65">
        <f t="shared" si="617"/>
        <v>0</v>
      </c>
      <c r="CE288" s="135">
        <f t="shared" si="617"/>
        <v>0</v>
      </c>
      <c r="CF288" s="135">
        <f t="shared" si="617"/>
        <v>0</v>
      </c>
      <c r="CG288" s="135">
        <f t="shared" si="617"/>
        <v>0</v>
      </c>
      <c r="CH288" s="65">
        <f t="shared" si="617"/>
        <v>0</v>
      </c>
      <c r="CI288" s="135">
        <f t="shared" si="617"/>
        <v>0</v>
      </c>
      <c r="CJ288" s="135">
        <f t="shared" si="617"/>
        <v>0</v>
      </c>
      <c r="CK288" s="135">
        <f t="shared" si="617"/>
        <v>0</v>
      </c>
      <c r="CL288" s="65">
        <f t="shared" si="617"/>
        <v>0</v>
      </c>
      <c r="CM288" s="135">
        <f t="shared" si="617"/>
        <v>0</v>
      </c>
      <c r="CN288" s="135">
        <f t="shared" si="617"/>
        <v>0</v>
      </c>
      <c r="CO288" s="135">
        <f t="shared" si="617"/>
        <v>0</v>
      </c>
      <c r="CP288" s="65">
        <f t="shared" si="617"/>
        <v>0</v>
      </c>
      <c r="CQ288" s="135">
        <f t="shared" si="617"/>
        <v>0</v>
      </c>
      <c r="CR288" s="135">
        <f t="shared" si="617"/>
        <v>0</v>
      </c>
      <c r="CS288" s="135">
        <f t="shared" si="617"/>
        <v>0</v>
      </c>
      <c r="CT288" s="135"/>
      <c r="CU288" s="65">
        <f t="shared" si="617"/>
        <v>0</v>
      </c>
      <c r="CV288" s="135">
        <f t="shared" si="617"/>
        <v>0</v>
      </c>
      <c r="CW288" s="135">
        <f t="shared" si="617"/>
        <v>0</v>
      </c>
      <c r="CX288" s="135">
        <f t="shared" si="617"/>
        <v>0</v>
      </c>
      <c r="CY288" s="135"/>
      <c r="CZ288" s="65">
        <f t="shared" si="617"/>
        <v>0</v>
      </c>
      <c r="DA288" s="135">
        <f t="shared" si="617"/>
        <v>0</v>
      </c>
      <c r="DB288" s="135">
        <f t="shared" si="617"/>
        <v>0</v>
      </c>
      <c r="DC288" s="135">
        <f t="shared" si="617"/>
        <v>0</v>
      </c>
      <c r="DD288" s="65">
        <f t="shared" si="617"/>
        <v>60000000</v>
      </c>
      <c r="DE288" s="65">
        <f t="shared" si="617"/>
        <v>100000000</v>
      </c>
      <c r="DF288" s="65">
        <f t="shared" si="617"/>
        <v>88800000</v>
      </c>
      <c r="DG288" s="65">
        <f t="shared" si="617"/>
        <v>88800000</v>
      </c>
      <c r="DH288" s="65"/>
      <c r="DI288" s="65">
        <f t="shared" si="617"/>
        <v>0</v>
      </c>
      <c r="DJ288" s="65">
        <f t="shared" si="617"/>
        <v>0</v>
      </c>
      <c r="DK288" s="65">
        <f t="shared" si="617"/>
        <v>0</v>
      </c>
      <c r="DL288" s="65">
        <f t="shared" si="617"/>
        <v>0</v>
      </c>
      <c r="DM288" s="65">
        <f t="shared" si="617"/>
        <v>0</v>
      </c>
      <c r="DN288" s="65">
        <f t="shared" si="617"/>
        <v>0</v>
      </c>
      <c r="DO288" s="65">
        <f t="shared" si="617"/>
        <v>0</v>
      </c>
      <c r="DP288" s="65">
        <f t="shared" si="617"/>
        <v>0</v>
      </c>
      <c r="DQ288" s="65">
        <f t="shared" si="617"/>
        <v>50000000</v>
      </c>
      <c r="DR288" s="65">
        <f t="shared" si="617"/>
        <v>90000000</v>
      </c>
      <c r="DS288" s="65">
        <f t="shared" si="617"/>
        <v>31000000</v>
      </c>
      <c r="DT288" s="65">
        <f t="shared" si="617"/>
        <v>11000000</v>
      </c>
      <c r="DU288" s="65">
        <f t="shared" si="617"/>
        <v>0</v>
      </c>
      <c r="DV288" s="65">
        <f t="shared" si="617"/>
        <v>0</v>
      </c>
      <c r="DW288" s="65">
        <f t="shared" si="617"/>
        <v>0</v>
      </c>
      <c r="DX288" s="65">
        <f t="shared" si="617"/>
        <v>0</v>
      </c>
      <c r="DY288" s="65">
        <f t="shared" si="617"/>
        <v>0</v>
      </c>
      <c r="DZ288" s="65">
        <f t="shared" si="617"/>
        <v>0</v>
      </c>
      <c r="EA288" s="65">
        <f t="shared" si="617"/>
        <v>0</v>
      </c>
      <c r="EB288" s="65">
        <f t="shared" si="617"/>
        <v>0</v>
      </c>
      <c r="EC288" s="65">
        <f t="shared" si="617"/>
        <v>0</v>
      </c>
      <c r="ED288" s="65">
        <f t="shared" si="617"/>
        <v>0</v>
      </c>
      <c r="EE288" s="65">
        <f t="shared" ref="EE288:ER288" si="618">SUM(EE289)</f>
        <v>0</v>
      </c>
      <c r="EF288" s="65">
        <f t="shared" si="618"/>
        <v>0</v>
      </c>
      <c r="EG288" s="65">
        <f t="shared" si="618"/>
        <v>0</v>
      </c>
      <c r="EH288" s="65">
        <f t="shared" si="618"/>
        <v>0</v>
      </c>
      <c r="EI288" s="65">
        <f t="shared" si="618"/>
        <v>0</v>
      </c>
      <c r="EJ288" s="65">
        <f t="shared" si="618"/>
        <v>0</v>
      </c>
      <c r="EK288" s="65">
        <f t="shared" si="618"/>
        <v>0</v>
      </c>
      <c r="EL288" s="65">
        <f t="shared" si="618"/>
        <v>0</v>
      </c>
      <c r="EM288" s="65">
        <f t="shared" si="618"/>
        <v>0</v>
      </c>
      <c r="EN288" s="65">
        <f t="shared" si="618"/>
        <v>0</v>
      </c>
      <c r="EO288" s="65">
        <f t="shared" si="618"/>
        <v>0</v>
      </c>
      <c r="EP288" s="65">
        <f t="shared" si="618"/>
        <v>0</v>
      </c>
      <c r="EQ288" s="65">
        <f t="shared" si="618"/>
        <v>0</v>
      </c>
      <c r="ER288" s="65">
        <f t="shared" si="618"/>
        <v>0</v>
      </c>
      <c r="ES288" s="65">
        <f>SUM(ES289)</f>
        <v>50000000</v>
      </c>
      <c r="ET288" s="65">
        <f t="shared" ref="ET288:EV288" si="619">SUM(ET289)</f>
        <v>90000000</v>
      </c>
      <c r="EU288" s="65">
        <f t="shared" si="619"/>
        <v>31000000</v>
      </c>
      <c r="EV288" s="65">
        <f t="shared" si="619"/>
        <v>11000000</v>
      </c>
      <c r="EW288" s="675"/>
      <c r="EX288" s="675"/>
      <c r="EY288" s="675"/>
      <c r="EZ288" s="675"/>
      <c r="FA288" s="675"/>
      <c r="FB288" s="675"/>
      <c r="FC288" s="675"/>
      <c r="FD288" s="675"/>
      <c r="FE288" s="675"/>
      <c r="FF288" s="82">
        <f>SUM(FF289)</f>
        <v>50000000</v>
      </c>
      <c r="FG288" s="65">
        <f>SUM(FG289)</f>
        <v>210000000</v>
      </c>
    </row>
    <row r="289" spans="1:163" ht="120.75" customHeight="1" x14ac:dyDescent="0.2">
      <c r="A289" s="299"/>
      <c r="B289" s="299"/>
      <c r="C289" s="247">
        <v>37</v>
      </c>
      <c r="D289" s="527" t="s">
        <v>531</v>
      </c>
      <c r="E289" s="555">
        <v>0.54610000000000003</v>
      </c>
      <c r="F289" s="448">
        <v>0.6</v>
      </c>
      <c r="G289" s="226">
        <v>195</v>
      </c>
      <c r="H289" s="734" t="s">
        <v>674</v>
      </c>
      <c r="I289" s="218" t="s">
        <v>675</v>
      </c>
      <c r="J289" s="223" t="s">
        <v>631</v>
      </c>
      <c r="K289" s="223">
        <v>14</v>
      </c>
      <c r="L289" s="224" t="s">
        <v>58</v>
      </c>
      <c r="M289" s="227">
        <v>0</v>
      </c>
      <c r="N289" s="227">
        <v>1</v>
      </c>
      <c r="O289" s="226">
        <v>1</v>
      </c>
      <c r="P289" s="918">
        <v>0.5</v>
      </c>
      <c r="Q289" s="793">
        <v>1</v>
      </c>
      <c r="R289" s="228"/>
      <c r="S289" s="934">
        <v>1</v>
      </c>
      <c r="T289" s="227">
        <v>1</v>
      </c>
      <c r="U289" s="227"/>
      <c r="V289" s="934">
        <v>0.25</v>
      </c>
      <c r="W289" s="227">
        <v>1</v>
      </c>
      <c r="X289" s="224"/>
      <c r="Y289" s="357">
        <f>BL289/BL288</f>
        <v>1</v>
      </c>
      <c r="Z289" s="227">
        <v>10</v>
      </c>
      <c r="AA289" s="224" t="s">
        <v>385</v>
      </c>
      <c r="AB289" s="80"/>
      <c r="AC289" s="79"/>
      <c r="AD289" s="79"/>
      <c r="AE289" s="79"/>
      <c r="AF289" s="80"/>
      <c r="AG289" s="79"/>
      <c r="AH289" s="79"/>
      <c r="AI289" s="79"/>
      <c r="AJ289" s="77">
        <v>50000000</v>
      </c>
      <c r="AK289" s="78">
        <v>100000000</v>
      </c>
      <c r="AL289" s="75">
        <v>94400000</v>
      </c>
      <c r="AM289" s="75">
        <v>94400000</v>
      </c>
      <c r="AN289" s="77"/>
      <c r="AO289" s="78"/>
      <c r="AP289" s="78"/>
      <c r="AQ289" s="79"/>
      <c r="AR289" s="80"/>
      <c r="AS289" s="79"/>
      <c r="AT289" s="79"/>
      <c r="AU289" s="79"/>
      <c r="AV289" s="80"/>
      <c r="AW289" s="79"/>
      <c r="AX289" s="79"/>
      <c r="AY289" s="79"/>
      <c r="AZ289" s="80"/>
      <c r="BA289" s="79"/>
      <c r="BB289" s="79"/>
      <c r="BC289" s="79"/>
      <c r="BD289" s="80"/>
      <c r="BE289" s="79"/>
      <c r="BF289" s="79"/>
      <c r="BG289" s="79"/>
      <c r="BH289" s="80"/>
      <c r="BI289" s="79"/>
      <c r="BJ289" s="79"/>
      <c r="BK289" s="79"/>
      <c r="BL289" s="67">
        <f>+AB289+AF289+AJ289+AN289+AR289+AV289+AZ289+BD289+BH289</f>
        <v>50000000</v>
      </c>
      <c r="BM289" s="68">
        <f>AC289+AG289+AK289+AO289+AS289+AW289+BA289+BE289+BI289</f>
        <v>100000000</v>
      </c>
      <c r="BN289" s="68">
        <f>AD289+AH289+AL289+AP289+AT289+AX289+BB289+BF289+BJ289</f>
        <v>94400000</v>
      </c>
      <c r="BO289" s="68">
        <f>AE289+AI289+AM289+AQ289+AU289+AY289+BC289+BG289+BK289</f>
        <v>94400000</v>
      </c>
      <c r="BP289" s="682"/>
      <c r="BQ289" s="238"/>
      <c r="BR289" s="238"/>
      <c r="BS289" s="238"/>
      <c r="BT289" s="682"/>
      <c r="BU289" s="238">
        <v>40000000</v>
      </c>
      <c r="BV289" s="238">
        <v>35800000</v>
      </c>
      <c r="BW289" s="238">
        <v>35800000</v>
      </c>
      <c r="BX289" s="238"/>
      <c r="BY289" s="682">
        <v>60000000</v>
      </c>
      <c r="BZ289" s="238">
        <v>60000000</v>
      </c>
      <c r="CA289" s="238">
        <v>53000000</v>
      </c>
      <c r="CB289" s="238">
        <v>53000000</v>
      </c>
      <c r="CC289" s="238"/>
      <c r="CD289" s="682"/>
      <c r="CE289" s="238"/>
      <c r="CF289" s="238"/>
      <c r="CG289" s="238"/>
      <c r="CH289" s="682"/>
      <c r="CI289" s="238"/>
      <c r="CJ289" s="238"/>
      <c r="CK289" s="238"/>
      <c r="CL289" s="682"/>
      <c r="CM289" s="238"/>
      <c r="CN289" s="238"/>
      <c r="CO289" s="238"/>
      <c r="CP289" s="682"/>
      <c r="CQ289" s="238"/>
      <c r="CR289" s="238"/>
      <c r="CS289" s="238"/>
      <c r="CT289" s="238"/>
      <c r="CU289" s="682"/>
      <c r="CV289" s="238"/>
      <c r="CW289" s="238"/>
      <c r="CX289" s="238"/>
      <c r="CY289" s="238"/>
      <c r="CZ289" s="682"/>
      <c r="DA289" s="238"/>
      <c r="DB289" s="238"/>
      <c r="DC289" s="238"/>
      <c r="DD289" s="676">
        <f t="shared" si="606"/>
        <v>60000000</v>
      </c>
      <c r="DE289" s="711">
        <f>BQ289+BU289+BZ289+CE289+CI289+CM289+CQ289+CV289+DA289</f>
        <v>100000000</v>
      </c>
      <c r="DF289" s="711">
        <f>BR289+BV289+CA289+CF289+CJ289+CN289+CR289+CW289+DB289</f>
        <v>88800000</v>
      </c>
      <c r="DG289" s="711">
        <f>BS289+BW289+CB289+CG289+CK289+CO289+CS289+CX289+DC289</f>
        <v>88800000</v>
      </c>
      <c r="DH289" s="711"/>
      <c r="DI289" s="682"/>
      <c r="DJ289" s="686"/>
      <c r="DK289" s="682"/>
      <c r="DL289" s="682"/>
      <c r="DM289" s="682"/>
      <c r="DN289" s="682"/>
      <c r="DO289" s="682"/>
      <c r="DP289" s="682"/>
      <c r="DQ289" s="682">
        <v>50000000</v>
      </c>
      <c r="DR289" s="682">
        <v>90000000</v>
      </c>
      <c r="DS289" s="682">
        <v>31000000</v>
      </c>
      <c r="DT289" s="682">
        <v>11000000</v>
      </c>
      <c r="DU289" s="682"/>
      <c r="DV289" s="682"/>
      <c r="DW289" s="682"/>
      <c r="DX289" s="682"/>
      <c r="DY289" s="682"/>
      <c r="DZ289" s="682"/>
      <c r="EA289" s="682"/>
      <c r="EB289" s="682"/>
      <c r="EC289" s="682"/>
      <c r="ED289" s="682"/>
      <c r="EE289" s="682"/>
      <c r="EF289" s="682"/>
      <c r="EG289" s="682"/>
      <c r="EH289" s="682"/>
      <c r="EI289" s="682"/>
      <c r="EJ289" s="682"/>
      <c r="EK289" s="682"/>
      <c r="EL289" s="682"/>
      <c r="EM289" s="682"/>
      <c r="EN289" s="682"/>
      <c r="EO289" s="682"/>
      <c r="EP289" s="682"/>
      <c r="EQ289" s="682"/>
      <c r="ER289" s="682"/>
      <c r="ES289" s="676">
        <f>DI289+DM289+DQ289+DU289+DY289+EC289+EG289+EK289+EO289</f>
        <v>50000000</v>
      </c>
      <c r="ET289" s="690">
        <f>DJ289+DN289+DR289+DV289+DZ289+ED289+EH289+EL289+EP289</f>
        <v>90000000</v>
      </c>
      <c r="EU289" s="690">
        <f>DK289+DO289+DS289+DW289+EA289+EE289+EI289+EM289+EQ289</f>
        <v>31000000</v>
      </c>
      <c r="EV289" s="690">
        <f>DL289+DP289+DT289+DX289+EB289+EF289+EJ289+EN289+ER289</f>
        <v>11000000</v>
      </c>
      <c r="EW289" s="834"/>
      <c r="EX289" s="682"/>
      <c r="EY289" s="682">
        <v>50000000</v>
      </c>
      <c r="EZ289" s="682"/>
      <c r="FA289" s="682"/>
      <c r="FB289" s="682"/>
      <c r="FC289" s="682"/>
      <c r="FD289" s="682"/>
      <c r="FE289" s="682"/>
      <c r="FF289" s="676">
        <f>EW289+EX289+EY289+EZ289+FA289+FB289+FC289+FD289+FE289</f>
        <v>50000000</v>
      </c>
      <c r="FG289" s="107">
        <f>BL289+DD289+ES289+FF289</f>
        <v>210000000</v>
      </c>
    </row>
    <row r="290" spans="1:163" ht="24.75" customHeight="1" x14ac:dyDescent="0.2">
      <c r="A290" s="299"/>
      <c r="B290" s="299"/>
      <c r="C290" s="205">
        <v>65</v>
      </c>
      <c r="D290" s="206" t="s">
        <v>676</v>
      </c>
      <c r="E290" s="209"/>
      <c r="F290" s="209"/>
      <c r="G290" s="208"/>
      <c r="H290" s="209"/>
      <c r="I290" s="209"/>
      <c r="J290" s="208"/>
      <c r="K290" s="210"/>
      <c r="L290" s="211"/>
      <c r="M290" s="209"/>
      <c r="N290" s="209"/>
      <c r="O290" s="212"/>
      <c r="P290" s="212"/>
      <c r="Q290" s="209"/>
      <c r="R290" s="213"/>
      <c r="S290" s="865"/>
      <c r="T290" s="212"/>
      <c r="U290" s="212"/>
      <c r="V290" s="212"/>
      <c r="W290" s="212"/>
      <c r="X290" s="212"/>
      <c r="Y290" s="212"/>
      <c r="Z290" s="212"/>
      <c r="AA290" s="212"/>
      <c r="AB290" s="98">
        <f t="shared" ref="AB290:AY290" si="620">SUM(AB291)</f>
        <v>0</v>
      </c>
      <c r="AC290" s="98">
        <f t="shared" si="620"/>
        <v>0</v>
      </c>
      <c r="AD290" s="98">
        <f t="shared" si="620"/>
        <v>0</v>
      </c>
      <c r="AE290" s="98">
        <f t="shared" si="620"/>
        <v>0</v>
      </c>
      <c r="AF290" s="98">
        <f t="shared" si="620"/>
        <v>0</v>
      </c>
      <c r="AG290" s="98">
        <f t="shared" si="620"/>
        <v>0</v>
      </c>
      <c r="AH290" s="98">
        <f t="shared" si="620"/>
        <v>0</v>
      </c>
      <c r="AI290" s="98">
        <f t="shared" si="620"/>
        <v>0</v>
      </c>
      <c r="AJ290" s="98">
        <f t="shared" si="620"/>
        <v>20000000</v>
      </c>
      <c r="AK290" s="98">
        <f t="shared" si="620"/>
        <v>40000000</v>
      </c>
      <c r="AL290" s="98">
        <f t="shared" si="620"/>
        <v>34399997</v>
      </c>
      <c r="AM290" s="98">
        <f t="shared" si="620"/>
        <v>34399997</v>
      </c>
      <c r="AN290" s="98">
        <f t="shared" si="620"/>
        <v>0</v>
      </c>
      <c r="AO290" s="98">
        <f t="shared" si="620"/>
        <v>0</v>
      </c>
      <c r="AP290" s="98">
        <f t="shared" si="620"/>
        <v>0</v>
      </c>
      <c r="AQ290" s="98">
        <f t="shared" si="620"/>
        <v>0</v>
      </c>
      <c r="AR290" s="98">
        <f t="shared" si="620"/>
        <v>0</v>
      </c>
      <c r="AS290" s="98">
        <f t="shared" si="620"/>
        <v>0</v>
      </c>
      <c r="AT290" s="98">
        <f t="shared" si="620"/>
        <v>0</v>
      </c>
      <c r="AU290" s="98">
        <f t="shared" si="620"/>
        <v>0</v>
      </c>
      <c r="AV290" s="98">
        <f t="shared" si="620"/>
        <v>0</v>
      </c>
      <c r="AW290" s="98">
        <f t="shared" si="620"/>
        <v>0</v>
      </c>
      <c r="AX290" s="98">
        <f t="shared" si="620"/>
        <v>0</v>
      </c>
      <c r="AY290" s="98">
        <f t="shared" si="620"/>
        <v>0</v>
      </c>
      <c r="AZ290" s="98">
        <f t="shared" ref="AZ290:DP290" si="621">SUM(AZ291)</f>
        <v>0</v>
      </c>
      <c r="BA290" s="98">
        <f t="shared" si="621"/>
        <v>0</v>
      </c>
      <c r="BB290" s="98">
        <f t="shared" si="621"/>
        <v>0</v>
      </c>
      <c r="BC290" s="98">
        <f t="shared" si="621"/>
        <v>0</v>
      </c>
      <c r="BD290" s="98">
        <f t="shared" si="621"/>
        <v>0</v>
      </c>
      <c r="BE290" s="98">
        <f t="shared" si="621"/>
        <v>0</v>
      </c>
      <c r="BF290" s="98">
        <f t="shared" si="621"/>
        <v>0</v>
      </c>
      <c r="BG290" s="98">
        <f t="shared" si="621"/>
        <v>0</v>
      </c>
      <c r="BH290" s="98">
        <f t="shared" si="621"/>
        <v>0</v>
      </c>
      <c r="BI290" s="98">
        <f t="shared" si="621"/>
        <v>0</v>
      </c>
      <c r="BJ290" s="98">
        <f t="shared" si="621"/>
        <v>0</v>
      </c>
      <c r="BK290" s="98">
        <f t="shared" si="621"/>
        <v>0</v>
      </c>
      <c r="BL290" s="98">
        <f t="shared" si="621"/>
        <v>20000000</v>
      </c>
      <c r="BM290" s="98">
        <f t="shared" si="621"/>
        <v>40000000</v>
      </c>
      <c r="BN290" s="98">
        <f t="shared" si="621"/>
        <v>34399997</v>
      </c>
      <c r="BO290" s="98">
        <f t="shared" si="621"/>
        <v>34399997</v>
      </c>
      <c r="BP290" s="98">
        <f t="shared" si="621"/>
        <v>0</v>
      </c>
      <c r="BQ290" s="144">
        <f t="shared" si="621"/>
        <v>0</v>
      </c>
      <c r="BR290" s="144">
        <f t="shared" si="621"/>
        <v>0</v>
      </c>
      <c r="BS290" s="144">
        <f t="shared" si="621"/>
        <v>0</v>
      </c>
      <c r="BT290" s="98">
        <f t="shared" si="621"/>
        <v>0</v>
      </c>
      <c r="BU290" s="144">
        <f t="shared" si="621"/>
        <v>49000000</v>
      </c>
      <c r="BV290" s="144">
        <f t="shared" si="621"/>
        <v>49000000</v>
      </c>
      <c r="BW290" s="144">
        <f t="shared" si="621"/>
        <v>49000000</v>
      </c>
      <c r="BX290" s="144"/>
      <c r="BY290" s="98">
        <f t="shared" si="621"/>
        <v>21000000</v>
      </c>
      <c r="BZ290" s="144">
        <f t="shared" si="621"/>
        <v>41000000</v>
      </c>
      <c r="CA290" s="144">
        <f t="shared" si="621"/>
        <v>28284666</v>
      </c>
      <c r="CB290" s="144">
        <f t="shared" si="621"/>
        <v>28284666</v>
      </c>
      <c r="CC290" s="144"/>
      <c r="CD290" s="98">
        <f t="shared" si="621"/>
        <v>0</v>
      </c>
      <c r="CE290" s="144">
        <f t="shared" si="621"/>
        <v>0</v>
      </c>
      <c r="CF290" s="144">
        <f t="shared" si="621"/>
        <v>0</v>
      </c>
      <c r="CG290" s="144">
        <f t="shared" si="621"/>
        <v>0</v>
      </c>
      <c r="CH290" s="98">
        <f t="shared" si="621"/>
        <v>0</v>
      </c>
      <c r="CI290" s="144">
        <f t="shared" si="621"/>
        <v>0</v>
      </c>
      <c r="CJ290" s="144">
        <f t="shared" si="621"/>
        <v>0</v>
      </c>
      <c r="CK290" s="144">
        <f t="shared" si="621"/>
        <v>0</v>
      </c>
      <c r="CL290" s="98">
        <f t="shared" si="621"/>
        <v>0</v>
      </c>
      <c r="CM290" s="144">
        <f t="shared" si="621"/>
        <v>0</v>
      </c>
      <c r="CN290" s="144">
        <f t="shared" si="621"/>
        <v>0</v>
      </c>
      <c r="CO290" s="144">
        <f t="shared" si="621"/>
        <v>0</v>
      </c>
      <c r="CP290" s="98">
        <f t="shared" si="621"/>
        <v>0</v>
      </c>
      <c r="CQ290" s="144">
        <f t="shared" si="621"/>
        <v>0</v>
      </c>
      <c r="CR290" s="144">
        <f t="shared" si="621"/>
        <v>0</v>
      </c>
      <c r="CS290" s="144">
        <f t="shared" si="621"/>
        <v>0</v>
      </c>
      <c r="CT290" s="144"/>
      <c r="CU290" s="98">
        <f t="shared" si="621"/>
        <v>0</v>
      </c>
      <c r="CV290" s="144">
        <f t="shared" si="621"/>
        <v>0</v>
      </c>
      <c r="CW290" s="144">
        <f t="shared" si="621"/>
        <v>0</v>
      </c>
      <c r="CX290" s="144">
        <f t="shared" si="621"/>
        <v>0</v>
      </c>
      <c r="CY290" s="144"/>
      <c r="CZ290" s="98">
        <f t="shared" si="621"/>
        <v>0</v>
      </c>
      <c r="DA290" s="144">
        <f t="shared" si="621"/>
        <v>0</v>
      </c>
      <c r="DB290" s="144">
        <f t="shared" si="621"/>
        <v>0</v>
      </c>
      <c r="DC290" s="144">
        <f t="shared" si="621"/>
        <v>0</v>
      </c>
      <c r="DD290" s="98">
        <f t="shared" si="621"/>
        <v>21000000</v>
      </c>
      <c r="DE290" s="98">
        <f t="shared" si="621"/>
        <v>90000000</v>
      </c>
      <c r="DF290" s="98">
        <f t="shared" si="621"/>
        <v>77284666</v>
      </c>
      <c r="DG290" s="98">
        <f t="shared" si="621"/>
        <v>77284666</v>
      </c>
      <c r="DH290" s="98"/>
      <c r="DI290" s="857">
        <f t="shared" si="621"/>
        <v>0</v>
      </c>
      <c r="DJ290" s="857">
        <f t="shared" si="621"/>
        <v>0</v>
      </c>
      <c r="DK290" s="857">
        <f t="shared" si="621"/>
        <v>0</v>
      </c>
      <c r="DL290" s="857">
        <f t="shared" si="621"/>
        <v>0</v>
      </c>
      <c r="DM290" s="857">
        <f t="shared" si="621"/>
        <v>0</v>
      </c>
      <c r="DN290" s="857">
        <f t="shared" si="621"/>
        <v>31400000</v>
      </c>
      <c r="DO290" s="857">
        <f t="shared" si="621"/>
        <v>31400000</v>
      </c>
      <c r="DP290" s="857">
        <f t="shared" si="621"/>
        <v>3380000</v>
      </c>
      <c r="DQ290" s="857">
        <f t="shared" ref="DQ290" si="622">SUM(DQ291)</f>
        <v>22000000</v>
      </c>
      <c r="DR290" s="857">
        <f t="shared" ref="DR290:ER290" si="623">SUM(DR291)</f>
        <v>25000000</v>
      </c>
      <c r="DS290" s="857">
        <f t="shared" si="623"/>
        <v>25000000</v>
      </c>
      <c r="DT290" s="857">
        <f t="shared" si="623"/>
        <v>9400000</v>
      </c>
      <c r="DU290" s="857">
        <f t="shared" si="623"/>
        <v>0</v>
      </c>
      <c r="DV290" s="857">
        <f t="shared" si="623"/>
        <v>0</v>
      </c>
      <c r="DW290" s="857">
        <f t="shared" si="623"/>
        <v>0</v>
      </c>
      <c r="DX290" s="857">
        <f t="shared" si="623"/>
        <v>0</v>
      </c>
      <c r="DY290" s="857">
        <f t="shared" si="623"/>
        <v>0</v>
      </c>
      <c r="DZ290" s="857">
        <f t="shared" si="623"/>
        <v>0</v>
      </c>
      <c r="EA290" s="857">
        <f t="shared" si="623"/>
        <v>0</v>
      </c>
      <c r="EB290" s="857">
        <f t="shared" si="623"/>
        <v>0</v>
      </c>
      <c r="EC290" s="857">
        <f t="shared" si="623"/>
        <v>0</v>
      </c>
      <c r="ED290" s="857">
        <f t="shared" si="623"/>
        <v>0</v>
      </c>
      <c r="EE290" s="857">
        <f t="shared" si="623"/>
        <v>0</v>
      </c>
      <c r="EF290" s="857">
        <f t="shared" si="623"/>
        <v>0</v>
      </c>
      <c r="EG290" s="857">
        <f t="shared" si="623"/>
        <v>0</v>
      </c>
      <c r="EH290" s="857">
        <f t="shared" si="623"/>
        <v>0</v>
      </c>
      <c r="EI290" s="857">
        <f t="shared" si="623"/>
        <v>0</v>
      </c>
      <c r="EJ290" s="857">
        <f t="shared" si="623"/>
        <v>0</v>
      </c>
      <c r="EK290" s="857">
        <f t="shared" si="623"/>
        <v>0</v>
      </c>
      <c r="EL290" s="857">
        <f t="shared" si="623"/>
        <v>0</v>
      </c>
      <c r="EM290" s="857">
        <f t="shared" si="623"/>
        <v>0</v>
      </c>
      <c r="EN290" s="857">
        <f t="shared" si="623"/>
        <v>0</v>
      </c>
      <c r="EO290" s="857">
        <f t="shared" si="623"/>
        <v>0</v>
      </c>
      <c r="EP290" s="857">
        <f t="shared" si="623"/>
        <v>0</v>
      </c>
      <c r="EQ290" s="857">
        <f t="shared" si="623"/>
        <v>0</v>
      </c>
      <c r="ER290" s="857">
        <f t="shared" si="623"/>
        <v>0</v>
      </c>
      <c r="ES290" s="857">
        <f>SUM(ES291)</f>
        <v>22000000</v>
      </c>
      <c r="ET290" s="857">
        <f t="shared" ref="ET290:EV290" si="624">SUM(ET291)</f>
        <v>56400000</v>
      </c>
      <c r="EU290" s="857">
        <f t="shared" si="624"/>
        <v>56400000</v>
      </c>
      <c r="EV290" s="857">
        <f t="shared" si="624"/>
        <v>12780000</v>
      </c>
      <c r="EW290" s="691"/>
      <c r="EX290" s="691"/>
      <c r="EY290" s="691"/>
      <c r="EZ290" s="691"/>
      <c r="FA290" s="691"/>
      <c r="FB290" s="691"/>
      <c r="FC290" s="691"/>
      <c r="FD290" s="691"/>
      <c r="FE290" s="691"/>
      <c r="FF290" s="98">
        <f>SUM(FF291)</f>
        <v>23000000</v>
      </c>
      <c r="FG290" s="857">
        <f>SUM(FG291)</f>
        <v>86000000</v>
      </c>
    </row>
    <row r="291" spans="1:163" ht="106.5" customHeight="1" x14ac:dyDescent="0.2">
      <c r="A291" s="299"/>
      <c r="B291" s="299"/>
      <c r="C291" s="227" t="s">
        <v>945</v>
      </c>
      <c r="D291" s="222" t="s">
        <v>956</v>
      </c>
      <c r="E291" s="222" t="s">
        <v>677</v>
      </c>
      <c r="F291" s="222" t="s">
        <v>678</v>
      </c>
      <c r="G291" s="226">
        <v>196</v>
      </c>
      <c r="H291" s="734" t="s">
        <v>679</v>
      </c>
      <c r="I291" s="218" t="s">
        <v>680</v>
      </c>
      <c r="J291" s="223" t="s">
        <v>631</v>
      </c>
      <c r="K291" s="223">
        <v>14</v>
      </c>
      <c r="L291" s="224" t="s">
        <v>58</v>
      </c>
      <c r="M291" s="227">
        <v>0</v>
      </c>
      <c r="N291" s="227">
        <v>1</v>
      </c>
      <c r="O291" s="226">
        <v>1</v>
      </c>
      <c r="P291" s="918">
        <v>0.4</v>
      </c>
      <c r="Q291" s="793">
        <v>1</v>
      </c>
      <c r="R291" s="228"/>
      <c r="S291" s="934">
        <v>0.95</v>
      </c>
      <c r="T291" s="227">
        <v>1</v>
      </c>
      <c r="U291" s="227"/>
      <c r="V291" s="934">
        <v>0.4</v>
      </c>
      <c r="W291" s="227">
        <v>1</v>
      </c>
      <c r="X291" s="224"/>
      <c r="Y291" s="282">
        <f>BL291/BL290</f>
        <v>1</v>
      </c>
      <c r="Z291" s="227">
        <v>5</v>
      </c>
      <c r="AA291" s="224" t="s">
        <v>681</v>
      </c>
      <c r="AB291" s="67"/>
      <c r="AC291" s="68"/>
      <c r="AD291" s="68"/>
      <c r="AE291" s="68"/>
      <c r="AF291" s="67"/>
      <c r="AG291" s="68"/>
      <c r="AH291" s="68"/>
      <c r="AI291" s="68"/>
      <c r="AJ291" s="77">
        <f>20000000</f>
        <v>20000000</v>
      </c>
      <c r="AK291" s="69">
        <v>40000000</v>
      </c>
      <c r="AL291" s="78">
        <v>34399997</v>
      </c>
      <c r="AM291" s="78">
        <v>34399997</v>
      </c>
      <c r="AN291" s="77"/>
      <c r="AO291" s="78"/>
      <c r="AP291" s="78"/>
      <c r="AQ291" s="68"/>
      <c r="AR291" s="67"/>
      <c r="AS291" s="68"/>
      <c r="AT291" s="68"/>
      <c r="AU291" s="68"/>
      <c r="AV291" s="67"/>
      <c r="AW291" s="68"/>
      <c r="AX291" s="68"/>
      <c r="AY291" s="68"/>
      <c r="AZ291" s="67"/>
      <c r="BA291" s="68"/>
      <c r="BB291" s="68"/>
      <c r="BC291" s="68"/>
      <c r="BD291" s="67"/>
      <c r="BE291" s="68"/>
      <c r="BF291" s="68"/>
      <c r="BG291" s="68"/>
      <c r="BH291" s="67"/>
      <c r="BI291" s="68"/>
      <c r="BJ291" s="68"/>
      <c r="BK291" s="68"/>
      <c r="BL291" s="67">
        <f>+AB291+AF291+AJ291+AN291+AR291+AV291+AZ291+BD291+BH291</f>
        <v>20000000</v>
      </c>
      <c r="BM291" s="68">
        <f>AC291+AG291+AK291+AO291+AS291+AW291+BA291+BE291+BI291</f>
        <v>40000000</v>
      </c>
      <c r="BN291" s="68">
        <f>AD291+AH291+AL291+AP291+AT291+AX291+BB291+BF291+BJ291</f>
        <v>34399997</v>
      </c>
      <c r="BO291" s="68">
        <f>AE291+AI291+AM291+AQ291+AU291+AY291+BC291+BG291+BK291</f>
        <v>34399997</v>
      </c>
      <c r="BP291" s="682"/>
      <c r="BQ291" s="238"/>
      <c r="BR291" s="238"/>
      <c r="BS291" s="238"/>
      <c r="BT291" s="682"/>
      <c r="BU291" s="238">
        <v>49000000</v>
      </c>
      <c r="BV291" s="238">
        <v>49000000</v>
      </c>
      <c r="BW291" s="238">
        <v>49000000</v>
      </c>
      <c r="BX291" s="238"/>
      <c r="BY291" s="93">
        <v>21000000</v>
      </c>
      <c r="BZ291" s="322">
        <v>41000000</v>
      </c>
      <c r="CA291" s="322">
        <v>28284666</v>
      </c>
      <c r="CB291" s="322">
        <v>28284666</v>
      </c>
      <c r="CC291" s="322"/>
      <c r="CD291" s="686"/>
      <c r="CE291" s="322"/>
      <c r="CF291" s="322"/>
      <c r="CG291" s="322"/>
      <c r="CH291" s="682"/>
      <c r="CI291" s="238"/>
      <c r="CJ291" s="238"/>
      <c r="CK291" s="238"/>
      <c r="CL291" s="682"/>
      <c r="CM291" s="238"/>
      <c r="CN291" s="238"/>
      <c r="CO291" s="238"/>
      <c r="CP291" s="682"/>
      <c r="CQ291" s="238"/>
      <c r="CR291" s="238"/>
      <c r="CS291" s="238"/>
      <c r="CT291" s="238"/>
      <c r="CU291" s="682"/>
      <c r="CV291" s="238"/>
      <c r="CW291" s="238"/>
      <c r="CX291" s="238"/>
      <c r="CY291" s="238"/>
      <c r="CZ291" s="682"/>
      <c r="DA291" s="238"/>
      <c r="DB291" s="238"/>
      <c r="DC291" s="238"/>
      <c r="DD291" s="676">
        <f t="shared" si="606"/>
        <v>21000000</v>
      </c>
      <c r="DE291" s="711">
        <f>BQ291+BU291+BZ291+CE291+CI291+CM291+CQ291+CV291+DA291</f>
        <v>90000000</v>
      </c>
      <c r="DF291" s="711">
        <f>BR291+BV291+CA291+CF291+CJ291+CN291+CR291+CW291+DB291</f>
        <v>77284666</v>
      </c>
      <c r="DG291" s="711">
        <f>BS291+BW291+CB291+CG291+CK291+CO291+CS291+CX291+DC291</f>
        <v>77284666</v>
      </c>
      <c r="DH291" s="711"/>
      <c r="DI291" s="93"/>
      <c r="DJ291" s="93"/>
      <c r="DK291" s="93"/>
      <c r="DL291" s="93"/>
      <c r="DM291" s="93"/>
      <c r="DN291" s="93">
        <v>31400000</v>
      </c>
      <c r="DO291" s="93">
        <v>31400000</v>
      </c>
      <c r="DP291" s="93">
        <v>3380000</v>
      </c>
      <c r="DQ291" s="685">
        <v>22000000</v>
      </c>
      <c r="DR291" s="685">
        <v>25000000</v>
      </c>
      <c r="DS291" s="685">
        <v>25000000</v>
      </c>
      <c r="DT291" s="685">
        <v>9400000</v>
      </c>
      <c r="DU291" s="685"/>
      <c r="DV291" s="685"/>
      <c r="DW291" s="685"/>
      <c r="DX291" s="685"/>
      <c r="DY291" s="93"/>
      <c r="DZ291" s="93"/>
      <c r="EA291" s="93"/>
      <c r="EB291" s="93"/>
      <c r="EC291" s="93"/>
      <c r="ED291" s="93"/>
      <c r="EE291" s="93"/>
      <c r="EF291" s="93"/>
      <c r="EG291" s="93"/>
      <c r="EH291" s="93"/>
      <c r="EI291" s="93"/>
      <c r="EJ291" s="93"/>
      <c r="EK291" s="93"/>
      <c r="EL291" s="93"/>
      <c r="EM291" s="93"/>
      <c r="EN291" s="93"/>
      <c r="EO291" s="93"/>
      <c r="EP291" s="686"/>
      <c r="EQ291" s="686"/>
      <c r="ER291" s="686"/>
      <c r="ES291" s="676">
        <f>DI291+DM291+DQ291+DU291+DY291+EC291+EG291+EK291+EO291</f>
        <v>22000000</v>
      </c>
      <c r="ET291" s="690">
        <f>DJ291+DN291+DR291+DV291+DZ291+ED291+EH291+EL291+EP291</f>
        <v>56400000</v>
      </c>
      <c r="EU291" s="690">
        <f>DK291+DO291+DS291+DW291+EA291+EE291+EI291+EM291+EQ291</f>
        <v>56400000</v>
      </c>
      <c r="EV291" s="690">
        <f>DL291+DP291+DT291+DX291+EB291+EF291+EJ291+EN291+ER291</f>
        <v>12780000</v>
      </c>
      <c r="EW291" s="834"/>
      <c r="EX291" s="682"/>
      <c r="EY291" s="682">
        <v>23000000</v>
      </c>
      <c r="EZ291" s="682"/>
      <c r="FA291" s="682"/>
      <c r="FB291" s="682"/>
      <c r="FC291" s="682"/>
      <c r="FD291" s="682"/>
      <c r="FE291" s="682"/>
      <c r="FF291" s="676">
        <f>EW291+EX291+EY291+EZ291+FA291+FB291+FC291+FD291+FE291</f>
        <v>23000000</v>
      </c>
      <c r="FG291" s="107">
        <f>BL291+DD291+ES291+FF291</f>
        <v>86000000</v>
      </c>
    </row>
    <row r="292" spans="1:163" ht="24.75" customHeight="1" x14ac:dyDescent="0.2">
      <c r="A292" s="299"/>
      <c r="B292" s="299"/>
      <c r="C292" s="205">
        <v>66</v>
      </c>
      <c r="D292" s="206" t="s">
        <v>682</v>
      </c>
      <c r="E292" s="209"/>
      <c r="F292" s="209"/>
      <c r="G292" s="208"/>
      <c r="H292" s="209"/>
      <c r="I292" s="209"/>
      <c r="J292" s="208"/>
      <c r="K292" s="210"/>
      <c r="L292" s="211"/>
      <c r="M292" s="209"/>
      <c r="N292" s="209"/>
      <c r="O292" s="212"/>
      <c r="P292" s="212"/>
      <c r="Q292" s="212"/>
      <c r="R292" s="213"/>
      <c r="S292" s="865"/>
      <c r="T292" s="209"/>
      <c r="U292" s="209"/>
      <c r="V292" s="212"/>
      <c r="W292" s="210"/>
      <c r="X292" s="210"/>
      <c r="Y292" s="300"/>
      <c r="Z292" s="210"/>
      <c r="AA292" s="210"/>
      <c r="AB292" s="65">
        <f t="shared" ref="AB292:BK292" si="625">SUM(AB293)</f>
        <v>0</v>
      </c>
      <c r="AC292" s="65">
        <f t="shared" si="625"/>
        <v>0</v>
      </c>
      <c r="AD292" s="65">
        <f t="shared" si="625"/>
        <v>0</v>
      </c>
      <c r="AE292" s="65">
        <f t="shared" si="625"/>
        <v>0</v>
      </c>
      <c r="AF292" s="65">
        <f t="shared" si="625"/>
        <v>0</v>
      </c>
      <c r="AG292" s="65">
        <f t="shared" si="625"/>
        <v>0</v>
      </c>
      <c r="AH292" s="65">
        <f t="shared" si="625"/>
        <v>0</v>
      </c>
      <c r="AI292" s="65">
        <f t="shared" si="625"/>
        <v>0</v>
      </c>
      <c r="AJ292" s="65">
        <f t="shared" si="625"/>
        <v>40000000</v>
      </c>
      <c r="AK292" s="65">
        <f t="shared" si="625"/>
        <v>50000000</v>
      </c>
      <c r="AL292" s="65">
        <f t="shared" si="625"/>
        <v>47157475</v>
      </c>
      <c r="AM292" s="65">
        <f t="shared" si="625"/>
        <v>47157475</v>
      </c>
      <c r="AN292" s="65">
        <f t="shared" si="625"/>
        <v>0</v>
      </c>
      <c r="AO292" s="65">
        <f t="shared" si="625"/>
        <v>0</v>
      </c>
      <c r="AP292" s="65">
        <f t="shared" si="625"/>
        <v>0</v>
      </c>
      <c r="AQ292" s="65">
        <f t="shared" si="625"/>
        <v>0</v>
      </c>
      <c r="AR292" s="65">
        <f t="shared" si="625"/>
        <v>0</v>
      </c>
      <c r="AS292" s="65">
        <f t="shared" si="625"/>
        <v>0</v>
      </c>
      <c r="AT292" s="65">
        <f t="shared" si="625"/>
        <v>0</v>
      </c>
      <c r="AU292" s="65">
        <f t="shared" si="625"/>
        <v>0</v>
      </c>
      <c r="AV292" s="65">
        <f t="shared" si="625"/>
        <v>0</v>
      </c>
      <c r="AW292" s="65">
        <f t="shared" si="625"/>
        <v>0</v>
      </c>
      <c r="AX292" s="65">
        <f t="shared" si="625"/>
        <v>0</v>
      </c>
      <c r="AY292" s="65">
        <f t="shared" si="625"/>
        <v>0</v>
      </c>
      <c r="AZ292" s="65">
        <f t="shared" si="625"/>
        <v>0</v>
      </c>
      <c r="BA292" s="65">
        <f t="shared" si="625"/>
        <v>0</v>
      </c>
      <c r="BB292" s="65">
        <f t="shared" si="625"/>
        <v>0</v>
      </c>
      <c r="BC292" s="65">
        <f t="shared" si="625"/>
        <v>0</v>
      </c>
      <c r="BD292" s="65">
        <f t="shared" si="625"/>
        <v>0</v>
      </c>
      <c r="BE292" s="65">
        <f t="shared" si="625"/>
        <v>0</v>
      </c>
      <c r="BF292" s="65">
        <f t="shared" si="625"/>
        <v>0</v>
      </c>
      <c r="BG292" s="65">
        <f t="shared" si="625"/>
        <v>0</v>
      </c>
      <c r="BH292" s="65">
        <f t="shared" si="625"/>
        <v>0</v>
      </c>
      <c r="BI292" s="65">
        <f t="shared" si="625"/>
        <v>0</v>
      </c>
      <c r="BJ292" s="65">
        <f t="shared" si="625"/>
        <v>0</v>
      </c>
      <c r="BK292" s="65">
        <f t="shared" si="625"/>
        <v>0</v>
      </c>
      <c r="BL292" s="66">
        <f>SUM(BL293)</f>
        <v>40000000</v>
      </c>
      <c r="BM292" s="65">
        <f>SUM(BM293)</f>
        <v>50000000</v>
      </c>
      <c r="BN292" s="65">
        <f>SUM(BN293)</f>
        <v>47157475</v>
      </c>
      <c r="BO292" s="65">
        <f>SUM(BO293)</f>
        <v>47157475</v>
      </c>
      <c r="BP292" s="65">
        <f t="shared" ref="BP292:EF292" si="626">SUM(BP293)</f>
        <v>0</v>
      </c>
      <c r="BQ292" s="135">
        <f t="shared" si="626"/>
        <v>0</v>
      </c>
      <c r="BR292" s="135">
        <f t="shared" si="626"/>
        <v>0</v>
      </c>
      <c r="BS292" s="135">
        <f t="shared" si="626"/>
        <v>0</v>
      </c>
      <c r="BT292" s="65">
        <f t="shared" si="626"/>
        <v>0</v>
      </c>
      <c r="BU292" s="135">
        <f t="shared" si="626"/>
        <v>40000000</v>
      </c>
      <c r="BV292" s="135">
        <f t="shared" si="626"/>
        <v>36500000</v>
      </c>
      <c r="BW292" s="135">
        <f t="shared" si="626"/>
        <v>36500000</v>
      </c>
      <c r="BX292" s="135"/>
      <c r="BY292" s="65">
        <f t="shared" si="626"/>
        <v>42000000</v>
      </c>
      <c r="BZ292" s="135">
        <f t="shared" si="626"/>
        <v>42000000</v>
      </c>
      <c r="CA292" s="135">
        <f t="shared" si="626"/>
        <v>42000000</v>
      </c>
      <c r="CB292" s="135">
        <f t="shared" si="626"/>
        <v>41894000</v>
      </c>
      <c r="CC292" s="135"/>
      <c r="CD292" s="65">
        <f t="shared" si="626"/>
        <v>0</v>
      </c>
      <c r="CE292" s="135">
        <f t="shared" si="626"/>
        <v>0</v>
      </c>
      <c r="CF292" s="135">
        <f t="shared" si="626"/>
        <v>0</v>
      </c>
      <c r="CG292" s="135">
        <f t="shared" si="626"/>
        <v>0</v>
      </c>
      <c r="CH292" s="65">
        <f t="shared" si="626"/>
        <v>0</v>
      </c>
      <c r="CI292" s="135">
        <f t="shared" si="626"/>
        <v>0</v>
      </c>
      <c r="CJ292" s="135">
        <f t="shared" si="626"/>
        <v>0</v>
      </c>
      <c r="CK292" s="135">
        <f t="shared" si="626"/>
        <v>0</v>
      </c>
      <c r="CL292" s="65">
        <f t="shared" si="626"/>
        <v>0</v>
      </c>
      <c r="CM292" s="135">
        <f t="shared" si="626"/>
        <v>0</v>
      </c>
      <c r="CN292" s="135">
        <f t="shared" si="626"/>
        <v>0</v>
      </c>
      <c r="CO292" s="135">
        <f t="shared" si="626"/>
        <v>0</v>
      </c>
      <c r="CP292" s="65">
        <f t="shared" si="626"/>
        <v>0</v>
      </c>
      <c r="CQ292" s="135">
        <f t="shared" si="626"/>
        <v>0</v>
      </c>
      <c r="CR292" s="135">
        <f t="shared" si="626"/>
        <v>0</v>
      </c>
      <c r="CS292" s="135">
        <f t="shared" si="626"/>
        <v>0</v>
      </c>
      <c r="CT292" s="135"/>
      <c r="CU292" s="65">
        <f t="shared" si="626"/>
        <v>0</v>
      </c>
      <c r="CV292" s="135">
        <f t="shared" si="626"/>
        <v>0</v>
      </c>
      <c r="CW292" s="135">
        <f t="shared" si="626"/>
        <v>0</v>
      </c>
      <c r="CX292" s="135">
        <f t="shared" si="626"/>
        <v>0</v>
      </c>
      <c r="CY292" s="135"/>
      <c r="CZ292" s="65">
        <f t="shared" si="626"/>
        <v>0</v>
      </c>
      <c r="DA292" s="135">
        <f t="shared" si="626"/>
        <v>0</v>
      </c>
      <c r="DB292" s="135">
        <f t="shared" si="626"/>
        <v>0</v>
      </c>
      <c r="DC292" s="135">
        <f t="shared" si="626"/>
        <v>0</v>
      </c>
      <c r="DD292" s="65">
        <f t="shared" si="626"/>
        <v>42000000</v>
      </c>
      <c r="DE292" s="65">
        <f t="shared" si="626"/>
        <v>82000000</v>
      </c>
      <c r="DF292" s="65">
        <f t="shared" si="626"/>
        <v>78500000</v>
      </c>
      <c r="DG292" s="65">
        <f t="shared" si="626"/>
        <v>78394000</v>
      </c>
      <c r="DH292" s="65"/>
      <c r="DI292" s="65">
        <f t="shared" si="626"/>
        <v>0</v>
      </c>
      <c r="DJ292" s="65">
        <f t="shared" si="626"/>
        <v>0</v>
      </c>
      <c r="DK292" s="65">
        <f t="shared" si="626"/>
        <v>0</v>
      </c>
      <c r="DL292" s="65">
        <f t="shared" si="626"/>
        <v>0</v>
      </c>
      <c r="DM292" s="65">
        <f t="shared" si="626"/>
        <v>0</v>
      </c>
      <c r="DN292" s="65">
        <f t="shared" si="626"/>
        <v>24300000</v>
      </c>
      <c r="DO292" s="65">
        <f t="shared" si="626"/>
        <v>24300000</v>
      </c>
      <c r="DP292" s="65">
        <f t="shared" si="626"/>
        <v>2640000</v>
      </c>
      <c r="DQ292" s="65">
        <f t="shared" si="626"/>
        <v>43000000</v>
      </c>
      <c r="DR292" s="65">
        <f t="shared" si="626"/>
        <v>45000000</v>
      </c>
      <c r="DS292" s="65">
        <f t="shared" si="626"/>
        <v>35220000</v>
      </c>
      <c r="DT292" s="65">
        <f t="shared" si="626"/>
        <v>11920000</v>
      </c>
      <c r="DU292" s="65">
        <f t="shared" si="626"/>
        <v>0</v>
      </c>
      <c r="DV292" s="65">
        <f t="shared" si="626"/>
        <v>0</v>
      </c>
      <c r="DW292" s="65">
        <f t="shared" si="626"/>
        <v>0</v>
      </c>
      <c r="DX292" s="65">
        <f t="shared" si="626"/>
        <v>0</v>
      </c>
      <c r="DY292" s="65">
        <f t="shared" si="626"/>
        <v>0</v>
      </c>
      <c r="DZ292" s="65">
        <f t="shared" si="626"/>
        <v>0</v>
      </c>
      <c r="EA292" s="65">
        <f t="shared" si="626"/>
        <v>0</v>
      </c>
      <c r="EB292" s="65">
        <f t="shared" si="626"/>
        <v>0</v>
      </c>
      <c r="EC292" s="65">
        <f t="shared" si="626"/>
        <v>0</v>
      </c>
      <c r="ED292" s="65">
        <f t="shared" si="626"/>
        <v>0</v>
      </c>
      <c r="EE292" s="65">
        <f t="shared" si="626"/>
        <v>0</v>
      </c>
      <c r="EF292" s="65">
        <f t="shared" si="626"/>
        <v>0</v>
      </c>
      <c r="EG292" s="65">
        <f t="shared" ref="EG292" si="627">SUM(EG293)</f>
        <v>0</v>
      </c>
      <c r="EH292" s="65">
        <f t="shared" ref="EH292:ER292" si="628">SUM(EH293)</f>
        <v>0</v>
      </c>
      <c r="EI292" s="65">
        <f t="shared" si="628"/>
        <v>0</v>
      </c>
      <c r="EJ292" s="65">
        <f t="shared" si="628"/>
        <v>0</v>
      </c>
      <c r="EK292" s="65">
        <f t="shared" si="628"/>
        <v>0</v>
      </c>
      <c r="EL292" s="65">
        <f t="shared" si="628"/>
        <v>0</v>
      </c>
      <c r="EM292" s="65">
        <f t="shared" si="628"/>
        <v>0</v>
      </c>
      <c r="EN292" s="65">
        <f t="shared" si="628"/>
        <v>0</v>
      </c>
      <c r="EO292" s="65">
        <f t="shared" si="628"/>
        <v>0</v>
      </c>
      <c r="EP292" s="65">
        <f t="shared" si="628"/>
        <v>0</v>
      </c>
      <c r="EQ292" s="65">
        <f t="shared" si="628"/>
        <v>0</v>
      </c>
      <c r="ER292" s="65">
        <f t="shared" si="628"/>
        <v>0</v>
      </c>
      <c r="ES292" s="65">
        <f>SUM(ES293)</f>
        <v>43000000</v>
      </c>
      <c r="ET292" s="65">
        <f t="shared" ref="ET292:EV292" si="629">SUM(ET293)</f>
        <v>69300000</v>
      </c>
      <c r="EU292" s="65">
        <f t="shared" si="629"/>
        <v>59520000</v>
      </c>
      <c r="EV292" s="65">
        <f t="shared" si="629"/>
        <v>14560000</v>
      </c>
      <c r="EW292" s="675"/>
      <c r="EX292" s="675"/>
      <c r="EY292" s="675"/>
      <c r="EZ292" s="675"/>
      <c r="FA292" s="675"/>
      <c r="FB292" s="675"/>
      <c r="FC292" s="675"/>
      <c r="FD292" s="675"/>
      <c r="FE292" s="675"/>
      <c r="FF292" s="82">
        <f>SUM(FF293)</f>
        <v>44000000</v>
      </c>
      <c r="FG292" s="65">
        <f>SUM(FG293)</f>
        <v>169000000</v>
      </c>
    </row>
    <row r="293" spans="1:163" ht="93" customHeight="1" x14ac:dyDescent="0.2">
      <c r="A293" s="299"/>
      <c r="B293" s="299"/>
      <c r="C293" s="227" t="s">
        <v>945</v>
      </c>
      <c r="D293" s="527" t="s">
        <v>683</v>
      </c>
      <c r="E293" s="556">
        <v>0.307</v>
      </c>
      <c r="F293" s="557">
        <v>0.27</v>
      </c>
      <c r="G293" s="248">
        <v>197</v>
      </c>
      <c r="H293" s="735" t="s">
        <v>684</v>
      </c>
      <c r="I293" s="265" t="s">
        <v>685</v>
      </c>
      <c r="J293" s="223" t="s">
        <v>631</v>
      </c>
      <c r="K293" s="248">
        <v>14</v>
      </c>
      <c r="L293" s="219" t="s">
        <v>58</v>
      </c>
      <c r="M293" s="219">
        <v>1</v>
      </c>
      <c r="N293" s="219">
        <v>1</v>
      </c>
      <c r="O293" s="248">
        <v>1</v>
      </c>
      <c r="P293" s="954">
        <v>1</v>
      </c>
      <c r="Q293" s="796">
        <v>1</v>
      </c>
      <c r="R293" s="228"/>
      <c r="S293" s="937">
        <v>1</v>
      </c>
      <c r="T293" s="219">
        <v>1</v>
      </c>
      <c r="U293" s="558"/>
      <c r="V293" s="991">
        <v>0.2</v>
      </c>
      <c r="W293" s="219">
        <v>1</v>
      </c>
      <c r="X293" s="558"/>
      <c r="Y293" s="559">
        <f>BL293/BL292</f>
        <v>1</v>
      </c>
      <c r="Z293" s="219">
        <v>5</v>
      </c>
      <c r="AA293" s="219" t="s">
        <v>681</v>
      </c>
      <c r="AB293" s="103"/>
      <c r="AC293" s="79"/>
      <c r="AD293" s="79"/>
      <c r="AE293" s="79"/>
      <c r="AF293" s="103"/>
      <c r="AG293" s="79"/>
      <c r="AH293" s="79"/>
      <c r="AI293" s="79"/>
      <c r="AJ293" s="103">
        <v>40000000</v>
      </c>
      <c r="AK293" s="79">
        <v>50000000</v>
      </c>
      <c r="AL293" s="68">
        <v>47157475</v>
      </c>
      <c r="AM293" s="68">
        <v>47157475</v>
      </c>
      <c r="AN293" s="103"/>
      <c r="AO293" s="79"/>
      <c r="AP293" s="79"/>
      <c r="AQ293" s="79"/>
      <c r="AR293" s="103"/>
      <c r="AS293" s="79"/>
      <c r="AT293" s="79"/>
      <c r="AU293" s="79"/>
      <c r="AV293" s="103"/>
      <c r="AW293" s="79"/>
      <c r="AX293" s="79"/>
      <c r="AY293" s="79"/>
      <c r="AZ293" s="103"/>
      <c r="BA293" s="79"/>
      <c r="BB293" s="79"/>
      <c r="BC293" s="79"/>
      <c r="BD293" s="103"/>
      <c r="BE293" s="79"/>
      <c r="BF293" s="79"/>
      <c r="BG293" s="79"/>
      <c r="BH293" s="103"/>
      <c r="BI293" s="79"/>
      <c r="BJ293" s="79"/>
      <c r="BK293" s="79"/>
      <c r="BL293" s="70">
        <f>+AB293+AF293+AJ293+AN293+AR293+AV293+AZ293+BD293+BH293</f>
        <v>40000000</v>
      </c>
      <c r="BM293" s="70">
        <f>AC293+AG293+AK293+AO293+AS293+AW293+BA293+BE293+BI293</f>
        <v>50000000</v>
      </c>
      <c r="BN293" s="70">
        <f>AD293+AH293+AL293+AP293+AT293+AX293+BB293+BF293+BJ293</f>
        <v>47157475</v>
      </c>
      <c r="BO293" s="70">
        <f>AE293+AI293+AM293+AQ293+AU293+AY293+BC293+BG293+BK293</f>
        <v>47157475</v>
      </c>
      <c r="BP293" s="102"/>
      <c r="BQ293" s="254"/>
      <c r="BR293" s="254"/>
      <c r="BS293" s="254"/>
      <c r="BT293" s="102"/>
      <c r="BU293" s="254">
        <v>40000000</v>
      </c>
      <c r="BV293" s="254">
        <v>36500000</v>
      </c>
      <c r="BW293" s="254">
        <v>36500000</v>
      </c>
      <c r="BX293" s="1074"/>
      <c r="BY293" s="102">
        <v>42000000</v>
      </c>
      <c r="BZ293" s="148">
        <v>42000000</v>
      </c>
      <c r="CA293" s="148">
        <v>42000000</v>
      </c>
      <c r="CB293" s="148">
        <v>41894000</v>
      </c>
      <c r="CC293" s="1078"/>
      <c r="CD293" s="697"/>
      <c r="CE293" s="254"/>
      <c r="CF293" s="254"/>
      <c r="CG293" s="254"/>
      <c r="CH293" s="102"/>
      <c r="CI293" s="254"/>
      <c r="CJ293" s="254"/>
      <c r="CK293" s="254"/>
      <c r="CL293" s="102"/>
      <c r="CM293" s="254"/>
      <c r="CN293" s="254"/>
      <c r="CO293" s="254"/>
      <c r="CP293" s="102"/>
      <c r="CQ293" s="254"/>
      <c r="CR293" s="254"/>
      <c r="CS293" s="254"/>
      <c r="CT293" s="1074"/>
      <c r="CU293" s="102"/>
      <c r="CV293" s="254"/>
      <c r="CW293" s="254"/>
      <c r="CX293" s="254"/>
      <c r="CY293" s="1074"/>
      <c r="CZ293" s="102"/>
      <c r="DA293" s="254"/>
      <c r="DB293" s="254"/>
      <c r="DC293" s="254"/>
      <c r="DD293" s="103">
        <f t="shared" si="606"/>
        <v>42000000</v>
      </c>
      <c r="DE293" s="70">
        <f>BQ293+BU293+BZ293+CE293+CI293+CM293+CQ293+CV293+DA293</f>
        <v>82000000</v>
      </c>
      <c r="DF293" s="70">
        <f>BR293+BV293+CA293+CF293+CJ293+CN293+CR293+CW293+DB293</f>
        <v>78500000</v>
      </c>
      <c r="DG293" s="70">
        <f>BS293+BW293+CB293+CG293+CK293+CO293+CS293+CX293+DC293</f>
        <v>78394000</v>
      </c>
      <c r="DH293" s="994"/>
      <c r="DI293" s="102"/>
      <c r="DJ293" s="993"/>
      <c r="DK293" s="761"/>
      <c r="DL293" s="761"/>
      <c r="DM293" s="761"/>
      <c r="DN293" s="761">
        <v>24300000</v>
      </c>
      <c r="DO293" s="761">
        <v>24300000</v>
      </c>
      <c r="DP293" s="761">
        <v>2640000</v>
      </c>
      <c r="DQ293" s="761">
        <v>43000000</v>
      </c>
      <c r="DR293" s="761">
        <v>45000000</v>
      </c>
      <c r="DS293" s="761">
        <v>35220000</v>
      </c>
      <c r="DT293" s="761">
        <v>11920000</v>
      </c>
      <c r="DU293" s="697"/>
      <c r="DV293" s="758"/>
      <c r="DW293" s="758"/>
      <c r="DX293" s="758"/>
      <c r="DY293" s="761"/>
      <c r="DZ293" s="761"/>
      <c r="EA293" s="761"/>
      <c r="EB293" s="761"/>
      <c r="EC293" s="102"/>
      <c r="ED293" s="761"/>
      <c r="EE293" s="761"/>
      <c r="EF293" s="761"/>
      <c r="EG293" s="761"/>
      <c r="EH293" s="761"/>
      <c r="EI293" s="761"/>
      <c r="EJ293" s="761"/>
      <c r="EK293" s="761"/>
      <c r="EL293" s="761"/>
      <c r="EM293" s="761"/>
      <c r="EN293" s="761"/>
      <c r="EO293" s="761"/>
      <c r="EP293" s="768"/>
      <c r="EQ293" s="768"/>
      <c r="ER293" s="768"/>
      <c r="ES293" s="676">
        <f>DI293+DM293+DQ293+DU293+DY293+EC293+EG293+EK293+EO293</f>
        <v>43000000</v>
      </c>
      <c r="ET293" s="690">
        <f>DJ293+DN293+DR293+DV293+DZ293+ED293+EH293+EL293+EP293</f>
        <v>69300000</v>
      </c>
      <c r="EU293" s="690">
        <f>DK293+DO293+DS293+DW293+EA293+EE293+EI293+EM293+EQ293</f>
        <v>59520000</v>
      </c>
      <c r="EV293" s="690">
        <f>DL293+DP293+DT293+DX293+EB293+EF293+EJ293+EN293+ER293</f>
        <v>14560000</v>
      </c>
      <c r="EW293" s="845"/>
      <c r="EX293" s="102"/>
      <c r="EY293" s="102">
        <v>44000000</v>
      </c>
      <c r="EZ293" s="697"/>
      <c r="FA293" s="102"/>
      <c r="FB293" s="102"/>
      <c r="FC293" s="102"/>
      <c r="FD293" s="102"/>
      <c r="FE293" s="102"/>
      <c r="FF293" s="676">
        <f>EW293+EX293+EY293+EZ293+FA293+FB293+FC293+FD293+FE293</f>
        <v>44000000</v>
      </c>
      <c r="FG293" s="993">
        <f>BL293+DD293+ES293+FF293</f>
        <v>169000000</v>
      </c>
    </row>
    <row r="294" spans="1:163" ht="24.75" customHeight="1" x14ac:dyDescent="0.2">
      <c r="A294" s="299"/>
      <c r="B294" s="192">
        <v>19</v>
      </c>
      <c r="C294" s="297" t="s">
        <v>686</v>
      </c>
      <c r="D294" s="194"/>
      <c r="E294" s="194"/>
      <c r="F294" s="194"/>
      <c r="G294" s="467"/>
      <c r="H294" s="197"/>
      <c r="I294" s="197"/>
      <c r="J294" s="198"/>
      <c r="K294" s="196"/>
      <c r="L294" s="199"/>
      <c r="M294" s="197"/>
      <c r="N294" s="197"/>
      <c r="O294" s="200"/>
      <c r="P294" s="200"/>
      <c r="Q294" s="197"/>
      <c r="R294" s="201"/>
      <c r="S294" s="864"/>
      <c r="T294" s="197"/>
      <c r="U294" s="197"/>
      <c r="V294" s="200"/>
      <c r="W294" s="196"/>
      <c r="X294" s="196"/>
      <c r="Y294" s="298"/>
      <c r="Z294" s="196"/>
      <c r="AA294" s="196"/>
      <c r="AB294" s="63">
        <f t="shared" ref="AB294:BK294" si="630">AB295</f>
        <v>0</v>
      </c>
      <c r="AC294" s="63">
        <f t="shared" si="630"/>
        <v>0</v>
      </c>
      <c r="AD294" s="63">
        <f t="shared" si="630"/>
        <v>0</v>
      </c>
      <c r="AE294" s="63">
        <f t="shared" si="630"/>
        <v>0</v>
      </c>
      <c r="AF294" s="63">
        <f t="shared" si="630"/>
        <v>3245382763</v>
      </c>
      <c r="AG294" s="63">
        <f t="shared" si="630"/>
        <v>3247557575</v>
      </c>
      <c r="AH294" s="63">
        <f t="shared" si="630"/>
        <v>2631525507</v>
      </c>
      <c r="AI294" s="63">
        <f t="shared" si="630"/>
        <v>2631525507</v>
      </c>
      <c r="AJ294" s="63">
        <f t="shared" si="630"/>
        <v>20000000</v>
      </c>
      <c r="AK294" s="63">
        <f t="shared" si="630"/>
        <v>40000000</v>
      </c>
      <c r="AL294" s="63">
        <f t="shared" si="630"/>
        <v>16966667</v>
      </c>
      <c r="AM294" s="63">
        <f t="shared" si="630"/>
        <v>16966667</v>
      </c>
      <c r="AN294" s="63">
        <f t="shared" si="630"/>
        <v>0</v>
      </c>
      <c r="AO294" s="63">
        <f t="shared" si="630"/>
        <v>0</v>
      </c>
      <c r="AP294" s="63">
        <f t="shared" si="630"/>
        <v>0</v>
      </c>
      <c r="AQ294" s="63">
        <f t="shared" si="630"/>
        <v>0</v>
      </c>
      <c r="AR294" s="63">
        <f t="shared" si="630"/>
        <v>0</v>
      </c>
      <c r="AS294" s="63">
        <f t="shared" si="630"/>
        <v>0</v>
      </c>
      <c r="AT294" s="63">
        <f t="shared" si="630"/>
        <v>0</v>
      </c>
      <c r="AU294" s="63">
        <f t="shared" si="630"/>
        <v>0</v>
      </c>
      <c r="AV294" s="63">
        <f t="shared" si="630"/>
        <v>0</v>
      </c>
      <c r="AW294" s="63">
        <f t="shared" si="630"/>
        <v>0</v>
      </c>
      <c r="AX294" s="63">
        <f t="shared" si="630"/>
        <v>0</v>
      </c>
      <c r="AY294" s="63">
        <f t="shared" si="630"/>
        <v>0</v>
      </c>
      <c r="AZ294" s="63">
        <f t="shared" si="630"/>
        <v>0</v>
      </c>
      <c r="BA294" s="63">
        <f t="shared" si="630"/>
        <v>0</v>
      </c>
      <c r="BB294" s="63">
        <f t="shared" si="630"/>
        <v>0</v>
      </c>
      <c r="BC294" s="63">
        <f t="shared" si="630"/>
        <v>0</v>
      </c>
      <c r="BD294" s="63">
        <f t="shared" si="630"/>
        <v>0</v>
      </c>
      <c r="BE294" s="63">
        <f t="shared" si="630"/>
        <v>0</v>
      </c>
      <c r="BF294" s="63">
        <f t="shared" si="630"/>
        <v>0</v>
      </c>
      <c r="BG294" s="63">
        <f t="shared" si="630"/>
        <v>0</v>
      </c>
      <c r="BH294" s="63">
        <f t="shared" si="630"/>
        <v>0</v>
      </c>
      <c r="BI294" s="63">
        <f t="shared" si="630"/>
        <v>0</v>
      </c>
      <c r="BJ294" s="63">
        <f t="shared" si="630"/>
        <v>0</v>
      </c>
      <c r="BK294" s="63">
        <f t="shared" si="630"/>
        <v>0</v>
      </c>
      <c r="BL294" s="64">
        <f>BL295</f>
        <v>3265382763</v>
      </c>
      <c r="BM294" s="63">
        <f>BM295</f>
        <v>3287557575</v>
      </c>
      <c r="BN294" s="63">
        <f t="shared" ref="BN294:ED294" si="631">BN295</f>
        <v>2648492174</v>
      </c>
      <c r="BO294" s="63">
        <f t="shared" si="631"/>
        <v>2648492174</v>
      </c>
      <c r="BP294" s="63">
        <f t="shared" si="631"/>
        <v>0</v>
      </c>
      <c r="BQ294" s="133">
        <f t="shared" si="631"/>
        <v>0</v>
      </c>
      <c r="BR294" s="133">
        <f t="shared" si="631"/>
        <v>0</v>
      </c>
      <c r="BS294" s="133">
        <f t="shared" si="631"/>
        <v>0</v>
      </c>
      <c r="BT294" s="63">
        <f t="shared" si="631"/>
        <v>2537920000</v>
      </c>
      <c r="BU294" s="133">
        <f t="shared" si="631"/>
        <v>1347273806</v>
      </c>
      <c r="BV294" s="133">
        <f t="shared" si="631"/>
        <v>1332273806</v>
      </c>
      <c r="BW294" s="133">
        <f t="shared" si="631"/>
        <v>1332273806</v>
      </c>
      <c r="BX294" s="133"/>
      <c r="BY294" s="63">
        <f t="shared" si="631"/>
        <v>20000000</v>
      </c>
      <c r="BZ294" s="133">
        <f t="shared" si="631"/>
        <v>2878727976.29</v>
      </c>
      <c r="CA294" s="133">
        <f t="shared" si="631"/>
        <v>2726323679.9899998</v>
      </c>
      <c r="CB294" s="133">
        <f t="shared" si="631"/>
        <v>2726321329.9899998</v>
      </c>
      <c r="CC294" s="133"/>
      <c r="CD294" s="63">
        <f t="shared" si="631"/>
        <v>0</v>
      </c>
      <c r="CE294" s="133">
        <f t="shared" si="631"/>
        <v>0</v>
      </c>
      <c r="CF294" s="133">
        <f t="shared" si="631"/>
        <v>0</v>
      </c>
      <c r="CG294" s="133">
        <f t="shared" si="631"/>
        <v>0</v>
      </c>
      <c r="CH294" s="63">
        <f t="shared" si="631"/>
        <v>0</v>
      </c>
      <c r="CI294" s="133">
        <f t="shared" si="631"/>
        <v>0</v>
      </c>
      <c r="CJ294" s="133">
        <f t="shared" si="631"/>
        <v>0</v>
      </c>
      <c r="CK294" s="133">
        <f t="shared" si="631"/>
        <v>0</v>
      </c>
      <c r="CL294" s="63">
        <f t="shared" si="631"/>
        <v>0</v>
      </c>
      <c r="CM294" s="133">
        <f t="shared" si="631"/>
        <v>0</v>
      </c>
      <c r="CN294" s="133">
        <f t="shared" si="631"/>
        <v>0</v>
      </c>
      <c r="CO294" s="133">
        <f t="shared" si="631"/>
        <v>0</v>
      </c>
      <c r="CP294" s="63">
        <f t="shared" si="631"/>
        <v>0</v>
      </c>
      <c r="CQ294" s="133">
        <f t="shared" si="631"/>
        <v>0</v>
      </c>
      <c r="CR294" s="133">
        <f t="shared" si="631"/>
        <v>0</v>
      </c>
      <c r="CS294" s="133">
        <f t="shared" si="631"/>
        <v>0</v>
      </c>
      <c r="CT294" s="133"/>
      <c r="CU294" s="63">
        <f t="shared" si="631"/>
        <v>0</v>
      </c>
      <c r="CV294" s="133">
        <f t="shared" si="631"/>
        <v>0</v>
      </c>
      <c r="CW294" s="133">
        <f t="shared" si="631"/>
        <v>0</v>
      </c>
      <c r="CX294" s="133">
        <f t="shared" si="631"/>
        <v>0</v>
      </c>
      <c r="CY294" s="133"/>
      <c r="CZ294" s="63">
        <f t="shared" si="631"/>
        <v>0</v>
      </c>
      <c r="DA294" s="133">
        <f t="shared" si="631"/>
        <v>0</v>
      </c>
      <c r="DB294" s="133">
        <f t="shared" si="631"/>
        <v>0</v>
      </c>
      <c r="DC294" s="133">
        <f t="shared" si="631"/>
        <v>0</v>
      </c>
      <c r="DD294" s="63">
        <f t="shared" si="631"/>
        <v>2557920000</v>
      </c>
      <c r="DE294" s="63">
        <f t="shared" si="631"/>
        <v>4226001782.29</v>
      </c>
      <c r="DF294" s="63">
        <f t="shared" si="631"/>
        <v>4058597485.9899998</v>
      </c>
      <c r="DG294" s="63">
        <f t="shared" si="631"/>
        <v>4058595135.9899998</v>
      </c>
      <c r="DH294" s="63"/>
      <c r="DI294" s="63">
        <f t="shared" si="631"/>
        <v>0</v>
      </c>
      <c r="DJ294" s="63">
        <f t="shared" si="631"/>
        <v>0</v>
      </c>
      <c r="DK294" s="63">
        <f t="shared" si="631"/>
        <v>0</v>
      </c>
      <c r="DL294" s="63">
        <f t="shared" si="631"/>
        <v>0</v>
      </c>
      <c r="DM294" s="63">
        <f t="shared" si="631"/>
        <v>2614057600</v>
      </c>
      <c r="DN294" s="63">
        <f t="shared" si="631"/>
        <v>290629092</v>
      </c>
      <c r="DO294" s="63">
        <f t="shared" si="631"/>
        <v>15840000</v>
      </c>
      <c r="DP294" s="63">
        <f t="shared" si="631"/>
        <v>2640000</v>
      </c>
      <c r="DQ294" s="63">
        <f t="shared" si="631"/>
        <v>20000000</v>
      </c>
      <c r="DR294" s="63">
        <f t="shared" si="631"/>
        <v>3612200000</v>
      </c>
      <c r="DS294" s="63">
        <f t="shared" si="631"/>
        <v>62100000</v>
      </c>
      <c r="DT294" s="63">
        <f t="shared" si="631"/>
        <v>20700000</v>
      </c>
      <c r="DU294" s="63">
        <f t="shared" si="631"/>
        <v>0</v>
      </c>
      <c r="DV294" s="63">
        <f t="shared" si="631"/>
        <v>0</v>
      </c>
      <c r="DW294" s="63">
        <f t="shared" si="631"/>
        <v>0</v>
      </c>
      <c r="DX294" s="63">
        <f t="shared" si="631"/>
        <v>0</v>
      </c>
      <c r="DY294" s="63">
        <f t="shared" si="631"/>
        <v>0</v>
      </c>
      <c r="DZ294" s="63">
        <f t="shared" si="631"/>
        <v>0</v>
      </c>
      <c r="EA294" s="63">
        <f t="shared" si="631"/>
        <v>0</v>
      </c>
      <c r="EB294" s="63">
        <f t="shared" si="631"/>
        <v>0</v>
      </c>
      <c r="EC294" s="63">
        <f t="shared" si="631"/>
        <v>0</v>
      </c>
      <c r="ED294" s="63">
        <f t="shared" si="631"/>
        <v>0</v>
      </c>
      <c r="EE294" s="63">
        <f t="shared" ref="EE294:EU294" si="632">EE295</f>
        <v>0</v>
      </c>
      <c r="EF294" s="63">
        <f t="shared" si="632"/>
        <v>0</v>
      </c>
      <c r="EG294" s="63">
        <f t="shared" si="632"/>
        <v>0</v>
      </c>
      <c r="EH294" s="63">
        <f t="shared" si="632"/>
        <v>0</v>
      </c>
      <c r="EI294" s="63">
        <f t="shared" si="632"/>
        <v>0</v>
      </c>
      <c r="EJ294" s="63">
        <f t="shared" si="632"/>
        <v>0</v>
      </c>
      <c r="EK294" s="63">
        <f t="shared" si="632"/>
        <v>0</v>
      </c>
      <c r="EL294" s="63">
        <f t="shared" si="632"/>
        <v>0</v>
      </c>
      <c r="EM294" s="63">
        <f t="shared" si="632"/>
        <v>0</v>
      </c>
      <c r="EN294" s="63">
        <f t="shared" si="632"/>
        <v>0</v>
      </c>
      <c r="EO294" s="63">
        <f t="shared" si="632"/>
        <v>0</v>
      </c>
      <c r="EP294" s="63">
        <f t="shared" si="632"/>
        <v>0</v>
      </c>
      <c r="EQ294" s="63">
        <f t="shared" si="632"/>
        <v>0</v>
      </c>
      <c r="ER294" s="63">
        <f t="shared" si="632"/>
        <v>0</v>
      </c>
      <c r="ES294" s="63">
        <f t="shared" si="632"/>
        <v>2634057600</v>
      </c>
      <c r="ET294" s="63">
        <f t="shared" si="632"/>
        <v>3902829092</v>
      </c>
      <c r="EU294" s="63">
        <f t="shared" si="632"/>
        <v>77940000</v>
      </c>
      <c r="EV294" s="63">
        <f>EV295</f>
        <v>23340000</v>
      </c>
      <c r="EW294" s="674"/>
      <c r="EX294" s="674"/>
      <c r="EY294" s="674"/>
      <c r="EZ294" s="674"/>
      <c r="FA294" s="674"/>
      <c r="FB294" s="674"/>
      <c r="FC294" s="674"/>
      <c r="FD294" s="674"/>
      <c r="FE294" s="674"/>
      <c r="FF294" s="804">
        <f>FF295</f>
        <v>2712479328</v>
      </c>
      <c r="FG294" s="63">
        <f>FG295</f>
        <v>11169839691</v>
      </c>
    </row>
    <row r="295" spans="1:163" ht="24.75" customHeight="1" x14ac:dyDescent="0.2">
      <c r="A295" s="299"/>
      <c r="B295" s="296"/>
      <c r="C295" s="205">
        <v>67</v>
      </c>
      <c r="D295" s="206" t="s">
        <v>687</v>
      </c>
      <c r="E295" s="209"/>
      <c r="F295" s="209"/>
      <c r="G295" s="205"/>
      <c r="H295" s="206"/>
      <c r="I295" s="209"/>
      <c r="J295" s="208"/>
      <c r="K295" s="210"/>
      <c r="L295" s="211"/>
      <c r="M295" s="209"/>
      <c r="N295" s="209"/>
      <c r="O295" s="212"/>
      <c r="P295" s="212"/>
      <c r="Q295" s="209"/>
      <c r="R295" s="213"/>
      <c r="S295" s="865"/>
      <c r="T295" s="209"/>
      <c r="U295" s="209"/>
      <c r="V295" s="212"/>
      <c r="W295" s="210"/>
      <c r="X295" s="210"/>
      <c r="Y295" s="300"/>
      <c r="Z295" s="210"/>
      <c r="AA295" s="210"/>
      <c r="AB295" s="65">
        <f t="shared" ref="AB295:BK295" si="633">SUM(AB296:AB299)</f>
        <v>0</v>
      </c>
      <c r="AC295" s="65">
        <f t="shared" si="633"/>
        <v>0</v>
      </c>
      <c r="AD295" s="65">
        <f t="shared" si="633"/>
        <v>0</v>
      </c>
      <c r="AE295" s="65">
        <f t="shared" si="633"/>
        <v>0</v>
      </c>
      <c r="AF295" s="65">
        <f t="shared" si="633"/>
        <v>3245382763</v>
      </c>
      <c r="AG295" s="65">
        <f t="shared" si="633"/>
        <v>3247557575</v>
      </c>
      <c r="AH295" s="65">
        <f t="shared" si="633"/>
        <v>2631525507</v>
      </c>
      <c r="AI295" s="65">
        <f t="shared" si="633"/>
        <v>2631525507</v>
      </c>
      <c r="AJ295" s="65">
        <f t="shared" si="633"/>
        <v>20000000</v>
      </c>
      <c r="AK295" s="65">
        <f t="shared" si="633"/>
        <v>40000000</v>
      </c>
      <c r="AL295" s="65">
        <f t="shared" si="633"/>
        <v>16966667</v>
      </c>
      <c r="AM295" s="65">
        <f t="shared" si="633"/>
        <v>16966667</v>
      </c>
      <c r="AN295" s="65">
        <f t="shared" si="633"/>
        <v>0</v>
      </c>
      <c r="AO295" s="65">
        <f t="shared" si="633"/>
        <v>0</v>
      </c>
      <c r="AP295" s="65">
        <f t="shared" si="633"/>
        <v>0</v>
      </c>
      <c r="AQ295" s="65">
        <f t="shared" si="633"/>
        <v>0</v>
      </c>
      <c r="AR295" s="65">
        <f t="shared" si="633"/>
        <v>0</v>
      </c>
      <c r="AS295" s="65">
        <f t="shared" si="633"/>
        <v>0</v>
      </c>
      <c r="AT295" s="65">
        <f t="shared" si="633"/>
        <v>0</v>
      </c>
      <c r="AU295" s="65">
        <f t="shared" si="633"/>
        <v>0</v>
      </c>
      <c r="AV295" s="65">
        <f t="shared" si="633"/>
        <v>0</v>
      </c>
      <c r="AW295" s="65">
        <f t="shared" si="633"/>
        <v>0</v>
      </c>
      <c r="AX295" s="65">
        <f t="shared" si="633"/>
        <v>0</v>
      </c>
      <c r="AY295" s="65">
        <f t="shared" si="633"/>
        <v>0</v>
      </c>
      <c r="AZ295" s="65">
        <f t="shared" si="633"/>
        <v>0</v>
      </c>
      <c r="BA295" s="65">
        <f t="shared" si="633"/>
        <v>0</v>
      </c>
      <c r="BB295" s="65">
        <f t="shared" si="633"/>
        <v>0</v>
      </c>
      <c r="BC295" s="65">
        <f t="shared" si="633"/>
        <v>0</v>
      </c>
      <c r="BD295" s="65">
        <f t="shared" si="633"/>
        <v>0</v>
      </c>
      <c r="BE295" s="65">
        <f t="shared" si="633"/>
        <v>0</v>
      </c>
      <c r="BF295" s="65">
        <f t="shared" si="633"/>
        <v>0</v>
      </c>
      <c r="BG295" s="65">
        <f t="shared" si="633"/>
        <v>0</v>
      </c>
      <c r="BH295" s="65">
        <f t="shared" si="633"/>
        <v>0</v>
      </c>
      <c r="BI295" s="65">
        <f t="shared" si="633"/>
        <v>0</v>
      </c>
      <c r="BJ295" s="65">
        <f t="shared" si="633"/>
        <v>0</v>
      </c>
      <c r="BK295" s="65">
        <f t="shared" si="633"/>
        <v>0</v>
      </c>
      <c r="BL295" s="66">
        <f>SUM(BL296:BL299)</f>
        <v>3265382763</v>
      </c>
      <c r="BM295" s="65">
        <f>SUM(BM296:BM299)</f>
        <v>3287557575</v>
      </c>
      <c r="BN295" s="65">
        <f>SUM(BN296:BN299)</f>
        <v>2648492174</v>
      </c>
      <c r="BO295" s="65">
        <f>SUM(BO296:BO299)</f>
        <v>2648492174</v>
      </c>
      <c r="BP295" s="65">
        <f t="shared" ref="BP295:EF295" si="634">SUM(BP296:BP299)</f>
        <v>0</v>
      </c>
      <c r="BQ295" s="135">
        <f t="shared" si="634"/>
        <v>0</v>
      </c>
      <c r="BR295" s="135">
        <f t="shared" si="634"/>
        <v>0</v>
      </c>
      <c r="BS295" s="135">
        <f t="shared" si="634"/>
        <v>0</v>
      </c>
      <c r="BT295" s="65">
        <f t="shared" si="634"/>
        <v>2537920000</v>
      </c>
      <c r="BU295" s="135">
        <f t="shared" si="634"/>
        <v>1347273806</v>
      </c>
      <c r="BV295" s="135">
        <f t="shared" si="634"/>
        <v>1332273806</v>
      </c>
      <c r="BW295" s="135">
        <f t="shared" si="634"/>
        <v>1332273806</v>
      </c>
      <c r="BX295" s="135"/>
      <c r="BY295" s="65">
        <f t="shared" si="634"/>
        <v>20000000</v>
      </c>
      <c r="BZ295" s="135">
        <f t="shared" si="634"/>
        <v>2878727976.29</v>
      </c>
      <c r="CA295" s="135">
        <f t="shared" si="634"/>
        <v>2726323679.9899998</v>
      </c>
      <c r="CB295" s="135">
        <f t="shared" si="634"/>
        <v>2726321329.9899998</v>
      </c>
      <c r="CC295" s="135"/>
      <c r="CD295" s="65">
        <f t="shared" si="634"/>
        <v>0</v>
      </c>
      <c r="CE295" s="135">
        <f t="shared" si="634"/>
        <v>0</v>
      </c>
      <c r="CF295" s="135">
        <f t="shared" si="634"/>
        <v>0</v>
      </c>
      <c r="CG295" s="135">
        <f t="shared" si="634"/>
        <v>0</v>
      </c>
      <c r="CH295" s="65">
        <f t="shared" si="634"/>
        <v>0</v>
      </c>
      <c r="CI295" s="135">
        <f t="shared" si="634"/>
        <v>0</v>
      </c>
      <c r="CJ295" s="135">
        <f t="shared" si="634"/>
        <v>0</v>
      </c>
      <c r="CK295" s="135">
        <f t="shared" si="634"/>
        <v>0</v>
      </c>
      <c r="CL295" s="65">
        <f t="shared" si="634"/>
        <v>0</v>
      </c>
      <c r="CM295" s="135">
        <f t="shared" si="634"/>
        <v>0</v>
      </c>
      <c r="CN295" s="135">
        <f t="shared" si="634"/>
        <v>0</v>
      </c>
      <c r="CO295" s="135">
        <f t="shared" si="634"/>
        <v>0</v>
      </c>
      <c r="CP295" s="65">
        <f t="shared" si="634"/>
        <v>0</v>
      </c>
      <c r="CQ295" s="135">
        <f t="shared" si="634"/>
        <v>0</v>
      </c>
      <c r="CR295" s="135">
        <f t="shared" si="634"/>
        <v>0</v>
      </c>
      <c r="CS295" s="135">
        <f t="shared" si="634"/>
        <v>0</v>
      </c>
      <c r="CT295" s="135"/>
      <c r="CU295" s="65">
        <f t="shared" si="634"/>
        <v>0</v>
      </c>
      <c r="CV295" s="135">
        <f t="shared" si="634"/>
        <v>0</v>
      </c>
      <c r="CW295" s="135">
        <f t="shared" si="634"/>
        <v>0</v>
      </c>
      <c r="CX295" s="135">
        <f t="shared" si="634"/>
        <v>0</v>
      </c>
      <c r="CY295" s="135"/>
      <c r="CZ295" s="65">
        <f t="shared" si="634"/>
        <v>0</v>
      </c>
      <c r="DA295" s="135">
        <f t="shared" si="634"/>
        <v>0</v>
      </c>
      <c r="DB295" s="135">
        <f t="shared" si="634"/>
        <v>0</v>
      </c>
      <c r="DC295" s="135">
        <f t="shared" si="634"/>
        <v>0</v>
      </c>
      <c r="DD295" s="65">
        <f t="shared" si="634"/>
        <v>2557920000</v>
      </c>
      <c r="DE295" s="65">
        <f t="shared" si="634"/>
        <v>4226001782.29</v>
      </c>
      <c r="DF295" s="65">
        <f t="shared" si="634"/>
        <v>4058597485.9899998</v>
      </c>
      <c r="DG295" s="65">
        <f t="shared" si="634"/>
        <v>4058595135.9899998</v>
      </c>
      <c r="DH295" s="65"/>
      <c r="DI295" s="65">
        <f t="shared" si="634"/>
        <v>0</v>
      </c>
      <c r="DJ295" s="65">
        <f t="shared" si="634"/>
        <v>0</v>
      </c>
      <c r="DK295" s="65">
        <f t="shared" si="634"/>
        <v>0</v>
      </c>
      <c r="DL295" s="65">
        <f t="shared" si="634"/>
        <v>0</v>
      </c>
      <c r="DM295" s="65">
        <f t="shared" si="634"/>
        <v>2614057600</v>
      </c>
      <c r="DN295" s="65">
        <f>SUM(DN296:DN299)</f>
        <v>290629092</v>
      </c>
      <c r="DO295" s="65">
        <f t="shared" si="634"/>
        <v>15840000</v>
      </c>
      <c r="DP295" s="65">
        <f t="shared" si="634"/>
        <v>2640000</v>
      </c>
      <c r="DQ295" s="65">
        <f t="shared" si="634"/>
        <v>20000000</v>
      </c>
      <c r="DR295" s="65">
        <f t="shared" si="634"/>
        <v>3612200000</v>
      </c>
      <c r="DS295" s="65">
        <f t="shared" si="634"/>
        <v>62100000</v>
      </c>
      <c r="DT295" s="65">
        <f t="shared" si="634"/>
        <v>20700000</v>
      </c>
      <c r="DU295" s="65">
        <f t="shared" si="634"/>
        <v>0</v>
      </c>
      <c r="DV295" s="65">
        <f t="shared" si="634"/>
        <v>0</v>
      </c>
      <c r="DW295" s="65">
        <f t="shared" si="634"/>
        <v>0</v>
      </c>
      <c r="DX295" s="65">
        <f t="shared" si="634"/>
        <v>0</v>
      </c>
      <c r="DY295" s="65">
        <f t="shared" si="634"/>
        <v>0</v>
      </c>
      <c r="DZ295" s="65">
        <f t="shared" si="634"/>
        <v>0</v>
      </c>
      <c r="EA295" s="65">
        <f t="shared" si="634"/>
        <v>0</v>
      </c>
      <c r="EB295" s="65">
        <f t="shared" si="634"/>
        <v>0</v>
      </c>
      <c r="EC295" s="65">
        <f t="shared" si="634"/>
        <v>0</v>
      </c>
      <c r="ED295" s="65">
        <f t="shared" si="634"/>
        <v>0</v>
      </c>
      <c r="EE295" s="65">
        <f t="shared" si="634"/>
        <v>0</v>
      </c>
      <c r="EF295" s="65">
        <f t="shared" si="634"/>
        <v>0</v>
      </c>
      <c r="EG295" s="65">
        <f t="shared" ref="EG295" si="635">SUM(EG296:EG299)</f>
        <v>0</v>
      </c>
      <c r="EH295" s="65">
        <f t="shared" ref="EH295:EU295" si="636">SUM(EH296:EH299)</f>
        <v>0</v>
      </c>
      <c r="EI295" s="65">
        <f t="shared" si="636"/>
        <v>0</v>
      </c>
      <c r="EJ295" s="65">
        <f t="shared" si="636"/>
        <v>0</v>
      </c>
      <c r="EK295" s="65">
        <f t="shared" si="636"/>
        <v>0</v>
      </c>
      <c r="EL295" s="65">
        <f t="shared" si="636"/>
        <v>0</v>
      </c>
      <c r="EM295" s="65">
        <f t="shared" si="636"/>
        <v>0</v>
      </c>
      <c r="EN295" s="65">
        <f t="shared" si="636"/>
        <v>0</v>
      </c>
      <c r="EO295" s="65">
        <f t="shared" si="636"/>
        <v>0</v>
      </c>
      <c r="EP295" s="65">
        <f t="shared" si="636"/>
        <v>0</v>
      </c>
      <c r="EQ295" s="65">
        <f t="shared" si="636"/>
        <v>0</v>
      </c>
      <c r="ER295" s="65">
        <f t="shared" si="636"/>
        <v>0</v>
      </c>
      <c r="ES295" s="65">
        <f t="shared" si="636"/>
        <v>2634057600</v>
      </c>
      <c r="ET295" s="65">
        <f t="shared" si="636"/>
        <v>3902829092</v>
      </c>
      <c r="EU295" s="65">
        <f t="shared" si="636"/>
        <v>77940000</v>
      </c>
      <c r="EV295" s="65">
        <f>SUM(EV296:EV299)</f>
        <v>23340000</v>
      </c>
      <c r="EW295" s="675"/>
      <c r="EX295" s="675"/>
      <c r="EY295" s="675"/>
      <c r="EZ295" s="675"/>
      <c r="FA295" s="675"/>
      <c r="FB295" s="675"/>
      <c r="FC295" s="675"/>
      <c r="FD295" s="675"/>
      <c r="FE295" s="675"/>
      <c r="FF295" s="82">
        <f>SUM(FF296:FF299)</f>
        <v>2712479328</v>
      </c>
      <c r="FG295" s="65">
        <f>SUM(FG296:FG299)</f>
        <v>11169839691</v>
      </c>
    </row>
    <row r="296" spans="1:163" ht="60" customHeight="1" x14ac:dyDescent="0.2">
      <c r="A296" s="299"/>
      <c r="B296" s="299"/>
      <c r="C296" s="217">
        <v>35</v>
      </c>
      <c r="D296" s="241" t="s">
        <v>688</v>
      </c>
      <c r="E296" s="469" t="s">
        <v>689</v>
      </c>
      <c r="F296" s="469" t="s">
        <v>690</v>
      </c>
      <c r="G296" s="226">
        <v>198</v>
      </c>
      <c r="H296" s="734" t="s">
        <v>691</v>
      </c>
      <c r="I296" s="218" t="s">
        <v>692</v>
      </c>
      <c r="J296" s="223" t="s">
        <v>631</v>
      </c>
      <c r="K296" s="223">
        <v>14</v>
      </c>
      <c r="L296" s="224" t="s">
        <v>58</v>
      </c>
      <c r="M296" s="227">
        <v>1</v>
      </c>
      <c r="N296" s="227">
        <v>1</v>
      </c>
      <c r="O296" s="226">
        <v>1</v>
      </c>
      <c r="P296" s="915">
        <v>0.8</v>
      </c>
      <c r="Q296" s="793">
        <v>1</v>
      </c>
      <c r="R296" s="228"/>
      <c r="S296" s="934">
        <v>1</v>
      </c>
      <c r="T296" s="227">
        <v>1</v>
      </c>
      <c r="U296" s="227"/>
      <c r="V296" s="934">
        <v>0.2</v>
      </c>
      <c r="W296" s="227">
        <v>1</v>
      </c>
      <c r="X296" s="224"/>
      <c r="Y296" s="357">
        <f>BL296/$BL$295</f>
        <v>6.1248562424655638E-3</v>
      </c>
      <c r="Z296" s="226">
        <v>10</v>
      </c>
      <c r="AA296" s="223" t="s">
        <v>385</v>
      </c>
      <c r="AB296" s="80"/>
      <c r="AC296" s="79"/>
      <c r="AD296" s="79"/>
      <c r="AE296" s="79"/>
      <c r="AF296" s="80"/>
      <c r="AG296" s="79"/>
      <c r="AH296" s="79"/>
      <c r="AI296" s="79"/>
      <c r="AJ296" s="80">
        <f>20000000</f>
        <v>20000000</v>
      </c>
      <c r="AK296" s="69">
        <v>40000000</v>
      </c>
      <c r="AL296" s="68">
        <v>16966667</v>
      </c>
      <c r="AM296" s="68">
        <v>16966667</v>
      </c>
      <c r="AN296" s="80"/>
      <c r="AO296" s="79"/>
      <c r="AP296" s="79"/>
      <c r="AQ296" s="79"/>
      <c r="AR296" s="80"/>
      <c r="AS296" s="79"/>
      <c r="AT296" s="79"/>
      <c r="AU296" s="79"/>
      <c r="AV296" s="80"/>
      <c r="AW296" s="79"/>
      <c r="AX296" s="79"/>
      <c r="AY296" s="79"/>
      <c r="AZ296" s="80"/>
      <c r="BA296" s="79"/>
      <c r="BB296" s="79"/>
      <c r="BC296" s="79"/>
      <c r="BD296" s="80"/>
      <c r="BE296" s="79"/>
      <c r="BF296" s="79"/>
      <c r="BG296" s="79"/>
      <c r="BH296" s="80"/>
      <c r="BI296" s="79"/>
      <c r="BJ296" s="79"/>
      <c r="BK296" s="79"/>
      <c r="BL296" s="67">
        <f>+AB296+AF296+AJ296+AN296+AR296+AV296+AZ296+BD296+BH296</f>
        <v>20000000</v>
      </c>
      <c r="BM296" s="68">
        <f t="shared" ref="BM296:BO299" si="637">AC296+AG296+AK296+AO296+AS296+AW296+BA296+BE296+BI296</f>
        <v>40000000</v>
      </c>
      <c r="BN296" s="68">
        <f t="shared" si="637"/>
        <v>16966667</v>
      </c>
      <c r="BO296" s="68">
        <f t="shared" si="637"/>
        <v>16966667</v>
      </c>
      <c r="BP296" s="682"/>
      <c r="BQ296" s="238"/>
      <c r="BR296" s="238"/>
      <c r="BS296" s="238"/>
      <c r="BT296" s="682"/>
      <c r="BU296" s="238">
        <v>40000000</v>
      </c>
      <c r="BV296" s="238">
        <v>25000000</v>
      </c>
      <c r="BW296" s="238">
        <v>25000000</v>
      </c>
      <c r="BX296" s="238"/>
      <c r="BY296" s="682">
        <v>10000000</v>
      </c>
      <c r="BZ296" s="238">
        <v>70000000</v>
      </c>
      <c r="CA296" s="238">
        <v>69268000</v>
      </c>
      <c r="CB296" s="238">
        <v>69265650</v>
      </c>
      <c r="CC296" s="238"/>
      <c r="CD296" s="682"/>
      <c r="CE296" s="238"/>
      <c r="CF296" s="238"/>
      <c r="CG296" s="238"/>
      <c r="CH296" s="682"/>
      <c r="CI296" s="238"/>
      <c r="CJ296" s="238"/>
      <c r="CK296" s="238"/>
      <c r="CL296" s="682"/>
      <c r="CM296" s="238"/>
      <c r="CN296" s="238"/>
      <c r="CO296" s="238"/>
      <c r="CP296" s="682"/>
      <c r="CQ296" s="238"/>
      <c r="CR296" s="238"/>
      <c r="CS296" s="238"/>
      <c r="CT296" s="238"/>
      <c r="CU296" s="682"/>
      <c r="CV296" s="238"/>
      <c r="CW296" s="238"/>
      <c r="CX296" s="238"/>
      <c r="CY296" s="238"/>
      <c r="CZ296" s="682"/>
      <c r="DA296" s="238"/>
      <c r="DB296" s="238"/>
      <c r="DC296" s="238"/>
      <c r="DD296" s="676">
        <f t="shared" ref="DD296:DG299" si="638">BP296+BT296+BY296+CD296+CH296+CL296+CP296+CU296+CZ296</f>
        <v>10000000</v>
      </c>
      <c r="DE296" s="711">
        <f t="shared" si="638"/>
        <v>110000000</v>
      </c>
      <c r="DF296" s="711">
        <f t="shared" si="638"/>
        <v>94268000</v>
      </c>
      <c r="DG296" s="711">
        <f t="shared" si="638"/>
        <v>94265650</v>
      </c>
      <c r="DH296" s="711"/>
      <c r="DI296" s="682"/>
      <c r="DJ296" s="686"/>
      <c r="DK296" s="682"/>
      <c r="DL296" s="682"/>
      <c r="DM296" s="682"/>
      <c r="DN296" s="682"/>
      <c r="DO296" s="682"/>
      <c r="DP296" s="682"/>
      <c r="DQ296" s="682">
        <v>10000000</v>
      </c>
      <c r="DR296" s="682">
        <v>44000000</v>
      </c>
      <c r="DS296" s="682">
        <v>30180000</v>
      </c>
      <c r="DT296" s="682">
        <v>10060000</v>
      </c>
      <c r="DU296" s="682"/>
      <c r="DV296" s="682"/>
      <c r="DW296" s="682"/>
      <c r="DX296" s="682"/>
      <c r="DY296" s="682"/>
      <c r="DZ296" s="682"/>
      <c r="EA296" s="682"/>
      <c r="EB296" s="682"/>
      <c r="EC296" s="682"/>
      <c r="ED296" s="682"/>
      <c r="EE296" s="682"/>
      <c r="EF296" s="682"/>
      <c r="EG296" s="682"/>
      <c r="EH296" s="682"/>
      <c r="EI296" s="682"/>
      <c r="EJ296" s="682"/>
      <c r="EK296" s="682"/>
      <c r="EL296" s="682"/>
      <c r="EM296" s="682"/>
      <c r="EN296" s="682"/>
      <c r="EO296" s="682"/>
      <c r="EP296" s="682"/>
      <c r="EQ296" s="682"/>
      <c r="ER296" s="682"/>
      <c r="ES296" s="676">
        <f>DI296+DM296+DQ296+DU296+DY296+EC296+EG296+EK296+EO296</f>
        <v>10000000</v>
      </c>
      <c r="ET296" s="690">
        <f t="shared" ref="ET296:EV299" si="639">DJ296+DN296+DR296+DV296+DZ296+ED296+EH296+EL296+EP296</f>
        <v>44000000</v>
      </c>
      <c r="EU296" s="690">
        <f t="shared" si="639"/>
        <v>30180000</v>
      </c>
      <c r="EV296" s="690">
        <f t="shared" si="639"/>
        <v>10060000</v>
      </c>
      <c r="EW296" s="834"/>
      <c r="EX296" s="682"/>
      <c r="EY296" s="682">
        <v>10000000</v>
      </c>
      <c r="EZ296" s="682"/>
      <c r="FA296" s="682"/>
      <c r="FB296" s="682"/>
      <c r="FC296" s="682"/>
      <c r="FD296" s="682"/>
      <c r="FE296" s="682"/>
      <c r="FF296" s="676">
        <f>EW296+EX296+EY296+EZ296+FA296+FB296+FC296+FD296+FE296</f>
        <v>10000000</v>
      </c>
      <c r="FG296" s="107">
        <f>BL296+DD296+ES296+FF296</f>
        <v>50000000</v>
      </c>
    </row>
    <row r="297" spans="1:163" ht="75" customHeight="1" x14ac:dyDescent="0.2">
      <c r="A297" s="299"/>
      <c r="B297" s="299"/>
      <c r="C297" s="240"/>
      <c r="D297" s="280"/>
      <c r="E297" s="316"/>
      <c r="F297" s="316"/>
      <c r="G297" s="226">
        <v>199</v>
      </c>
      <c r="H297" s="734" t="s">
        <v>693</v>
      </c>
      <c r="I297" s="218" t="s">
        <v>694</v>
      </c>
      <c r="J297" s="223" t="s">
        <v>631</v>
      </c>
      <c r="K297" s="223">
        <v>14</v>
      </c>
      <c r="L297" s="223" t="s">
        <v>73</v>
      </c>
      <c r="M297" s="226">
        <v>0</v>
      </c>
      <c r="N297" s="226">
        <v>12</v>
      </c>
      <c r="O297" s="226">
        <v>0</v>
      </c>
      <c r="P297" s="918">
        <v>0</v>
      </c>
      <c r="Q297" s="904">
        <v>4</v>
      </c>
      <c r="R297" s="228"/>
      <c r="S297" s="918">
        <v>4</v>
      </c>
      <c r="T297" s="226">
        <v>4</v>
      </c>
      <c r="U297" s="226"/>
      <c r="V297" s="918">
        <v>0.2</v>
      </c>
      <c r="W297" s="226">
        <v>4</v>
      </c>
      <c r="X297" s="223"/>
      <c r="Y297" s="357">
        <f>BL297/$BL$295</f>
        <v>0</v>
      </c>
      <c r="Z297" s="226">
        <v>10</v>
      </c>
      <c r="AA297" s="223" t="s">
        <v>385</v>
      </c>
      <c r="AB297" s="67"/>
      <c r="AC297" s="68"/>
      <c r="AD297" s="68"/>
      <c r="AE297" s="68"/>
      <c r="AF297" s="67"/>
      <c r="AG297" s="68"/>
      <c r="AH297" s="68"/>
      <c r="AI297" s="68"/>
      <c r="AJ297" s="67"/>
      <c r="AK297" s="68"/>
      <c r="AL297" s="68"/>
      <c r="AM297" s="68"/>
      <c r="AN297" s="67"/>
      <c r="AO297" s="68"/>
      <c r="AP297" s="68"/>
      <c r="AQ297" s="68"/>
      <c r="AR297" s="67"/>
      <c r="AS297" s="68"/>
      <c r="AT297" s="68"/>
      <c r="AU297" s="68"/>
      <c r="AV297" s="67"/>
      <c r="AW297" s="68"/>
      <c r="AX297" s="68"/>
      <c r="AY297" s="68"/>
      <c r="AZ297" s="67"/>
      <c r="BA297" s="68"/>
      <c r="BB297" s="68"/>
      <c r="BC297" s="68"/>
      <c r="BD297" s="67"/>
      <c r="BE297" s="68"/>
      <c r="BF297" s="68"/>
      <c r="BG297" s="68"/>
      <c r="BH297" s="67"/>
      <c r="BI297" s="68"/>
      <c r="BJ297" s="68"/>
      <c r="BK297" s="68"/>
      <c r="BL297" s="67">
        <f>+AB297+AF297+AJ297+AN297+AR297+AV297+AZ297+BD297+BH297</f>
        <v>0</v>
      </c>
      <c r="BM297" s="68">
        <f t="shared" si="637"/>
        <v>0</v>
      </c>
      <c r="BN297" s="68">
        <f t="shared" si="637"/>
        <v>0</v>
      </c>
      <c r="BO297" s="68">
        <f t="shared" si="637"/>
        <v>0</v>
      </c>
      <c r="BP297" s="682"/>
      <c r="BQ297" s="238"/>
      <c r="BR297" s="238"/>
      <c r="BS297" s="238"/>
      <c r="BT297" s="682"/>
      <c r="BU297" s="238"/>
      <c r="BV297" s="238"/>
      <c r="BW297" s="238"/>
      <c r="BX297" s="238"/>
      <c r="BY297" s="682">
        <v>10000000</v>
      </c>
      <c r="BZ297" s="238">
        <v>10000000</v>
      </c>
      <c r="CA297" s="238">
        <v>10000000</v>
      </c>
      <c r="CB297" s="238">
        <v>10000000</v>
      </c>
      <c r="CC297" s="238"/>
      <c r="CD297" s="682"/>
      <c r="CE297" s="238"/>
      <c r="CF297" s="238"/>
      <c r="CG297" s="238"/>
      <c r="CH297" s="682"/>
      <c r="CI297" s="238"/>
      <c r="CJ297" s="238"/>
      <c r="CK297" s="238"/>
      <c r="CL297" s="682"/>
      <c r="CM297" s="238"/>
      <c r="CN297" s="238"/>
      <c r="CO297" s="238"/>
      <c r="CP297" s="682"/>
      <c r="CQ297" s="238"/>
      <c r="CR297" s="238"/>
      <c r="CS297" s="238"/>
      <c r="CT297" s="238"/>
      <c r="CU297" s="682"/>
      <c r="CV297" s="238"/>
      <c r="CW297" s="238"/>
      <c r="CX297" s="238"/>
      <c r="CY297" s="238"/>
      <c r="CZ297" s="682"/>
      <c r="DA297" s="238"/>
      <c r="DB297" s="238"/>
      <c r="DC297" s="238"/>
      <c r="DD297" s="676">
        <f t="shared" si="638"/>
        <v>10000000</v>
      </c>
      <c r="DE297" s="711">
        <f t="shared" si="638"/>
        <v>10000000</v>
      </c>
      <c r="DF297" s="711">
        <f t="shared" si="638"/>
        <v>10000000</v>
      </c>
      <c r="DG297" s="711">
        <f t="shared" si="638"/>
        <v>10000000</v>
      </c>
      <c r="DH297" s="711"/>
      <c r="DI297" s="682"/>
      <c r="DJ297" s="686"/>
      <c r="DK297" s="682"/>
      <c r="DL297" s="682"/>
      <c r="DM297" s="682"/>
      <c r="DN297" s="682">
        <v>24300000</v>
      </c>
      <c r="DO297" s="682">
        <v>15840000</v>
      </c>
      <c r="DP297" s="682">
        <v>2640000</v>
      </c>
      <c r="DQ297" s="682">
        <v>10000000</v>
      </c>
      <c r="DR297" s="682">
        <v>37000000</v>
      </c>
      <c r="DS297" s="682">
        <v>31920000</v>
      </c>
      <c r="DT297" s="682">
        <v>10640000</v>
      </c>
      <c r="DU297" s="682"/>
      <c r="DV297" s="682"/>
      <c r="DW297" s="682"/>
      <c r="DX297" s="682"/>
      <c r="DY297" s="682"/>
      <c r="DZ297" s="682"/>
      <c r="EA297" s="682"/>
      <c r="EB297" s="682"/>
      <c r="EC297" s="682"/>
      <c r="ED297" s="682"/>
      <c r="EE297" s="682"/>
      <c r="EF297" s="682"/>
      <c r="EG297" s="682"/>
      <c r="EH297" s="682"/>
      <c r="EI297" s="682"/>
      <c r="EJ297" s="682"/>
      <c r="EK297" s="682"/>
      <c r="EL297" s="682"/>
      <c r="EM297" s="682"/>
      <c r="EN297" s="682"/>
      <c r="EO297" s="682"/>
      <c r="EP297" s="682"/>
      <c r="EQ297" s="682"/>
      <c r="ER297" s="682"/>
      <c r="ES297" s="676">
        <f>DI297+DM297+DQ297+DU297+DY297+EC297+EG297+EK297+EO297</f>
        <v>10000000</v>
      </c>
      <c r="ET297" s="690">
        <f t="shared" si="639"/>
        <v>61300000</v>
      </c>
      <c r="EU297" s="690">
        <f t="shared" si="639"/>
        <v>47760000</v>
      </c>
      <c r="EV297" s="690">
        <f t="shared" si="639"/>
        <v>13280000</v>
      </c>
      <c r="EW297" s="834"/>
      <c r="EX297" s="682"/>
      <c r="EY297" s="682">
        <v>10000000</v>
      </c>
      <c r="EZ297" s="682"/>
      <c r="FA297" s="682"/>
      <c r="FB297" s="682"/>
      <c r="FC297" s="682"/>
      <c r="FD297" s="682"/>
      <c r="FE297" s="682"/>
      <c r="FF297" s="676">
        <f>EW297+EX297+EY297+EZ297+FA297+FB297+FC297+FD297+FE297</f>
        <v>10000000</v>
      </c>
      <c r="FG297" s="107">
        <f>BL297+DD297+ES297+FF297</f>
        <v>30000000</v>
      </c>
    </row>
    <row r="298" spans="1:163" ht="71.25" customHeight="1" x14ac:dyDescent="0.2">
      <c r="A298" s="299"/>
      <c r="B298" s="299"/>
      <c r="C298" s="240"/>
      <c r="D298" s="280"/>
      <c r="E298" s="316"/>
      <c r="F298" s="316"/>
      <c r="G298" s="226">
        <v>200</v>
      </c>
      <c r="H298" s="734" t="s">
        <v>695</v>
      </c>
      <c r="I298" s="218" t="s">
        <v>696</v>
      </c>
      <c r="J298" s="223" t="s">
        <v>631</v>
      </c>
      <c r="K298" s="223">
        <v>14</v>
      </c>
      <c r="L298" s="224" t="s">
        <v>58</v>
      </c>
      <c r="M298" s="227">
        <v>12</v>
      </c>
      <c r="N298" s="227">
        <v>12</v>
      </c>
      <c r="O298" s="226">
        <v>12</v>
      </c>
      <c r="P298" s="918">
        <v>20</v>
      </c>
      <c r="Q298" s="793">
        <v>12</v>
      </c>
      <c r="R298" s="228"/>
      <c r="S298" s="934">
        <v>12</v>
      </c>
      <c r="T298" s="227">
        <v>12</v>
      </c>
      <c r="U298" s="227"/>
      <c r="V298" s="934">
        <v>0</v>
      </c>
      <c r="W298" s="227">
        <v>12</v>
      </c>
      <c r="X298" s="224"/>
      <c r="Y298" s="357">
        <f>BL298/$BL$295</f>
        <v>0.29816254312726032</v>
      </c>
      <c r="Z298" s="226">
        <v>3</v>
      </c>
      <c r="AA298" s="223" t="s">
        <v>450</v>
      </c>
      <c r="AB298" s="80"/>
      <c r="AC298" s="79"/>
      <c r="AD298" s="79"/>
      <c r="AE298" s="79"/>
      <c r="AF298" s="77">
        <v>973614828.89999998</v>
      </c>
      <c r="AG298" s="75">
        <v>974267272.89999998</v>
      </c>
      <c r="AH298" s="75">
        <v>789457652</v>
      </c>
      <c r="AI298" s="78">
        <v>789457652</v>
      </c>
      <c r="AJ298" s="80"/>
      <c r="AK298" s="79"/>
      <c r="AL298" s="79"/>
      <c r="AM298" s="79"/>
      <c r="AN298" s="80"/>
      <c r="AO298" s="79"/>
      <c r="AP298" s="79"/>
      <c r="AQ298" s="79"/>
      <c r="AR298" s="80"/>
      <c r="AS298" s="79"/>
      <c r="AT298" s="79"/>
      <c r="AU298" s="79"/>
      <c r="AV298" s="80"/>
      <c r="AW298" s="79"/>
      <c r="AX298" s="79"/>
      <c r="AY298" s="79"/>
      <c r="AZ298" s="80"/>
      <c r="BA298" s="79"/>
      <c r="BB298" s="79"/>
      <c r="BC298" s="79"/>
      <c r="BD298" s="80"/>
      <c r="BE298" s="79"/>
      <c r="BF298" s="79"/>
      <c r="BG298" s="79"/>
      <c r="BH298" s="80"/>
      <c r="BI298" s="79"/>
      <c r="BJ298" s="79"/>
      <c r="BK298" s="79"/>
      <c r="BL298" s="67">
        <f>+AB298+AF298+AJ298+AN298+AR298+AV298+AZ298+BD298+BH298</f>
        <v>973614828.89999998</v>
      </c>
      <c r="BM298" s="68">
        <f t="shared" si="637"/>
        <v>974267272.89999998</v>
      </c>
      <c r="BN298" s="68">
        <f t="shared" si="637"/>
        <v>789457652</v>
      </c>
      <c r="BO298" s="68">
        <f t="shared" si="637"/>
        <v>789457652</v>
      </c>
      <c r="BP298" s="682"/>
      <c r="BQ298" s="238"/>
      <c r="BR298" s="238"/>
      <c r="BS298" s="238"/>
      <c r="BT298" s="682">
        <f>2537920000*0.3</f>
        <v>761376000</v>
      </c>
      <c r="BU298" s="238">
        <v>392182142</v>
      </c>
      <c r="BV298" s="322">
        <v>392182142</v>
      </c>
      <c r="BW298" s="322">
        <v>392182142</v>
      </c>
      <c r="BX298" s="322"/>
      <c r="BY298" s="682"/>
      <c r="BZ298" s="238">
        <v>839618392.88999999</v>
      </c>
      <c r="CA298" s="238">
        <v>794116703.99699998</v>
      </c>
      <c r="CB298" s="238">
        <v>794116703.99699998</v>
      </c>
      <c r="CC298" s="238"/>
      <c r="CD298" s="682"/>
      <c r="CE298" s="238"/>
      <c r="CF298" s="238"/>
      <c r="CG298" s="238"/>
      <c r="CH298" s="682"/>
      <c r="CI298" s="238"/>
      <c r="CJ298" s="238"/>
      <c r="CK298" s="238"/>
      <c r="CL298" s="682"/>
      <c r="CM298" s="238"/>
      <c r="CN298" s="238"/>
      <c r="CO298" s="238"/>
      <c r="CP298" s="682"/>
      <c r="CQ298" s="238"/>
      <c r="CR298" s="238"/>
      <c r="CS298" s="238"/>
      <c r="CT298" s="238"/>
      <c r="CU298" s="682"/>
      <c r="CV298" s="238"/>
      <c r="CW298" s="238"/>
      <c r="CX298" s="238"/>
      <c r="CY298" s="238"/>
      <c r="CZ298" s="682"/>
      <c r="DA298" s="238"/>
      <c r="DB298" s="238"/>
      <c r="DC298" s="238"/>
      <c r="DD298" s="676">
        <f t="shared" si="638"/>
        <v>761376000</v>
      </c>
      <c r="DE298" s="711">
        <f t="shared" si="638"/>
        <v>1231800534.8899999</v>
      </c>
      <c r="DF298" s="711">
        <f t="shared" si="638"/>
        <v>1186298845.997</v>
      </c>
      <c r="DG298" s="711">
        <f t="shared" si="638"/>
        <v>1186298845.997</v>
      </c>
      <c r="DH298" s="711"/>
      <c r="DI298" s="682"/>
      <c r="DJ298" s="686"/>
      <c r="DK298" s="682"/>
      <c r="DL298" s="682"/>
      <c r="DM298" s="682">
        <f>2614057600*0.3</f>
        <v>784217280</v>
      </c>
      <c r="DN298" s="682">
        <v>186430364.40000001</v>
      </c>
      <c r="DO298" s="682"/>
      <c r="DP298" s="682"/>
      <c r="DQ298" s="682"/>
      <c r="DR298" s="682">
        <v>1059360000</v>
      </c>
      <c r="DS298" s="682"/>
      <c r="DT298" s="682"/>
      <c r="DU298" s="682"/>
      <c r="DV298" s="682"/>
      <c r="DW298" s="682"/>
      <c r="DX298" s="682"/>
      <c r="DY298" s="682"/>
      <c r="DZ298" s="682"/>
      <c r="EA298" s="682"/>
      <c r="EB298" s="682"/>
      <c r="EC298" s="682"/>
      <c r="ED298" s="682"/>
      <c r="EE298" s="682"/>
      <c r="EF298" s="682"/>
      <c r="EG298" s="682"/>
      <c r="EH298" s="682"/>
      <c r="EI298" s="682"/>
      <c r="EJ298" s="682"/>
      <c r="EK298" s="682"/>
      <c r="EL298" s="682"/>
      <c r="EM298" s="682"/>
      <c r="EN298" s="682"/>
      <c r="EO298" s="682"/>
      <c r="EP298" s="682"/>
      <c r="EQ298" s="682"/>
      <c r="ER298" s="682"/>
      <c r="ES298" s="676">
        <f>DI298+DM298+DQ298+DU298+DY298+EC298+EG298+EK298+EO298</f>
        <v>784217280</v>
      </c>
      <c r="ET298" s="690">
        <f t="shared" si="639"/>
        <v>1245790364.4000001</v>
      </c>
      <c r="EU298" s="690">
        <f t="shared" si="639"/>
        <v>0</v>
      </c>
      <c r="EV298" s="690">
        <f t="shared" si="639"/>
        <v>0</v>
      </c>
      <c r="EW298" s="834"/>
      <c r="EX298" s="682">
        <v>807743798.39999998</v>
      </c>
      <c r="EY298" s="682"/>
      <c r="EZ298" s="682"/>
      <c r="FA298" s="682"/>
      <c r="FB298" s="682"/>
      <c r="FC298" s="682"/>
      <c r="FD298" s="682"/>
      <c r="FE298" s="682"/>
      <c r="FF298" s="676">
        <f>EW298+EX298+EY298+EZ298+FA298+FB298+FC298+FD298+FE298</f>
        <v>807743798.39999998</v>
      </c>
      <c r="FG298" s="107">
        <f>BL298+DD298+ES298+FF298</f>
        <v>3326951907.3000002</v>
      </c>
    </row>
    <row r="299" spans="1:163" ht="71.25" customHeight="1" x14ac:dyDescent="0.2">
      <c r="A299" s="299"/>
      <c r="B299" s="358"/>
      <c r="C299" s="239"/>
      <c r="D299" s="244"/>
      <c r="E299" s="325"/>
      <c r="F299" s="325"/>
      <c r="G299" s="226">
        <v>201</v>
      </c>
      <c r="H299" s="734" t="s">
        <v>697</v>
      </c>
      <c r="I299" s="218" t="s">
        <v>698</v>
      </c>
      <c r="J299" s="223" t="s">
        <v>631</v>
      </c>
      <c r="K299" s="223">
        <v>14</v>
      </c>
      <c r="L299" s="236" t="s">
        <v>58</v>
      </c>
      <c r="M299" s="225">
        <v>14</v>
      </c>
      <c r="N299" s="225">
        <v>14</v>
      </c>
      <c r="O299" s="237">
        <v>14</v>
      </c>
      <c r="P299" s="910">
        <v>18</v>
      </c>
      <c r="Q299" s="793">
        <v>14</v>
      </c>
      <c r="R299" s="228"/>
      <c r="S299" s="948">
        <v>14</v>
      </c>
      <c r="T299" s="225">
        <v>14</v>
      </c>
      <c r="U299" s="225"/>
      <c r="V299" s="948">
        <v>0</v>
      </c>
      <c r="W299" s="225">
        <v>14</v>
      </c>
      <c r="X299" s="236"/>
      <c r="Y299" s="357">
        <f>BL299/$BL$295</f>
        <v>0.69571260063027407</v>
      </c>
      <c r="Z299" s="226">
        <v>3</v>
      </c>
      <c r="AA299" s="223" t="s">
        <v>450</v>
      </c>
      <c r="AB299" s="80"/>
      <c r="AC299" s="79"/>
      <c r="AD299" s="79"/>
      <c r="AE299" s="79"/>
      <c r="AF299" s="77">
        <v>2271767934.0999999</v>
      </c>
      <c r="AG299" s="75">
        <v>2273290302.0999999</v>
      </c>
      <c r="AH299" s="78">
        <v>1842067855</v>
      </c>
      <c r="AI299" s="78">
        <v>1842067855</v>
      </c>
      <c r="AJ299" s="80"/>
      <c r="AK299" s="79"/>
      <c r="AL299" s="79"/>
      <c r="AM299" s="79"/>
      <c r="AN299" s="80"/>
      <c r="AO299" s="79"/>
      <c r="AP299" s="79"/>
      <c r="AQ299" s="79"/>
      <c r="AR299" s="80"/>
      <c r="AS299" s="79"/>
      <c r="AT299" s="79"/>
      <c r="AU299" s="79"/>
      <c r="AV299" s="80"/>
      <c r="AW299" s="79"/>
      <c r="AX299" s="79"/>
      <c r="AY299" s="79"/>
      <c r="AZ299" s="80"/>
      <c r="BA299" s="79"/>
      <c r="BB299" s="79"/>
      <c r="BC299" s="79"/>
      <c r="BD299" s="80"/>
      <c r="BE299" s="79"/>
      <c r="BF299" s="79"/>
      <c r="BG299" s="79"/>
      <c r="BH299" s="80"/>
      <c r="BI299" s="79"/>
      <c r="BJ299" s="79"/>
      <c r="BK299" s="79"/>
      <c r="BL299" s="67">
        <f>+AB299+AF299+AJ299+AN299+AR299+AV299+AZ299+BD299+BH299</f>
        <v>2271767934.0999999</v>
      </c>
      <c r="BM299" s="68">
        <f t="shared" si="637"/>
        <v>2273290302.0999999</v>
      </c>
      <c r="BN299" s="68">
        <f t="shared" si="637"/>
        <v>1842067855</v>
      </c>
      <c r="BO299" s="68">
        <f t="shared" si="637"/>
        <v>1842067855</v>
      </c>
      <c r="BP299" s="682"/>
      <c r="BQ299" s="238"/>
      <c r="BR299" s="238"/>
      <c r="BS299" s="238"/>
      <c r="BT299" s="682">
        <f>2537920000*0.7</f>
        <v>1776544000</v>
      </c>
      <c r="BU299" s="238">
        <v>915091664</v>
      </c>
      <c r="BV299" s="322">
        <v>915091664</v>
      </c>
      <c r="BW299" s="322">
        <v>915091664</v>
      </c>
      <c r="BX299" s="322"/>
      <c r="BY299" s="682"/>
      <c r="BZ299" s="238">
        <v>1959109583.4000001</v>
      </c>
      <c r="CA299" s="238">
        <v>1852938975.9929998</v>
      </c>
      <c r="CB299" s="238">
        <v>1852938975.9929998</v>
      </c>
      <c r="CC299" s="238"/>
      <c r="CD299" s="682"/>
      <c r="CE299" s="238"/>
      <c r="CF299" s="238"/>
      <c r="CG299" s="238"/>
      <c r="CH299" s="682"/>
      <c r="CI299" s="238"/>
      <c r="CJ299" s="238"/>
      <c r="CK299" s="238"/>
      <c r="CL299" s="682"/>
      <c r="CM299" s="238"/>
      <c r="CN299" s="238"/>
      <c r="CO299" s="238"/>
      <c r="CP299" s="682"/>
      <c r="CQ299" s="238"/>
      <c r="CR299" s="238"/>
      <c r="CS299" s="238"/>
      <c r="CT299" s="238"/>
      <c r="CU299" s="682"/>
      <c r="CV299" s="238"/>
      <c r="CW299" s="238"/>
      <c r="CX299" s="238"/>
      <c r="CY299" s="238"/>
      <c r="CZ299" s="682"/>
      <c r="DA299" s="238"/>
      <c r="DB299" s="238"/>
      <c r="DC299" s="238"/>
      <c r="DD299" s="676">
        <f t="shared" si="638"/>
        <v>1776544000</v>
      </c>
      <c r="DE299" s="711">
        <f t="shared" si="638"/>
        <v>2874201247.4000001</v>
      </c>
      <c r="DF299" s="711">
        <f t="shared" si="638"/>
        <v>2768030639.993</v>
      </c>
      <c r="DG299" s="711">
        <f t="shared" si="638"/>
        <v>2768030639.993</v>
      </c>
      <c r="DH299" s="711"/>
      <c r="DI299" s="682"/>
      <c r="DJ299" s="686"/>
      <c r="DK299" s="682"/>
      <c r="DL299" s="682"/>
      <c r="DM299" s="682">
        <f>2614057600*0.7</f>
        <v>1829840320</v>
      </c>
      <c r="DN299" s="682">
        <v>79898727.599999994</v>
      </c>
      <c r="DO299" s="682"/>
      <c r="DP299" s="682"/>
      <c r="DQ299" s="682"/>
      <c r="DR299" s="969">
        <v>2471840000</v>
      </c>
      <c r="DS299" s="682"/>
      <c r="DT299" s="682"/>
      <c r="DU299" s="682"/>
      <c r="DV299" s="682"/>
      <c r="DW299" s="682"/>
      <c r="DX299" s="682"/>
      <c r="DY299" s="682"/>
      <c r="DZ299" s="682"/>
      <c r="EA299" s="682"/>
      <c r="EB299" s="682"/>
      <c r="EC299" s="682"/>
      <c r="ED299" s="682"/>
      <c r="EE299" s="682"/>
      <c r="EF299" s="682"/>
      <c r="EG299" s="682"/>
      <c r="EH299" s="682"/>
      <c r="EI299" s="682"/>
      <c r="EJ299" s="682"/>
      <c r="EK299" s="682"/>
      <c r="EL299" s="682"/>
      <c r="EM299" s="682"/>
      <c r="EN299" s="682"/>
      <c r="EO299" s="682"/>
      <c r="EP299" s="682"/>
      <c r="EQ299" s="682"/>
      <c r="ER299" s="682"/>
      <c r="ES299" s="676">
        <f>DI299+DM299+DQ299+DU299+DY299+EC299+EG299+EK299+EO299</f>
        <v>1829840320</v>
      </c>
      <c r="ET299" s="690">
        <f t="shared" si="639"/>
        <v>2551738727.5999999</v>
      </c>
      <c r="EU299" s="690">
        <f t="shared" si="639"/>
        <v>0</v>
      </c>
      <c r="EV299" s="690">
        <f t="shared" si="639"/>
        <v>0</v>
      </c>
      <c r="EW299" s="63"/>
      <c r="EX299" s="682">
        <v>1884735529.5999999</v>
      </c>
      <c r="EY299" s="682"/>
      <c r="EZ299" s="682"/>
      <c r="FA299" s="682"/>
      <c r="FB299" s="682"/>
      <c r="FC299" s="682"/>
      <c r="FD299" s="682"/>
      <c r="FE299" s="682"/>
      <c r="FF299" s="676">
        <f>EW299+EX299+EY299+EZ299+FA299+FB299+FC299+FD299+FE299</f>
        <v>1884735529.5999999</v>
      </c>
      <c r="FG299" s="107">
        <f>BL299+DD299+ES299+FF299</f>
        <v>7762887783.7000008</v>
      </c>
    </row>
    <row r="300" spans="1:163" ht="24.75" customHeight="1" x14ac:dyDescent="0.2">
      <c r="A300" s="299"/>
      <c r="B300" s="192">
        <v>20</v>
      </c>
      <c r="C300" s="297" t="s">
        <v>699</v>
      </c>
      <c r="D300" s="194"/>
      <c r="E300" s="195"/>
      <c r="F300" s="195"/>
      <c r="G300" s="196"/>
      <c r="H300" s="197"/>
      <c r="I300" s="197"/>
      <c r="J300" s="198"/>
      <c r="K300" s="196"/>
      <c r="L300" s="199"/>
      <c r="M300" s="197"/>
      <c r="N300" s="197"/>
      <c r="O300" s="200"/>
      <c r="P300" s="200"/>
      <c r="Q300" s="197"/>
      <c r="R300" s="201"/>
      <c r="S300" s="864"/>
      <c r="T300" s="197"/>
      <c r="U300" s="197"/>
      <c r="V300" s="200"/>
      <c r="W300" s="196"/>
      <c r="X300" s="196"/>
      <c r="Y300" s="298"/>
      <c r="Z300" s="196"/>
      <c r="AA300" s="196"/>
      <c r="AB300" s="63">
        <f t="shared" ref="AB300:BK300" si="640">AB301+AB304+AB306+AB308</f>
        <v>0</v>
      </c>
      <c r="AC300" s="63">
        <f t="shared" si="640"/>
        <v>0</v>
      </c>
      <c r="AD300" s="63">
        <f t="shared" si="640"/>
        <v>0</v>
      </c>
      <c r="AE300" s="63">
        <f t="shared" si="640"/>
        <v>0</v>
      </c>
      <c r="AF300" s="63">
        <f t="shared" si="640"/>
        <v>382966448</v>
      </c>
      <c r="AG300" s="63">
        <f t="shared" si="640"/>
        <v>315032885</v>
      </c>
      <c r="AH300" s="63">
        <f t="shared" si="640"/>
        <v>216955584</v>
      </c>
      <c r="AI300" s="63">
        <f t="shared" si="640"/>
        <v>216955584</v>
      </c>
      <c r="AJ300" s="63">
        <f t="shared" si="640"/>
        <v>360787151.63999999</v>
      </c>
      <c r="AK300" s="63">
        <f t="shared" si="640"/>
        <v>454846986.63999999</v>
      </c>
      <c r="AL300" s="63">
        <f t="shared" si="640"/>
        <v>383634801</v>
      </c>
      <c r="AM300" s="63">
        <f t="shared" si="640"/>
        <v>383634801</v>
      </c>
      <c r="AN300" s="63">
        <f t="shared" si="640"/>
        <v>0</v>
      </c>
      <c r="AO300" s="63">
        <f t="shared" si="640"/>
        <v>0</v>
      </c>
      <c r="AP300" s="63">
        <f t="shared" si="640"/>
        <v>0</v>
      </c>
      <c r="AQ300" s="63">
        <f t="shared" si="640"/>
        <v>0</v>
      </c>
      <c r="AR300" s="63">
        <f t="shared" si="640"/>
        <v>0</v>
      </c>
      <c r="AS300" s="63">
        <f t="shared" si="640"/>
        <v>0</v>
      </c>
      <c r="AT300" s="63">
        <f t="shared" si="640"/>
        <v>0</v>
      </c>
      <c r="AU300" s="63">
        <f t="shared" si="640"/>
        <v>0</v>
      </c>
      <c r="AV300" s="63">
        <f t="shared" si="640"/>
        <v>0</v>
      </c>
      <c r="AW300" s="63">
        <f t="shared" si="640"/>
        <v>0</v>
      </c>
      <c r="AX300" s="63">
        <f t="shared" si="640"/>
        <v>0</v>
      </c>
      <c r="AY300" s="63">
        <f t="shared" si="640"/>
        <v>0</v>
      </c>
      <c r="AZ300" s="63">
        <f t="shared" si="640"/>
        <v>0</v>
      </c>
      <c r="BA300" s="63">
        <f t="shared" si="640"/>
        <v>0</v>
      </c>
      <c r="BB300" s="63">
        <f t="shared" si="640"/>
        <v>0</v>
      </c>
      <c r="BC300" s="63">
        <f t="shared" si="640"/>
        <v>0</v>
      </c>
      <c r="BD300" s="63">
        <f t="shared" si="640"/>
        <v>0</v>
      </c>
      <c r="BE300" s="63">
        <f t="shared" si="640"/>
        <v>0</v>
      </c>
      <c r="BF300" s="63">
        <f t="shared" si="640"/>
        <v>0</v>
      </c>
      <c r="BG300" s="63">
        <f t="shared" si="640"/>
        <v>0</v>
      </c>
      <c r="BH300" s="63">
        <f t="shared" si="640"/>
        <v>0</v>
      </c>
      <c r="BI300" s="63">
        <f t="shared" si="640"/>
        <v>0</v>
      </c>
      <c r="BJ300" s="63">
        <f t="shared" si="640"/>
        <v>0</v>
      </c>
      <c r="BK300" s="63">
        <f t="shared" si="640"/>
        <v>0</v>
      </c>
      <c r="BL300" s="64">
        <f>BL301+BL304+BL306+BL308</f>
        <v>743753599.63999999</v>
      </c>
      <c r="BM300" s="63">
        <f>BM301+BM304+BM306+BM308</f>
        <v>769879871.63999999</v>
      </c>
      <c r="BN300" s="63">
        <f>BN301+BN304+BN306+BN308</f>
        <v>600590385</v>
      </c>
      <c r="BO300" s="63">
        <f>BO301+BO304+BO306+BO308</f>
        <v>600590385</v>
      </c>
      <c r="BP300" s="63">
        <f t="shared" ref="BP300:EF300" si="641">BP301+BP304+BP306+BP308</f>
        <v>0</v>
      </c>
      <c r="BQ300" s="133">
        <f t="shared" si="641"/>
        <v>0</v>
      </c>
      <c r="BR300" s="133">
        <f t="shared" si="641"/>
        <v>0</v>
      </c>
      <c r="BS300" s="133">
        <f t="shared" si="641"/>
        <v>0</v>
      </c>
      <c r="BT300" s="63">
        <f t="shared" si="641"/>
        <v>394455441.44</v>
      </c>
      <c r="BU300" s="133">
        <f t="shared" si="641"/>
        <v>1915638293.8099999</v>
      </c>
      <c r="BV300" s="133">
        <f t="shared" si="641"/>
        <v>1806759026</v>
      </c>
      <c r="BW300" s="133">
        <f t="shared" si="641"/>
        <v>1800234385.8099999</v>
      </c>
      <c r="BX300" s="133"/>
      <c r="BY300" s="63">
        <f t="shared" si="641"/>
        <v>371610766.18919998</v>
      </c>
      <c r="BZ300" s="133">
        <f t="shared" si="641"/>
        <v>0</v>
      </c>
      <c r="CA300" s="133">
        <f t="shared" si="641"/>
        <v>0</v>
      </c>
      <c r="CB300" s="133">
        <f t="shared" si="641"/>
        <v>0</v>
      </c>
      <c r="CC300" s="133"/>
      <c r="CD300" s="63">
        <f t="shared" si="641"/>
        <v>0</v>
      </c>
      <c r="CE300" s="133">
        <f t="shared" si="641"/>
        <v>0</v>
      </c>
      <c r="CF300" s="133">
        <f t="shared" si="641"/>
        <v>0</v>
      </c>
      <c r="CG300" s="133">
        <f t="shared" si="641"/>
        <v>0</v>
      </c>
      <c r="CH300" s="63">
        <f t="shared" si="641"/>
        <v>0</v>
      </c>
      <c r="CI300" s="133">
        <f t="shared" si="641"/>
        <v>0</v>
      </c>
      <c r="CJ300" s="133">
        <f t="shared" si="641"/>
        <v>0</v>
      </c>
      <c r="CK300" s="133">
        <f t="shared" si="641"/>
        <v>0</v>
      </c>
      <c r="CL300" s="63">
        <f t="shared" si="641"/>
        <v>0</v>
      </c>
      <c r="CM300" s="133">
        <f t="shared" si="641"/>
        <v>0</v>
      </c>
      <c r="CN300" s="133">
        <f t="shared" si="641"/>
        <v>0</v>
      </c>
      <c r="CO300" s="133">
        <f t="shared" si="641"/>
        <v>0</v>
      </c>
      <c r="CP300" s="63">
        <f t="shared" si="641"/>
        <v>0</v>
      </c>
      <c r="CQ300" s="133">
        <f t="shared" si="641"/>
        <v>0</v>
      </c>
      <c r="CR300" s="133">
        <f t="shared" si="641"/>
        <v>0</v>
      </c>
      <c r="CS300" s="133">
        <f t="shared" si="641"/>
        <v>0</v>
      </c>
      <c r="CT300" s="133"/>
      <c r="CU300" s="63">
        <f t="shared" si="641"/>
        <v>0</v>
      </c>
      <c r="CV300" s="133">
        <f t="shared" si="641"/>
        <v>0</v>
      </c>
      <c r="CW300" s="133">
        <f t="shared" si="641"/>
        <v>0</v>
      </c>
      <c r="CX300" s="133">
        <f t="shared" si="641"/>
        <v>0</v>
      </c>
      <c r="CY300" s="133"/>
      <c r="CZ300" s="63">
        <f t="shared" si="641"/>
        <v>0</v>
      </c>
      <c r="DA300" s="133">
        <f t="shared" si="641"/>
        <v>0</v>
      </c>
      <c r="DB300" s="133">
        <f t="shared" si="641"/>
        <v>0</v>
      </c>
      <c r="DC300" s="133">
        <f t="shared" si="641"/>
        <v>0</v>
      </c>
      <c r="DD300" s="63">
        <f t="shared" si="641"/>
        <v>766066207.62919998</v>
      </c>
      <c r="DE300" s="63">
        <f t="shared" si="641"/>
        <v>1915638293.8099999</v>
      </c>
      <c r="DF300" s="63">
        <f t="shared" si="641"/>
        <v>1806759026</v>
      </c>
      <c r="DG300" s="63">
        <f t="shared" si="641"/>
        <v>1800234385.8099999</v>
      </c>
      <c r="DH300" s="63"/>
      <c r="DI300" s="63">
        <f t="shared" si="641"/>
        <v>0</v>
      </c>
      <c r="DJ300" s="63">
        <f t="shared" si="641"/>
        <v>0</v>
      </c>
      <c r="DK300" s="63">
        <f t="shared" si="641"/>
        <v>0</v>
      </c>
      <c r="DL300" s="63">
        <f t="shared" si="641"/>
        <v>0</v>
      </c>
      <c r="DM300" s="63">
        <f t="shared" si="641"/>
        <v>406289104.6832</v>
      </c>
      <c r="DN300" s="63">
        <f t="shared" si="641"/>
        <v>2469710221.4899998</v>
      </c>
      <c r="DO300" s="63">
        <f t="shared" si="641"/>
        <v>857996000</v>
      </c>
      <c r="DP300" s="63">
        <f t="shared" si="641"/>
        <v>136316000</v>
      </c>
      <c r="DQ300" s="63">
        <f t="shared" si="641"/>
        <v>382759089.17487597</v>
      </c>
      <c r="DR300" s="63">
        <f t="shared" si="641"/>
        <v>0</v>
      </c>
      <c r="DS300" s="63">
        <f t="shared" si="641"/>
        <v>0</v>
      </c>
      <c r="DT300" s="63">
        <f t="shared" si="641"/>
        <v>0</v>
      </c>
      <c r="DU300" s="63">
        <f t="shared" si="641"/>
        <v>0</v>
      </c>
      <c r="DV300" s="63">
        <f t="shared" si="641"/>
        <v>0</v>
      </c>
      <c r="DW300" s="63">
        <f t="shared" si="641"/>
        <v>0</v>
      </c>
      <c r="DX300" s="63">
        <f t="shared" si="641"/>
        <v>0</v>
      </c>
      <c r="DY300" s="63">
        <f t="shared" si="641"/>
        <v>0</v>
      </c>
      <c r="DZ300" s="63">
        <f t="shared" si="641"/>
        <v>0</v>
      </c>
      <c r="EA300" s="63">
        <f t="shared" si="641"/>
        <v>0</v>
      </c>
      <c r="EB300" s="63">
        <f t="shared" si="641"/>
        <v>0</v>
      </c>
      <c r="EC300" s="63">
        <f t="shared" si="641"/>
        <v>0</v>
      </c>
      <c r="ED300" s="63">
        <f t="shared" si="641"/>
        <v>0</v>
      </c>
      <c r="EE300" s="63">
        <f t="shared" si="641"/>
        <v>0</v>
      </c>
      <c r="EF300" s="63">
        <f t="shared" si="641"/>
        <v>0</v>
      </c>
      <c r="EG300" s="63">
        <f t="shared" ref="EG300" si="642">EG301+EG304+EG306+EG308</f>
        <v>0</v>
      </c>
      <c r="EH300" s="63">
        <f t="shared" ref="EH300:ER300" si="643">EH301+EH304+EH306+EH308</f>
        <v>0</v>
      </c>
      <c r="EI300" s="63">
        <f t="shared" si="643"/>
        <v>0</v>
      </c>
      <c r="EJ300" s="63">
        <f t="shared" si="643"/>
        <v>0</v>
      </c>
      <c r="EK300" s="63">
        <f t="shared" si="643"/>
        <v>0</v>
      </c>
      <c r="EL300" s="63">
        <f t="shared" si="643"/>
        <v>0</v>
      </c>
      <c r="EM300" s="63">
        <f t="shared" si="643"/>
        <v>0</v>
      </c>
      <c r="EN300" s="63">
        <f t="shared" si="643"/>
        <v>0</v>
      </c>
      <c r="EO300" s="63">
        <f t="shared" si="643"/>
        <v>0</v>
      </c>
      <c r="EP300" s="63">
        <f t="shared" si="643"/>
        <v>0</v>
      </c>
      <c r="EQ300" s="63">
        <f t="shared" si="643"/>
        <v>0</v>
      </c>
      <c r="ER300" s="63">
        <f t="shared" si="643"/>
        <v>0</v>
      </c>
      <c r="ES300" s="63">
        <f>ES301+ES304+ES306+ES308</f>
        <v>789048193.85807598</v>
      </c>
      <c r="ET300" s="63">
        <f t="shared" ref="ET300:EV300" si="644">ET301+ET304+ET306+ET308</f>
        <v>2469710221.4899998</v>
      </c>
      <c r="EU300" s="63">
        <f t="shared" si="644"/>
        <v>857996000</v>
      </c>
      <c r="EV300" s="63">
        <f t="shared" si="644"/>
        <v>136316000</v>
      </c>
      <c r="EW300" s="674"/>
      <c r="EX300" s="674"/>
      <c r="EY300" s="674"/>
      <c r="EZ300" s="674"/>
      <c r="FA300" s="674"/>
      <c r="FB300" s="674"/>
      <c r="FC300" s="674"/>
      <c r="FD300" s="674"/>
      <c r="FE300" s="674"/>
      <c r="FF300" s="804">
        <f>FF301+FF304+FF306+FF308</f>
        <v>812719639.67381835</v>
      </c>
      <c r="FG300" s="63">
        <f>FG301+FG304+FG306+FG308</f>
        <v>3111587640.8010941</v>
      </c>
    </row>
    <row r="301" spans="1:163" ht="24.75" customHeight="1" x14ac:dyDescent="0.2">
      <c r="A301" s="299"/>
      <c r="B301" s="296"/>
      <c r="C301" s="205">
        <v>68</v>
      </c>
      <c r="D301" s="206" t="s">
        <v>700</v>
      </c>
      <c r="E301" s="259"/>
      <c r="F301" s="259"/>
      <c r="G301" s="208"/>
      <c r="H301" s="209"/>
      <c r="I301" s="259"/>
      <c r="J301" s="208"/>
      <c r="K301" s="208"/>
      <c r="L301" s="260"/>
      <c r="M301" s="259"/>
      <c r="N301" s="259"/>
      <c r="O301" s="150"/>
      <c r="P301" s="150"/>
      <c r="Q301" s="259"/>
      <c r="R301" s="262"/>
      <c r="S301" s="871"/>
      <c r="T301" s="259"/>
      <c r="U301" s="259"/>
      <c r="V301" s="150"/>
      <c r="W301" s="208"/>
      <c r="X301" s="208"/>
      <c r="Y301" s="263"/>
      <c r="Z301" s="208"/>
      <c r="AA301" s="208"/>
      <c r="AB301" s="72">
        <f t="shared" ref="AB301:BK301" si="645">SUM(AB302:AB303)</f>
        <v>0</v>
      </c>
      <c r="AC301" s="72">
        <f t="shared" si="645"/>
        <v>0</v>
      </c>
      <c r="AD301" s="72">
        <f t="shared" si="645"/>
        <v>0</v>
      </c>
      <c r="AE301" s="72">
        <f t="shared" si="645"/>
        <v>0</v>
      </c>
      <c r="AF301" s="72">
        <f t="shared" si="645"/>
        <v>382966448</v>
      </c>
      <c r="AG301" s="72">
        <f t="shared" si="645"/>
        <v>311043032</v>
      </c>
      <c r="AH301" s="72">
        <f t="shared" si="645"/>
        <v>216955584</v>
      </c>
      <c r="AI301" s="72">
        <f t="shared" si="645"/>
        <v>216955584</v>
      </c>
      <c r="AJ301" s="72">
        <f t="shared" si="645"/>
        <v>258910352</v>
      </c>
      <c r="AK301" s="72">
        <f t="shared" si="645"/>
        <v>238654472</v>
      </c>
      <c r="AL301" s="72">
        <f t="shared" si="645"/>
        <v>197186333</v>
      </c>
      <c r="AM301" s="72">
        <f t="shared" si="645"/>
        <v>197186333</v>
      </c>
      <c r="AN301" s="72">
        <f t="shared" si="645"/>
        <v>0</v>
      </c>
      <c r="AO301" s="72">
        <f t="shared" si="645"/>
        <v>0</v>
      </c>
      <c r="AP301" s="72">
        <f t="shared" si="645"/>
        <v>0</v>
      </c>
      <c r="AQ301" s="72">
        <f t="shared" si="645"/>
        <v>0</v>
      </c>
      <c r="AR301" s="72">
        <f t="shared" si="645"/>
        <v>0</v>
      </c>
      <c r="AS301" s="72">
        <f t="shared" si="645"/>
        <v>0</v>
      </c>
      <c r="AT301" s="72">
        <f t="shared" si="645"/>
        <v>0</v>
      </c>
      <c r="AU301" s="72">
        <f t="shared" si="645"/>
        <v>0</v>
      </c>
      <c r="AV301" s="72">
        <f t="shared" si="645"/>
        <v>0</v>
      </c>
      <c r="AW301" s="72">
        <f t="shared" si="645"/>
        <v>0</v>
      </c>
      <c r="AX301" s="72">
        <f t="shared" si="645"/>
        <v>0</v>
      </c>
      <c r="AY301" s="72">
        <f t="shared" si="645"/>
        <v>0</v>
      </c>
      <c r="AZ301" s="72">
        <f t="shared" si="645"/>
        <v>0</v>
      </c>
      <c r="BA301" s="72">
        <f t="shared" si="645"/>
        <v>0</v>
      </c>
      <c r="BB301" s="72">
        <f t="shared" si="645"/>
        <v>0</v>
      </c>
      <c r="BC301" s="72">
        <f t="shared" si="645"/>
        <v>0</v>
      </c>
      <c r="BD301" s="72">
        <f t="shared" si="645"/>
        <v>0</v>
      </c>
      <c r="BE301" s="72">
        <f t="shared" si="645"/>
        <v>0</v>
      </c>
      <c r="BF301" s="72">
        <f t="shared" si="645"/>
        <v>0</v>
      </c>
      <c r="BG301" s="72">
        <f t="shared" si="645"/>
        <v>0</v>
      </c>
      <c r="BH301" s="72">
        <f t="shared" si="645"/>
        <v>0</v>
      </c>
      <c r="BI301" s="72">
        <f t="shared" si="645"/>
        <v>0</v>
      </c>
      <c r="BJ301" s="72">
        <f t="shared" si="645"/>
        <v>0</v>
      </c>
      <c r="BK301" s="72">
        <f t="shared" si="645"/>
        <v>0</v>
      </c>
      <c r="BL301" s="73">
        <f>SUM(BL302:BL303)</f>
        <v>641876800</v>
      </c>
      <c r="BM301" s="72">
        <f>SUM(BM302:BM303)</f>
        <v>549697504</v>
      </c>
      <c r="BN301" s="72">
        <f>SUM(BN302:BN303)</f>
        <v>414141917</v>
      </c>
      <c r="BO301" s="72">
        <f>SUM(BO302:BO303)</f>
        <v>414141917</v>
      </c>
      <c r="BP301" s="72">
        <f t="shared" ref="BP301:EF301" si="646">SUM(BP302:BP303)</f>
        <v>0</v>
      </c>
      <c r="BQ301" s="138">
        <f t="shared" si="646"/>
        <v>0</v>
      </c>
      <c r="BR301" s="138">
        <f t="shared" si="646"/>
        <v>0</v>
      </c>
      <c r="BS301" s="138">
        <f t="shared" si="646"/>
        <v>0</v>
      </c>
      <c r="BT301" s="72">
        <f t="shared" si="646"/>
        <v>394455441.44</v>
      </c>
      <c r="BU301" s="138">
        <f t="shared" si="646"/>
        <v>788589783</v>
      </c>
      <c r="BV301" s="138">
        <f t="shared" si="646"/>
        <v>739157959</v>
      </c>
      <c r="BW301" s="138">
        <f t="shared" si="646"/>
        <v>737357959</v>
      </c>
      <c r="BX301" s="138"/>
      <c r="BY301" s="72">
        <f t="shared" si="646"/>
        <v>266677662.56</v>
      </c>
      <c r="BZ301" s="138">
        <f t="shared" si="646"/>
        <v>0</v>
      </c>
      <c r="CA301" s="138">
        <f t="shared" si="646"/>
        <v>0</v>
      </c>
      <c r="CB301" s="138">
        <f t="shared" si="646"/>
        <v>0</v>
      </c>
      <c r="CC301" s="138"/>
      <c r="CD301" s="72">
        <f t="shared" si="646"/>
        <v>0</v>
      </c>
      <c r="CE301" s="138">
        <f t="shared" si="646"/>
        <v>0</v>
      </c>
      <c r="CF301" s="138">
        <f t="shared" si="646"/>
        <v>0</v>
      </c>
      <c r="CG301" s="138">
        <f t="shared" si="646"/>
        <v>0</v>
      </c>
      <c r="CH301" s="72">
        <f t="shared" si="646"/>
        <v>0</v>
      </c>
      <c r="CI301" s="138">
        <f t="shared" si="646"/>
        <v>0</v>
      </c>
      <c r="CJ301" s="138">
        <f t="shared" si="646"/>
        <v>0</v>
      </c>
      <c r="CK301" s="138">
        <f t="shared" si="646"/>
        <v>0</v>
      </c>
      <c r="CL301" s="72">
        <f t="shared" si="646"/>
        <v>0</v>
      </c>
      <c r="CM301" s="138">
        <f t="shared" si="646"/>
        <v>0</v>
      </c>
      <c r="CN301" s="138">
        <f t="shared" si="646"/>
        <v>0</v>
      </c>
      <c r="CO301" s="138">
        <f t="shared" si="646"/>
        <v>0</v>
      </c>
      <c r="CP301" s="72">
        <f t="shared" si="646"/>
        <v>0</v>
      </c>
      <c r="CQ301" s="138">
        <f t="shared" si="646"/>
        <v>0</v>
      </c>
      <c r="CR301" s="138">
        <f t="shared" si="646"/>
        <v>0</v>
      </c>
      <c r="CS301" s="138">
        <f t="shared" si="646"/>
        <v>0</v>
      </c>
      <c r="CT301" s="138"/>
      <c r="CU301" s="72">
        <f t="shared" si="646"/>
        <v>0</v>
      </c>
      <c r="CV301" s="138">
        <f t="shared" si="646"/>
        <v>0</v>
      </c>
      <c r="CW301" s="138">
        <f t="shared" si="646"/>
        <v>0</v>
      </c>
      <c r="CX301" s="138">
        <f t="shared" si="646"/>
        <v>0</v>
      </c>
      <c r="CY301" s="138"/>
      <c r="CZ301" s="72">
        <f t="shared" si="646"/>
        <v>0</v>
      </c>
      <c r="DA301" s="138">
        <f t="shared" si="646"/>
        <v>0</v>
      </c>
      <c r="DB301" s="138">
        <f t="shared" si="646"/>
        <v>0</v>
      </c>
      <c r="DC301" s="138">
        <f t="shared" si="646"/>
        <v>0</v>
      </c>
      <c r="DD301" s="72">
        <f t="shared" si="646"/>
        <v>661133104</v>
      </c>
      <c r="DE301" s="72">
        <f t="shared" si="646"/>
        <v>788589783</v>
      </c>
      <c r="DF301" s="72">
        <f t="shared" si="646"/>
        <v>739157959</v>
      </c>
      <c r="DG301" s="72">
        <f t="shared" si="646"/>
        <v>737357959</v>
      </c>
      <c r="DH301" s="72"/>
      <c r="DI301" s="72">
        <f t="shared" si="646"/>
        <v>0</v>
      </c>
      <c r="DJ301" s="72">
        <f t="shared" si="646"/>
        <v>0</v>
      </c>
      <c r="DK301" s="72">
        <f t="shared" si="646"/>
        <v>0</v>
      </c>
      <c r="DL301" s="72">
        <f t="shared" si="646"/>
        <v>0</v>
      </c>
      <c r="DM301" s="72">
        <f t="shared" si="646"/>
        <v>406289104.6832</v>
      </c>
      <c r="DN301" s="72">
        <f t="shared" si="646"/>
        <v>1342174677</v>
      </c>
      <c r="DO301" s="72">
        <f t="shared" si="646"/>
        <v>507520000</v>
      </c>
      <c r="DP301" s="72">
        <f t="shared" si="646"/>
        <v>86980000</v>
      </c>
      <c r="DQ301" s="72">
        <f t="shared" si="646"/>
        <v>274677992.4368</v>
      </c>
      <c r="DR301" s="72">
        <f t="shared" si="646"/>
        <v>0</v>
      </c>
      <c r="DS301" s="72">
        <f t="shared" si="646"/>
        <v>0</v>
      </c>
      <c r="DT301" s="72">
        <f t="shared" si="646"/>
        <v>0</v>
      </c>
      <c r="DU301" s="72">
        <f t="shared" si="646"/>
        <v>0</v>
      </c>
      <c r="DV301" s="72">
        <f t="shared" si="646"/>
        <v>0</v>
      </c>
      <c r="DW301" s="72">
        <f t="shared" si="646"/>
        <v>0</v>
      </c>
      <c r="DX301" s="72">
        <f t="shared" si="646"/>
        <v>0</v>
      </c>
      <c r="DY301" s="72">
        <f t="shared" si="646"/>
        <v>0</v>
      </c>
      <c r="DZ301" s="72">
        <f t="shared" si="646"/>
        <v>0</v>
      </c>
      <c r="EA301" s="72">
        <f t="shared" si="646"/>
        <v>0</v>
      </c>
      <c r="EB301" s="72">
        <f t="shared" si="646"/>
        <v>0</v>
      </c>
      <c r="EC301" s="72">
        <f t="shared" si="646"/>
        <v>0</v>
      </c>
      <c r="ED301" s="72">
        <f t="shared" si="646"/>
        <v>0</v>
      </c>
      <c r="EE301" s="72">
        <f t="shared" si="646"/>
        <v>0</v>
      </c>
      <c r="EF301" s="72">
        <f t="shared" si="646"/>
        <v>0</v>
      </c>
      <c r="EG301" s="72">
        <f t="shared" ref="EG301" si="647">SUM(EG302:EG303)</f>
        <v>0</v>
      </c>
      <c r="EH301" s="72">
        <f t="shared" ref="EH301:ER301" si="648">SUM(EH302:EH303)</f>
        <v>0</v>
      </c>
      <c r="EI301" s="72">
        <f t="shared" si="648"/>
        <v>0</v>
      </c>
      <c r="EJ301" s="72">
        <f t="shared" si="648"/>
        <v>0</v>
      </c>
      <c r="EK301" s="72">
        <f t="shared" si="648"/>
        <v>0</v>
      </c>
      <c r="EL301" s="72">
        <f t="shared" si="648"/>
        <v>0</v>
      </c>
      <c r="EM301" s="72">
        <f t="shared" si="648"/>
        <v>0</v>
      </c>
      <c r="EN301" s="72">
        <f t="shared" si="648"/>
        <v>0</v>
      </c>
      <c r="EO301" s="72">
        <f t="shared" si="648"/>
        <v>0</v>
      </c>
      <c r="EP301" s="72">
        <f t="shared" si="648"/>
        <v>0</v>
      </c>
      <c r="EQ301" s="72">
        <f t="shared" si="648"/>
        <v>0</v>
      </c>
      <c r="ER301" s="72">
        <f t="shared" si="648"/>
        <v>0</v>
      </c>
      <c r="ES301" s="72">
        <f>SUM(ES302:ES303)</f>
        <v>680967097.12</v>
      </c>
      <c r="ET301" s="72">
        <f t="shared" ref="ET301:EV301" si="649">SUM(ET302:ET303)</f>
        <v>1342174677</v>
      </c>
      <c r="EU301" s="72">
        <f t="shared" si="649"/>
        <v>507520000</v>
      </c>
      <c r="EV301" s="72">
        <f t="shared" si="649"/>
        <v>86980000</v>
      </c>
      <c r="EW301" s="680"/>
      <c r="EX301" s="680"/>
      <c r="EY301" s="680"/>
      <c r="EZ301" s="680"/>
      <c r="FA301" s="680"/>
      <c r="FB301" s="680"/>
      <c r="FC301" s="680"/>
      <c r="FD301" s="680"/>
      <c r="FE301" s="680"/>
      <c r="FF301" s="805">
        <f>SUM(FF302:FF303)</f>
        <v>701396110.03360009</v>
      </c>
      <c r="FG301" s="72">
        <f>SUM(FG302:FG303)</f>
        <v>2685373111.1535997</v>
      </c>
    </row>
    <row r="302" spans="1:163" ht="57.75" customHeight="1" x14ac:dyDescent="0.2">
      <c r="A302" s="299"/>
      <c r="B302" s="299"/>
      <c r="C302" s="217">
        <v>36</v>
      </c>
      <c r="D302" s="1151" t="s">
        <v>701</v>
      </c>
      <c r="E302" s="522">
        <v>0.4</v>
      </c>
      <c r="F302" s="522">
        <v>0.6</v>
      </c>
      <c r="G302" s="226">
        <v>202</v>
      </c>
      <c r="H302" s="222" t="s">
        <v>702</v>
      </c>
      <c r="I302" s="455" t="s">
        <v>703</v>
      </c>
      <c r="J302" s="223" t="s">
        <v>704</v>
      </c>
      <c r="K302" s="426">
        <v>4</v>
      </c>
      <c r="L302" s="273" t="s">
        <v>58</v>
      </c>
      <c r="M302" s="247">
        <v>23</v>
      </c>
      <c r="N302" s="247">
        <v>23</v>
      </c>
      <c r="O302" s="364">
        <v>23</v>
      </c>
      <c r="P302" s="926">
        <v>23</v>
      </c>
      <c r="Q302" s="247">
        <v>23</v>
      </c>
      <c r="R302" s="228"/>
      <c r="S302" s="924">
        <v>23</v>
      </c>
      <c r="T302" s="247">
        <v>23</v>
      </c>
      <c r="U302" s="247"/>
      <c r="V302" s="924">
        <v>23</v>
      </c>
      <c r="W302" s="247">
        <v>23</v>
      </c>
      <c r="X302" s="273"/>
      <c r="Y302" s="449">
        <f>BL302/BL301</f>
        <v>0.71731335359059556</v>
      </c>
      <c r="Z302" s="227">
        <v>3</v>
      </c>
      <c r="AA302" s="224" t="s">
        <v>450</v>
      </c>
      <c r="AB302" s="77"/>
      <c r="AC302" s="78"/>
      <c r="AD302" s="79"/>
      <c r="AE302" s="79"/>
      <c r="AF302" s="119">
        <v>379516448</v>
      </c>
      <c r="AG302" s="75">
        <v>307593032</v>
      </c>
      <c r="AH302" s="78">
        <v>213505584</v>
      </c>
      <c r="AI302" s="78">
        <v>213505584</v>
      </c>
      <c r="AJ302" s="119">
        <f>97585333-16674981</f>
        <v>80910352</v>
      </c>
      <c r="AK302" s="75">
        <v>105582133</v>
      </c>
      <c r="AL302" s="78">
        <v>98246333</v>
      </c>
      <c r="AM302" s="78">
        <v>98246333</v>
      </c>
      <c r="AN302" s="77"/>
      <c r="AO302" s="78"/>
      <c r="AP302" s="78"/>
      <c r="AQ302" s="78"/>
      <c r="AR302" s="77"/>
      <c r="AS302" s="78"/>
      <c r="AT302" s="79"/>
      <c r="AU302" s="79"/>
      <c r="AV302" s="77"/>
      <c r="AW302" s="78"/>
      <c r="AX302" s="78"/>
      <c r="AY302" s="78"/>
      <c r="AZ302" s="77"/>
      <c r="BA302" s="78"/>
      <c r="BB302" s="78"/>
      <c r="BC302" s="78"/>
      <c r="BD302" s="77"/>
      <c r="BE302" s="78"/>
      <c r="BF302" s="79"/>
      <c r="BG302" s="79"/>
      <c r="BH302" s="77"/>
      <c r="BI302" s="78"/>
      <c r="BJ302" s="78"/>
      <c r="BK302" s="78"/>
      <c r="BL302" s="67">
        <f>+AB302+AF302+AJ302+AN302+AR302+AV302+AZ302+BD302+BH302</f>
        <v>460426800</v>
      </c>
      <c r="BM302" s="68">
        <f t="shared" ref="BM302:BO303" si="650">AC302+AG302+AK302+AO302+AS302+AW302+BA302+BE302+BI302</f>
        <v>413175165</v>
      </c>
      <c r="BN302" s="68">
        <f t="shared" si="650"/>
        <v>311751917</v>
      </c>
      <c r="BO302" s="68">
        <f t="shared" si="650"/>
        <v>311751917</v>
      </c>
      <c r="BP302" s="682"/>
      <c r="BQ302" s="238"/>
      <c r="BR302" s="238"/>
      <c r="BS302" s="238"/>
      <c r="BT302" s="682">
        <f>379516448*1.03</f>
        <v>390901941.44</v>
      </c>
      <c r="BU302" s="238">
        <v>628589783</v>
      </c>
      <c r="BV302" s="238">
        <v>580027832</v>
      </c>
      <c r="BW302" s="238">
        <v>578227832</v>
      </c>
      <c r="BX302" s="238"/>
      <c r="BY302" s="685">
        <f>80910352*1.03</f>
        <v>83337662.560000002</v>
      </c>
      <c r="BZ302" s="238"/>
      <c r="CA302" s="238"/>
      <c r="CB302" s="238"/>
      <c r="CC302" s="238"/>
      <c r="CD302" s="682"/>
      <c r="CE302" s="238"/>
      <c r="CF302" s="238"/>
      <c r="CG302" s="238"/>
      <c r="CH302" s="682"/>
      <c r="CI302" s="238"/>
      <c r="CJ302" s="238"/>
      <c r="CK302" s="238"/>
      <c r="CL302" s="682"/>
      <c r="CM302" s="238"/>
      <c r="CN302" s="238"/>
      <c r="CO302" s="238"/>
      <c r="CP302" s="682"/>
      <c r="CQ302" s="238"/>
      <c r="CR302" s="238"/>
      <c r="CS302" s="238"/>
      <c r="CT302" s="238"/>
      <c r="CU302" s="682"/>
      <c r="CV302" s="238"/>
      <c r="CW302" s="238"/>
      <c r="CX302" s="238"/>
      <c r="CY302" s="238"/>
      <c r="CZ302" s="682"/>
      <c r="DA302" s="238"/>
      <c r="DB302" s="238"/>
      <c r="DC302" s="238"/>
      <c r="DD302" s="676">
        <f t="shared" ref="DD302:DG303" si="651">BP302+BT302+BY302+CD302+CH302+CL302+CP302+CU302+CZ302</f>
        <v>474239604</v>
      </c>
      <c r="DE302" s="711">
        <f t="shared" si="651"/>
        <v>628589783</v>
      </c>
      <c r="DF302" s="711">
        <f t="shared" si="651"/>
        <v>580027832</v>
      </c>
      <c r="DG302" s="711">
        <f t="shared" si="651"/>
        <v>578227832</v>
      </c>
      <c r="DH302" s="711"/>
      <c r="DI302" s="685"/>
      <c r="DJ302" s="686"/>
      <c r="DK302" s="682"/>
      <c r="DL302" s="682"/>
      <c r="DM302" s="682">
        <v>402628999.6832</v>
      </c>
      <c r="DN302" s="682">
        <v>1174174677</v>
      </c>
      <c r="DO302" s="682">
        <v>478260000</v>
      </c>
      <c r="DP302" s="682">
        <v>57720000</v>
      </c>
      <c r="DQ302" s="685">
        <v>85837792.436800003</v>
      </c>
      <c r="DR302" s="685"/>
      <c r="DS302" s="685"/>
      <c r="DT302" s="685"/>
      <c r="DU302" s="685"/>
      <c r="DV302" s="685"/>
      <c r="DW302" s="685"/>
      <c r="DX302" s="685"/>
      <c r="DY302" s="685"/>
      <c r="DZ302" s="685"/>
      <c r="EA302" s="685"/>
      <c r="EB302" s="685"/>
      <c r="EC302" s="685"/>
      <c r="ED302" s="685"/>
      <c r="EE302" s="685"/>
      <c r="EF302" s="685"/>
      <c r="EG302" s="685"/>
      <c r="EH302" s="685"/>
      <c r="EI302" s="685"/>
      <c r="EJ302" s="685"/>
      <c r="EK302" s="685"/>
      <c r="EL302" s="685"/>
      <c r="EM302" s="685"/>
      <c r="EN302" s="685"/>
      <c r="EO302" s="685"/>
      <c r="EP302" s="682"/>
      <c r="EQ302" s="682"/>
      <c r="ER302" s="682"/>
      <c r="ES302" s="676">
        <f>DI302+DM302+DQ302+DU302+DY302+EC302+EG302+EK302+EO302</f>
        <v>488466792.12</v>
      </c>
      <c r="ET302" s="690">
        <f t="shared" ref="ET302:EV303" si="652">DJ302+DN302+DR302+DV302+DZ302+ED302+EH302+EL302+EP302</f>
        <v>1174174677</v>
      </c>
      <c r="EU302" s="690">
        <f t="shared" si="652"/>
        <v>478260000</v>
      </c>
      <c r="EV302" s="690">
        <f t="shared" si="652"/>
        <v>57720000</v>
      </c>
      <c r="EW302" s="834"/>
      <c r="EX302" s="682">
        <f>402628999.6832*1.03</f>
        <v>414707869.67369604</v>
      </c>
      <c r="EY302" s="685">
        <f>85837792.4368*1.03</f>
        <v>88412926.209904</v>
      </c>
      <c r="EZ302" s="682"/>
      <c r="FA302" s="682"/>
      <c r="FB302" s="682"/>
      <c r="FC302" s="682"/>
      <c r="FD302" s="682"/>
      <c r="FE302" s="682"/>
      <c r="FF302" s="676">
        <f>EW302+EX302+EY302+EZ302+FA302+FB302+FC302+FD302+FE302</f>
        <v>503120795.88360006</v>
      </c>
      <c r="FG302" s="107">
        <f>BL302+DD302+ES302+FF302</f>
        <v>1926253992.0035999</v>
      </c>
    </row>
    <row r="303" spans="1:163" ht="67.5" customHeight="1" x14ac:dyDescent="0.2">
      <c r="A303" s="299"/>
      <c r="B303" s="299"/>
      <c r="C303" s="239"/>
      <c r="D303" s="1153"/>
      <c r="E303" s="372"/>
      <c r="F303" s="372"/>
      <c r="G303" s="226">
        <v>203</v>
      </c>
      <c r="H303" s="222" t="s">
        <v>705</v>
      </c>
      <c r="I303" s="455" t="s">
        <v>706</v>
      </c>
      <c r="J303" s="223" t="s">
        <v>704</v>
      </c>
      <c r="K303" s="426">
        <v>4</v>
      </c>
      <c r="L303" s="273" t="s">
        <v>58</v>
      </c>
      <c r="M303" s="247">
        <v>20</v>
      </c>
      <c r="N303" s="247">
        <v>20</v>
      </c>
      <c r="O303" s="364">
        <v>20</v>
      </c>
      <c r="P303" s="926">
        <v>20</v>
      </c>
      <c r="Q303" s="247">
        <v>20</v>
      </c>
      <c r="R303" s="228"/>
      <c r="S303" s="924">
        <v>20</v>
      </c>
      <c r="T303" s="247">
        <v>20</v>
      </c>
      <c r="U303" s="247"/>
      <c r="V303" s="924">
        <v>20</v>
      </c>
      <c r="W303" s="247">
        <v>20</v>
      </c>
      <c r="X303" s="273"/>
      <c r="Y303" s="449">
        <f>BL303/BL301</f>
        <v>0.28268664640940444</v>
      </c>
      <c r="Z303" s="227">
        <v>3</v>
      </c>
      <c r="AA303" s="224" t="s">
        <v>450</v>
      </c>
      <c r="AB303" s="77"/>
      <c r="AC303" s="78"/>
      <c r="AD303" s="79"/>
      <c r="AE303" s="79"/>
      <c r="AF303" s="85">
        <v>3450000</v>
      </c>
      <c r="AG303" s="75">
        <v>3450000</v>
      </c>
      <c r="AH303" s="78">
        <v>3450000</v>
      </c>
      <c r="AI303" s="78">
        <v>3450000</v>
      </c>
      <c r="AJ303" s="119">
        <f>100000000+78000000</f>
        <v>178000000</v>
      </c>
      <c r="AK303" s="75">
        <v>133072339</v>
      </c>
      <c r="AL303" s="78">
        <v>98940000</v>
      </c>
      <c r="AM303" s="78">
        <v>98940000</v>
      </c>
      <c r="AN303" s="77"/>
      <c r="AO303" s="78"/>
      <c r="AP303" s="78"/>
      <c r="AQ303" s="78"/>
      <c r="AR303" s="77"/>
      <c r="AS303" s="78"/>
      <c r="AT303" s="79"/>
      <c r="AU303" s="79"/>
      <c r="AV303" s="77"/>
      <c r="AW303" s="78"/>
      <c r="AX303" s="78"/>
      <c r="AY303" s="78"/>
      <c r="AZ303" s="77"/>
      <c r="BA303" s="78"/>
      <c r="BB303" s="78"/>
      <c r="BC303" s="78"/>
      <c r="BD303" s="77"/>
      <c r="BE303" s="78"/>
      <c r="BF303" s="79"/>
      <c r="BG303" s="79"/>
      <c r="BH303" s="77"/>
      <c r="BI303" s="78"/>
      <c r="BJ303" s="78"/>
      <c r="BK303" s="78"/>
      <c r="BL303" s="67">
        <f>+AB303+AF303+AJ303+AN303+AR303+AV303+AZ303+BD303+BH303</f>
        <v>181450000</v>
      </c>
      <c r="BM303" s="68">
        <f t="shared" si="650"/>
        <v>136522339</v>
      </c>
      <c r="BN303" s="68">
        <f t="shared" si="650"/>
        <v>102390000</v>
      </c>
      <c r="BO303" s="68">
        <f t="shared" si="650"/>
        <v>102390000</v>
      </c>
      <c r="BP303" s="682"/>
      <c r="BQ303" s="238"/>
      <c r="BR303" s="238"/>
      <c r="BS303" s="238"/>
      <c r="BT303" s="682">
        <f>3450000*1.03</f>
        <v>3553500</v>
      </c>
      <c r="BU303" s="238">
        <v>160000000</v>
      </c>
      <c r="BV303" s="238">
        <v>159130127</v>
      </c>
      <c r="BW303" s="238">
        <v>159130127</v>
      </c>
      <c r="BX303" s="238"/>
      <c r="BY303" s="682">
        <f>178000000*1.03</f>
        <v>183340000</v>
      </c>
      <c r="BZ303" s="238"/>
      <c r="CA303" s="238"/>
      <c r="CB303" s="238"/>
      <c r="CC303" s="238"/>
      <c r="CD303" s="682"/>
      <c r="CE303" s="238"/>
      <c r="CF303" s="238"/>
      <c r="CG303" s="238"/>
      <c r="CH303" s="682"/>
      <c r="CI303" s="238"/>
      <c r="CJ303" s="238"/>
      <c r="CK303" s="238"/>
      <c r="CL303" s="682"/>
      <c r="CM303" s="238"/>
      <c r="CN303" s="238"/>
      <c r="CO303" s="238"/>
      <c r="CP303" s="682"/>
      <c r="CQ303" s="238"/>
      <c r="CR303" s="238"/>
      <c r="CS303" s="238"/>
      <c r="CT303" s="238"/>
      <c r="CU303" s="682"/>
      <c r="CV303" s="238"/>
      <c r="CW303" s="238"/>
      <c r="CX303" s="238"/>
      <c r="CY303" s="238"/>
      <c r="CZ303" s="682"/>
      <c r="DA303" s="238"/>
      <c r="DB303" s="238"/>
      <c r="DC303" s="238"/>
      <c r="DD303" s="676">
        <f t="shared" si="651"/>
        <v>186893500</v>
      </c>
      <c r="DE303" s="711">
        <f t="shared" si="651"/>
        <v>160000000</v>
      </c>
      <c r="DF303" s="711">
        <f t="shared" si="651"/>
        <v>159130127</v>
      </c>
      <c r="DG303" s="711">
        <f t="shared" si="651"/>
        <v>159130127</v>
      </c>
      <c r="DH303" s="711"/>
      <c r="DI303" s="685"/>
      <c r="DJ303" s="686"/>
      <c r="DK303" s="682"/>
      <c r="DL303" s="682"/>
      <c r="DM303" s="682">
        <v>3660105</v>
      </c>
      <c r="DN303" s="682">
        <v>168000000</v>
      </c>
      <c r="DO303" s="682">
        <v>29260000</v>
      </c>
      <c r="DP303" s="682">
        <v>29260000</v>
      </c>
      <c r="DQ303" s="682">
        <v>188840200</v>
      </c>
      <c r="DR303" s="682"/>
      <c r="DS303" s="682"/>
      <c r="DT303" s="682"/>
      <c r="DU303" s="682"/>
      <c r="DV303" s="682"/>
      <c r="DW303" s="682"/>
      <c r="DX303" s="682"/>
      <c r="DY303" s="685"/>
      <c r="DZ303" s="685"/>
      <c r="EA303" s="685"/>
      <c r="EB303" s="685"/>
      <c r="EC303" s="685"/>
      <c r="ED303" s="685"/>
      <c r="EE303" s="685"/>
      <c r="EF303" s="685"/>
      <c r="EG303" s="685"/>
      <c r="EH303" s="685"/>
      <c r="EI303" s="685"/>
      <c r="EJ303" s="685"/>
      <c r="EK303" s="685"/>
      <c r="EL303" s="685"/>
      <c r="EM303" s="685"/>
      <c r="EN303" s="685"/>
      <c r="EO303" s="685"/>
      <c r="EP303" s="682"/>
      <c r="EQ303" s="682"/>
      <c r="ER303" s="682"/>
      <c r="ES303" s="676">
        <f>DI303+DM303+DQ303+DU303+DY303+EC303+EG303+EK303+EO303</f>
        <v>192500305</v>
      </c>
      <c r="ET303" s="690">
        <f t="shared" si="652"/>
        <v>168000000</v>
      </c>
      <c r="EU303" s="690">
        <f t="shared" si="652"/>
        <v>29260000</v>
      </c>
      <c r="EV303" s="690">
        <f t="shared" si="652"/>
        <v>29260000</v>
      </c>
      <c r="EW303" s="834"/>
      <c r="EX303" s="682">
        <f>3660105*1.03</f>
        <v>3769908.15</v>
      </c>
      <c r="EY303" s="682">
        <f>188840200*1.03</f>
        <v>194505406</v>
      </c>
      <c r="EZ303" s="682"/>
      <c r="FA303" s="682"/>
      <c r="FB303" s="682"/>
      <c r="FC303" s="682"/>
      <c r="FD303" s="682"/>
      <c r="FE303" s="682"/>
      <c r="FF303" s="676">
        <f>EW303+EX303+EY303+EZ303+FA303+FB303+FC303+FD303+FE303</f>
        <v>198275314.15000001</v>
      </c>
      <c r="FG303" s="107">
        <f>BL303+DD303+ES303+FF303</f>
        <v>759119119.14999998</v>
      </c>
    </row>
    <row r="304" spans="1:163" ht="24.75" customHeight="1" x14ac:dyDescent="0.2">
      <c r="A304" s="299"/>
      <c r="B304" s="299"/>
      <c r="C304" s="205">
        <v>69</v>
      </c>
      <c r="D304" s="206" t="s">
        <v>707</v>
      </c>
      <c r="E304" s="209"/>
      <c r="F304" s="209"/>
      <c r="G304" s="205"/>
      <c r="H304" s="206"/>
      <c r="I304" s="209"/>
      <c r="J304" s="208"/>
      <c r="K304" s="210"/>
      <c r="L304" s="211"/>
      <c r="M304" s="209"/>
      <c r="N304" s="209"/>
      <c r="O304" s="212"/>
      <c r="P304" s="212"/>
      <c r="Q304" s="209"/>
      <c r="R304" s="213"/>
      <c r="S304" s="865"/>
      <c r="T304" s="209"/>
      <c r="U304" s="209"/>
      <c r="V304" s="212"/>
      <c r="W304" s="210"/>
      <c r="X304" s="210"/>
      <c r="Y304" s="300"/>
      <c r="Z304" s="210"/>
      <c r="AA304" s="210"/>
      <c r="AB304" s="65">
        <f t="shared" ref="AB304:BK304" si="653">SUM(AB305)</f>
        <v>0</v>
      </c>
      <c r="AC304" s="65">
        <f t="shared" si="653"/>
        <v>0</v>
      </c>
      <c r="AD304" s="65">
        <f t="shared" si="653"/>
        <v>0</v>
      </c>
      <c r="AE304" s="65">
        <f t="shared" si="653"/>
        <v>0</v>
      </c>
      <c r="AF304" s="65">
        <f t="shared" si="653"/>
        <v>0</v>
      </c>
      <c r="AG304" s="65">
        <f t="shared" si="653"/>
        <v>0</v>
      </c>
      <c r="AH304" s="65">
        <f t="shared" si="653"/>
        <v>0</v>
      </c>
      <c r="AI304" s="65">
        <f t="shared" si="653"/>
        <v>0</v>
      </c>
      <c r="AJ304" s="65">
        <f t="shared" si="653"/>
        <v>30000000</v>
      </c>
      <c r="AK304" s="65">
        <f t="shared" si="653"/>
        <v>30000000</v>
      </c>
      <c r="AL304" s="65">
        <f t="shared" si="653"/>
        <v>8000000</v>
      </c>
      <c r="AM304" s="65">
        <f t="shared" si="653"/>
        <v>8000000</v>
      </c>
      <c r="AN304" s="65">
        <f t="shared" si="653"/>
        <v>0</v>
      </c>
      <c r="AO304" s="65">
        <f t="shared" si="653"/>
        <v>0</v>
      </c>
      <c r="AP304" s="65">
        <f t="shared" si="653"/>
        <v>0</v>
      </c>
      <c r="AQ304" s="65">
        <f t="shared" si="653"/>
        <v>0</v>
      </c>
      <c r="AR304" s="65">
        <f t="shared" si="653"/>
        <v>0</v>
      </c>
      <c r="AS304" s="65">
        <f t="shared" si="653"/>
        <v>0</v>
      </c>
      <c r="AT304" s="65">
        <f t="shared" si="653"/>
        <v>0</v>
      </c>
      <c r="AU304" s="65">
        <f t="shared" si="653"/>
        <v>0</v>
      </c>
      <c r="AV304" s="65">
        <f t="shared" si="653"/>
        <v>0</v>
      </c>
      <c r="AW304" s="65">
        <f t="shared" si="653"/>
        <v>0</v>
      </c>
      <c r="AX304" s="65">
        <f t="shared" si="653"/>
        <v>0</v>
      </c>
      <c r="AY304" s="65">
        <f t="shared" si="653"/>
        <v>0</v>
      </c>
      <c r="AZ304" s="65">
        <f t="shared" si="653"/>
        <v>0</v>
      </c>
      <c r="BA304" s="65">
        <f t="shared" si="653"/>
        <v>0</v>
      </c>
      <c r="BB304" s="65">
        <f t="shared" si="653"/>
        <v>0</v>
      </c>
      <c r="BC304" s="65">
        <f t="shared" si="653"/>
        <v>0</v>
      </c>
      <c r="BD304" s="65">
        <f t="shared" si="653"/>
        <v>0</v>
      </c>
      <c r="BE304" s="65">
        <f t="shared" si="653"/>
        <v>0</v>
      </c>
      <c r="BF304" s="65">
        <f t="shared" si="653"/>
        <v>0</v>
      </c>
      <c r="BG304" s="65">
        <f t="shared" si="653"/>
        <v>0</v>
      </c>
      <c r="BH304" s="65">
        <f t="shared" si="653"/>
        <v>0</v>
      </c>
      <c r="BI304" s="65">
        <f t="shared" si="653"/>
        <v>0</v>
      </c>
      <c r="BJ304" s="65">
        <f t="shared" si="653"/>
        <v>0</v>
      </c>
      <c r="BK304" s="65">
        <f t="shared" si="653"/>
        <v>0</v>
      </c>
      <c r="BL304" s="66">
        <f>SUM(BL305)</f>
        <v>30000000</v>
      </c>
      <c r="BM304" s="65">
        <f>SUM(BM305)</f>
        <v>30000000</v>
      </c>
      <c r="BN304" s="65">
        <f t="shared" ref="BN304:ED304" si="654">SUM(BN305)</f>
        <v>8000000</v>
      </c>
      <c r="BO304" s="65">
        <f t="shared" si="654"/>
        <v>8000000</v>
      </c>
      <c r="BP304" s="65">
        <f t="shared" si="654"/>
        <v>0</v>
      </c>
      <c r="BQ304" s="135">
        <f t="shared" si="654"/>
        <v>0</v>
      </c>
      <c r="BR304" s="135">
        <f t="shared" si="654"/>
        <v>0</v>
      </c>
      <c r="BS304" s="135">
        <f t="shared" si="654"/>
        <v>0</v>
      </c>
      <c r="BT304" s="65">
        <f t="shared" si="654"/>
        <v>0</v>
      </c>
      <c r="BU304" s="135">
        <f t="shared" si="654"/>
        <v>231288679.81</v>
      </c>
      <c r="BV304" s="135">
        <f t="shared" si="654"/>
        <v>207953663.81</v>
      </c>
      <c r="BW304" s="135">
        <f t="shared" si="654"/>
        <v>203229023.62</v>
      </c>
      <c r="BX304" s="135"/>
      <c r="BY304" s="65">
        <f t="shared" si="654"/>
        <v>30900000</v>
      </c>
      <c r="BZ304" s="135">
        <f t="shared" si="654"/>
        <v>0</v>
      </c>
      <c r="CA304" s="135">
        <f t="shared" si="654"/>
        <v>0</v>
      </c>
      <c r="CB304" s="135">
        <f t="shared" si="654"/>
        <v>0</v>
      </c>
      <c r="CC304" s="135"/>
      <c r="CD304" s="65">
        <f t="shared" si="654"/>
        <v>0</v>
      </c>
      <c r="CE304" s="135">
        <f t="shared" si="654"/>
        <v>0</v>
      </c>
      <c r="CF304" s="135">
        <f t="shared" si="654"/>
        <v>0</v>
      </c>
      <c r="CG304" s="135">
        <f t="shared" si="654"/>
        <v>0</v>
      </c>
      <c r="CH304" s="65">
        <f t="shared" si="654"/>
        <v>0</v>
      </c>
      <c r="CI304" s="135">
        <f t="shared" si="654"/>
        <v>0</v>
      </c>
      <c r="CJ304" s="135">
        <f t="shared" si="654"/>
        <v>0</v>
      </c>
      <c r="CK304" s="135">
        <f t="shared" si="654"/>
        <v>0</v>
      </c>
      <c r="CL304" s="65">
        <f t="shared" si="654"/>
        <v>0</v>
      </c>
      <c r="CM304" s="135">
        <f t="shared" si="654"/>
        <v>0</v>
      </c>
      <c r="CN304" s="135">
        <f t="shared" si="654"/>
        <v>0</v>
      </c>
      <c r="CO304" s="135">
        <f t="shared" si="654"/>
        <v>0</v>
      </c>
      <c r="CP304" s="65">
        <f t="shared" si="654"/>
        <v>0</v>
      </c>
      <c r="CQ304" s="135">
        <f t="shared" si="654"/>
        <v>0</v>
      </c>
      <c r="CR304" s="135">
        <f t="shared" si="654"/>
        <v>0</v>
      </c>
      <c r="CS304" s="135">
        <f t="shared" si="654"/>
        <v>0</v>
      </c>
      <c r="CT304" s="135"/>
      <c r="CU304" s="65">
        <f t="shared" si="654"/>
        <v>0</v>
      </c>
      <c r="CV304" s="135">
        <f t="shared" si="654"/>
        <v>0</v>
      </c>
      <c r="CW304" s="135">
        <f t="shared" si="654"/>
        <v>0</v>
      </c>
      <c r="CX304" s="135">
        <f t="shared" si="654"/>
        <v>0</v>
      </c>
      <c r="CY304" s="135"/>
      <c r="CZ304" s="65">
        <f t="shared" si="654"/>
        <v>0</v>
      </c>
      <c r="DA304" s="135">
        <f t="shared" si="654"/>
        <v>0</v>
      </c>
      <c r="DB304" s="135">
        <f t="shared" si="654"/>
        <v>0</v>
      </c>
      <c r="DC304" s="135">
        <f t="shared" si="654"/>
        <v>0</v>
      </c>
      <c r="DD304" s="65">
        <f t="shared" si="654"/>
        <v>30900000</v>
      </c>
      <c r="DE304" s="65">
        <f t="shared" si="654"/>
        <v>231288679.81</v>
      </c>
      <c r="DF304" s="65">
        <f t="shared" si="654"/>
        <v>207953663.81</v>
      </c>
      <c r="DG304" s="65">
        <f t="shared" si="654"/>
        <v>203229023.62</v>
      </c>
      <c r="DH304" s="65"/>
      <c r="DI304" s="65">
        <f t="shared" si="654"/>
        <v>0</v>
      </c>
      <c r="DJ304" s="65">
        <f t="shared" si="654"/>
        <v>0</v>
      </c>
      <c r="DK304" s="65">
        <f t="shared" si="654"/>
        <v>0</v>
      </c>
      <c r="DL304" s="65">
        <f t="shared" si="654"/>
        <v>0</v>
      </c>
      <c r="DM304" s="65">
        <f t="shared" si="654"/>
        <v>0</v>
      </c>
      <c r="DN304" s="65">
        <f t="shared" si="654"/>
        <v>170200000</v>
      </c>
      <c r="DO304" s="65">
        <f t="shared" si="654"/>
        <v>128636000</v>
      </c>
      <c r="DP304" s="65">
        <f t="shared" si="654"/>
        <v>11436000</v>
      </c>
      <c r="DQ304" s="65">
        <f t="shared" si="654"/>
        <v>31827000</v>
      </c>
      <c r="DR304" s="65">
        <f t="shared" si="654"/>
        <v>0</v>
      </c>
      <c r="DS304" s="65">
        <f t="shared" si="654"/>
        <v>0</v>
      </c>
      <c r="DT304" s="65">
        <f t="shared" si="654"/>
        <v>0</v>
      </c>
      <c r="DU304" s="65">
        <f t="shared" si="654"/>
        <v>0</v>
      </c>
      <c r="DV304" s="65">
        <f t="shared" si="654"/>
        <v>0</v>
      </c>
      <c r="DW304" s="65">
        <f t="shared" si="654"/>
        <v>0</v>
      </c>
      <c r="DX304" s="65">
        <f t="shared" si="654"/>
        <v>0</v>
      </c>
      <c r="DY304" s="65">
        <f t="shared" si="654"/>
        <v>0</v>
      </c>
      <c r="DZ304" s="65">
        <f t="shared" si="654"/>
        <v>0</v>
      </c>
      <c r="EA304" s="65">
        <f t="shared" si="654"/>
        <v>0</v>
      </c>
      <c r="EB304" s="65">
        <f t="shared" si="654"/>
        <v>0</v>
      </c>
      <c r="EC304" s="65">
        <f t="shared" si="654"/>
        <v>0</v>
      </c>
      <c r="ED304" s="65">
        <f t="shared" si="654"/>
        <v>0</v>
      </c>
      <c r="EE304" s="65">
        <f t="shared" ref="EE304:ER304" si="655">SUM(EE305)</f>
        <v>0</v>
      </c>
      <c r="EF304" s="65">
        <f t="shared" si="655"/>
        <v>0</v>
      </c>
      <c r="EG304" s="65">
        <f t="shared" si="655"/>
        <v>0</v>
      </c>
      <c r="EH304" s="65">
        <f t="shared" si="655"/>
        <v>0</v>
      </c>
      <c r="EI304" s="65">
        <f t="shared" si="655"/>
        <v>0</v>
      </c>
      <c r="EJ304" s="65">
        <f t="shared" si="655"/>
        <v>0</v>
      </c>
      <c r="EK304" s="65">
        <f t="shared" si="655"/>
        <v>0</v>
      </c>
      <c r="EL304" s="65">
        <f t="shared" si="655"/>
        <v>0</v>
      </c>
      <c r="EM304" s="65">
        <f t="shared" si="655"/>
        <v>0</v>
      </c>
      <c r="EN304" s="65">
        <f t="shared" si="655"/>
        <v>0</v>
      </c>
      <c r="EO304" s="65">
        <f t="shared" si="655"/>
        <v>0</v>
      </c>
      <c r="EP304" s="65">
        <f t="shared" si="655"/>
        <v>0</v>
      </c>
      <c r="EQ304" s="65">
        <f t="shared" si="655"/>
        <v>0</v>
      </c>
      <c r="ER304" s="65">
        <f t="shared" si="655"/>
        <v>0</v>
      </c>
      <c r="ES304" s="65">
        <f>SUM(ES305)</f>
        <v>31827000</v>
      </c>
      <c r="ET304" s="65">
        <f t="shared" ref="ET304:EV304" si="656">SUM(ET305)</f>
        <v>170200000</v>
      </c>
      <c r="EU304" s="65">
        <f t="shared" si="656"/>
        <v>128636000</v>
      </c>
      <c r="EV304" s="65">
        <f t="shared" si="656"/>
        <v>11436000</v>
      </c>
      <c r="EW304" s="675"/>
      <c r="EX304" s="675"/>
      <c r="EY304" s="675"/>
      <c r="EZ304" s="675"/>
      <c r="FA304" s="675"/>
      <c r="FB304" s="675"/>
      <c r="FC304" s="675"/>
      <c r="FD304" s="675"/>
      <c r="FE304" s="675"/>
      <c r="FF304" s="82">
        <f>SUM(FF305)</f>
        <v>32781810</v>
      </c>
      <c r="FG304" s="65">
        <f>SUM(FG305)</f>
        <v>125508810</v>
      </c>
    </row>
    <row r="305" spans="1:163" ht="57.75" customHeight="1" x14ac:dyDescent="0.2">
      <c r="A305" s="299"/>
      <c r="B305" s="299"/>
      <c r="C305" s="247">
        <v>36</v>
      </c>
      <c r="D305" s="241" t="s">
        <v>701</v>
      </c>
      <c r="E305" s="522">
        <v>0.4</v>
      </c>
      <c r="F305" s="522">
        <v>0.6</v>
      </c>
      <c r="G305" s="226">
        <v>204</v>
      </c>
      <c r="H305" s="222" t="s">
        <v>708</v>
      </c>
      <c r="I305" s="455" t="s">
        <v>709</v>
      </c>
      <c r="J305" s="223" t="s">
        <v>704</v>
      </c>
      <c r="K305" s="426">
        <v>4</v>
      </c>
      <c r="L305" s="273" t="s">
        <v>58</v>
      </c>
      <c r="M305" s="247">
        <v>13</v>
      </c>
      <c r="N305" s="247">
        <v>13</v>
      </c>
      <c r="O305" s="364">
        <v>13</v>
      </c>
      <c r="P305" s="926">
        <v>13</v>
      </c>
      <c r="Q305" s="247">
        <v>13</v>
      </c>
      <c r="R305" s="228"/>
      <c r="S305" s="924">
        <v>13</v>
      </c>
      <c r="T305" s="247">
        <v>13</v>
      </c>
      <c r="U305" s="247"/>
      <c r="V305" s="924">
        <v>13</v>
      </c>
      <c r="W305" s="247">
        <v>13</v>
      </c>
      <c r="X305" s="273"/>
      <c r="Y305" s="449">
        <f>BL305/BL304</f>
        <v>1</v>
      </c>
      <c r="Z305" s="227">
        <v>3</v>
      </c>
      <c r="AA305" s="224" t="s">
        <v>450</v>
      </c>
      <c r="AB305" s="77"/>
      <c r="AC305" s="78"/>
      <c r="AD305" s="79"/>
      <c r="AE305" s="79"/>
      <c r="AF305" s="77"/>
      <c r="AG305" s="78"/>
      <c r="AH305" s="78"/>
      <c r="AI305" s="78"/>
      <c r="AJ305" s="77">
        <v>30000000</v>
      </c>
      <c r="AK305" s="69">
        <v>30000000</v>
      </c>
      <c r="AL305" s="78">
        <v>8000000</v>
      </c>
      <c r="AM305" s="78">
        <v>8000000</v>
      </c>
      <c r="AN305" s="77"/>
      <c r="AO305" s="78"/>
      <c r="AP305" s="78"/>
      <c r="AQ305" s="78"/>
      <c r="AR305" s="77"/>
      <c r="AS305" s="78"/>
      <c r="AT305" s="79"/>
      <c r="AU305" s="79"/>
      <c r="AV305" s="77"/>
      <c r="AW305" s="78"/>
      <c r="AX305" s="78"/>
      <c r="AY305" s="78"/>
      <c r="AZ305" s="77"/>
      <c r="BA305" s="78"/>
      <c r="BB305" s="78"/>
      <c r="BC305" s="78"/>
      <c r="BD305" s="77"/>
      <c r="BE305" s="78"/>
      <c r="BF305" s="79"/>
      <c r="BG305" s="79"/>
      <c r="BH305" s="77"/>
      <c r="BI305" s="78"/>
      <c r="BJ305" s="78"/>
      <c r="BK305" s="78"/>
      <c r="BL305" s="67">
        <f>+AB305+AF305+AJ305+AN305+AR305+AV305+AZ305+BD305+BH305</f>
        <v>30000000</v>
      </c>
      <c r="BM305" s="68">
        <f>AC305+AG305+AK305+AO305+AS305+AW305+BA305+BE305+BI305</f>
        <v>30000000</v>
      </c>
      <c r="BN305" s="68">
        <f>AD305+AH305+AL305+AP305+AT305+AX305+BB305+BF305+BJ305</f>
        <v>8000000</v>
      </c>
      <c r="BO305" s="68">
        <f>AE305+AI305+AM305+AQ305+AU305+AY305+BC305+BG305+BK305</f>
        <v>8000000</v>
      </c>
      <c r="BP305" s="682"/>
      <c r="BQ305" s="238"/>
      <c r="BR305" s="238"/>
      <c r="BS305" s="238"/>
      <c r="BT305" s="682"/>
      <c r="BU305" s="560">
        <v>231288679.81</v>
      </c>
      <c r="BV305" s="560">
        <v>207953663.81</v>
      </c>
      <c r="BW305" s="238">
        <v>203229023.62</v>
      </c>
      <c r="BX305" s="238"/>
      <c r="BY305" s="685">
        <v>30900000</v>
      </c>
      <c r="BZ305" s="238"/>
      <c r="CA305" s="238"/>
      <c r="CB305" s="238"/>
      <c r="CC305" s="238"/>
      <c r="CD305" s="682"/>
      <c r="CE305" s="238"/>
      <c r="CF305" s="238"/>
      <c r="CG305" s="238"/>
      <c r="CH305" s="682"/>
      <c r="CI305" s="238"/>
      <c r="CJ305" s="238"/>
      <c r="CK305" s="238"/>
      <c r="CL305" s="682"/>
      <c r="CM305" s="238"/>
      <c r="CN305" s="238"/>
      <c r="CO305" s="238"/>
      <c r="CP305" s="682"/>
      <c r="CQ305" s="238"/>
      <c r="CR305" s="238"/>
      <c r="CS305" s="238"/>
      <c r="CT305" s="238"/>
      <c r="CU305" s="682"/>
      <c r="CV305" s="238"/>
      <c r="CW305" s="238"/>
      <c r="CX305" s="238"/>
      <c r="CY305" s="238"/>
      <c r="CZ305" s="682"/>
      <c r="DA305" s="238"/>
      <c r="DB305" s="238"/>
      <c r="DC305" s="238"/>
      <c r="DD305" s="676">
        <f>BP305+BT305+BY305+CD305+CH305+CL305+CP305+CU305+CZ305</f>
        <v>30900000</v>
      </c>
      <c r="DE305" s="711">
        <f>BQ305+BU305+BZ305+CE305+CI305+CM305+CQ305+CV305+DA305</f>
        <v>231288679.81</v>
      </c>
      <c r="DF305" s="711">
        <f>BR305+BV305+CA305+CF305+CJ305+CN305+CR305+CW305+DB305</f>
        <v>207953663.81</v>
      </c>
      <c r="DG305" s="711">
        <f>BS305+BW305+CB305+CG305+CK305+CO305+CS305+CX305+DC305</f>
        <v>203229023.62</v>
      </c>
      <c r="DH305" s="711"/>
      <c r="DI305" s="685"/>
      <c r="DJ305" s="93"/>
      <c r="DK305" s="685"/>
      <c r="DL305" s="685"/>
      <c r="DM305" s="685"/>
      <c r="DN305" s="685">
        <v>170200000</v>
      </c>
      <c r="DO305" s="685">
        <v>128636000</v>
      </c>
      <c r="DP305" s="685">
        <v>11436000</v>
      </c>
      <c r="DQ305" s="685">
        <v>31827000</v>
      </c>
      <c r="DR305" s="685"/>
      <c r="DS305" s="685"/>
      <c r="DT305" s="685"/>
      <c r="DU305" s="685"/>
      <c r="DV305" s="685"/>
      <c r="DW305" s="685"/>
      <c r="DX305" s="685"/>
      <c r="DY305" s="685"/>
      <c r="DZ305" s="685"/>
      <c r="EA305" s="685"/>
      <c r="EB305" s="685"/>
      <c r="EC305" s="685"/>
      <c r="ED305" s="685"/>
      <c r="EE305" s="685"/>
      <c r="EF305" s="685"/>
      <c r="EG305" s="685"/>
      <c r="EH305" s="685"/>
      <c r="EI305" s="685"/>
      <c r="EJ305" s="685"/>
      <c r="EK305" s="685"/>
      <c r="EL305" s="685"/>
      <c r="EM305" s="685"/>
      <c r="EN305" s="685"/>
      <c r="EO305" s="685"/>
      <c r="EP305" s="682"/>
      <c r="EQ305" s="682"/>
      <c r="ER305" s="682"/>
      <c r="ES305" s="676">
        <f>DI305+DM305+DQ305+DU305+DY305+EC305+EG305+EK305+EO305</f>
        <v>31827000</v>
      </c>
      <c r="ET305" s="690">
        <f>DJ305+DN305+DR305+DV305+DZ305+ED305+EH305+EL305+EP305</f>
        <v>170200000</v>
      </c>
      <c r="EU305" s="690">
        <f>DK305+DO305+DS305+DW305+EA305+EE305+EI305+EM305+EQ305</f>
        <v>128636000</v>
      </c>
      <c r="EV305" s="690">
        <f>DL305+DP305+DT305+DX305+EB305+EF305+EJ305+EN305+ER305</f>
        <v>11436000</v>
      </c>
      <c r="EW305" s="834"/>
      <c r="EX305" s="682"/>
      <c r="EY305" s="682">
        <v>32781810</v>
      </c>
      <c r="EZ305" s="682"/>
      <c r="FA305" s="682"/>
      <c r="FB305" s="682"/>
      <c r="FC305" s="682"/>
      <c r="FD305" s="682"/>
      <c r="FE305" s="682"/>
      <c r="FF305" s="676">
        <f>EW305+EX305+EY305+EZ305+FA305+FB305+FC305+FD305+FE305</f>
        <v>32781810</v>
      </c>
      <c r="FG305" s="107">
        <f>BL305+DD305+ES305+FF305</f>
        <v>125508810</v>
      </c>
    </row>
    <row r="306" spans="1:163" ht="24.75" customHeight="1" x14ac:dyDescent="0.2">
      <c r="A306" s="299"/>
      <c r="B306" s="299"/>
      <c r="C306" s="205">
        <v>70</v>
      </c>
      <c r="D306" s="350" t="s">
        <v>710</v>
      </c>
      <c r="E306" s="259"/>
      <c r="F306" s="259"/>
      <c r="G306" s="208"/>
      <c r="H306" s="259"/>
      <c r="I306" s="259"/>
      <c r="J306" s="208"/>
      <c r="K306" s="208"/>
      <c r="L306" s="260"/>
      <c r="M306" s="259"/>
      <c r="N306" s="259"/>
      <c r="O306" s="150"/>
      <c r="P306" s="150"/>
      <c r="Q306" s="259"/>
      <c r="R306" s="262"/>
      <c r="S306" s="871"/>
      <c r="T306" s="259"/>
      <c r="U306" s="259"/>
      <c r="V306" s="150"/>
      <c r="W306" s="208"/>
      <c r="X306" s="208"/>
      <c r="Y306" s="263"/>
      <c r="Z306" s="208"/>
      <c r="AA306" s="208"/>
      <c r="AB306" s="73">
        <f t="shared" ref="AB306:BK306" si="657">SUM(AB307)</f>
        <v>0</v>
      </c>
      <c r="AC306" s="73">
        <f t="shared" si="657"/>
        <v>0</v>
      </c>
      <c r="AD306" s="73">
        <f t="shared" si="657"/>
        <v>0</v>
      </c>
      <c r="AE306" s="73">
        <f t="shared" si="657"/>
        <v>0</v>
      </c>
      <c r="AF306" s="73">
        <f t="shared" si="657"/>
        <v>0</v>
      </c>
      <c r="AG306" s="73">
        <f t="shared" si="657"/>
        <v>3989853</v>
      </c>
      <c r="AH306" s="73">
        <f t="shared" si="657"/>
        <v>0</v>
      </c>
      <c r="AI306" s="73">
        <f t="shared" si="657"/>
        <v>0</v>
      </c>
      <c r="AJ306" s="73">
        <f t="shared" si="657"/>
        <v>41876799.640000001</v>
      </c>
      <c r="AK306" s="73">
        <f t="shared" si="657"/>
        <v>156192514.63999999</v>
      </c>
      <c r="AL306" s="73">
        <f t="shared" si="657"/>
        <v>150315135</v>
      </c>
      <c r="AM306" s="73">
        <f t="shared" si="657"/>
        <v>150315135</v>
      </c>
      <c r="AN306" s="73">
        <f t="shared" si="657"/>
        <v>0</v>
      </c>
      <c r="AO306" s="73">
        <f t="shared" si="657"/>
        <v>0</v>
      </c>
      <c r="AP306" s="73">
        <f t="shared" si="657"/>
        <v>0</v>
      </c>
      <c r="AQ306" s="73">
        <f t="shared" si="657"/>
        <v>0</v>
      </c>
      <c r="AR306" s="73">
        <f t="shared" si="657"/>
        <v>0</v>
      </c>
      <c r="AS306" s="73">
        <f t="shared" si="657"/>
        <v>0</v>
      </c>
      <c r="AT306" s="73">
        <f t="shared" si="657"/>
        <v>0</v>
      </c>
      <c r="AU306" s="73">
        <f t="shared" si="657"/>
        <v>0</v>
      </c>
      <c r="AV306" s="73">
        <f t="shared" si="657"/>
        <v>0</v>
      </c>
      <c r="AW306" s="73">
        <f t="shared" si="657"/>
        <v>0</v>
      </c>
      <c r="AX306" s="73">
        <f t="shared" si="657"/>
        <v>0</v>
      </c>
      <c r="AY306" s="73">
        <f t="shared" si="657"/>
        <v>0</v>
      </c>
      <c r="AZ306" s="73">
        <f t="shared" si="657"/>
        <v>0</v>
      </c>
      <c r="BA306" s="73">
        <f t="shared" si="657"/>
        <v>0</v>
      </c>
      <c r="BB306" s="73">
        <f t="shared" si="657"/>
        <v>0</v>
      </c>
      <c r="BC306" s="73">
        <f t="shared" si="657"/>
        <v>0</v>
      </c>
      <c r="BD306" s="73">
        <f t="shared" si="657"/>
        <v>0</v>
      </c>
      <c r="BE306" s="73">
        <f t="shared" si="657"/>
        <v>0</v>
      </c>
      <c r="BF306" s="73">
        <f t="shared" si="657"/>
        <v>0</v>
      </c>
      <c r="BG306" s="73">
        <f t="shared" si="657"/>
        <v>0</v>
      </c>
      <c r="BH306" s="73">
        <f t="shared" si="657"/>
        <v>0</v>
      </c>
      <c r="BI306" s="73">
        <f t="shared" si="657"/>
        <v>0</v>
      </c>
      <c r="BJ306" s="73">
        <f t="shared" si="657"/>
        <v>0</v>
      </c>
      <c r="BK306" s="73">
        <f t="shared" si="657"/>
        <v>0</v>
      </c>
      <c r="BL306" s="73">
        <f>SUM(BL307)</f>
        <v>41876799.640000001</v>
      </c>
      <c r="BM306" s="73">
        <f>SUM(BM307)</f>
        <v>160182367.63999999</v>
      </c>
      <c r="BN306" s="73">
        <f t="shared" ref="BN306:ED306" si="658">SUM(BN307)</f>
        <v>150315135</v>
      </c>
      <c r="BO306" s="73">
        <f t="shared" si="658"/>
        <v>150315135</v>
      </c>
      <c r="BP306" s="73">
        <f t="shared" si="658"/>
        <v>0</v>
      </c>
      <c r="BQ306" s="139">
        <f t="shared" si="658"/>
        <v>0</v>
      </c>
      <c r="BR306" s="139">
        <f t="shared" si="658"/>
        <v>0</v>
      </c>
      <c r="BS306" s="139">
        <f t="shared" si="658"/>
        <v>0</v>
      </c>
      <c r="BT306" s="73">
        <f t="shared" si="658"/>
        <v>0</v>
      </c>
      <c r="BU306" s="139">
        <f t="shared" si="658"/>
        <v>405652384</v>
      </c>
      <c r="BV306" s="139">
        <f t="shared" si="658"/>
        <v>384167978</v>
      </c>
      <c r="BW306" s="139">
        <f t="shared" si="658"/>
        <v>384167978</v>
      </c>
      <c r="BX306" s="139"/>
      <c r="BY306" s="73">
        <f t="shared" si="658"/>
        <v>43133103.629199989</v>
      </c>
      <c r="BZ306" s="139">
        <f t="shared" si="658"/>
        <v>0</v>
      </c>
      <c r="CA306" s="139">
        <f t="shared" si="658"/>
        <v>0</v>
      </c>
      <c r="CB306" s="139">
        <f t="shared" si="658"/>
        <v>0</v>
      </c>
      <c r="CC306" s="139"/>
      <c r="CD306" s="73">
        <f t="shared" si="658"/>
        <v>0</v>
      </c>
      <c r="CE306" s="139">
        <f t="shared" si="658"/>
        <v>0</v>
      </c>
      <c r="CF306" s="139">
        <f t="shared" si="658"/>
        <v>0</v>
      </c>
      <c r="CG306" s="139">
        <f t="shared" si="658"/>
        <v>0</v>
      </c>
      <c r="CH306" s="73">
        <f t="shared" si="658"/>
        <v>0</v>
      </c>
      <c r="CI306" s="139">
        <f t="shared" si="658"/>
        <v>0</v>
      </c>
      <c r="CJ306" s="139">
        <f t="shared" si="658"/>
        <v>0</v>
      </c>
      <c r="CK306" s="139">
        <f t="shared" si="658"/>
        <v>0</v>
      </c>
      <c r="CL306" s="73">
        <f t="shared" si="658"/>
        <v>0</v>
      </c>
      <c r="CM306" s="139">
        <f t="shared" si="658"/>
        <v>0</v>
      </c>
      <c r="CN306" s="139">
        <f t="shared" si="658"/>
        <v>0</v>
      </c>
      <c r="CO306" s="139">
        <f t="shared" si="658"/>
        <v>0</v>
      </c>
      <c r="CP306" s="73">
        <f t="shared" si="658"/>
        <v>0</v>
      </c>
      <c r="CQ306" s="139">
        <f t="shared" si="658"/>
        <v>0</v>
      </c>
      <c r="CR306" s="139">
        <f t="shared" si="658"/>
        <v>0</v>
      </c>
      <c r="CS306" s="139">
        <f t="shared" si="658"/>
        <v>0</v>
      </c>
      <c r="CT306" s="139"/>
      <c r="CU306" s="73">
        <f t="shared" si="658"/>
        <v>0</v>
      </c>
      <c r="CV306" s="139">
        <f t="shared" si="658"/>
        <v>0</v>
      </c>
      <c r="CW306" s="139">
        <f t="shared" si="658"/>
        <v>0</v>
      </c>
      <c r="CX306" s="139">
        <f t="shared" si="658"/>
        <v>0</v>
      </c>
      <c r="CY306" s="139"/>
      <c r="CZ306" s="73">
        <f t="shared" si="658"/>
        <v>0</v>
      </c>
      <c r="DA306" s="139">
        <f t="shared" si="658"/>
        <v>0</v>
      </c>
      <c r="DB306" s="139">
        <f t="shared" si="658"/>
        <v>0</v>
      </c>
      <c r="DC306" s="139">
        <f t="shared" si="658"/>
        <v>0</v>
      </c>
      <c r="DD306" s="73">
        <f t="shared" si="658"/>
        <v>43133103.629199989</v>
      </c>
      <c r="DE306" s="73">
        <f t="shared" si="658"/>
        <v>405652384</v>
      </c>
      <c r="DF306" s="73">
        <f t="shared" si="658"/>
        <v>384167978</v>
      </c>
      <c r="DG306" s="73">
        <f t="shared" si="658"/>
        <v>384167978</v>
      </c>
      <c r="DH306" s="73"/>
      <c r="DI306" s="73">
        <f t="shared" si="658"/>
        <v>0</v>
      </c>
      <c r="DJ306" s="73">
        <f t="shared" si="658"/>
        <v>0</v>
      </c>
      <c r="DK306" s="73">
        <f t="shared" si="658"/>
        <v>0</v>
      </c>
      <c r="DL306" s="73">
        <f t="shared" si="658"/>
        <v>0</v>
      </c>
      <c r="DM306" s="73">
        <f t="shared" si="658"/>
        <v>0</v>
      </c>
      <c r="DN306" s="73">
        <f t="shared" si="658"/>
        <v>420107384.49000001</v>
      </c>
      <c r="DO306" s="73">
        <f t="shared" si="658"/>
        <v>90640000</v>
      </c>
      <c r="DP306" s="73">
        <f t="shared" si="658"/>
        <v>19200000</v>
      </c>
      <c r="DQ306" s="73">
        <f t="shared" si="658"/>
        <v>44427096.738075987</v>
      </c>
      <c r="DR306" s="73">
        <f t="shared" si="658"/>
        <v>0</v>
      </c>
      <c r="DS306" s="73">
        <f t="shared" si="658"/>
        <v>0</v>
      </c>
      <c r="DT306" s="73">
        <f t="shared" si="658"/>
        <v>0</v>
      </c>
      <c r="DU306" s="73">
        <f t="shared" si="658"/>
        <v>0</v>
      </c>
      <c r="DV306" s="73">
        <f t="shared" si="658"/>
        <v>0</v>
      </c>
      <c r="DW306" s="73">
        <f t="shared" si="658"/>
        <v>0</v>
      </c>
      <c r="DX306" s="73">
        <f t="shared" si="658"/>
        <v>0</v>
      </c>
      <c r="DY306" s="73">
        <f t="shared" si="658"/>
        <v>0</v>
      </c>
      <c r="DZ306" s="73">
        <f t="shared" si="658"/>
        <v>0</v>
      </c>
      <c r="EA306" s="73">
        <f t="shared" si="658"/>
        <v>0</v>
      </c>
      <c r="EB306" s="73">
        <f t="shared" si="658"/>
        <v>0</v>
      </c>
      <c r="EC306" s="73">
        <f t="shared" si="658"/>
        <v>0</v>
      </c>
      <c r="ED306" s="73">
        <f t="shared" si="658"/>
        <v>0</v>
      </c>
      <c r="EE306" s="73">
        <f t="shared" ref="EE306:ER306" si="659">SUM(EE307)</f>
        <v>0</v>
      </c>
      <c r="EF306" s="73">
        <f t="shared" si="659"/>
        <v>0</v>
      </c>
      <c r="EG306" s="73">
        <f t="shared" si="659"/>
        <v>0</v>
      </c>
      <c r="EH306" s="73">
        <f t="shared" si="659"/>
        <v>0</v>
      </c>
      <c r="EI306" s="73">
        <f t="shared" si="659"/>
        <v>0</v>
      </c>
      <c r="EJ306" s="73">
        <f t="shared" si="659"/>
        <v>0</v>
      </c>
      <c r="EK306" s="73">
        <f t="shared" si="659"/>
        <v>0</v>
      </c>
      <c r="EL306" s="73">
        <f t="shared" si="659"/>
        <v>0</v>
      </c>
      <c r="EM306" s="73">
        <f t="shared" si="659"/>
        <v>0</v>
      </c>
      <c r="EN306" s="73">
        <f t="shared" si="659"/>
        <v>0</v>
      </c>
      <c r="EO306" s="73">
        <f t="shared" si="659"/>
        <v>0</v>
      </c>
      <c r="EP306" s="73">
        <f t="shared" si="659"/>
        <v>0</v>
      </c>
      <c r="EQ306" s="73">
        <f t="shared" si="659"/>
        <v>0</v>
      </c>
      <c r="ER306" s="73">
        <f t="shared" si="659"/>
        <v>0</v>
      </c>
      <c r="ES306" s="73">
        <f>SUM(ES307)</f>
        <v>44427096.738075987</v>
      </c>
      <c r="ET306" s="73">
        <f t="shared" ref="ET306:EV306" si="660">SUM(ET307)</f>
        <v>420107384.49000001</v>
      </c>
      <c r="EU306" s="73">
        <f t="shared" si="660"/>
        <v>90640000</v>
      </c>
      <c r="EV306" s="73">
        <f t="shared" si="660"/>
        <v>19200000</v>
      </c>
      <c r="EW306" s="675"/>
      <c r="EX306" s="675"/>
      <c r="EY306" s="675"/>
      <c r="EZ306" s="675"/>
      <c r="FA306" s="675"/>
      <c r="FB306" s="675"/>
      <c r="FC306" s="675"/>
      <c r="FD306" s="675"/>
      <c r="FE306" s="675"/>
      <c r="FF306" s="73">
        <f>SUM(FF307)</f>
        <v>45759909.640218265</v>
      </c>
      <c r="FG306" s="72">
        <f>SUM(FG307)</f>
        <v>175196909.64749426</v>
      </c>
    </row>
    <row r="307" spans="1:163" ht="152.25" customHeight="1" x14ac:dyDescent="0.2">
      <c r="A307" s="299"/>
      <c r="B307" s="299"/>
      <c r="C307" s="247">
        <v>36</v>
      </c>
      <c r="D307" s="241" t="s">
        <v>701</v>
      </c>
      <c r="E307" s="522">
        <v>0.4</v>
      </c>
      <c r="F307" s="522">
        <v>0.6</v>
      </c>
      <c r="G307" s="226">
        <v>205</v>
      </c>
      <c r="H307" s="222" t="s">
        <v>711</v>
      </c>
      <c r="I307" s="455" t="s">
        <v>712</v>
      </c>
      <c r="J307" s="223" t="s">
        <v>704</v>
      </c>
      <c r="K307" s="426">
        <v>4</v>
      </c>
      <c r="L307" s="273" t="s">
        <v>73</v>
      </c>
      <c r="M307" s="247">
        <v>4</v>
      </c>
      <c r="N307" s="247">
        <v>4</v>
      </c>
      <c r="O307" s="364">
        <v>1</v>
      </c>
      <c r="P307" s="926">
        <v>1</v>
      </c>
      <c r="Q307" s="247">
        <v>1</v>
      </c>
      <c r="R307" s="228"/>
      <c r="S307" s="926">
        <v>1</v>
      </c>
      <c r="T307" s="247">
        <v>1</v>
      </c>
      <c r="U307" s="247"/>
      <c r="V307" s="924">
        <v>0.2</v>
      </c>
      <c r="W307" s="247">
        <v>1</v>
      </c>
      <c r="X307" s="273"/>
      <c r="Y307" s="449">
        <f>BL307/BL306</f>
        <v>1</v>
      </c>
      <c r="Z307" s="227">
        <v>10</v>
      </c>
      <c r="AA307" s="224" t="s">
        <v>385</v>
      </c>
      <c r="AB307" s="77"/>
      <c r="AC307" s="78"/>
      <c r="AD307" s="79"/>
      <c r="AE307" s="79"/>
      <c r="AF307" s="77"/>
      <c r="AG307" s="78">
        <v>3989853</v>
      </c>
      <c r="AH307" s="78"/>
      <c r="AI307" s="78"/>
      <c r="AJ307" s="77">
        <v>41876799.640000001</v>
      </c>
      <c r="AK307" s="69">
        <v>156192514.63999999</v>
      </c>
      <c r="AL307" s="78">
        <v>150315135</v>
      </c>
      <c r="AM307" s="78">
        <v>150315135</v>
      </c>
      <c r="AN307" s="77"/>
      <c r="AO307" s="78"/>
      <c r="AP307" s="78"/>
      <c r="AQ307" s="78"/>
      <c r="AR307" s="77"/>
      <c r="AS307" s="78"/>
      <c r="AT307" s="79"/>
      <c r="AU307" s="79"/>
      <c r="AV307" s="77"/>
      <c r="AW307" s="78"/>
      <c r="AX307" s="78"/>
      <c r="AY307" s="78"/>
      <c r="AZ307" s="77"/>
      <c r="BA307" s="78"/>
      <c r="BB307" s="78"/>
      <c r="BC307" s="78"/>
      <c r="BD307" s="77"/>
      <c r="BE307" s="78"/>
      <c r="BF307" s="79"/>
      <c r="BG307" s="79"/>
      <c r="BH307" s="77"/>
      <c r="BI307" s="78"/>
      <c r="BJ307" s="78"/>
      <c r="BK307" s="78"/>
      <c r="BL307" s="67">
        <f>+AB307+AF307+AJ307+AN307+AR307+AV307+AZ307+BD307+BH307</f>
        <v>41876799.640000001</v>
      </c>
      <c r="BM307" s="68">
        <f>AC307+AG307+AK307+AO307+AS307+AW307+BA307+BE307+BI307</f>
        <v>160182367.63999999</v>
      </c>
      <c r="BN307" s="68">
        <f>AD307+AH307+AL307+AP307+AT307+AX307+BB307+BF307+BJ307</f>
        <v>150315135</v>
      </c>
      <c r="BO307" s="68">
        <f>AE307+AI307+AM307+AQ307+AU307+AY307+BC307+BG307+BK307</f>
        <v>150315135</v>
      </c>
      <c r="BP307" s="682"/>
      <c r="BQ307" s="238"/>
      <c r="BR307" s="238"/>
      <c r="BS307" s="238"/>
      <c r="BT307" s="682"/>
      <c r="BU307" s="238">
        <v>405652384</v>
      </c>
      <c r="BV307" s="238">
        <v>384167978</v>
      </c>
      <c r="BW307" s="238">
        <v>384167978</v>
      </c>
      <c r="BX307" s="238"/>
      <c r="BY307" s="685">
        <v>43133103.629199989</v>
      </c>
      <c r="BZ307" s="238"/>
      <c r="CA307" s="238"/>
      <c r="CB307" s="238"/>
      <c r="CC307" s="238"/>
      <c r="CD307" s="682"/>
      <c r="CE307" s="238"/>
      <c r="CF307" s="238"/>
      <c r="CG307" s="238"/>
      <c r="CH307" s="682"/>
      <c r="CI307" s="238"/>
      <c r="CJ307" s="238"/>
      <c r="CK307" s="238"/>
      <c r="CL307" s="682"/>
      <c r="CM307" s="238"/>
      <c r="CN307" s="238"/>
      <c r="CO307" s="238"/>
      <c r="CP307" s="682"/>
      <c r="CQ307" s="238"/>
      <c r="CR307" s="238"/>
      <c r="CS307" s="238"/>
      <c r="CT307" s="238"/>
      <c r="CU307" s="682"/>
      <c r="CV307" s="238"/>
      <c r="CW307" s="238"/>
      <c r="CX307" s="238"/>
      <c r="CY307" s="238"/>
      <c r="CZ307" s="682"/>
      <c r="DA307" s="238"/>
      <c r="DB307" s="238"/>
      <c r="DC307" s="238"/>
      <c r="DD307" s="676">
        <f>BP307+BT307+BY307+CD307+CH307+CL307+CP307+CU307+CZ307</f>
        <v>43133103.629199989</v>
      </c>
      <c r="DE307" s="711">
        <f>BQ307+BU307+BZ307+CE307+CI307+CM307+CQ307+CV307+DA307</f>
        <v>405652384</v>
      </c>
      <c r="DF307" s="711">
        <f>BR307+BV307+CA307+CF307+CJ307+CN307+CR307+CW307+DB307</f>
        <v>384167978</v>
      </c>
      <c r="DG307" s="711">
        <f>BS307+BW307+CB307+CG307+CK307+CO307+CS307+CX307+DC307</f>
        <v>384167978</v>
      </c>
      <c r="DH307" s="711"/>
      <c r="DI307" s="685"/>
      <c r="DJ307" s="93"/>
      <c r="DK307" s="685"/>
      <c r="DL307" s="685"/>
      <c r="DM307" s="685"/>
      <c r="DN307" s="685">
        <v>420107384.49000001</v>
      </c>
      <c r="DO307" s="685">
        <v>90640000</v>
      </c>
      <c r="DP307" s="685">
        <v>19200000</v>
      </c>
      <c r="DQ307" s="685">
        <v>44427096.738075987</v>
      </c>
      <c r="DR307" s="685"/>
      <c r="DS307" s="685"/>
      <c r="DT307" s="685"/>
      <c r="DU307" s="685"/>
      <c r="DV307" s="685"/>
      <c r="DW307" s="685"/>
      <c r="DX307" s="685"/>
      <c r="DY307" s="685"/>
      <c r="DZ307" s="685"/>
      <c r="EA307" s="685"/>
      <c r="EB307" s="685"/>
      <c r="EC307" s="685"/>
      <c r="ED307" s="685"/>
      <c r="EE307" s="685"/>
      <c r="EF307" s="685"/>
      <c r="EG307" s="685"/>
      <c r="EH307" s="685"/>
      <c r="EI307" s="685"/>
      <c r="EJ307" s="685"/>
      <c r="EK307" s="685"/>
      <c r="EL307" s="685"/>
      <c r="EM307" s="685"/>
      <c r="EN307" s="685"/>
      <c r="EO307" s="685"/>
      <c r="EP307" s="682"/>
      <c r="EQ307" s="682"/>
      <c r="ER307" s="682"/>
      <c r="ES307" s="676">
        <f>DI307+DM307+DQ307+DU307+DY307+EC307+EG307+EK307+EO307</f>
        <v>44427096.738075987</v>
      </c>
      <c r="ET307" s="690">
        <f>DJ307+DN307+DR307+DV307+DZ307+ED307+EH307+EL307+EP307</f>
        <v>420107384.49000001</v>
      </c>
      <c r="EU307" s="690">
        <f>DK307+DO307+DS307+DW307+EA307+EE307+EI307+EM307+EQ307</f>
        <v>90640000</v>
      </c>
      <c r="EV307" s="690">
        <f>DL307+DP307+DT307+DX307+EB307+EF307+EJ307+EN307+ER307</f>
        <v>19200000</v>
      </c>
      <c r="EW307" s="707"/>
      <c r="EX307" s="682"/>
      <c r="EY307" s="682">
        <v>45759909.640218265</v>
      </c>
      <c r="EZ307" s="682"/>
      <c r="FA307" s="682"/>
      <c r="FB307" s="682"/>
      <c r="FC307" s="682"/>
      <c r="FD307" s="682"/>
      <c r="FE307" s="682"/>
      <c r="FF307" s="676">
        <f>EW307+EX307+EY307+EZ307+FA307+FB307+FC307+FD307+FE307</f>
        <v>45759909.640218265</v>
      </c>
      <c r="FG307" s="107">
        <f>BL307+DD307+ES307+FF307</f>
        <v>175196909.64749426</v>
      </c>
    </row>
    <row r="308" spans="1:163" ht="24.75" customHeight="1" x14ac:dyDescent="0.2">
      <c r="A308" s="299"/>
      <c r="B308" s="299"/>
      <c r="C308" s="205">
        <v>71</v>
      </c>
      <c r="D308" s="206" t="s">
        <v>713</v>
      </c>
      <c r="E308" s="209"/>
      <c r="F308" s="209"/>
      <c r="G308" s="208"/>
      <c r="H308" s="209"/>
      <c r="I308" s="209"/>
      <c r="J308" s="208"/>
      <c r="K308" s="210"/>
      <c r="L308" s="211"/>
      <c r="M308" s="209"/>
      <c r="N308" s="209"/>
      <c r="O308" s="212"/>
      <c r="P308" s="212"/>
      <c r="Q308" s="209"/>
      <c r="R308" s="213"/>
      <c r="S308" s="865"/>
      <c r="T308" s="209"/>
      <c r="U308" s="209"/>
      <c r="V308" s="212"/>
      <c r="W308" s="210"/>
      <c r="X308" s="210"/>
      <c r="Y308" s="300"/>
      <c r="Z308" s="210"/>
      <c r="AA308" s="210"/>
      <c r="AB308" s="65">
        <f t="shared" ref="AB308:BK308" si="661">SUM(AB309:AB311)</f>
        <v>0</v>
      </c>
      <c r="AC308" s="65">
        <f t="shared" si="661"/>
        <v>0</v>
      </c>
      <c r="AD308" s="65">
        <f t="shared" si="661"/>
        <v>0</v>
      </c>
      <c r="AE308" s="65">
        <f t="shared" si="661"/>
        <v>0</v>
      </c>
      <c r="AF308" s="65">
        <f t="shared" si="661"/>
        <v>0</v>
      </c>
      <c r="AG308" s="65">
        <f t="shared" si="661"/>
        <v>0</v>
      </c>
      <c r="AH308" s="65">
        <f t="shared" si="661"/>
        <v>0</v>
      </c>
      <c r="AI308" s="65">
        <f t="shared" si="661"/>
        <v>0</v>
      </c>
      <c r="AJ308" s="65">
        <f t="shared" si="661"/>
        <v>30000000</v>
      </c>
      <c r="AK308" s="65">
        <f t="shared" si="661"/>
        <v>30000000</v>
      </c>
      <c r="AL308" s="65">
        <f t="shared" si="661"/>
        <v>28133333</v>
      </c>
      <c r="AM308" s="65">
        <f t="shared" si="661"/>
        <v>28133333</v>
      </c>
      <c r="AN308" s="65">
        <f t="shared" si="661"/>
        <v>0</v>
      </c>
      <c r="AO308" s="65">
        <f t="shared" si="661"/>
        <v>0</v>
      </c>
      <c r="AP308" s="65">
        <f t="shared" si="661"/>
        <v>0</v>
      </c>
      <c r="AQ308" s="65">
        <f t="shared" si="661"/>
        <v>0</v>
      </c>
      <c r="AR308" s="65">
        <f t="shared" si="661"/>
        <v>0</v>
      </c>
      <c r="AS308" s="65">
        <f t="shared" si="661"/>
        <v>0</v>
      </c>
      <c r="AT308" s="65">
        <f t="shared" si="661"/>
        <v>0</v>
      </c>
      <c r="AU308" s="65">
        <f t="shared" si="661"/>
        <v>0</v>
      </c>
      <c r="AV308" s="65">
        <f t="shared" si="661"/>
        <v>0</v>
      </c>
      <c r="AW308" s="65">
        <f t="shared" si="661"/>
        <v>0</v>
      </c>
      <c r="AX308" s="65">
        <f t="shared" si="661"/>
        <v>0</v>
      </c>
      <c r="AY308" s="65">
        <f t="shared" si="661"/>
        <v>0</v>
      </c>
      <c r="AZ308" s="65">
        <f t="shared" si="661"/>
        <v>0</v>
      </c>
      <c r="BA308" s="65">
        <f t="shared" si="661"/>
        <v>0</v>
      </c>
      <c r="BB308" s="65">
        <f t="shared" si="661"/>
        <v>0</v>
      </c>
      <c r="BC308" s="65">
        <f t="shared" si="661"/>
        <v>0</v>
      </c>
      <c r="BD308" s="65">
        <f t="shared" si="661"/>
        <v>0</v>
      </c>
      <c r="BE308" s="65">
        <f t="shared" si="661"/>
        <v>0</v>
      </c>
      <c r="BF308" s="65">
        <f t="shared" si="661"/>
        <v>0</v>
      </c>
      <c r="BG308" s="65">
        <f t="shared" si="661"/>
        <v>0</v>
      </c>
      <c r="BH308" s="65">
        <f t="shared" si="661"/>
        <v>0</v>
      </c>
      <c r="BI308" s="65">
        <f t="shared" si="661"/>
        <v>0</v>
      </c>
      <c r="BJ308" s="65">
        <f t="shared" si="661"/>
        <v>0</v>
      </c>
      <c r="BK308" s="65">
        <f t="shared" si="661"/>
        <v>0</v>
      </c>
      <c r="BL308" s="66">
        <f>SUM(BL309:BL311)</f>
        <v>30000000</v>
      </c>
      <c r="BM308" s="65">
        <f>SUM(BM309:BM311)</f>
        <v>30000000</v>
      </c>
      <c r="BN308" s="65">
        <f t="shared" ref="BN308:ED308" si="662">SUM(BN309:BN311)</f>
        <v>28133333</v>
      </c>
      <c r="BO308" s="65">
        <f t="shared" si="662"/>
        <v>28133333</v>
      </c>
      <c r="BP308" s="65">
        <f t="shared" si="662"/>
        <v>0</v>
      </c>
      <c r="BQ308" s="135">
        <f t="shared" si="662"/>
        <v>0</v>
      </c>
      <c r="BR308" s="135">
        <f t="shared" si="662"/>
        <v>0</v>
      </c>
      <c r="BS308" s="135">
        <f t="shared" si="662"/>
        <v>0</v>
      </c>
      <c r="BT308" s="65">
        <f t="shared" si="662"/>
        <v>0</v>
      </c>
      <c r="BU308" s="135">
        <f t="shared" si="662"/>
        <v>490107447</v>
      </c>
      <c r="BV308" s="135">
        <f t="shared" si="662"/>
        <v>475479425.19</v>
      </c>
      <c r="BW308" s="135">
        <f t="shared" si="662"/>
        <v>475479425.19</v>
      </c>
      <c r="BX308" s="135"/>
      <c r="BY308" s="65">
        <f t="shared" si="662"/>
        <v>30900000</v>
      </c>
      <c r="BZ308" s="135">
        <f t="shared" si="662"/>
        <v>0</v>
      </c>
      <c r="CA308" s="135">
        <f t="shared" si="662"/>
        <v>0</v>
      </c>
      <c r="CB308" s="135">
        <f t="shared" si="662"/>
        <v>0</v>
      </c>
      <c r="CC308" s="135"/>
      <c r="CD308" s="65">
        <f t="shared" si="662"/>
        <v>0</v>
      </c>
      <c r="CE308" s="135">
        <f t="shared" si="662"/>
        <v>0</v>
      </c>
      <c r="CF308" s="135">
        <f t="shared" si="662"/>
        <v>0</v>
      </c>
      <c r="CG308" s="135">
        <f t="shared" si="662"/>
        <v>0</v>
      </c>
      <c r="CH308" s="65">
        <f t="shared" si="662"/>
        <v>0</v>
      </c>
      <c r="CI308" s="135">
        <f t="shared" si="662"/>
        <v>0</v>
      </c>
      <c r="CJ308" s="135">
        <f t="shared" si="662"/>
        <v>0</v>
      </c>
      <c r="CK308" s="135">
        <f t="shared" si="662"/>
        <v>0</v>
      </c>
      <c r="CL308" s="65">
        <f t="shared" si="662"/>
        <v>0</v>
      </c>
      <c r="CM308" s="135">
        <f t="shared" si="662"/>
        <v>0</v>
      </c>
      <c r="CN308" s="135">
        <f t="shared" si="662"/>
        <v>0</v>
      </c>
      <c r="CO308" s="135">
        <f t="shared" si="662"/>
        <v>0</v>
      </c>
      <c r="CP308" s="65">
        <f t="shared" si="662"/>
        <v>0</v>
      </c>
      <c r="CQ308" s="135">
        <f t="shared" si="662"/>
        <v>0</v>
      </c>
      <c r="CR308" s="135">
        <f t="shared" si="662"/>
        <v>0</v>
      </c>
      <c r="CS308" s="135">
        <f t="shared" si="662"/>
        <v>0</v>
      </c>
      <c r="CT308" s="135"/>
      <c r="CU308" s="65">
        <f t="shared" si="662"/>
        <v>0</v>
      </c>
      <c r="CV308" s="135">
        <f t="shared" si="662"/>
        <v>0</v>
      </c>
      <c r="CW308" s="135">
        <f t="shared" si="662"/>
        <v>0</v>
      </c>
      <c r="CX308" s="135">
        <f t="shared" si="662"/>
        <v>0</v>
      </c>
      <c r="CY308" s="135"/>
      <c r="CZ308" s="65">
        <f t="shared" si="662"/>
        <v>0</v>
      </c>
      <c r="DA308" s="135">
        <f t="shared" si="662"/>
        <v>0</v>
      </c>
      <c r="DB308" s="135">
        <f t="shared" si="662"/>
        <v>0</v>
      </c>
      <c r="DC308" s="135">
        <f t="shared" si="662"/>
        <v>0</v>
      </c>
      <c r="DD308" s="65">
        <f t="shared" si="662"/>
        <v>30900000</v>
      </c>
      <c r="DE308" s="65">
        <f t="shared" si="662"/>
        <v>490107447</v>
      </c>
      <c r="DF308" s="65">
        <f t="shared" si="662"/>
        <v>475479425.19</v>
      </c>
      <c r="DG308" s="65">
        <f t="shared" si="662"/>
        <v>475479425.19</v>
      </c>
      <c r="DH308" s="65"/>
      <c r="DI308" s="65">
        <f t="shared" si="662"/>
        <v>0</v>
      </c>
      <c r="DJ308" s="65">
        <f t="shared" si="662"/>
        <v>0</v>
      </c>
      <c r="DK308" s="65">
        <f t="shared" si="662"/>
        <v>0</v>
      </c>
      <c r="DL308" s="65">
        <f t="shared" si="662"/>
        <v>0</v>
      </c>
      <c r="DM308" s="65">
        <f t="shared" si="662"/>
        <v>0</v>
      </c>
      <c r="DN308" s="65">
        <f t="shared" si="662"/>
        <v>537228160</v>
      </c>
      <c r="DO308" s="65">
        <f t="shared" si="662"/>
        <v>131200000</v>
      </c>
      <c r="DP308" s="65">
        <f t="shared" si="662"/>
        <v>18700000</v>
      </c>
      <c r="DQ308" s="65">
        <f t="shared" si="662"/>
        <v>31827000</v>
      </c>
      <c r="DR308" s="65">
        <f t="shared" si="662"/>
        <v>0</v>
      </c>
      <c r="DS308" s="65">
        <f t="shared" si="662"/>
        <v>0</v>
      </c>
      <c r="DT308" s="65">
        <f t="shared" si="662"/>
        <v>0</v>
      </c>
      <c r="DU308" s="65">
        <f t="shared" si="662"/>
        <v>0</v>
      </c>
      <c r="DV308" s="65">
        <f t="shared" si="662"/>
        <v>0</v>
      </c>
      <c r="DW308" s="65">
        <f t="shared" si="662"/>
        <v>0</v>
      </c>
      <c r="DX308" s="65">
        <f t="shared" si="662"/>
        <v>0</v>
      </c>
      <c r="DY308" s="65">
        <f t="shared" si="662"/>
        <v>0</v>
      </c>
      <c r="DZ308" s="65">
        <f t="shared" si="662"/>
        <v>0</v>
      </c>
      <c r="EA308" s="65">
        <f t="shared" si="662"/>
        <v>0</v>
      </c>
      <c r="EB308" s="65">
        <f t="shared" si="662"/>
        <v>0</v>
      </c>
      <c r="EC308" s="65">
        <f t="shared" si="662"/>
        <v>0</v>
      </c>
      <c r="ED308" s="65">
        <f t="shared" si="662"/>
        <v>0</v>
      </c>
      <c r="EE308" s="65">
        <f t="shared" ref="EE308:ER308" si="663">SUM(EE309:EE311)</f>
        <v>0</v>
      </c>
      <c r="EF308" s="65">
        <f t="shared" si="663"/>
        <v>0</v>
      </c>
      <c r="EG308" s="65">
        <f t="shared" si="663"/>
        <v>0</v>
      </c>
      <c r="EH308" s="65">
        <f t="shared" si="663"/>
        <v>0</v>
      </c>
      <c r="EI308" s="65">
        <f t="shared" si="663"/>
        <v>0</v>
      </c>
      <c r="EJ308" s="65">
        <f t="shared" si="663"/>
        <v>0</v>
      </c>
      <c r="EK308" s="65">
        <f t="shared" si="663"/>
        <v>0</v>
      </c>
      <c r="EL308" s="65">
        <f t="shared" si="663"/>
        <v>0</v>
      </c>
      <c r="EM308" s="65">
        <f t="shared" si="663"/>
        <v>0</v>
      </c>
      <c r="EN308" s="65">
        <f t="shared" si="663"/>
        <v>0</v>
      </c>
      <c r="EO308" s="65">
        <f t="shared" si="663"/>
        <v>0</v>
      </c>
      <c r="EP308" s="65">
        <f t="shared" si="663"/>
        <v>0</v>
      </c>
      <c r="EQ308" s="65">
        <f t="shared" si="663"/>
        <v>0</v>
      </c>
      <c r="ER308" s="65">
        <f t="shared" si="663"/>
        <v>0</v>
      </c>
      <c r="ES308" s="65">
        <f>SUM(ES309:ES311)</f>
        <v>31827000</v>
      </c>
      <c r="ET308" s="65">
        <f t="shared" ref="ET308:EV308" si="664">SUM(ET309:ET311)</f>
        <v>537228160</v>
      </c>
      <c r="EU308" s="65">
        <f t="shared" si="664"/>
        <v>131200000</v>
      </c>
      <c r="EV308" s="65">
        <f t="shared" si="664"/>
        <v>18700000</v>
      </c>
      <c r="EW308" s="675"/>
      <c r="EX308" s="675"/>
      <c r="EY308" s="675"/>
      <c r="EZ308" s="675"/>
      <c r="FA308" s="675"/>
      <c r="FB308" s="675"/>
      <c r="FC308" s="675"/>
      <c r="FD308" s="675"/>
      <c r="FE308" s="675"/>
      <c r="FF308" s="82">
        <f>SUM(FF309:FF311)</f>
        <v>32781810</v>
      </c>
      <c r="FG308" s="65">
        <f>SUM(FG309:FG311)</f>
        <v>125508810</v>
      </c>
    </row>
    <row r="309" spans="1:163" ht="96" customHeight="1" x14ac:dyDescent="0.2">
      <c r="A309" s="299"/>
      <c r="B309" s="299"/>
      <c r="C309" s="217">
        <v>36</v>
      </c>
      <c r="D309" s="1151" t="s">
        <v>701</v>
      </c>
      <c r="E309" s="522">
        <v>0.4</v>
      </c>
      <c r="F309" s="522">
        <v>0.6</v>
      </c>
      <c r="G309" s="226">
        <v>206</v>
      </c>
      <c r="H309" s="222" t="s">
        <v>714</v>
      </c>
      <c r="I309" s="455" t="s">
        <v>715</v>
      </c>
      <c r="J309" s="223" t="s">
        <v>704</v>
      </c>
      <c r="K309" s="426">
        <v>4</v>
      </c>
      <c r="L309" s="273" t="s">
        <v>58</v>
      </c>
      <c r="M309" s="247">
        <v>12</v>
      </c>
      <c r="N309" s="247">
        <v>12</v>
      </c>
      <c r="O309" s="364">
        <v>12</v>
      </c>
      <c r="P309" s="926">
        <v>12</v>
      </c>
      <c r="Q309" s="247">
        <v>12</v>
      </c>
      <c r="R309" s="228"/>
      <c r="S309" s="924">
        <v>12</v>
      </c>
      <c r="T309" s="247">
        <v>12</v>
      </c>
      <c r="U309" s="247"/>
      <c r="V309" s="924">
        <v>0.4</v>
      </c>
      <c r="W309" s="247">
        <v>12</v>
      </c>
      <c r="X309" s="273"/>
      <c r="Y309" s="388">
        <f>BL309/$BL$308</f>
        <v>0.28999999999999998</v>
      </c>
      <c r="Z309" s="227">
        <v>10</v>
      </c>
      <c r="AA309" s="224" t="s">
        <v>385</v>
      </c>
      <c r="AB309" s="85"/>
      <c r="AC309" s="75"/>
      <c r="AD309" s="68"/>
      <c r="AE309" s="68"/>
      <c r="AF309" s="85"/>
      <c r="AG309" s="75"/>
      <c r="AH309" s="75"/>
      <c r="AI309" s="75"/>
      <c r="AJ309" s="77">
        <v>8700000</v>
      </c>
      <c r="AK309" s="75">
        <v>8700000</v>
      </c>
      <c r="AL309" s="78">
        <v>8700000</v>
      </c>
      <c r="AM309" s="78">
        <v>8700000</v>
      </c>
      <c r="AN309" s="77"/>
      <c r="AO309" s="78"/>
      <c r="AP309" s="78"/>
      <c r="AQ309" s="75"/>
      <c r="AR309" s="85"/>
      <c r="AS309" s="75"/>
      <c r="AT309" s="68"/>
      <c r="AU309" s="68"/>
      <c r="AV309" s="85"/>
      <c r="AW309" s="75"/>
      <c r="AX309" s="75"/>
      <c r="AY309" s="75"/>
      <c r="AZ309" s="85"/>
      <c r="BA309" s="75"/>
      <c r="BB309" s="75"/>
      <c r="BC309" s="75"/>
      <c r="BD309" s="85"/>
      <c r="BE309" s="75"/>
      <c r="BF309" s="68"/>
      <c r="BG309" s="68"/>
      <c r="BH309" s="85"/>
      <c r="BI309" s="75"/>
      <c r="BJ309" s="75"/>
      <c r="BK309" s="75"/>
      <c r="BL309" s="67">
        <f>+AB309+AF309+AJ309+AN309+AR309+AV309+AZ309+BD309+BH309</f>
        <v>8700000</v>
      </c>
      <c r="BM309" s="68">
        <f t="shared" ref="BM309:BO311" si="665">AC309+AG309+AK309+AO309+AS309+AW309+BA309+BE309+BI309</f>
        <v>8700000</v>
      </c>
      <c r="BN309" s="68">
        <f t="shared" si="665"/>
        <v>8700000</v>
      </c>
      <c r="BO309" s="68">
        <f t="shared" si="665"/>
        <v>8700000</v>
      </c>
      <c r="BP309" s="682"/>
      <c r="BQ309" s="238"/>
      <c r="BR309" s="238"/>
      <c r="BS309" s="238"/>
      <c r="BT309" s="682"/>
      <c r="BU309" s="238">
        <v>106800000</v>
      </c>
      <c r="BV309" s="238">
        <v>101069999</v>
      </c>
      <c r="BW309" s="238">
        <v>101069999</v>
      </c>
      <c r="BX309" s="238"/>
      <c r="BY309" s="685">
        <v>5665000</v>
      </c>
      <c r="BZ309" s="238"/>
      <c r="CA309" s="238"/>
      <c r="CB309" s="238"/>
      <c r="CC309" s="238"/>
      <c r="CD309" s="682"/>
      <c r="CE309" s="238"/>
      <c r="CF309" s="238"/>
      <c r="CG309" s="238"/>
      <c r="CH309" s="682"/>
      <c r="CI309" s="238"/>
      <c r="CJ309" s="238"/>
      <c r="CK309" s="238"/>
      <c r="CL309" s="682"/>
      <c r="CM309" s="238"/>
      <c r="CN309" s="238"/>
      <c r="CO309" s="238"/>
      <c r="CP309" s="682"/>
      <c r="CQ309" s="238"/>
      <c r="CR309" s="238"/>
      <c r="CS309" s="238"/>
      <c r="CT309" s="238"/>
      <c r="CU309" s="682"/>
      <c r="CV309" s="238"/>
      <c r="CW309" s="238"/>
      <c r="CX309" s="238"/>
      <c r="CY309" s="238"/>
      <c r="CZ309" s="682"/>
      <c r="DA309" s="238"/>
      <c r="DB309" s="238"/>
      <c r="DC309" s="238"/>
      <c r="DD309" s="676">
        <f t="shared" ref="DD309:DG311" si="666">BP309+BT309+BY309+CD309+CH309+CL309+CP309+CU309+CZ309</f>
        <v>5665000</v>
      </c>
      <c r="DE309" s="711">
        <f t="shared" si="666"/>
        <v>106800000</v>
      </c>
      <c r="DF309" s="711">
        <f t="shared" si="666"/>
        <v>101069999</v>
      </c>
      <c r="DG309" s="711">
        <f t="shared" si="666"/>
        <v>101069999</v>
      </c>
      <c r="DH309" s="711"/>
      <c r="DI309" s="685"/>
      <c r="DJ309" s="93"/>
      <c r="DK309" s="685"/>
      <c r="DL309" s="685"/>
      <c r="DM309" s="685"/>
      <c r="DN309" s="1085">
        <v>75000000</v>
      </c>
      <c r="DO309" s="973">
        <v>30300000</v>
      </c>
      <c r="DP309" s="973">
        <v>2100000</v>
      </c>
      <c r="DQ309" s="685">
        <v>9200000</v>
      </c>
      <c r="DR309" s="685"/>
      <c r="DS309" s="685"/>
      <c r="DT309" s="685"/>
      <c r="DU309" s="685"/>
      <c r="DV309" s="685"/>
      <c r="DW309" s="685"/>
      <c r="DX309" s="685"/>
      <c r="DY309" s="685"/>
      <c r="DZ309" s="685"/>
      <c r="EA309" s="685"/>
      <c r="EB309" s="685"/>
      <c r="EC309" s="685"/>
      <c r="ED309" s="685"/>
      <c r="EE309" s="685"/>
      <c r="EF309" s="685"/>
      <c r="EG309" s="685"/>
      <c r="EH309" s="685"/>
      <c r="EI309" s="685"/>
      <c r="EJ309" s="685"/>
      <c r="EK309" s="685"/>
      <c r="EL309" s="685"/>
      <c r="EM309" s="685"/>
      <c r="EN309" s="685"/>
      <c r="EO309" s="685"/>
      <c r="EP309" s="682"/>
      <c r="EQ309" s="682"/>
      <c r="ER309" s="682"/>
      <c r="ES309" s="676">
        <f>DI309+DM309+DQ309+DU309+DY309+EC309+EG309+EK309+EO309</f>
        <v>9200000</v>
      </c>
      <c r="ET309" s="690">
        <f t="shared" ref="ET309:EV311" si="667">DJ309+DN309+DR309+DV309+DZ309+ED309+EH309+EL309+EP309</f>
        <v>75000000</v>
      </c>
      <c r="EU309" s="690">
        <f t="shared" si="667"/>
        <v>30300000</v>
      </c>
      <c r="EV309" s="690">
        <f t="shared" si="667"/>
        <v>2100000</v>
      </c>
      <c r="EW309" s="834"/>
      <c r="EX309" s="682"/>
      <c r="EY309" s="682">
        <v>6000000</v>
      </c>
      <c r="EZ309" s="682"/>
      <c r="FA309" s="682"/>
      <c r="FB309" s="682"/>
      <c r="FC309" s="682"/>
      <c r="FD309" s="682"/>
      <c r="FE309" s="682"/>
      <c r="FF309" s="676">
        <f>EW309+EX309+EY309+EZ309+FA309+FB309+FC309+FD309+FE309</f>
        <v>6000000</v>
      </c>
      <c r="FG309" s="107">
        <f>BL309+DD309+ES309+FF309</f>
        <v>29565000</v>
      </c>
    </row>
    <row r="310" spans="1:163" ht="57.75" customHeight="1" x14ac:dyDescent="0.2">
      <c r="A310" s="299"/>
      <c r="B310" s="299"/>
      <c r="C310" s="240"/>
      <c r="D310" s="1152"/>
      <c r="E310" s="561"/>
      <c r="F310" s="561"/>
      <c r="G310" s="226">
        <v>207</v>
      </c>
      <c r="H310" s="222" t="s">
        <v>716</v>
      </c>
      <c r="I310" s="455" t="s">
        <v>717</v>
      </c>
      <c r="J310" s="223" t="s">
        <v>704</v>
      </c>
      <c r="K310" s="426">
        <v>4</v>
      </c>
      <c r="L310" s="273" t="s">
        <v>73</v>
      </c>
      <c r="M310" s="247">
        <v>4</v>
      </c>
      <c r="N310" s="247">
        <v>4</v>
      </c>
      <c r="O310" s="364">
        <v>1</v>
      </c>
      <c r="P310" s="926">
        <v>1</v>
      </c>
      <c r="Q310" s="247">
        <v>1</v>
      </c>
      <c r="R310" s="228"/>
      <c r="S310" s="924">
        <v>1</v>
      </c>
      <c r="T310" s="247">
        <v>1</v>
      </c>
      <c r="U310" s="247"/>
      <c r="V310" s="924">
        <v>0.2</v>
      </c>
      <c r="W310" s="247">
        <v>1</v>
      </c>
      <c r="X310" s="273"/>
      <c r="Y310" s="388">
        <f>BL310/$BL$308</f>
        <v>0.54333333333333333</v>
      </c>
      <c r="Z310" s="227">
        <v>3</v>
      </c>
      <c r="AA310" s="224" t="s">
        <v>450</v>
      </c>
      <c r="AB310" s="85"/>
      <c r="AC310" s="75"/>
      <c r="AD310" s="68"/>
      <c r="AE310" s="68"/>
      <c r="AF310" s="85"/>
      <c r="AG310" s="75"/>
      <c r="AH310" s="75"/>
      <c r="AI310" s="75"/>
      <c r="AJ310" s="77">
        <v>16300000</v>
      </c>
      <c r="AK310" s="69">
        <v>16300000</v>
      </c>
      <c r="AL310" s="78">
        <v>14433333</v>
      </c>
      <c r="AM310" s="78">
        <v>14433333</v>
      </c>
      <c r="AN310" s="77"/>
      <c r="AO310" s="78"/>
      <c r="AP310" s="78"/>
      <c r="AQ310" s="75"/>
      <c r="AR310" s="85"/>
      <c r="AS310" s="75"/>
      <c r="AT310" s="68"/>
      <c r="AU310" s="68"/>
      <c r="AV310" s="85"/>
      <c r="AW310" s="75"/>
      <c r="AX310" s="75"/>
      <c r="AY310" s="75"/>
      <c r="AZ310" s="85"/>
      <c r="BA310" s="75"/>
      <c r="BB310" s="75"/>
      <c r="BC310" s="75"/>
      <c r="BD310" s="85"/>
      <c r="BE310" s="75"/>
      <c r="BF310" s="68"/>
      <c r="BG310" s="68"/>
      <c r="BH310" s="85"/>
      <c r="BI310" s="75"/>
      <c r="BJ310" s="75"/>
      <c r="BK310" s="75"/>
      <c r="BL310" s="67">
        <f>+AB310+AF310+AJ310+AN310+AR310+AV310+AZ310+BD310+BH310</f>
        <v>16300000</v>
      </c>
      <c r="BM310" s="68">
        <f t="shared" si="665"/>
        <v>16300000</v>
      </c>
      <c r="BN310" s="68">
        <f t="shared" si="665"/>
        <v>14433333</v>
      </c>
      <c r="BO310" s="68">
        <f t="shared" si="665"/>
        <v>14433333</v>
      </c>
      <c r="BP310" s="682"/>
      <c r="BQ310" s="238"/>
      <c r="BR310" s="238"/>
      <c r="BS310" s="238"/>
      <c r="BT310" s="682"/>
      <c r="BU310" s="238">
        <v>333307447</v>
      </c>
      <c r="BV310" s="238">
        <v>325472559.19</v>
      </c>
      <c r="BW310" s="238">
        <v>325472559.19</v>
      </c>
      <c r="BX310" s="238"/>
      <c r="BY310" s="685">
        <v>20085000</v>
      </c>
      <c r="BZ310" s="238"/>
      <c r="CA310" s="238"/>
      <c r="CB310" s="238"/>
      <c r="CC310" s="238"/>
      <c r="CD310" s="682"/>
      <c r="CE310" s="238"/>
      <c r="CF310" s="238"/>
      <c r="CG310" s="238"/>
      <c r="CH310" s="682"/>
      <c r="CI310" s="238"/>
      <c r="CJ310" s="238"/>
      <c r="CK310" s="238"/>
      <c r="CL310" s="682"/>
      <c r="CM310" s="238"/>
      <c r="CN310" s="238"/>
      <c r="CO310" s="238"/>
      <c r="CP310" s="682"/>
      <c r="CQ310" s="238"/>
      <c r="CR310" s="238"/>
      <c r="CS310" s="238"/>
      <c r="CT310" s="238"/>
      <c r="CU310" s="682"/>
      <c r="CV310" s="238"/>
      <c r="CW310" s="238"/>
      <c r="CX310" s="238"/>
      <c r="CY310" s="238"/>
      <c r="CZ310" s="682"/>
      <c r="DA310" s="238"/>
      <c r="DB310" s="238"/>
      <c r="DC310" s="238"/>
      <c r="DD310" s="676">
        <f t="shared" si="666"/>
        <v>20085000</v>
      </c>
      <c r="DE310" s="711">
        <f t="shared" si="666"/>
        <v>333307447</v>
      </c>
      <c r="DF310" s="711">
        <f t="shared" si="666"/>
        <v>325472559.19</v>
      </c>
      <c r="DG310" s="711">
        <f t="shared" si="666"/>
        <v>325472559.19</v>
      </c>
      <c r="DH310" s="711"/>
      <c r="DI310" s="685"/>
      <c r="DJ310" s="93"/>
      <c r="DK310" s="685"/>
      <c r="DL310" s="685"/>
      <c r="DM310" s="685"/>
      <c r="DN310" s="685">
        <v>347228160</v>
      </c>
      <c r="DO310" s="685">
        <v>81500000</v>
      </c>
      <c r="DP310" s="685">
        <v>10800000</v>
      </c>
      <c r="DQ310" s="685">
        <v>17250000</v>
      </c>
      <c r="DR310" s="685"/>
      <c r="DS310" s="685"/>
      <c r="DT310" s="685"/>
      <c r="DU310" s="685"/>
      <c r="DV310" s="685"/>
      <c r="DW310" s="685"/>
      <c r="DX310" s="685"/>
      <c r="DY310" s="685"/>
      <c r="DZ310" s="685"/>
      <c r="EA310" s="685"/>
      <c r="EB310" s="685"/>
      <c r="EC310" s="685"/>
      <c r="ED310" s="685"/>
      <c r="EE310" s="685"/>
      <c r="EF310" s="685"/>
      <c r="EG310" s="685"/>
      <c r="EH310" s="685"/>
      <c r="EI310" s="685"/>
      <c r="EJ310" s="685"/>
      <c r="EK310" s="685"/>
      <c r="EL310" s="685"/>
      <c r="EM310" s="685"/>
      <c r="EN310" s="685"/>
      <c r="EO310" s="685"/>
      <c r="EP310" s="682"/>
      <c r="EQ310" s="682"/>
      <c r="ER310" s="682"/>
      <c r="ES310" s="676">
        <f>DI310+DM310+DQ310+DU310+DY310+EC310+EG310+EK310+EO310</f>
        <v>17250000</v>
      </c>
      <c r="ET310" s="690">
        <f t="shared" si="667"/>
        <v>347228160</v>
      </c>
      <c r="EU310" s="690">
        <f t="shared" si="667"/>
        <v>81500000</v>
      </c>
      <c r="EV310" s="690">
        <f t="shared" si="667"/>
        <v>10800000</v>
      </c>
      <c r="EW310" s="834"/>
      <c r="EX310" s="682"/>
      <c r="EY310" s="682">
        <v>21300000</v>
      </c>
      <c r="EZ310" s="682"/>
      <c r="FA310" s="682"/>
      <c r="FB310" s="682"/>
      <c r="FC310" s="682"/>
      <c r="FD310" s="682"/>
      <c r="FE310" s="682"/>
      <c r="FF310" s="676">
        <f>EW310+EX310+EY310+EZ310+FA310+FB310+FC310+FD310+FE310</f>
        <v>21300000</v>
      </c>
      <c r="FG310" s="107">
        <f>BL310+DD310+ES310+FF310</f>
        <v>74935000</v>
      </c>
    </row>
    <row r="311" spans="1:163" ht="95.25" customHeight="1" x14ac:dyDescent="0.2">
      <c r="A311" s="299"/>
      <c r="B311" s="358"/>
      <c r="C311" s="239"/>
      <c r="D311" s="1153"/>
      <c r="E311" s="372"/>
      <c r="F311" s="372"/>
      <c r="G311" s="226">
        <v>208</v>
      </c>
      <c r="H311" s="222" t="s">
        <v>718</v>
      </c>
      <c r="I311" s="455" t="s">
        <v>719</v>
      </c>
      <c r="J311" s="223" t="s">
        <v>704</v>
      </c>
      <c r="K311" s="426">
        <v>4</v>
      </c>
      <c r="L311" s="273" t="s">
        <v>58</v>
      </c>
      <c r="M311" s="247">
        <v>1</v>
      </c>
      <c r="N311" s="247">
        <v>1</v>
      </c>
      <c r="O311" s="364">
        <v>1</v>
      </c>
      <c r="P311" s="926">
        <v>0</v>
      </c>
      <c r="Q311" s="247">
        <v>1</v>
      </c>
      <c r="R311" s="228"/>
      <c r="S311" s="924">
        <v>1</v>
      </c>
      <c r="T311" s="247">
        <v>1</v>
      </c>
      <c r="U311" s="247"/>
      <c r="V311" s="924">
        <v>0.2</v>
      </c>
      <c r="W311" s="247">
        <v>1</v>
      </c>
      <c r="X311" s="273"/>
      <c r="Y311" s="388">
        <f>BL311/$BL$308</f>
        <v>0.16666666666666666</v>
      </c>
      <c r="Z311" s="227">
        <v>10</v>
      </c>
      <c r="AA311" s="224" t="s">
        <v>385</v>
      </c>
      <c r="AB311" s="85"/>
      <c r="AC311" s="75"/>
      <c r="AD311" s="68"/>
      <c r="AE311" s="68"/>
      <c r="AF311" s="85"/>
      <c r="AG311" s="75"/>
      <c r="AH311" s="75"/>
      <c r="AI311" s="75"/>
      <c r="AJ311" s="77">
        <v>5000000</v>
      </c>
      <c r="AK311" s="69">
        <v>5000000</v>
      </c>
      <c r="AL311" s="78">
        <v>5000000</v>
      </c>
      <c r="AM311" s="78">
        <v>5000000</v>
      </c>
      <c r="AN311" s="77"/>
      <c r="AO311" s="78"/>
      <c r="AP311" s="78"/>
      <c r="AQ311" s="75"/>
      <c r="AR311" s="85"/>
      <c r="AS311" s="75"/>
      <c r="AT311" s="68"/>
      <c r="AU311" s="68"/>
      <c r="AV311" s="85"/>
      <c r="AW311" s="75"/>
      <c r="AX311" s="75"/>
      <c r="AY311" s="75"/>
      <c r="AZ311" s="85"/>
      <c r="BA311" s="75"/>
      <c r="BB311" s="75"/>
      <c r="BC311" s="75"/>
      <c r="BD311" s="85"/>
      <c r="BE311" s="75"/>
      <c r="BF311" s="68"/>
      <c r="BG311" s="68"/>
      <c r="BH311" s="85"/>
      <c r="BI311" s="75"/>
      <c r="BJ311" s="75"/>
      <c r="BK311" s="75"/>
      <c r="BL311" s="67">
        <f>+AB311+AF311+AJ311+AN311+AR311+AV311+AZ311+BD311+BH311</f>
        <v>5000000</v>
      </c>
      <c r="BM311" s="68">
        <f t="shared" si="665"/>
        <v>5000000</v>
      </c>
      <c r="BN311" s="68">
        <f t="shared" si="665"/>
        <v>5000000</v>
      </c>
      <c r="BO311" s="68">
        <f t="shared" si="665"/>
        <v>5000000</v>
      </c>
      <c r="BP311" s="682"/>
      <c r="BQ311" s="238"/>
      <c r="BR311" s="238"/>
      <c r="BS311" s="238"/>
      <c r="BT311" s="682"/>
      <c r="BU311" s="238">
        <v>50000000</v>
      </c>
      <c r="BV311" s="238">
        <v>48936867</v>
      </c>
      <c r="BW311" s="238">
        <v>48936867</v>
      </c>
      <c r="BX311" s="238"/>
      <c r="BY311" s="685">
        <v>5150000</v>
      </c>
      <c r="BZ311" s="238"/>
      <c r="CA311" s="238"/>
      <c r="CB311" s="238"/>
      <c r="CC311" s="238"/>
      <c r="CD311" s="682"/>
      <c r="CE311" s="238"/>
      <c r="CF311" s="238"/>
      <c r="CG311" s="238"/>
      <c r="CH311" s="682"/>
      <c r="CI311" s="238"/>
      <c r="CJ311" s="238"/>
      <c r="CK311" s="238"/>
      <c r="CL311" s="682"/>
      <c r="CM311" s="238"/>
      <c r="CN311" s="238"/>
      <c r="CO311" s="238"/>
      <c r="CP311" s="682"/>
      <c r="CQ311" s="238"/>
      <c r="CR311" s="238"/>
      <c r="CS311" s="238"/>
      <c r="CT311" s="238"/>
      <c r="CU311" s="682"/>
      <c r="CV311" s="238"/>
      <c r="CW311" s="238"/>
      <c r="CX311" s="238"/>
      <c r="CY311" s="238"/>
      <c r="CZ311" s="682"/>
      <c r="DA311" s="238"/>
      <c r="DB311" s="238"/>
      <c r="DC311" s="238"/>
      <c r="DD311" s="676">
        <f t="shared" si="666"/>
        <v>5150000</v>
      </c>
      <c r="DE311" s="711">
        <f t="shared" si="666"/>
        <v>50000000</v>
      </c>
      <c r="DF311" s="711">
        <f t="shared" si="666"/>
        <v>48936867</v>
      </c>
      <c r="DG311" s="711">
        <f t="shared" si="666"/>
        <v>48936867</v>
      </c>
      <c r="DH311" s="711"/>
      <c r="DI311" s="685"/>
      <c r="DJ311" s="93"/>
      <c r="DK311" s="685"/>
      <c r="DL311" s="685"/>
      <c r="DM311" s="685"/>
      <c r="DN311" s="685">
        <v>115000000</v>
      </c>
      <c r="DO311" s="685">
        <v>19400000</v>
      </c>
      <c r="DP311" s="685">
        <v>5800000</v>
      </c>
      <c r="DQ311" s="685">
        <v>5377000</v>
      </c>
      <c r="DR311" s="685"/>
      <c r="DS311" s="685"/>
      <c r="DT311" s="685"/>
      <c r="DU311" s="685"/>
      <c r="DV311" s="685"/>
      <c r="DW311" s="685"/>
      <c r="DX311" s="685"/>
      <c r="DY311" s="685"/>
      <c r="DZ311" s="685"/>
      <c r="EA311" s="685"/>
      <c r="EB311" s="685"/>
      <c r="EC311" s="685"/>
      <c r="ED311" s="685"/>
      <c r="EE311" s="685"/>
      <c r="EF311" s="685"/>
      <c r="EG311" s="685"/>
      <c r="EH311" s="685"/>
      <c r="EI311" s="685"/>
      <c r="EJ311" s="685"/>
      <c r="EK311" s="685"/>
      <c r="EL311" s="685"/>
      <c r="EM311" s="685"/>
      <c r="EN311" s="685"/>
      <c r="EO311" s="685"/>
      <c r="EP311" s="682"/>
      <c r="EQ311" s="682"/>
      <c r="ER311" s="682"/>
      <c r="ES311" s="676">
        <f>DI311+DM311+DQ311+DU311+DY311+EC311+EG311+EK311+EO311</f>
        <v>5377000</v>
      </c>
      <c r="ET311" s="690">
        <f t="shared" si="667"/>
        <v>115000000</v>
      </c>
      <c r="EU311" s="690">
        <f t="shared" si="667"/>
        <v>19400000</v>
      </c>
      <c r="EV311" s="690">
        <f t="shared" si="667"/>
        <v>5800000</v>
      </c>
      <c r="EW311" s="834"/>
      <c r="EX311" s="682"/>
      <c r="EY311" s="682">
        <v>5481810</v>
      </c>
      <c r="EZ311" s="682"/>
      <c r="FA311" s="682"/>
      <c r="FB311" s="682"/>
      <c r="FC311" s="682"/>
      <c r="FD311" s="682"/>
      <c r="FE311" s="682"/>
      <c r="FF311" s="676">
        <f>EW311+EX311+EY311+EZ311+FA311+FB311+FC311+FD311+FE311</f>
        <v>5481810</v>
      </c>
      <c r="FG311" s="107">
        <f>BL311+DD311+ES311+FF311</f>
        <v>21008810</v>
      </c>
    </row>
    <row r="312" spans="1:163" ht="24.75" customHeight="1" x14ac:dyDescent="0.2">
      <c r="A312" s="299"/>
      <c r="B312" s="192">
        <v>21</v>
      </c>
      <c r="C312" s="297" t="s">
        <v>720</v>
      </c>
      <c r="D312" s="194"/>
      <c r="E312" s="195"/>
      <c r="F312" s="194"/>
      <c r="G312" s="196"/>
      <c r="H312" s="197"/>
      <c r="I312" s="197"/>
      <c r="J312" s="198"/>
      <c r="K312" s="196"/>
      <c r="L312" s="199"/>
      <c r="M312" s="197"/>
      <c r="N312" s="197"/>
      <c r="O312" s="200"/>
      <c r="P312" s="200"/>
      <c r="Q312" s="197"/>
      <c r="R312" s="201"/>
      <c r="S312" s="864"/>
      <c r="T312" s="197"/>
      <c r="U312" s="197"/>
      <c r="V312" s="200"/>
      <c r="W312" s="196"/>
      <c r="X312" s="196"/>
      <c r="Y312" s="298"/>
      <c r="Z312" s="196"/>
      <c r="AA312" s="196"/>
      <c r="AB312" s="63">
        <f t="shared" ref="AB312:BK312" si="668">AB313+AB317</f>
        <v>0</v>
      </c>
      <c r="AC312" s="63">
        <f t="shared" si="668"/>
        <v>0</v>
      </c>
      <c r="AD312" s="63">
        <f t="shared" si="668"/>
        <v>0</v>
      </c>
      <c r="AE312" s="63">
        <f t="shared" si="668"/>
        <v>0</v>
      </c>
      <c r="AF312" s="63">
        <f t="shared" si="668"/>
        <v>0</v>
      </c>
      <c r="AG312" s="63">
        <f t="shared" si="668"/>
        <v>71923416</v>
      </c>
      <c r="AH312" s="63">
        <f t="shared" si="668"/>
        <v>22900000</v>
      </c>
      <c r="AI312" s="63">
        <f t="shared" si="668"/>
        <v>22900000</v>
      </c>
      <c r="AJ312" s="63">
        <f t="shared" si="668"/>
        <v>201923416</v>
      </c>
      <c r="AK312" s="63">
        <f t="shared" si="668"/>
        <v>107863581</v>
      </c>
      <c r="AL312" s="63">
        <f t="shared" si="668"/>
        <v>85875493</v>
      </c>
      <c r="AM312" s="63">
        <f t="shared" si="668"/>
        <v>85875493</v>
      </c>
      <c r="AN312" s="63">
        <f t="shared" si="668"/>
        <v>0</v>
      </c>
      <c r="AO312" s="63">
        <f t="shared" si="668"/>
        <v>0</v>
      </c>
      <c r="AP312" s="63">
        <f t="shared" si="668"/>
        <v>0</v>
      </c>
      <c r="AQ312" s="63">
        <f t="shared" si="668"/>
        <v>0</v>
      </c>
      <c r="AR312" s="63">
        <f t="shared" si="668"/>
        <v>0</v>
      </c>
      <c r="AS312" s="63">
        <f t="shared" si="668"/>
        <v>0</v>
      </c>
      <c r="AT312" s="63">
        <f t="shared" si="668"/>
        <v>0</v>
      </c>
      <c r="AU312" s="63">
        <f t="shared" si="668"/>
        <v>0</v>
      </c>
      <c r="AV312" s="63">
        <f t="shared" si="668"/>
        <v>0</v>
      </c>
      <c r="AW312" s="63">
        <f t="shared" si="668"/>
        <v>0</v>
      </c>
      <c r="AX312" s="63">
        <f t="shared" si="668"/>
        <v>0</v>
      </c>
      <c r="AY312" s="63">
        <f t="shared" si="668"/>
        <v>0</v>
      </c>
      <c r="AZ312" s="63">
        <f t="shared" si="668"/>
        <v>0</v>
      </c>
      <c r="BA312" s="63">
        <f t="shared" si="668"/>
        <v>0</v>
      </c>
      <c r="BB312" s="63">
        <f t="shared" si="668"/>
        <v>0</v>
      </c>
      <c r="BC312" s="63">
        <f t="shared" si="668"/>
        <v>0</v>
      </c>
      <c r="BD312" s="63">
        <f t="shared" si="668"/>
        <v>0</v>
      </c>
      <c r="BE312" s="63">
        <f t="shared" si="668"/>
        <v>0</v>
      </c>
      <c r="BF312" s="63">
        <f t="shared" si="668"/>
        <v>0</v>
      </c>
      <c r="BG312" s="63">
        <f t="shared" si="668"/>
        <v>0</v>
      </c>
      <c r="BH312" s="63">
        <f t="shared" si="668"/>
        <v>0</v>
      </c>
      <c r="BI312" s="63">
        <f t="shared" si="668"/>
        <v>0</v>
      </c>
      <c r="BJ312" s="63">
        <f t="shared" si="668"/>
        <v>0</v>
      </c>
      <c r="BK312" s="63">
        <f t="shared" si="668"/>
        <v>0</v>
      </c>
      <c r="BL312" s="64">
        <f>BL313+BL317</f>
        <v>201923416</v>
      </c>
      <c r="BM312" s="63">
        <f>BM313+BM317</f>
        <v>179786997</v>
      </c>
      <c r="BN312" s="63">
        <f>BN313+BN317</f>
        <v>108775493</v>
      </c>
      <c r="BO312" s="63">
        <f>BO313+BO317</f>
        <v>108775493</v>
      </c>
      <c r="BP312" s="63">
        <f t="shared" ref="BP312:EF312" si="669">BP313+BP317</f>
        <v>0</v>
      </c>
      <c r="BQ312" s="133">
        <f t="shared" si="669"/>
        <v>0</v>
      </c>
      <c r="BR312" s="133">
        <f t="shared" si="669"/>
        <v>0</v>
      </c>
      <c r="BS312" s="133">
        <f t="shared" si="669"/>
        <v>0</v>
      </c>
      <c r="BT312" s="63">
        <f t="shared" si="669"/>
        <v>0</v>
      </c>
      <c r="BU312" s="133">
        <f t="shared" si="669"/>
        <v>314871960</v>
      </c>
      <c r="BV312" s="133">
        <f t="shared" si="669"/>
        <v>235510192</v>
      </c>
      <c r="BW312" s="133">
        <f t="shared" si="669"/>
        <v>235510192</v>
      </c>
      <c r="BX312" s="133"/>
      <c r="BY312" s="63">
        <f t="shared" si="669"/>
        <v>207981118.48000002</v>
      </c>
      <c r="BZ312" s="133">
        <f t="shared" si="669"/>
        <v>0</v>
      </c>
      <c r="CA312" s="133">
        <f t="shared" si="669"/>
        <v>0</v>
      </c>
      <c r="CB312" s="133">
        <f t="shared" si="669"/>
        <v>0</v>
      </c>
      <c r="CC312" s="133"/>
      <c r="CD312" s="63">
        <f t="shared" si="669"/>
        <v>0</v>
      </c>
      <c r="CE312" s="133">
        <f t="shared" si="669"/>
        <v>0</v>
      </c>
      <c r="CF312" s="133">
        <f t="shared" si="669"/>
        <v>0</v>
      </c>
      <c r="CG312" s="133">
        <f t="shared" si="669"/>
        <v>0</v>
      </c>
      <c r="CH312" s="63">
        <f t="shared" si="669"/>
        <v>0</v>
      </c>
      <c r="CI312" s="133">
        <f t="shared" si="669"/>
        <v>0</v>
      </c>
      <c r="CJ312" s="133">
        <f t="shared" si="669"/>
        <v>0</v>
      </c>
      <c r="CK312" s="133">
        <f t="shared" si="669"/>
        <v>0</v>
      </c>
      <c r="CL312" s="63">
        <f t="shared" si="669"/>
        <v>0</v>
      </c>
      <c r="CM312" s="133">
        <f t="shared" si="669"/>
        <v>0</v>
      </c>
      <c r="CN312" s="133">
        <f t="shared" si="669"/>
        <v>0</v>
      </c>
      <c r="CO312" s="133">
        <f t="shared" si="669"/>
        <v>0</v>
      </c>
      <c r="CP312" s="63">
        <f t="shared" si="669"/>
        <v>0</v>
      </c>
      <c r="CQ312" s="133">
        <f t="shared" si="669"/>
        <v>0</v>
      </c>
      <c r="CR312" s="133">
        <f t="shared" si="669"/>
        <v>0</v>
      </c>
      <c r="CS312" s="133">
        <f t="shared" si="669"/>
        <v>0</v>
      </c>
      <c r="CT312" s="133"/>
      <c r="CU312" s="63">
        <f t="shared" si="669"/>
        <v>0</v>
      </c>
      <c r="CV312" s="133">
        <f t="shared" si="669"/>
        <v>0</v>
      </c>
      <c r="CW312" s="133">
        <f t="shared" si="669"/>
        <v>0</v>
      </c>
      <c r="CX312" s="133">
        <f t="shared" si="669"/>
        <v>0</v>
      </c>
      <c r="CY312" s="133"/>
      <c r="CZ312" s="63">
        <f t="shared" si="669"/>
        <v>0</v>
      </c>
      <c r="DA312" s="133">
        <f t="shared" si="669"/>
        <v>0</v>
      </c>
      <c r="DB312" s="133">
        <f t="shared" si="669"/>
        <v>0</v>
      </c>
      <c r="DC312" s="133">
        <f t="shared" si="669"/>
        <v>0</v>
      </c>
      <c r="DD312" s="63">
        <f t="shared" si="669"/>
        <v>207981118.48000002</v>
      </c>
      <c r="DE312" s="63">
        <f t="shared" si="669"/>
        <v>314871960</v>
      </c>
      <c r="DF312" s="63">
        <f t="shared" si="669"/>
        <v>235510192</v>
      </c>
      <c r="DG312" s="63">
        <f t="shared" si="669"/>
        <v>235510192</v>
      </c>
      <c r="DH312" s="63"/>
      <c r="DI312" s="63">
        <f t="shared" si="669"/>
        <v>0</v>
      </c>
      <c r="DJ312" s="63">
        <f t="shared" si="669"/>
        <v>0</v>
      </c>
      <c r="DK312" s="63">
        <f t="shared" si="669"/>
        <v>0</v>
      </c>
      <c r="DL312" s="63">
        <f t="shared" si="669"/>
        <v>0</v>
      </c>
      <c r="DM312" s="63">
        <f t="shared" si="669"/>
        <v>0</v>
      </c>
      <c r="DN312" s="63">
        <f t="shared" si="669"/>
        <v>388700245</v>
      </c>
      <c r="DO312" s="63">
        <f t="shared" si="669"/>
        <v>80750000</v>
      </c>
      <c r="DP312" s="63">
        <f t="shared" si="669"/>
        <v>11350000</v>
      </c>
      <c r="DQ312" s="63">
        <f t="shared" si="669"/>
        <v>214220552.03439999</v>
      </c>
      <c r="DR312" s="63">
        <f t="shared" si="669"/>
        <v>0</v>
      </c>
      <c r="DS312" s="63">
        <f t="shared" si="669"/>
        <v>0</v>
      </c>
      <c r="DT312" s="63">
        <f t="shared" si="669"/>
        <v>0</v>
      </c>
      <c r="DU312" s="63">
        <f t="shared" si="669"/>
        <v>0</v>
      </c>
      <c r="DV312" s="63">
        <f t="shared" si="669"/>
        <v>0</v>
      </c>
      <c r="DW312" s="63">
        <f t="shared" si="669"/>
        <v>0</v>
      </c>
      <c r="DX312" s="63">
        <f t="shared" si="669"/>
        <v>0</v>
      </c>
      <c r="DY312" s="63">
        <f t="shared" si="669"/>
        <v>0</v>
      </c>
      <c r="DZ312" s="63">
        <f t="shared" si="669"/>
        <v>0</v>
      </c>
      <c r="EA312" s="63">
        <f t="shared" si="669"/>
        <v>0</v>
      </c>
      <c r="EB312" s="63">
        <f t="shared" si="669"/>
        <v>0</v>
      </c>
      <c r="EC312" s="63">
        <f t="shared" si="669"/>
        <v>0</v>
      </c>
      <c r="ED312" s="63">
        <f t="shared" si="669"/>
        <v>0</v>
      </c>
      <c r="EE312" s="63">
        <f t="shared" si="669"/>
        <v>0</v>
      </c>
      <c r="EF312" s="63">
        <f t="shared" si="669"/>
        <v>0</v>
      </c>
      <c r="EG312" s="63">
        <f t="shared" ref="EG312" si="670">EG313+EG317</f>
        <v>0</v>
      </c>
      <c r="EH312" s="63">
        <f t="shared" ref="EH312:ER312" si="671">EH313+EH317</f>
        <v>0</v>
      </c>
      <c r="EI312" s="63">
        <f t="shared" si="671"/>
        <v>0</v>
      </c>
      <c r="EJ312" s="63">
        <f t="shared" si="671"/>
        <v>0</v>
      </c>
      <c r="EK312" s="63">
        <f t="shared" si="671"/>
        <v>0</v>
      </c>
      <c r="EL312" s="63">
        <f t="shared" si="671"/>
        <v>0</v>
      </c>
      <c r="EM312" s="63">
        <f t="shared" si="671"/>
        <v>0</v>
      </c>
      <c r="EN312" s="63">
        <f t="shared" si="671"/>
        <v>0</v>
      </c>
      <c r="EO312" s="63">
        <f t="shared" si="671"/>
        <v>0</v>
      </c>
      <c r="EP312" s="63">
        <f t="shared" si="671"/>
        <v>0</v>
      </c>
      <c r="EQ312" s="63">
        <f t="shared" si="671"/>
        <v>0</v>
      </c>
      <c r="ER312" s="63">
        <f t="shared" si="671"/>
        <v>0</v>
      </c>
      <c r="ES312" s="63">
        <f>ES313+ES317</f>
        <v>214220552.03439999</v>
      </c>
      <c r="ET312" s="63">
        <f t="shared" ref="ET312:EV312" si="672">ET313+ET317</f>
        <v>388700245</v>
      </c>
      <c r="EU312" s="63">
        <f t="shared" si="672"/>
        <v>80750000</v>
      </c>
      <c r="EV312" s="63">
        <f t="shared" si="672"/>
        <v>11350000</v>
      </c>
      <c r="EW312" s="674"/>
      <c r="EX312" s="674"/>
      <c r="EY312" s="674"/>
      <c r="EZ312" s="674"/>
      <c r="FA312" s="674"/>
      <c r="FB312" s="674"/>
      <c r="FC312" s="674"/>
      <c r="FD312" s="674"/>
      <c r="FE312" s="674"/>
      <c r="FF312" s="804">
        <f>FF313+FF317</f>
        <v>220647168.59543198</v>
      </c>
      <c r="FG312" s="63">
        <f>FG313+FG317</f>
        <v>844772255.10983205</v>
      </c>
    </row>
    <row r="313" spans="1:163" ht="24.75" customHeight="1" x14ac:dyDescent="0.2">
      <c r="A313" s="299"/>
      <c r="B313" s="296"/>
      <c r="C313" s="205">
        <v>72</v>
      </c>
      <c r="D313" s="206" t="s">
        <v>721</v>
      </c>
      <c r="E313" s="209"/>
      <c r="F313" s="209"/>
      <c r="G313" s="208"/>
      <c r="H313" s="209"/>
      <c r="I313" s="209"/>
      <c r="J313" s="208"/>
      <c r="K313" s="210"/>
      <c r="L313" s="211"/>
      <c r="M313" s="209"/>
      <c r="N313" s="209"/>
      <c r="O313" s="212"/>
      <c r="P313" s="212"/>
      <c r="Q313" s="209"/>
      <c r="R313" s="213"/>
      <c r="S313" s="865"/>
      <c r="T313" s="209"/>
      <c r="U313" s="209"/>
      <c r="V313" s="212"/>
      <c r="W313" s="210"/>
      <c r="X313" s="210"/>
      <c r="Y313" s="300"/>
      <c r="Z313" s="210"/>
      <c r="AA313" s="210"/>
      <c r="AB313" s="65">
        <f t="shared" ref="AB313:BK313" si="673">SUM(AB314:AB316)</f>
        <v>0</v>
      </c>
      <c r="AC313" s="65">
        <f t="shared" si="673"/>
        <v>0</v>
      </c>
      <c r="AD313" s="65">
        <f t="shared" si="673"/>
        <v>0</v>
      </c>
      <c r="AE313" s="65">
        <f t="shared" si="673"/>
        <v>0</v>
      </c>
      <c r="AF313" s="65">
        <f t="shared" si="673"/>
        <v>0</v>
      </c>
      <c r="AG313" s="65">
        <f t="shared" si="673"/>
        <v>0</v>
      </c>
      <c r="AH313" s="65">
        <f t="shared" si="673"/>
        <v>0</v>
      </c>
      <c r="AI313" s="65">
        <f t="shared" si="673"/>
        <v>0</v>
      </c>
      <c r="AJ313" s="65">
        <f t="shared" si="673"/>
        <v>130000000</v>
      </c>
      <c r="AK313" s="65">
        <f t="shared" si="673"/>
        <v>103663581</v>
      </c>
      <c r="AL313" s="65">
        <f t="shared" si="673"/>
        <v>82583826</v>
      </c>
      <c r="AM313" s="65">
        <f t="shared" si="673"/>
        <v>82583826</v>
      </c>
      <c r="AN313" s="65">
        <f t="shared" si="673"/>
        <v>0</v>
      </c>
      <c r="AO313" s="65">
        <f t="shared" si="673"/>
        <v>0</v>
      </c>
      <c r="AP313" s="65">
        <f t="shared" si="673"/>
        <v>0</v>
      </c>
      <c r="AQ313" s="65">
        <f t="shared" si="673"/>
        <v>0</v>
      </c>
      <c r="AR313" s="65">
        <f t="shared" si="673"/>
        <v>0</v>
      </c>
      <c r="AS313" s="65">
        <f t="shared" si="673"/>
        <v>0</v>
      </c>
      <c r="AT313" s="65">
        <f t="shared" si="673"/>
        <v>0</v>
      </c>
      <c r="AU313" s="65">
        <f t="shared" si="673"/>
        <v>0</v>
      </c>
      <c r="AV313" s="65">
        <f t="shared" si="673"/>
        <v>0</v>
      </c>
      <c r="AW313" s="65">
        <f t="shared" si="673"/>
        <v>0</v>
      </c>
      <c r="AX313" s="65">
        <f t="shared" si="673"/>
        <v>0</v>
      </c>
      <c r="AY313" s="65">
        <f t="shared" si="673"/>
        <v>0</v>
      </c>
      <c r="AZ313" s="65">
        <f t="shared" si="673"/>
        <v>0</v>
      </c>
      <c r="BA313" s="65">
        <f t="shared" si="673"/>
        <v>0</v>
      </c>
      <c r="BB313" s="65">
        <f t="shared" si="673"/>
        <v>0</v>
      </c>
      <c r="BC313" s="65">
        <f t="shared" si="673"/>
        <v>0</v>
      </c>
      <c r="BD313" s="65">
        <f t="shared" si="673"/>
        <v>0</v>
      </c>
      <c r="BE313" s="65">
        <f t="shared" si="673"/>
        <v>0</v>
      </c>
      <c r="BF313" s="65">
        <f t="shared" si="673"/>
        <v>0</v>
      </c>
      <c r="BG313" s="65">
        <f t="shared" si="673"/>
        <v>0</v>
      </c>
      <c r="BH313" s="65">
        <f t="shared" si="673"/>
        <v>0</v>
      </c>
      <c r="BI313" s="65">
        <f t="shared" si="673"/>
        <v>0</v>
      </c>
      <c r="BJ313" s="65">
        <f t="shared" si="673"/>
        <v>0</v>
      </c>
      <c r="BK313" s="65">
        <f t="shared" si="673"/>
        <v>0</v>
      </c>
      <c r="BL313" s="66">
        <f>SUM(BL314:BL316)</f>
        <v>130000000</v>
      </c>
      <c r="BM313" s="65">
        <f>SUM(BM314:BM316)</f>
        <v>103663581</v>
      </c>
      <c r="BN313" s="65">
        <f>SUM(BN314:BN316)</f>
        <v>82583826</v>
      </c>
      <c r="BO313" s="65">
        <f>SUM(BO314:BO316)</f>
        <v>82583826</v>
      </c>
      <c r="BP313" s="65">
        <f t="shared" ref="BP313:EF313" si="674">SUM(BP314:BP316)</f>
        <v>0</v>
      </c>
      <c r="BQ313" s="135">
        <f t="shared" si="674"/>
        <v>0</v>
      </c>
      <c r="BR313" s="135">
        <f t="shared" si="674"/>
        <v>0</v>
      </c>
      <c r="BS313" s="135">
        <f t="shared" si="674"/>
        <v>0</v>
      </c>
      <c r="BT313" s="65">
        <f t="shared" si="674"/>
        <v>0</v>
      </c>
      <c r="BU313" s="135">
        <f t="shared" si="674"/>
        <v>160171960</v>
      </c>
      <c r="BV313" s="135">
        <f t="shared" si="674"/>
        <v>127300193</v>
      </c>
      <c r="BW313" s="135">
        <f t="shared" si="674"/>
        <v>127300193</v>
      </c>
      <c r="BX313" s="135"/>
      <c r="BY313" s="65">
        <f t="shared" si="674"/>
        <v>133900000</v>
      </c>
      <c r="BZ313" s="135">
        <f t="shared" si="674"/>
        <v>0</v>
      </c>
      <c r="CA313" s="135">
        <f t="shared" si="674"/>
        <v>0</v>
      </c>
      <c r="CB313" s="135">
        <f t="shared" si="674"/>
        <v>0</v>
      </c>
      <c r="CC313" s="135"/>
      <c r="CD313" s="65">
        <f t="shared" si="674"/>
        <v>0</v>
      </c>
      <c r="CE313" s="135">
        <f t="shared" si="674"/>
        <v>0</v>
      </c>
      <c r="CF313" s="135">
        <f t="shared" si="674"/>
        <v>0</v>
      </c>
      <c r="CG313" s="135">
        <f t="shared" si="674"/>
        <v>0</v>
      </c>
      <c r="CH313" s="65">
        <f t="shared" si="674"/>
        <v>0</v>
      </c>
      <c r="CI313" s="135">
        <f t="shared" si="674"/>
        <v>0</v>
      </c>
      <c r="CJ313" s="135">
        <f t="shared" si="674"/>
        <v>0</v>
      </c>
      <c r="CK313" s="135">
        <f t="shared" si="674"/>
        <v>0</v>
      </c>
      <c r="CL313" s="65">
        <f t="shared" si="674"/>
        <v>0</v>
      </c>
      <c r="CM313" s="135">
        <f t="shared" si="674"/>
        <v>0</v>
      </c>
      <c r="CN313" s="135">
        <f t="shared" si="674"/>
        <v>0</v>
      </c>
      <c r="CO313" s="135">
        <f t="shared" si="674"/>
        <v>0</v>
      </c>
      <c r="CP313" s="65">
        <f t="shared" si="674"/>
        <v>0</v>
      </c>
      <c r="CQ313" s="135">
        <f t="shared" si="674"/>
        <v>0</v>
      </c>
      <c r="CR313" s="135">
        <f t="shared" si="674"/>
        <v>0</v>
      </c>
      <c r="CS313" s="135">
        <f t="shared" si="674"/>
        <v>0</v>
      </c>
      <c r="CT313" s="135"/>
      <c r="CU313" s="65">
        <f t="shared" si="674"/>
        <v>0</v>
      </c>
      <c r="CV313" s="135">
        <f t="shared" si="674"/>
        <v>0</v>
      </c>
      <c r="CW313" s="135">
        <f t="shared" si="674"/>
        <v>0</v>
      </c>
      <c r="CX313" s="135">
        <f t="shared" si="674"/>
        <v>0</v>
      </c>
      <c r="CY313" s="135"/>
      <c r="CZ313" s="65">
        <f t="shared" si="674"/>
        <v>0</v>
      </c>
      <c r="DA313" s="135">
        <f t="shared" si="674"/>
        <v>0</v>
      </c>
      <c r="DB313" s="135">
        <f t="shared" si="674"/>
        <v>0</v>
      </c>
      <c r="DC313" s="135">
        <f t="shared" si="674"/>
        <v>0</v>
      </c>
      <c r="DD313" s="65">
        <f t="shared" si="674"/>
        <v>133900000</v>
      </c>
      <c r="DE313" s="65">
        <f t="shared" si="674"/>
        <v>160171960</v>
      </c>
      <c r="DF313" s="65">
        <f t="shared" si="674"/>
        <v>127300193</v>
      </c>
      <c r="DG313" s="65">
        <f t="shared" si="674"/>
        <v>127300193</v>
      </c>
      <c r="DH313" s="65"/>
      <c r="DI313" s="65">
        <f t="shared" si="674"/>
        <v>0</v>
      </c>
      <c r="DJ313" s="65">
        <f t="shared" si="674"/>
        <v>0</v>
      </c>
      <c r="DK313" s="65">
        <f t="shared" si="674"/>
        <v>0</v>
      </c>
      <c r="DL313" s="65">
        <f t="shared" si="674"/>
        <v>0</v>
      </c>
      <c r="DM313" s="65">
        <f t="shared" si="674"/>
        <v>0</v>
      </c>
      <c r="DN313" s="65">
        <f t="shared" si="674"/>
        <v>238952283</v>
      </c>
      <c r="DO313" s="65">
        <f t="shared" si="674"/>
        <v>55900000</v>
      </c>
      <c r="DP313" s="65">
        <f t="shared" si="674"/>
        <v>7350000</v>
      </c>
      <c r="DQ313" s="65">
        <f t="shared" si="674"/>
        <v>137917000</v>
      </c>
      <c r="DR313" s="65">
        <f t="shared" si="674"/>
        <v>0</v>
      </c>
      <c r="DS313" s="65">
        <f t="shared" si="674"/>
        <v>0</v>
      </c>
      <c r="DT313" s="65">
        <f t="shared" si="674"/>
        <v>0</v>
      </c>
      <c r="DU313" s="65">
        <f t="shared" si="674"/>
        <v>0</v>
      </c>
      <c r="DV313" s="65">
        <f t="shared" si="674"/>
        <v>0</v>
      </c>
      <c r="DW313" s="65">
        <f t="shared" si="674"/>
        <v>0</v>
      </c>
      <c r="DX313" s="65">
        <f t="shared" si="674"/>
        <v>0</v>
      </c>
      <c r="DY313" s="65">
        <f t="shared" si="674"/>
        <v>0</v>
      </c>
      <c r="DZ313" s="65">
        <f t="shared" si="674"/>
        <v>0</v>
      </c>
      <c r="EA313" s="65">
        <f t="shared" si="674"/>
        <v>0</v>
      </c>
      <c r="EB313" s="65">
        <f t="shared" si="674"/>
        <v>0</v>
      </c>
      <c r="EC313" s="65">
        <f t="shared" si="674"/>
        <v>0</v>
      </c>
      <c r="ED313" s="65">
        <f t="shared" si="674"/>
        <v>0</v>
      </c>
      <c r="EE313" s="65">
        <f t="shared" si="674"/>
        <v>0</v>
      </c>
      <c r="EF313" s="65">
        <f t="shared" si="674"/>
        <v>0</v>
      </c>
      <c r="EG313" s="65">
        <f t="shared" ref="EG313" si="675">SUM(EG314:EG316)</f>
        <v>0</v>
      </c>
      <c r="EH313" s="65">
        <f t="shared" ref="EH313:ER313" si="676">SUM(EH314:EH316)</f>
        <v>0</v>
      </c>
      <c r="EI313" s="65">
        <f t="shared" si="676"/>
        <v>0</v>
      </c>
      <c r="EJ313" s="65">
        <f t="shared" si="676"/>
        <v>0</v>
      </c>
      <c r="EK313" s="65">
        <f t="shared" si="676"/>
        <v>0</v>
      </c>
      <c r="EL313" s="65">
        <f t="shared" si="676"/>
        <v>0</v>
      </c>
      <c r="EM313" s="65">
        <f t="shared" si="676"/>
        <v>0</v>
      </c>
      <c r="EN313" s="65">
        <f t="shared" si="676"/>
        <v>0</v>
      </c>
      <c r="EO313" s="65">
        <f t="shared" si="676"/>
        <v>0</v>
      </c>
      <c r="EP313" s="65">
        <f t="shared" si="676"/>
        <v>0</v>
      </c>
      <c r="EQ313" s="65">
        <f t="shared" si="676"/>
        <v>0</v>
      </c>
      <c r="ER313" s="65">
        <f t="shared" si="676"/>
        <v>0</v>
      </c>
      <c r="ES313" s="65">
        <f>SUM(ES314:ES316)</f>
        <v>137917000</v>
      </c>
      <c r="ET313" s="65">
        <f t="shared" ref="ET313:EV313" si="677">SUM(ET314:ET316)</f>
        <v>238952283</v>
      </c>
      <c r="EU313" s="65">
        <f t="shared" si="677"/>
        <v>55900000</v>
      </c>
      <c r="EV313" s="65">
        <f t="shared" si="677"/>
        <v>7350000</v>
      </c>
      <c r="EW313" s="675"/>
      <c r="EX313" s="675"/>
      <c r="EY313" s="675"/>
      <c r="EZ313" s="675"/>
      <c r="FA313" s="675"/>
      <c r="FB313" s="675"/>
      <c r="FC313" s="675"/>
      <c r="FD313" s="675"/>
      <c r="FE313" s="675"/>
      <c r="FF313" s="82">
        <f>SUM(FF314:FF316)</f>
        <v>142054510</v>
      </c>
      <c r="FG313" s="65">
        <f>SUM(FG314:FG316)</f>
        <v>543871510</v>
      </c>
    </row>
    <row r="314" spans="1:163" ht="56.25" customHeight="1" x14ac:dyDescent="0.2">
      <c r="A314" s="299"/>
      <c r="B314" s="299"/>
      <c r="C314" s="217">
        <v>36</v>
      </c>
      <c r="D314" s="241" t="s">
        <v>701</v>
      </c>
      <c r="E314" s="522">
        <v>0.4</v>
      </c>
      <c r="F314" s="522">
        <v>0.6</v>
      </c>
      <c r="G314" s="226">
        <v>209</v>
      </c>
      <c r="H314" s="222" t="s">
        <v>722</v>
      </c>
      <c r="I314" s="455" t="s">
        <v>723</v>
      </c>
      <c r="J314" s="223" t="s">
        <v>704</v>
      </c>
      <c r="K314" s="426">
        <v>4</v>
      </c>
      <c r="L314" s="273" t="s">
        <v>58</v>
      </c>
      <c r="M314" s="247">
        <v>1</v>
      </c>
      <c r="N314" s="247">
        <v>1</v>
      </c>
      <c r="O314" s="364">
        <v>1</v>
      </c>
      <c r="P314" s="926">
        <v>1</v>
      </c>
      <c r="Q314" s="247">
        <v>1</v>
      </c>
      <c r="R314" s="228"/>
      <c r="S314" s="924">
        <v>1</v>
      </c>
      <c r="T314" s="247">
        <v>1</v>
      </c>
      <c r="U314" s="247"/>
      <c r="V314" s="924">
        <v>0.2</v>
      </c>
      <c r="W314" s="247">
        <v>1</v>
      </c>
      <c r="X314" s="273"/>
      <c r="Y314" s="449">
        <f>BL314/$BL$313</f>
        <v>0.14246153846153847</v>
      </c>
      <c r="Z314" s="227">
        <v>3</v>
      </c>
      <c r="AA314" s="224" t="s">
        <v>450</v>
      </c>
      <c r="AB314" s="77"/>
      <c r="AC314" s="78"/>
      <c r="AD314" s="79"/>
      <c r="AE314" s="79"/>
      <c r="AF314" s="77"/>
      <c r="AG314" s="78"/>
      <c r="AH314" s="78"/>
      <c r="AI314" s="78"/>
      <c r="AJ314" s="77">
        <v>18520000</v>
      </c>
      <c r="AK314" s="78">
        <v>18520000</v>
      </c>
      <c r="AL314" s="78">
        <v>18520000</v>
      </c>
      <c r="AM314" s="78">
        <v>18520000</v>
      </c>
      <c r="AN314" s="77"/>
      <c r="AO314" s="78"/>
      <c r="AP314" s="78"/>
      <c r="AQ314" s="78"/>
      <c r="AR314" s="77"/>
      <c r="AS314" s="78"/>
      <c r="AT314" s="79"/>
      <c r="AU314" s="79"/>
      <c r="AV314" s="77"/>
      <c r="AW314" s="78"/>
      <c r="AX314" s="78"/>
      <c r="AY314" s="78"/>
      <c r="AZ314" s="77"/>
      <c r="BA314" s="78"/>
      <c r="BB314" s="78"/>
      <c r="BC314" s="78"/>
      <c r="BD314" s="77"/>
      <c r="BE314" s="78"/>
      <c r="BF314" s="79"/>
      <c r="BG314" s="79"/>
      <c r="BH314" s="77"/>
      <c r="BI314" s="78"/>
      <c r="BJ314" s="78"/>
      <c r="BK314" s="78"/>
      <c r="BL314" s="67">
        <f>+AB314+AF314+AJ314+AN314+AR314+AV314+AZ314+BD314+BH314</f>
        <v>18520000</v>
      </c>
      <c r="BM314" s="68">
        <f t="shared" ref="BM314:BO316" si="678">AC314+AG314+AK314+AO314+AS314+AW314+BA314+BE314+BI314</f>
        <v>18520000</v>
      </c>
      <c r="BN314" s="68">
        <f t="shared" si="678"/>
        <v>18520000</v>
      </c>
      <c r="BO314" s="68">
        <f t="shared" si="678"/>
        <v>18520000</v>
      </c>
      <c r="BP314" s="682"/>
      <c r="BQ314" s="238"/>
      <c r="BR314" s="238"/>
      <c r="BS314" s="238"/>
      <c r="BT314" s="682"/>
      <c r="BU314" s="238">
        <v>58154184</v>
      </c>
      <c r="BV314" s="238">
        <v>49156016</v>
      </c>
      <c r="BW314" s="238">
        <v>49156016</v>
      </c>
      <c r="BX314" s="238"/>
      <c r="BY314" s="682">
        <v>19075600</v>
      </c>
      <c r="BZ314" s="238"/>
      <c r="CA314" s="238"/>
      <c r="CB314" s="238"/>
      <c r="CC314" s="238"/>
      <c r="CD314" s="682"/>
      <c r="CE314" s="238"/>
      <c r="CF314" s="238"/>
      <c r="CG314" s="238"/>
      <c r="CH314" s="682"/>
      <c r="CI314" s="238"/>
      <c r="CJ314" s="238"/>
      <c r="CK314" s="238"/>
      <c r="CL314" s="682"/>
      <c r="CM314" s="238"/>
      <c r="CN314" s="238"/>
      <c r="CO314" s="238"/>
      <c r="CP314" s="682"/>
      <c r="CQ314" s="238"/>
      <c r="CR314" s="238"/>
      <c r="CS314" s="238"/>
      <c r="CT314" s="238"/>
      <c r="CU314" s="682"/>
      <c r="CV314" s="238"/>
      <c r="CW314" s="238"/>
      <c r="CX314" s="238"/>
      <c r="CY314" s="238"/>
      <c r="CZ314" s="682"/>
      <c r="DA314" s="238"/>
      <c r="DB314" s="238"/>
      <c r="DC314" s="238"/>
      <c r="DD314" s="676">
        <f t="shared" ref="DD314:DG316" si="679">BP314+BT314+BY314+CD314+CH314+CL314+CP314+CU314+CZ314</f>
        <v>19075600</v>
      </c>
      <c r="DE314" s="711">
        <f t="shared" si="679"/>
        <v>58154184</v>
      </c>
      <c r="DF314" s="711">
        <f t="shared" si="679"/>
        <v>49156016</v>
      </c>
      <c r="DG314" s="711">
        <f t="shared" si="679"/>
        <v>49156016</v>
      </c>
      <c r="DH314" s="711"/>
      <c r="DI314" s="685"/>
      <c r="DJ314" s="93"/>
      <c r="DK314" s="685"/>
      <c r="DL314" s="685"/>
      <c r="DM314" s="685"/>
      <c r="DN314" s="685">
        <v>89872358</v>
      </c>
      <c r="DO314" s="685">
        <v>18000000</v>
      </c>
      <c r="DP314" s="685">
        <v>3400000</v>
      </c>
      <c r="DQ314" s="685">
        <v>19600000</v>
      </c>
      <c r="DR314" s="685"/>
      <c r="DS314" s="685"/>
      <c r="DT314" s="685"/>
      <c r="DU314" s="685"/>
      <c r="DV314" s="685"/>
      <c r="DW314" s="685"/>
      <c r="DX314" s="685"/>
      <c r="DY314" s="685"/>
      <c r="DZ314" s="685"/>
      <c r="EA314" s="685"/>
      <c r="EB314" s="685"/>
      <c r="EC314" s="685"/>
      <c r="ED314" s="685"/>
      <c r="EE314" s="685"/>
      <c r="EF314" s="685"/>
      <c r="EG314" s="685"/>
      <c r="EH314" s="685"/>
      <c r="EI314" s="685"/>
      <c r="EJ314" s="685"/>
      <c r="EK314" s="685"/>
      <c r="EL314" s="685"/>
      <c r="EM314" s="685"/>
      <c r="EN314" s="685"/>
      <c r="EO314" s="685"/>
      <c r="EP314" s="682"/>
      <c r="EQ314" s="682"/>
      <c r="ER314" s="682"/>
      <c r="ES314" s="676">
        <f>DI314+DM314+DQ314+DU314+DY314+EC314+EG314+EK314+EO314</f>
        <v>19600000</v>
      </c>
      <c r="ET314" s="690">
        <f t="shared" ref="ET314:EV316" si="680">DJ314+DN314+DR314+DV314+DZ314+ED314+EH314+EL314+EP314</f>
        <v>89872358</v>
      </c>
      <c r="EU314" s="690">
        <f t="shared" si="680"/>
        <v>18000000</v>
      </c>
      <c r="EV314" s="690">
        <f t="shared" si="680"/>
        <v>3400000</v>
      </c>
      <c r="EW314" s="834"/>
      <c r="EX314" s="682"/>
      <c r="EY314" s="682">
        <v>20200000</v>
      </c>
      <c r="EZ314" s="682"/>
      <c r="FA314" s="682"/>
      <c r="FB314" s="682"/>
      <c r="FC314" s="682"/>
      <c r="FD314" s="682"/>
      <c r="FE314" s="682"/>
      <c r="FF314" s="676">
        <f>EW314+EX314+EY314+EZ314+FA314+FB314+FC314+FD314+FE314</f>
        <v>20200000</v>
      </c>
      <c r="FG314" s="107">
        <f>BL314+DD314+ES314+FF314</f>
        <v>77395600</v>
      </c>
    </row>
    <row r="315" spans="1:163" ht="56.25" customHeight="1" x14ac:dyDescent="0.2">
      <c r="A315" s="299"/>
      <c r="B315" s="299"/>
      <c r="C315" s="240"/>
      <c r="D315" s="280"/>
      <c r="E315" s="561"/>
      <c r="F315" s="561"/>
      <c r="G315" s="226">
        <v>210</v>
      </c>
      <c r="H315" s="222" t="s">
        <v>724</v>
      </c>
      <c r="I315" s="218" t="s">
        <v>725</v>
      </c>
      <c r="J315" s="223" t="s">
        <v>704</v>
      </c>
      <c r="K315" s="426">
        <v>4</v>
      </c>
      <c r="L315" s="224" t="s">
        <v>58</v>
      </c>
      <c r="M315" s="227">
        <v>1</v>
      </c>
      <c r="N315" s="227">
        <v>1</v>
      </c>
      <c r="O315" s="226">
        <v>1</v>
      </c>
      <c r="P315" s="918">
        <v>1</v>
      </c>
      <c r="Q315" s="227">
        <v>1</v>
      </c>
      <c r="R315" s="228"/>
      <c r="S315" s="918">
        <v>1</v>
      </c>
      <c r="T315" s="227">
        <v>1</v>
      </c>
      <c r="U315" s="227"/>
      <c r="V315" s="934">
        <v>0.2</v>
      </c>
      <c r="W315" s="227">
        <v>1</v>
      </c>
      <c r="X315" s="224"/>
      <c r="Y315" s="449">
        <f>BL315/$BL$313</f>
        <v>2.4230769230769229E-2</v>
      </c>
      <c r="Z315" s="227">
        <v>3</v>
      </c>
      <c r="AA315" s="224" t="s">
        <v>450</v>
      </c>
      <c r="AB315" s="77"/>
      <c r="AC315" s="78"/>
      <c r="AD315" s="79"/>
      <c r="AE315" s="79"/>
      <c r="AF315" s="77"/>
      <c r="AG315" s="78"/>
      <c r="AH315" s="78"/>
      <c r="AI315" s="78"/>
      <c r="AJ315" s="78">
        <v>3150000</v>
      </c>
      <c r="AK315" s="78">
        <v>1173201</v>
      </c>
      <c r="AL315" s="78">
        <v>1173201</v>
      </c>
      <c r="AM315" s="78">
        <v>1173201</v>
      </c>
      <c r="AN315" s="77"/>
      <c r="AO315" s="78"/>
      <c r="AP315" s="78"/>
      <c r="AQ315" s="78"/>
      <c r="AR315" s="77"/>
      <c r="AS315" s="78"/>
      <c r="AT315" s="79"/>
      <c r="AU315" s="79"/>
      <c r="AV315" s="77"/>
      <c r="AW315" s="78"/>
      <c r="AX315" s="78"/>
      <c r="AY315" s="78"/>
      <c r="AZ315" s="77"/>
      <c r="BA315" s="78"/>
      <c r="BB315" s="78"/>
      <c r="BC315" s="78"/>
      <c r="BD315" s="77"/>
      <c r="BE315" s="78"/>
      <c r="BF315" s="79"/>
      <c r="BG315" s="79"/>
      <c r="BH315" s="77"/>
      <c r="BI315" s="78"/>
      <c r="BJ315" s="78"/>
      <c r="BK315" s="78"/>
      <c r="BL315" s="67">
        <f>+AB315+AF315+AJ315+AN315+AR315+AV315+AZ315+BD315+BH315</f>
        <v>3150000</v>
      </c>
      <c r="BM315" s="68">
        <f t="shared" si="678"/>
        <v>1173201</v>
      </c>
      <c r="BN315" s="68">
        <f t="shared" si="678"/>
        <v>1173201</v>
      </c>
      <c r="BO315" s="68">
        <f t="shared" si="678"/>
        <v>1173201</v>
      </c>
      <c r="BP315" s="682"/>
      <c r="BQ315" s="238"/>
      <c r="BR315" s="238"/>
      <c r="BS315" s="238"/>
      <c r="BT315" s="682"/>
      <c r="BU315" s="238">
        <v>89217776</v>
      </c>
      <c r="BV315" s="238">
        <v>69397510</v>
      </c>
      <c r="BW315" s="238">
        <v>69397510</v>
      </c>
      <c r="BX315" s="238"/>
      <c r="BY315" s="682">
        <v>3244500</v>
      </c>
      <c r="BZ315" s="238"/>
      <c r="CA315" s="238"/>
      <c r="CB315" s="238"/>
      <c r="CC315" s="238"/>
      <c r="CD315" s="682"/>
      <c r="CE315" s="238"/>
      <c r="CF315" s="238"/>
      <c r="CG315" s="238"/>
      <c r="CH315" s="682"/>
      <c r="CI315" s="238"/>
      <c r="CJ315" s="238"/>
      <c r="CK315" s="238"/>
      <c r="CL315" s="682"/>
      <c r="CM315" s="238"/>
      <c r="CN315" s="238"/>
      <c r="CO315" s="238"/>
      <c r="CP315" s="682"/>
      <c r="CQ315" s="238"/>
      <c r="CR315" s="238"/>
      <c r="CS315" s="238"/>
      <c r="CT315" s="238"/>
      <c r="CU315" s="682"/>
      <c r="CV315" s="238"/>
      <c r="CW315" s="238"/>
      <c r="CX315" s="238"/>
      <c r="CY315" s="238"/>
      <c r="CZ315" s="682"/>
      <c r="DA315" s="238"/>
      <c r="DB315" s="238"/>
      <c r="DC315" s="238"/>
      <c r="DD315" s="676">
        <f t="shared" si="679"/>
        <v>3244500</v>
      </c>
      <c r="DE315" s="711">
        <f t="shared" si="679"/>
        <v>89217776</v>
      </c>
      <c r="DF315" s="711">
        <f t="shared" si="679"/>
        <v>69397510</v>
      </c>
      <c r="DG315" s="711">
        <f t="shared" si="679"/>
        <v>69397510</v>
      </c>
      <c r="DH315" s="711"/>
      <c r="DI315" s="685"/>
      <c r="DJ315" s="93"/>
      <c r="DK315" s="685"/>
      <c r="DL315" s="685"/>
      <c r="DM315" s="685"/>
      <c r="DN315" s="685">
        <v>81618664</v>
      </c>
      <c r="DO315" s="685">
        <v>22925000</v>
      </c>
      <c r="DP315" s="685">
        <v>2150000</v>
      </c>
      <c r="DQ315" s="685">
        <v>3340000</v>
      </c>
      <c r="DR315" s="685"/>
      <c r="DS315" s="685"/>
      <c r="DT315" s="685"/>
      <c r="DU315" s="685"/>
      <c r="DV315" s="685"/>
      <c r="DW315" s="685"/>
      <c r="DX315" s="685"/>
      <c r="DY315" s="685"/>
      <c r="DZ315" s="685"/>
      <c r="EA315" s="685"/>
      <c r="EB315" s="685"/>
      <c r="EC315" s="685"/>
      <c r="ED315" s="685"/>
      <c r="EE315" s="685"/>
      <c r="EF315" s="685"/>
      <c r="EG315" s="685"/>
      <c r="EH315" s="685"/>
      <c r="EI315" s="685"/>
      <c r="EJ315" s="685"/>
      <c r="EK315" s="685"/>
      <c r="EL315" s="685"/>
      <c r="EM315" s="685"/>
      <c r="EN315" s="685"/>
      <c r="EO315" s="685"/>
      <c r="EP315" s="682"/>
      <c r="EQ315" s="682"/>
      <c r="ER315" s="682"/>
      <c r="ES315" s="676">
        <f>DI315+DM315+DQ315+DU315+DY315+EC315+EG315+EK315+EO315</f>
        <v>3340000</v>
      </c>
      <c r="ET315" s="690">
        <f t="shared" si="680"/>
        <v>81618664</v>
      </c>
      <c r="EU315" s="690">
        <f t="shared" si="680"/>
        <v>22925000</v>
      </c>
      <c r="EV315" s="690">
        <f t="shared" si="680"/>
        <v>2150000</v>
      </c>
      <c r="EW315" s="834"/>
      <c r="EX315" s="682"/>
      <c r="EY315" s="682">
        <v>3400000</v>
      </c>
      <c r="EZ315" s="682"/>
      <c r="FA315" s="682"/>
      <c r="FB315" s="682"/>
      <c r="FC315" s="682"/>
      <c r="FD315" s="682"/>
      <c r="FE315" s="682"/>
      <c r="FF315" s="676">
        <f>EW315+EX315+EY315+EZ315+FA315+FB315+FC315+FD315+FE315</f>
        <v>3400000</v>
      </c>
      <c r="FG315" s="107">
        <f>BL315+DD315+ES315+FF315</f>
        <v>13134500</v>
      </c>
    </row>
    <row r="316" spans="1:163" ht="56.25" customHeight="1" x14ac:dyDescent="0.2">
      <c r="A316" s="299"/>
      <c r="B316" s="299"/>
      <c r="C316" s="239"/>
      <c r="D316" s="244"/>
      <c r="E316" s="372"/>
      <c r="F316" s="372"/>
      <c r="G316" s="226">
        <v>211</v>
      </c>
      <c r="H316" s="222" t="s">
        <v>726</v>
      </c>
      <c r="I316" s="218" t="s">
        <v>727</v>
      </c>
      <c r="J316" s="223" t="s">
        <v>704</v>
      </c>
      <c r="K316" s="426">
        <v>4</v>
      </c>
      <c r="L316" s="273" t="s">
        <v>58</v>
      </c>
      <c r="M316" s="247">
        <v>1</v>
      </c>
      <c r="N316" s="247">
        <v>1</v>
      </c>
      <c r="O316" s="364">
        <v>1</v>
      </c>
      <c r="P316" s="926">
        <v>1</v>
      </c>
      <c r="Q316" s="247">
        <v>1</v>
      </c>
      <c r="R316" s="228"/>
      <c r="S316" s="924">
        <v>1</v>
      </c>
      <c r="T316" s="247">
        <v>1</v>
      </c>
      <c r="U316" s="247"/>
      <c r="V316" s="924">
        <v>0.2</v>
      </c>
      <c r="W316" s="247">
        <v>1</v>
      </c>
      <c r="X316" s="273"/>
      <c r="Y316" s="449">
        <f>BL316/$BL$313</f>
        <v>0.8333076923076923</v>
      </c>
      <c r="Z316" s="227">
        <v>3</v>
      </c>
      <c r="AA316" s="224" t="s">
        <v>450</v>
      </c>
      <c r="AB316" s="77"/>
      <c r="AC316" s="78"/>
      <c r="AD316" s="79"/>
      <c r="AE316" s="79"/>
      <c r="AF316" s="77"/>
      <c r="AG316" s="78"/>
      <c r="AH316" s="78"/>
      <c r="AI316" s="78"/>
      <c r="AJ316" s="120">
        <v>108330000</v>
      </c>
      <c r="AK316" s="78">
        <v>83970380</v>
      </c>
      <c r="AL316" s="78">
        <v>62890625</v>
      </c>
      <c r="AM316" s="78">
        <v>62890625</v>
      </c>
      <c r="AN316" s="77"/>
      <c r="AO316" s="78"/>
      <c r="AP316" s="78"/>
      <c r="AQ316" s="78"/>
      <c r="AR316" s="77"/>
      <c r="AS316" s="78"/>
      <c r="AT316" s="79"/>
      <c r="AU316" s="79"/>
      <c r="AV316" s="77"/>
      <c r="AW316" s="78"/>
      <c r="AX316" s="78"/>
      <c r="AY316" s="78"/>
      <c r="AZ316" s="77"/>
      <c r="BA316" s="78"/>
      <c r="BB316" s="78"/>
      <c r="BC316" s="78"/>
      <c r="BD316" s="77"/>
      <c r="BE316" s="78"/>
      <c r="BF316" s="79"/>
      <c r="BG316" s="79"/>
      <c r="BH316" s="77"/>
      <c r="BI316" s="78"/>
      <c r="BJ316" s="78"/>
      <c r="BK316" s="78"/>
      <c r="BL316" s="67">
        <f>+AB316+AF316+AJ316+AN316+AR316+AV316+AZ316+BD316+BH316</f>
        <v>108330000</v>
      </c>
      <c r="BM316" s="68">
        <f t="shared" si="678"/>
        <v>83970380</v>
      </c>
      <c r="BN316" s="68">
        <f t="shared" si="678"/>
        <v>62890625</v>
      </c>
      <c r="BO316" s="68">
        <f t="shared" si="678"/>
        <v>62890625</v>
      </c>
      <c r="BP316" s="682"/>
      <c r="BQ316" s="238"/>
      <c r="BR316" s="238"/>
      <c r="BS316" s="238"/>
      <c r="BT316" s="682"/>
      <c r="BU316" s="238">
        <v>12800000</v>
      </c>
      <c r="BV316" s="238">
        <v>8746667</v>
      </c>
      <c r="BW316" s="238">
        <v>8746667</v>
      </c>
      <c r="BX316" s="238"/>
      <c r="BY316" s="682">
        <v>111579900</v>
      </c>
      <c r="BZ316" s="238"/>
      <c r="CA316" s="238"/>
      <c r="CB316" s="238"/>
      <c r="CC316" s="238"/>
      <c r="CD316" s="682"/>
      <c r="CE316" s="238"/>
      <c r="CF316" s="238"/>
      <c r="CG316" s="238"/>
      <c r="CH316" s="682"/>
      <c r="CI316" s="238"/>
      <c r="CJ316" s="238"/>
      <c r="CK316" s="238"/>
      <c r="CL316" s="682"/>
      <c r="CM316" s="238"/>
      <c r="CN316" s="238"/>
      <c r="CO316" s="238"/>
      <c r="CP316" s="682"/>
      <c r="CQ316" s="238"/>
      <c r="CR316" s="238"/>
      <c r="CS316" s="238"/>
      <c r="CT316" s="238"/>
      <c r="CU316" s="682"/>
      <c r="CV316" s="238"/>
      <c r="CW316" s="238"/>
      <c r="CX316" s="238"/>
      <c r="CY316" s="238"/>
      <c r="CZ316" s="682"/>
      <c r="DA316" s="238"/>
      <c r="DB316" s="238"/>
      <c r="DC316" s="238"/>
      <c r="DD316" s="676">
        <f t="shared" si="679"/>
        <v>111579900</v>
      </c>
      <c r="DE316" s="711">
        <f t="shared" si="679"/>
        <v>12800000</v>
      </c>
      <c r="DF316" s="711">
        <f t="shared" si="679"/>
        <v>8746667</v>
      </c>
      <c r="DG316" s="711">
        <f t="shared" si="679"/>
        <v>8746667</v>
      </c>
      <c r="DH316" s="711"/>
      <c r="DI316" s="685"/>
      <c r="DJ316" s="93"/>
      <c r="DK316" s="685"/>
      <c r="DL316" s="685"/>
      <c r="DM316" s="685"/>
      <c r="DN316" s="685">
        <v>67461261</v>
      </c>
      <c r="DO316" s="685">
        <v>14975000</v>
      </c>
      <c r="DP316" s="685">
        <v>1800000</v>
      </c>
      <c r="DQ316" s="685">
        <v>114977000</v>
      </c>
      <c r="DR316" s="685"/>
      <c r="DS316" s="685"/>
      <c r="DT316" s="685"/>
      <c r="DU316" s="685"/>
      <c r="DV316" s="685"/>
      <c r="DW316" s="685"/>
      <c r="DX316" s="685"/>
      <c r="DY316" s="685"/>
      <c r="DZ316" s="685"/>
      <c r="EA316" s="685"/>
      <c r="EB316" s="685"/>
      <c r="EC316" s="685"/>
      <c r="ED316" s="685"/>
      <c r="EE316" s="685"/>
      <c r="EF316" s="685"/>
      <c r="EG316" s="685"/>
      <c r="EH316" s="685"/>
      <c r="EI316" s="685"/>
      <c r="EJ316" s="685"/>
      <c r="EK316" s="685"/>
      <c r="EL316" s="685"/>
      <c r="EM316" s="685"/>
      <c r="EN316" s="685"/>
      <c r="EO316" s="685"/>
      <c r="EP316" s="682"/>
      <c r="EQ316" s="682"/>
      <c r="ER316" s="682"/>
      <c r="ES316" s="676">
        <f>DI316+DM316+DQ316+DU316+DY316+EC316+EG316+EK316+EO316</f>
        <v>114977000</v>
      </c>
      <c r="ET316" s="690">
        <f t="shared" si="680"/>
        <v>67461261</v>
      </c>
      <c r="EU316" s="690">
        <f t="shared" si="680"/>
        <v>14975000</v>
      </c>
      <c r="EV316" s="690">
        <f t="shared" si="680"/>
        <v>1800000</v>
      </c>
      <c r="EW316" s="834"/>
      <c r="EX316" s="682"/>
      <c r="EY316" s="682">
        <v>118454510</v>
      </c>
      <c r="EZ316" s="682"/>
      <c r="FA316" s="682"/>
      <c r="FB316" s="682"/>
      <c r="FC316" s="682"/>
      <c r="FD316" s="682"/>
      <c r="FE316" s="682"/>
      <c r="FF316" s="676">
        <f>EW316+EX316+EY316+EZ316+FA316+FB316+FC316+FD316+FE316</f>
        <v>118454510</v>
      </c>
      <c r="FG316" s="107">
        <f>BL316+DD316+ES316+FF316</f>
        <v>453341410</v>
      </c>
    </row>
    <row r="317" spans="1:163" ht="24.75" customHeight="1" x14ac:dyDescent="0.2">
      <c r="A317" s="299"/>
      <c r="B317" s="299"/>
      <c r="C317" s="205">
        <v>73</v>
      </c>
      <c r="D317" s="206" t="s">
        <v>728</v>
      </c>
      <c r="E317" s="209"/>
      <c r="F317" s="209"/>
      <c r="G317" s="208"/>
      <c r="H317" s="209"/>
      <c r="I317" s="209"/>
      <c r="J317" s="208"/>
      <c r="K317" s="210"/>
      <c r="L317" s="211"/>
      <c r="M317" s="209"/>
      <c r="N317" s="209"/>
      <c r="O317" s="212"/>
      <c r="P317" s="212"/>
      <c r="Q317" s="208"/>
      <c r="R317" s="534"/>
      <c r="S317" s="890"/>
      <c r="T317" s="212"/>
      <c r="U317" s="212"/>
      <c r="V317" s="212"/>
      <c r="W317" s="212"/>
      <c r="X317" s="212"/>
      <c r="Y317" s="300"/>
      <c r="Z317" s="210"/>
      <c r="AA317" s="210"/>
      <c r="AB317" s="65">
        <f t="shared" ref="AB317:BK317" si="681">SUM(AB318)</f>
        <v>0</v>
      </c>
      <c r="AC317" s="65">
        <f t="shared" si="681"/>
        <v>0</v>
      </c>
      <c r="AD317" s="65">
        <f t="shared" si="681"/>
        <v>0</v>
      </c>
      <c r="AE317" s="65">
        <f t="shared" si="681"/>
        <v>0</v>
      </c>
      <c r="AF317" s="65">
        <f t="shared" si="681"/>
        <v>0</v>
      </c>
      <c r="AG317" s="65">
        <f t="shared" si="681"/>
        <v>71923416</v>
      </c>
      <c r="AH317" s="65">
        <f t="shared" si="681"/>
        <v>22900000</v>
      </c>
      <c r="AI317" s="65">
        <f t="shared" si="681"/>
        <v>22900000</v>
      </c>
      <c r="AJ317" s="65">
        <f t="shared" si="681"/>
        <v>71923416</v>
      </c>
      <c r="AK317" s="65">
        <f t="shared" si="681"/>
        <v>4200000</v>
      </c>
      <c r="AL317" s="65">
        <f t="shared" si="681"/>
        <v>3291667</v>
      </c>
      <c r="AM317" s="65">
        <f t="shared" si="681"/>
        <v>3291667</v>
      </c>
      <c r="AN317" s="65">
        <f t="shared" si="681"/>
        <v>0</v>
      </c>
      <c r="AO317" s="65">
        <f t="shared" si="681"/>
        <v>0</v>
      </c>
      <c r="AP317" s="65">
        <f t="shared" si="681"/>
        <v>0</v>
      </c>
      <c r="AQ317" s="65">
        <f t="shared" si="681"/>
        <v>0</v>
      </c>
      <c r="AR317" s="65">
        <f t="shared" si="681"/>
        <v>0</v>
      </c>
      <c r="AS317" s="65">
        <f t="shared" si="681"/>
        <v>0</v>
      </c>
      <c r="AT317" s="65">
        <f t="shared" si="681"/>
        <v>0</v>
      </c>
      <c r="AU317" s="65">
        <f t="shared" si="681"/>
        <v>0</v>
      </c>
      <c r="AV317" s="65">
        <f t="shared" si="681"/>
        <v>0</v>
      </c>
      <c r="AW317" s="65">
        <f t="shared" si="681"/>
        <v>0</v>
      </c>
      <c r="AX317" s="65">
        <f t="shared" si="681"/>
        <v>0</v>
      </c>
      <c r="AY317" s="65">
        <f t="shared" si="681"/>
        <v>0</v>
      </c>
      <c r="AZ317" s="65">
        <f t="shared" si="681"/>
        <v>0</v>
      </c>
      <c r="BA317" s="65">
        <f t="shared" si="681"/>
        <v>0</v>
      </c>
      <c r="BB317" s="65">
        <f t="shared" si="681"/>
        <v>0</v>
      </c>
      <c r="BC317" s="65">
        <f t="shared" si="681"/>
        <v>0</v>
      </c>
      <c r="BD317" s="65">
        <f t="shared" si="681"/>
        <v>0</v>
      </c>
      <c r="BE317" s="65">
        <f t="shared" si="681"/>
        <v>0</v>
      </c>
      <c r="BF317" s="65">
        <f t="shared" si="681"/>
        <v>0</v>
      </c>
      <c r="BG317" s="65">
        <f t="shared" si="681"/>
        <v>0</v>
      </c>
      <c r="BH317" s="65">
        <f t="shared" si="681"/>
        <v>0</v>
      </c>
      <c r="BI317" s="65">
        <f t="shared" si="681"/>
        <v>0</v>
      </c>
      <c r="BJ317" s="65">
        <f t="shared" si="681"/>
        <v>0</v>
      </c>
      <c r="BK317" s="65">
        <f t="shared" si="681"/>
        <v>0</v>
      </c>
      <c r="BL317" s="66">
        <f>SUM(BL318)</f>
        <v>71923416</v>
      </c>
      <c r="BM317" s="65">
        <f>SUM(BM318)</f>
        <v>76123416</v>
      </c>
      <c r="BN317" s="65">
        <f t="shared" ref="BN317:ED317" si="682">SUM(BN318)</f>
        <v>26191667</v>
      </c>
      <c r="BO317" s="65">
        <f t="shared" si="682"/>
        <v>26191667</v>
      </c>
      <c r="BP317" s="65">
        <f t="shared" si="682"/>
        <v>0</v>
      </c>
      <c r="BQ317" s="135">
        <f t="shared" si="682"/>
        <v>0</v>
      </c>
      <c r="BR317" s="135">
        <f t="shared" si="682"/>
        <v>0</v>
      </c>
      <c r="BS317" s="135">
        <f t="shared" si="682"/>
        <v>0</v>
      </c>
      <c r="BT317" s="65">
        <f t="shared" si="682"/>
        <v>0</v>
      </c>
      <c r="BU317" s="135">
        <f t="shared" si="682"/>
        <v>154700000</v>
      </c>
      <c r="BV317" s="135">
        <f t="shared" si="682"/>
        <v>108209999</v>
      </c>
      <c r="BW317" s="135">
        <f t="shared" si="682"/>
        <v>108209999</v>
      </c>
      <c r="BX317" s="135"/>
      <c r="BY317" s="65">
        <f t="shared" si="682"/>
        <v>74081118.480000004</v>
      </c>
      <c r="BZ317" s="135">
        <f t="shared" si="682"/>
        <v>0</v>
      </c>
      <c r="CA317" s="135">
        <f t="shared" si="682"/>
        <v>0</v>
      </c>
      <c r="CB317" s="135">
        <f t="shared" si="682"/>
        <v>0</v>
      </c>
      <c r="CC317" s="135"/>
      <c r="CD317" s="65">
        <f t="shared" si="682"/>
        <v>0</v>
      </c>
      <c r="CE317" s="135">
        <f t="shared" si="682"/>
        <v>0</v>
      </c>
      <c r="CF317" s="135">
        <f t="shared" si="682"/>
        <v>0</v>
      </c>
      <c r="CG317" s="135">
        <f t="shared" si="682"/>
        <v>0</v>
      </c>
      <c r="CH317" s="65">
        <f t="shared" si="682"/>
        <v>0</v>
      </c>
      <c r="CI317" s="135">
        <f t="shared" si="682"/>
        <v>0</v>
      </c>
      <c r="CJ317" s="135">
        <f t="shared" si="682"/>
        <v>0</v>
      </c>
      <c r="CK317" s="135">
        <f t="shared" si="682"/>
        <v>0</v>
      </c>
      <c r="CL317" s="65">
        <f t="shared" si="682"/>
        <v>0</v>
      </c>
      <c r="CM317" s="135">
        <f t="shared" si="682"/>
        <v>0</v>
      </c>
      <c r="CN317" s="135">
        <f t="shared" si="682"/>
        <v>0</v>
      </c>
      <c r="CO317" s="135">
        <f t="shared" si="682"/>
        <v>0</v>
      </c>
      <c r="CP317" s="65">
        <f t="shared" si="682"/>
        <v>0</v>
      </c>
      <c r="CQ317" s="135">
        <f t="shared" si="682"/>
        <v>0</v>
      </c>
      <c r="CR317" s="135">
        <f t="shared" si="682"/>
        <v>0</v>
      </c>
      <c r="CS317" s="135">
        <f t="shared" si="682"/>
        <v>0</v>
      </c>
      <c r="CT317" s="135"/>
      <c r="CU317" s="65">
        <f t="shared" si="682"/>
        <v>0</v>
      </c>
      <c r="CV317" s="135">
        <f t="shared" si="682"/>
        <v>0</v>
      </c>
      <c r="CW317" s="135">
        <f t="shared" si="682"/>
        <v>0</v>
      </c>
      <c r="CX317" s="135">
        <f t="shared" si="682"/>
        <v>0</v>
      </c>
      <c r="CY317" s="135"/>
      <c r="CZ317" s="65">
        <f t="shared" si="682"/>
        <v>0</v>
      </c>
      <c r="DA317" s="135">
        <f t="shared" si="682"/>
        <v>0</v>
      </c>
      <c r="DB317" s="135">
        <f t="shared" si="682"/>
        <v>0</v>
      </c>
      <c r="DC317" s="135">
        <f t="shared" si="682"/>
        <v>0</v>
      </c>
      <c r="DD317" s="65">
        <f t="shared" si="682"/>
        <v>74081118.480000004</v>
      </c>
      <c r="DE317" s="65">
        <f t="shared" si="682"/>
        <v>154700000</v>
      </c>
      <c r="DF317" s="65">
        <f t="shared" si="682"/>
        <v>108209999</v>
      </c>
      <c r="DG317" s="65">
        <f t="shared" si="682"/>
        <v>108209999</v>
      </c>
      <c r="DH317" s="65"/>
      <c r="DI317" s="65">
        <f t="shared" si="682"/>
        <v>0</v>
      </c>
      <c r="DJ317" s="65">
        <f t="shared" si="682"/>
        <v>0</v>
      </c>
      <c r="DK317" s="65">
        <f t="shared" si="682"/>
        <v>0</v>
      </c>
      <c r="DL317" s="65">
        <f t="shared" si="682"/>
        <v>0</v>
      </c>
      <c r="DM317" s="65">
        <f t="shared" si="682"/>
        <v>0</v>
      </c>
      <c r="DN317" s="65">
        <f t="shared" si="682"/>
        <v>149747962</v>
      </c>
      <c r="DO317" s="65">
        <f t="shared" si="682"/>
        <v>24850000</v>
      </c>
      <c r="DP317" s="65">
        <f t="shared" si="682"/>
        <v>4000000</v>
      </c>
      <c r="DQ317" s="65">
        <f t="shared" si="682"/>
        <v>76303552.034400001</v>
      </c>
      <c r="DR317" s="65">
        <f t="shared" si="682"/>
        <v>0</v>
      </c>
      <c r="DS317" s="65">
        <f t="shared" si="682"/>
        <v>0</v>
      </c>
      <c r="DT317" s="65">
        <f t="shared" si="682"/>
        <v>0</v>
      </c>
      <c r="DU317" s="65">
        <f t="shared" si="682"/>
        <v>0</v>
      </c>
      <c r="DV317" s="65">
        <f t="shared" si="682"/>
        <v>0</v>
      </c>
      <c r="DW317" s="65">
        <f t="shared" si="682"/>
        <v>0</v>
      </c>
      <c r="DX317" s="65">
        <f t="shared" si="682"/>
        <v>0</v>
      </c>
      <c r="DY317" s="65">
        <f t="shared" si="682"/>
        <v>0</v>
      </c>
      <c r="DZ317" s="65">
        <f t="shared" si="682"/>
        <v>0</v>
      </c>
      <c r="EA317" s="65">
        <f t="shared" si="682"/>
        <v>0</v>
      </c>
      <c r="EB317" s="65">
        <f t="shared" si="682"/>
        <v>0</v>
      </c>
      <c r="EC317" s="65">
        <f t="shared" si="682"/>
        <v>0</v>
      </c>
      <c r="ED317" s="65">
        <f t="shared" si="682"/>
        <v>0</v>
      </c>
      <c r="EE317" s="65">
        <f t="shared" ref="EE317:ER317" si="683">SUM(EE318)</f>
        <v>0</v>
      </c>
      <c r="EF317" s="65">
        <f t="shared" si="683"/>
        <v>0</v>
      </c>
      <c r="EG317" s="65">
        <f t="shared" si="683"/>
        <v>0</v>
      </c>
      <c r="EH317" s="65">
        <f t="shared" si="683"/>
        <v>0</v>
      </c>
      <c r="EI317" s="65">
        <f t="shared" si="683"/>
        <v>0</v>
      </c>
      <c r="EJ317" s="65">
        <f t="shared" si="683"/>
        <v>0</v>
      </c>
      <c r="EK317" s="65">
        <f t="shared" si="683"/>
        <v>0</v>
      </c>
      <c r="EL317" s="65">
        <f t="shared" si="683"/>
        <v>0</v>
      </c>
      <c r="EM317" s="65">
        <f t="shared" si="683"/>
        <v>0</v>
      </c>
      <c r="EN317" s="65">
        <f t="shared" si="683"/>
        <v>0</v>
      </c>
      <c r="EO317" s="65">
        <f t="shared" si="683"/>
        <v>0</v>
      </c>
      <c r="EP317" s="65">
        <f t="shared" si="683"/>
        <v>0</v>
      </c>
      <c r="EQ317" s="65">
        <f t="shared" si="683"/>
        <v>0</v>
      </c>
      <c r="ER317" s="65">
        <f t="shared" si="683"/>
        <v>0</v>
      </c>
      <c r="ES317" s="65">
        <f>SUM(ES318)</f>
        <v>76303552.034400001</v>
      </c>
      <c r="ET317" s="65">
        <f t="shared" ref="ET317:EV317" si="684">SUM(ET318)</f>
        <v>149747962</v>
      </c>
      <c r="EU317" s="65">
        <f t="shared" si="684"/>
        <v>24850000</v>
      </c>
      <c r="EV317" s="65">
        <f t="shared" si="684"/>
        <v>4000000</v>
      </c>
      <c r="EW317" s="675"/>
      <c r="EX317" s="675"/>
      <c r="EY317" s="675"/>
      <c r="EZ317" s="675"/>
      <c r="FA317" s="675"/>
      <c r="FB317" s="675"/>
      <c r="FC317" s="675"/>
      <c r="FD317" s="675"/>
      <c r="FE317" s="675"/>
      <c r="FF317" s="82">
        <f>SUM(FF318)</f>
        <v>78592658.595431998</v>
      </c>
      <c r="FG317" s="65">
        <f>SUM(FG318)</f>
        <v>300900745.10983199</v>
      </c>
    </row>
    <row r="318" spans="1:163" ht="75" customHeight="1" x14ac:dyDescent="0.2">
      <c r="A318" s="299"/>
      <c r="B318" s="358"/>
      <c r="C318" s="247">
        <v>36</v>
      </c>
      <c r="D318" s="241" t="s">
        <v>701</v>
      </c>
      <c r="E318" s="522">
        <v>0.4</v>
      </c>
      <c r="F318" s="522">
        <v>0.6</v>
      </c>
      <c r="G318" s="226">
        <v>212</v>
      </c>
      <c r="H318" s="222" t="s">
        <v>729</v>
      </c>
      <c r="I318" s="455" t="s">
        <v>730</v>
      </c>
      <c r="J318" s="223" t="s">
        <v>704</v>
      </c>
      <c r="K318" s="426">
        <v>4</v>
      </c>
      <c r="L318" s="273" t="s">
        <v>58</v>
      </c>
      <c r="M318" s="247">
        <v>1</v>
      </c>
      <c r="N318" s="247">
        <v>1</v>
      </c>
      <c r="O318" s="364">
        <v>1</v>
      </c>
      <c r="P318" s="926">
        <v>1</v>
      </c>
      <c r="Q318" s="247">
        <v>1</v>
      </c>
      <c r="R318" s="228"/>
      <c r="S318" s="924">
        <v>1</v>
      </c>
      <c r="T318" s="247">
        <v>1</v>
      </c>
      <c r="U318" s="247"/>
      <c r="V318" s="924">
        <v>0.2</v>
      </c>
      <c r="W318" s="247">
        <v>1</v>
      </c>
      <c r="X318" s="273"/>
      <c r="Y318" s="449">
        <v>1</v>
      </c>
      <c r="Z318" s="227">
        <v>3</v>
      </c>
      <c r="AA318" s="224" t="s">
        <v>450</v>
      </c>
      <c r="AB318" s="77"/>
      <c r="AC318" s="78"/>
      <c r="AD318" s="79"/>
      <c r="AE318" s="79"/>
      <c r="AF318" s="77"/>
      <c r="AG318" s="69">
        <v>71923416</v>
      </c>
      <c r="AH318" s="78">
        <v>22900000</v>
      </c>
      <c r="AI318" s="78">
        <v>22900000</v>
      </c>
      <c r="AJ318" s="77">
        <v>71923416</v>
      </c>
      <c r="AK318" s="78">
        <v>4200000</v>
      </c>
      <c r="AL318" s="78">
        <v>3291667</v>
      </c>
      <c r="AM318" s="78">
        <v>3291667</v>
      </c>
      <c r="AN318" s="77"/>
      <c r="AO318" s="78"/>
      <c r="AP318" s="78"/>
      <c r="AQ318" s="78"/>
      <c r="AR318" s="77"/>
      <c r="AS318" s="78"/>
      <c r="AT318" s="79"/>
      <c r="AU318" s="79"/>
      <c r="AV318" s="77"/>
      <c r="AW318" s="78"/>
      <c r="AX318" s="78"/>
      <c r="AY318" s="78"/>
      <c r="AZ318" s="77"/>
      <c r="BA318" s="78"/>
      <c r="BB318" s="78"/>
      <c r="BC318" s="78"/>
      <c r="BD318" s="77"/>
      <c r="BE318" s="78"/>
      <c r="BF318" s="79"/>
      <c r="BG318" s="79"/>
      <c r="BH318" s="77"/>
      <c r="BI318" s="78"/>
      <c r="BJ318" s="78"/>
      <c r="BK318" s="78"/>
      <c r="BL318" s="67">
        <f>+AB318+AF318+AJ318+AN318+AR318+AV318+AZ318+BD318+BH318</f>
        <v>71923416</v>
      </c>
      <c r="BM318" s="68">
        <f>AC318+AG318+AK318+AO318+AS318+AW318+BA318+BE318+BI318</f>
        <v>76123416</v>
      </c>
      <c r="BN318" s="68">
        <f>AD318+AH318+AL318+AP318+AT318+AX318+BB318+BF318+BJ318</f>
        <v>26191667</v>
      </c>
      <c r="BO318" s="68">
        <f>AE318+AI318+AM318+AQ318+AU318+AY318+BC318+BG318+BK318</f>
        <v>26191667</v>
      </c>
      <c r="BP318" s="682"/>
      <c r="BQ318" s="238"/>
      <c r="BR318" s="238"/>
      <c r="BS318" s="238"/>
      <c r="BT318" s="682"/>
      <c r="BU318" s="238">
        <v>154700000</v>
      </c>
      <c r="BV318" s="238">
        <v>108209999</v>
      </c>
      <c r="BW318" s="238">
        <v>108209999</v>
      </c>
      <c r="BX318" s="238"/>
      <c r="BY318" s="682">
        <v>74081118.480000004</v>
      </c>
      <c r="BZ318" s="238"/>
      <c r="CA318" s="238"/>
      <c r="CB318" s="238"/>
      <c r="CC318" s="238"/>
      <c r="CD318" s="682"/>
      <c r="CE318" s="238"/>
      <c r="CF318" s="238"/>
      <c r="CG318" s="238"/>
      <c r="CH318" s="682"/>
      <c r="CI318" s="238"/>
      <c r="CJ318" s="238"/>
      <c r="CK318" s="238"/>
      <c r="CL318" s="682"/>
      <c r="CM318" s="238"/>
      <c r="CN318" s="238"/>
      <c r="CO318" s="238"/>
      <c r="CP318" s="682"/>
      <c r="CQ318" s="238"/>
      <c r="CR318" s="238"/>
      <c r="CS318" s="238"/>
      <c r="CT318" s="238"/>
      <c r="CU318" s="682"/>
      <c r="CV318" s="238"/>
      <c r="CW318" s="238"/>
      <c r="CX318" s="238"/>
      <c r="CY318" s="238"/>
      <c r="CZ318" s="682"/>
      <c r="DA318" s="238"/>
      <c r="DB318" s="238"/>
      <c r="DC318" s="238"/>
      <c r="DD318" s="676">
        <f>BP318+BT318+BY318+CD318+CH318+CL318+CP318+CU318+CZ318</f>
        <v>74081118.480000004</v>
      </c>
      <c r="DE318" s="711">
        <f>BQ318+BU318+BZ318+CE318+CI318+CM318+CQ318+CV318+DA318</f>
        <v>154700000</v>
      </c>
      <c r="DF318" s="711">
        <f>BR318+BV318+CA318+CF318+CJ318+CN318+CR318+CW318+DB318</f>
        <v>108209999</v>
      </c>
      <c r="DG318" s="711">
        <f>BS318+BW318+CB318+CG318+CK318+CO318+CS318+CX318+DC318</f>
        <v>108209999</v>
      </c>
      <c r="DH318" s="711"/>
      <c r="DI318" s="685"/>
      <c r="DJ318" s="93"/>
      <c r="DK318" s="685"/>
      <c r="DL318" s="685"/>
      <c r="DM318" s="685"/>
      <c r="DN318" s="685">
        <v>149747962</v>
      </c>
      <c r="DO318" s="685">
        <v>24850000</v>
      </c>
      <c r="DP318" s="685">
        <v>4000000</v>
      </c>
      <c r="DQ318" s="685">
        <v>76303552.034400001</v>
      </c>
      <c r="DR318" s="685"/>
      <c r="DS318" s="685"/>
      <c r="DT318" s="685"/>
      <c r="DU318" s="685"/>
      <c r="DV318" s="685"/>
      <c r="DW318" s="685"/>
      <c r="DX318" s="685"/>
      <c r="DY318" s="685"/>
      <c r="DZ318" s="685"/>
      <c r="EA318" s="685"/>
      <c r="EB318" s="685"/>
      <c r="EC318" s="685"/>
      <c r="ED318" s="685"/>
      <c r="EE318" s="685"/>
      <c r="EF318" s="685"/>
      <c r="EG318" s="685"/>
      <c r="EH318" s="685"/>
      <c r="EI318" s="685"/>
      <c r="EJ318" s="685"/>
      <c r="EK318" s="685"/>
      <c r="EL318" s="685"/>
      <c r="EM318" s="685"/>
      <c r="EN318" s="685"/>
      <c r="EO318" s="685"/>
      <c r="EP318" s="682"/>
      <c r="EQ318" s="682"/>
      <c r="ER318" s="682"/>
      <c r="ES318" s="676">
        <f>DI318+DM318+DQ318+DU318+DY318+EC318+EG318+EK318+EO318</f>
        <v>76303552.034400001</v>
      </c>
      <c r="ET318" s="690">
        <f>DJ318+DN318+DR318+DV318+DZ318+ED318+EH318+EL318+EP318</f>
        <v>149747962</v>
      </c>
      <c r="EU318" s="690">
        <f>DK318+DO318+DS318+DW318+EA318+EE318+EI318+EM318+EQ318</f>
        <v>24850000</v>
      </c>
      <c r="EV318" s="690">
        <f>DL318+DP318+DT318+DX318+EB318+EF318+EJ318+EN318+ER318</f>
        <v>4000000</v>
      </c>
      <c r="EW318" s="834"/>
      <c r="EX318" s="682"/>
      <c r="EY318" s="682">
        <v>78592658.595431998</v>
      </c>
      <c r="EZ318" s="682"/>
      <c r="FA318" s="682"/>
      <c r="FB318" s="682"/>
      <c r="FC318" s="682"/>
      <c r="FD318" s="682"/>
      <c r="FE318" s="682"/>
      <c r="FF318" s="676">
        <f>EW318+EX318+EY318+EZ318+FA318+FB318+FC318+FD318+FE318</f>
        <v>78592658.595431998</v>
      </c>
      <c r="FG318" s="107">
        <f>BL318+DD318+ES318+FF318</f>
        <v>300900745.10983199</v>
      </c>
    </row>
    <row r="319" spans="1:163" ht="24.75" customHeight="1" x14ac:dyDescent="0.2">
      <c r="A319" s="299"/>
      <c r="B319" s="192">
        <v>22</v>
      </c>
      <c r="C319" s="297" t="s">
        <v>731</v>
      </c>
      <c r="D319" s="194"/>
      <c r="E319" s="194"/>
      <c r="F319" s="194"/>
      <c r="G319" s="467"/>
      <c r="H319" s="197"/>
      <c r="I319" s="197"/>
      <c r="J319" s="198"/>
      <c r="K319" s="196"/>
      <c r="L319" s="199"/>
      <c r="M319" s="197"/>
      <c r="N319" s="197"/>
      <c r="O319" s="200"/>
      <c r="P319" s="200"/>
      <c r="Q319" s="197"/>
      <c r="R319" s="201"/>
      <c r="S319" s="864"/>
      <c r="T319" s="197"/>
      <c r="U319" s="197"/>
      <c r="V319" s="200"/>
      <c r="W319" s="196"/>
      <c r="X319" s="196"/>
      <c r="Y319" s="298"/>
      <c r="Z319" s="196"/>
      <c r="AA319" s="196"/>
      <c r="AB319" s="63">
        <f t="shared" ref="AB319:BK319" si="685">AB320</f>
        <v>0</v>
      </c>
      <c r="AC319" s="63">
        <f t="shared" si="685"/>
        <v>0</v>
      </c>
      <c r="AD319" s="63">
        <f t="shared" si="685"/>
        <v>0</v>
      </c>
      <c r="AE319" s="63">
        <f t="shared" si="685"/>
        <v>0</v>
      </c>
      <c r="AF319" s="63">
        <f t="shared" si="685"/>
        <v>230048382</v>
      </c>
      <c r="AG319" s="63">
        <f t="shared" si="685"/>
        <v>217969207</v>
      </c>
      <c r="AH319" s="63">
        <f t="shared" si="685"/>
        <v>212093674</v>
      </c>
      <c r="AI319" s="63">
        <f t="shared" si="685"/>
        <v>212093674</v>
      </c>
      <c r="AJ319" s="63">
        <f t="shared" si="685"/>
        <v>0</v>
      </c>
      <c r="AK319" s="63">
        <f t="shared" si="685"/>
        <v>0</v>
      </c>
      <c r="AL319" s="63">
        <f t="shared" si="685"/>
        <v>0</v>
      </c>
      <c r="AM319" s="63">
        <f t="shared" si="685"/>
        <v>0</v>
      </c>
      <c r="AN319" s="63">
        <f t="shared" si="685"/>
        <v>0</v>
      </c>
      <c r="AO319" s="63">
        <f t="shared" si="685"/>
        <v>0</v>
      </c>
      <c r="AP319" s="63">
        <f t="shared" si="685"/>
        <v>0</v>
      </c>
      <c r="AQ319" s="63">
        <f t="shared" si="685"/>
        <v>0</v>
      </c>
      <c r="AR319" s="63">
        <f t="shared" si="685"/>
        <v>0</v>
      </c>
      <c r="AS319" s="63">
        <f t="shared" si="685"/>
        <v>0</v>
      </c>
      <c r="AT319" s="63">
        <f t="shared" si="685"/>
        <v>0</v>
      </c>
      <c r="AU319" s="63">
        <f t="shared" si="685"/>
        <v>0</v>
      </c>
      <c r="AV319" s="63">
        <f t="shared" si="685"/>
        <v>0</v>
      </c>
      <c r="AW319" s="63">
        <f t="shared" si="685"/>
        <v>0</v>
      </c>
      <c r="AX319" s="63">
        <f t="shared" si="685"/>
        <v>0</v>
      </c>
      <c r="AY319" s="63">
        <f t="shared" si="685"/>
        <v>0</v>
      </c>
      <c r="AZ319" s="63">
        <f t="shared" si="685"/>
        <v>0</v>
      </c>
      <c r="BA319" s="63">
        <f t="shared" si="685"/>
        <v>0</v>
      </c>
      <c r="BB319" s="63">
        <f t="shared" si="685"/>
        <v>0</v>
      </c>
      <c r="BC319" s="63">
        <f t="shared" si="685"/>
        <v>0</v>
      </c>
      <c r="BD319" s="63">
        <f t="shared" si="685"/>
        <v>0</v>
      </c>
      <c r="BE319" s="63">
        <f t="shared" si="685"/>
        <v>0</v>
      </c>
      <c r="BF319" s="63">
        <f t="shared" si="685"/>
        <v>0</v>
      </c>
      <c r="BG319" s="63">
        <f t="shared" si="685"/>
        <v>0</v>
      </c>
      <c r="BH319" s="63">
        <f t="shared" si="685"/>
        <v>0</v>
      </c>
      <c r="BI319" s="63">
        <f t="shared" si="685"/>
        <v>0</v>
      </c>
      <c r="BJ319" s="63">
        <f t="shared" si="685"/>
        <v>0</v>
      </c>
      <c r="BK319" s="63">
        <f t="shared" si="685"/>
        <v>0</v>
      </c>
      <c r="BL319" s="64">
        <f>BL320</f>
        <v>230048382</v>
      </c>
      <c r="BM319" s="63">
        <f>BM320</f>
        <v>217969207</v>
      </c>
      <c r="BN319" s="63">
        <f t="shared" ref="BN319:ED319" si="686">BN320</f>
        <v>212093674</v>
      </c>
      <c r="BO319" s="63">
        <f t="shared" si="686"/>
        <v>212093674</v>
      </c>
      <c r="BP319" s="63">
        <f t="shared" si="686"/>
        <v>0</v>
      </c>
      <c r="BQ319" s="133">
        <f t="shared" si="686"/>
        <v>0</v>
      </c>
      <c r="BR319" s="133">
        <f t="shared" si="686"/>
        <v>0</v>
      </c>
      <c r="BS319" s="133">
        <f t="shared" si="686"/>
        <v>0</v>
      </c>
      <c r="BT319" s="63">
        <f t="shared" si="686"/>
        <v>236949833.46000001</v>
      </c>
      <c r="BU319" s="133">
        <f t="shared" si="686"/>
        <v>212553176</v>
      </c>
      <c r="BV319" s="133">
        <f t="shared" si="686"/>
        <v>212523130.55999997</v>
      </c>
      <c r="BW319" s="133">
        <f t="shared" si="686"/>
        <v>212523130.55999991</v>
      </c>
      <c r="BX319" s="133"/>
      <c r="BY319" s="63">
        <f t="shared" si="686"/>
        <v>0</v>
      </c>
      <c r="BZ319" s="133">
        <f t="shared" si="686"/>
        <v>0</v>
      </c>
      <c r="CA319" s="133">
        <f t="shared" si="686"/>
        <v>0</v>
      </c>
      <c r="CB319" s="133">
        <f t="shared" si="686"/>
        <v>0</v>
      </c>
      <c r="CC319" s="133"/>
      <c r="CD319" s="63">
        <f t="shared" si="686"/>
        <v>0</v>
      </c>
      <c r="CE319" s="133">
        <f t="shared" si="686"/>
        <v>0</v>
      </c>
      <c r="CF319" s="133">
        <f t="shared" si="686"/>
        <v>0</v>
      </c>
      <c r="CG319" s="133">
        <f t="shared" si="686"/>
        <v>0</v>
      </c>
      <c r="CH319" s="63">
        <f t="shared" si="686"/>
        <v>0</v>
      </c>
      <c r="CI319" s="133">
        <f t="shared" si="686"/>
        <v>0</v>
      </c>
      <c r="CJ319" s="133">
        <f t="shared" si="686"/>
        <v>0</v>
      </c>
      <c r="CK319" s="133">
        <f t="shared" si="686"/>
        <v>0</v>
      </c>
      <c r="CL319" s="63">
        <f t="shared" si="686"/>
        <v>0</v>
      </c>
      <c r="CM319" s="133">
        <f t="shared" si="686"/>
        <v>0</v>
      </c>
      <c r="CN319" s="133">
        <f t="shared" si="686"/>
        <v>0</v>
      </c>
      <c r="CO319" s="133">
        <f t="shared" si="686"/>
        <v>0</v>
      </c>
      <c r="CP319" s="63">
        <f t="shared" si="686"/>
        <v>0</v>
      </c>
      <c r="CQ319" s="133">
        <f t="shared" si="686"/>
        <v>0</v>
      </c>
      <c r="CR319" s="133">
        <f t="shared" si="686"/>
        <v>0</v>
      </c>
      <c r="CS319" s="133">
        <f t="shared" si="686"/>
        <v>0</v>
      </c>
      <c r="CT319" s="133"/>
      <c r="CU319" s="63">
        <f t="shared" si="686"/>
        <v>0</v>
      </c>
      <c r="CV319" s="133">
        <f t="shared" si="686"/>
        <v>0</v>
      </c>
      <c r="CW319" s="133">
        <f t="shared" si="686"/>
        <v>0</v>
      </c>
      <c r="CX319" s="133">
        <f t="shared" si="686"/>
        <v>0</v>
      </c>
      <c r="CY319" s="133"/>
      <c r="CZ319" s="63">
        <f t="shared" si="686"/>
        <v>0</v>
      </c>
      <c r="DA319" s="133">
        <f t="shared" si="686"/>
        <v>0</v>
      </c>
      <c r="DB319" s="133">
        <f t="shared" si="686"/>
        <v>0</v>
      </c>
      <c r="DC319" s="133">
        <f t="shared" si="686"/>
        <v>0</v>
      </c>
      <c r="DD319" s="63">
        <f t="shared" si="686"/>
        <v>236949833.46000001</v>
      </c>
      <c r="DE319" s="63">
        <f t="shared" si="686"/>
        <v>212553176</v>
      </c>
      <c r="DF319" s="63">
        <f t="shared" si="686"/>
        <v>212523130.55999997</v>
      </c>
      <c r="DG319" s="63">
        <f t="shared" si="686"/>
        <v>212523130.55999991</v>
      </c>
      <c r="DH319" s="63"/>
      <c r="DI319" s="63">
        <f t="shared" si="686"/>
        <v>0</v>
      </c>
      <c r="DJ319" s="63">
        <f t="shared" si="686"/>
        <v>0</v>
      </c>
      <c r="DK319" s="63">
        <f t="shared" si="686"/>
        <v>0</v>
      </c>
      <c r="DL319" s="63">
        <f t="shared" si="686"/>
        <v>0</v>
      </c>
      <c r="DM319" s="63">
        <f t="shared" si="686"/>
        <v>244058328.46380001</v>
      </c>
      <c r="DN319" s="63">
        <f t="shared" si="686"/>
        <v>244500000</v>
      </c>
      <c r="DO319" s="63">
        <f t="shared" si="686"/>
        <v>0</v>
      </c>
      <c r="DP319" s="63">
        <f t="shared" si="686"/>
        <v>0</v>
      </c>
      <c r="DQ319" s="63">
        <f t="shared" si="686"/>
        <v>0</v>
      </c>
      <c r="DR319" s="63">
        <f t="shared" si="686"/>
        <v>0</v>
      </c>
      <c r="DS319" s="63">
        <f t="shared" si="686"/>
        <v>0</v>
      </c>
      <c r="DT319" s="63">
        <f t="shared" si="686"/>
        <v>0</v>
      </c>
      <c r="DU319" s="63">
        <f t="shared" si="686"/>
        <v>0</v>
      </c>
      <c r="DV319" s="63">
        <f t="shared" si="686"/>
        <v>0</v>
      </c>
      <c r="DW319" s="63">
        <f t="shared" si="686"/>
        <v>0</v>
      </c>
      <c r="DX319" s="63">
        <f t="shared" si="686"/>
        <v>0</v>
      </c>
      <c r="DY319" s="63">
        <f t="shared" si="686"/>
        <v>0</v>
      </c>
      <c r="DZ319" s="63">
        <f t="shared" si="686"/>
        <v>0</v>
      </c>
      <c r="EA319" s="63">
        <f t="shared" si="686"/>
        <v>0</v>
      </c>
      <c r="EB319" s="63">
        <f t="shared" si="686"/>
        <v>0</v>
      </c>
      <c r="EC319" s="63">
        <f t="shared" si="686"/>
        <v>0</v>
      </c>
      <c r="ED319" s="63">
        <f t="shared" si="686"/>
        <v>0</v>
      </c>
      <c r="EE319" s="63">
        <f t="shared" ref="EE319:ER319" si="687">EE320</f>
        <v>0</v>
      </c>
      <c r="EF319" s="63">
        <f t="shared" si="687"/>
        <v>0</v>
      </c>
      <c r="EG319" s="63">
        <f t="shared" si="687"/>
        <v>0</v>
      </c>
      <c r="EH319" s="63">
        <f t="shared" si="687"/>
        <v>0</v>
      </c>
      <c r="EI319" s="63">
        <f t="shared" si="687"/>
        <v>0</v>
      </c>
      <c r="EJ319" s="63">
        <f t="shared" si="687"/>
        <v>0</v>
      </c>
      <c r="EK319" s="63">
        <f t="shared" si="687"/>
        <v>0</v>
      </c>
      <c r="EL319" s="63">
        <f t="shared" si="687"/>
        <v>0</v>
      </c>
      <c r="EM319" s="63">
        <f t="shared" si="687"/>
        <v>0</v>
      </c>
      <c r="EN319" s="63">
        <f t="shared" si="687"/>
        <v>0</v>
      </c>
      <c r="EO319" s="63">
        <f t="shared" si="687"/>
        <v>0</v>
      </c>
      <c r="EP319" s="63">
        <f t="shared" si="687"/>
        <v>0</v>
      </c>
      <c r="EQ319" s="63">
        <f t="shared" si="687"/>
        <v>0</v>
      </c>
      <c r="ER319" s="63">
        <f t="shared" si="687"/>
        <v>0</v>
      </c>
      <c r="ES319" s="63">
        <f>ES320</f>
        <v>244058328.46380001</v>
      </c>
      <c r="ET319" s="63">
        <f t="shared" ref="ET319:EV319" si="688">ET320</f>
        <v>244500000</v>
      </c>
      <c r="EU319" s="63">
        <f t="shared" si="688"/>
        <v>0</v>
      </c>
      <c r="EV319" s="63">
        <f t="shared" si="688"/>
        <v>0</v>
      </c>
      <c r="EW319" s="674"/>
      <c r="EX319" s="674"/>
      <c r="EY319" s="674"/>
      <c r="EZ319" s="674"/>
      <c r="FA319" s="674"/>
      <c r="FB319" s="674"/>
      <c r="FC319" s="674"/>
      <c r="FD319" s="674"/>
      <c r="FE319" s="674"/>
      <c r="FF319" s="804">
        <f>FF320</f>
        <v>251380078.31771401</v>
      </c>
      <c r="FG319" s="63">
        <f>FG320</f>
        <v>962436622.24151397</v>
      </c>
    </row>
    <row r="320" spans="1:163" ht="24.75" customHeight="1" x14ac:dyDescent="0.2">
      <c r="A320" s="299"/>
      <c r="B320" s="296"/>
      <c r="C320" s="205">
        <v>74</v>
      </c>
      <c r="D320" s="206" t="s">
        <v>732</v>
      </c>
      <c r="E320" s="209"/>
      <c r="F320" s="209"/>
      <c r="G320" s="210"/>
      <c r="H320" s="206"/>
      <c r="I320" s="259"/>
      <c r="J320" s="208"/>
      <c r="K320" s="208"/>
      <c r="L320" s="260"/>
      <c r="M320" s="259"/>
      <c r="N320" s="259"/>
      <c r="O320" s="150"/>
      <c r="P320" s="150"/>
      <c r="Q320" s="259"/>
      <c r="R320" s="262"/>
      <c r="S320" s="871"/>
      <c r="T320" s="259"/>
      <c r="U320" s="259"/>
      <c r="V320" s="150"/>
      <c r="W320" s="208"/>
      <c r="X320" s="208"/>
      <c r="Y320" s="263"/>
      <c r="Z320" s="208"/>
      <c r="AA320" s="208"/>
      <c r="AB320" s="72">
        <f t="shared" ref="AB320:BK320" si="689">SUM(AB321)</f>
        <v>0</v>
      </c>
      <c r="AC320" s="72">
        <f t="shared" si="689"/>
        <v>0</v>
      </c>
      <c r="AD320" s="72">
        <f t="shared" si="689"/>
        <v>0</v>
      </c>
      <c r="AE320" s="72">
        <f t="shared" si="689"/>
        <v>0</v>
      </c>
      <c r="AF320" s="72">
        <f t="shared" si="689"/>
        <v>230048382</v>
      </c>
      <c r="AG320" s="72">
        <f t="shared" si="689"/>
        <v>217969207</v>
      </c>
      <c r="AH320" s="72">
        <f t="shared" si="689"/>
        <v>212093674</v>
      </c>
      <c r="AI320" s="72">
        <f t="shared" si="689"/>
        <v>212093674</v>
      </c>
      <c r="AJ320" s="72">
        <f t="shared" si="689"/>
        <v>0</v>
      </c>
      <c r="AK320" s="72">
        <f t="shared" si="689"/>
        <v>0</v>
      </c>
      <c r="AL320" s="72">
        <f t="shared" si="689"/>
        <v>0</v>
      </c>
      <c r="AM320" s="72">
        <f t="shared" si="689"/>
        <v>0</v>
      </c>
      <c r="AN320" s="72">
        <f t="shared" si="689"/>
        <v>0</v>
      </c>
      <c r="AO320" s="72">
        <f t="shared" si="689"/>
        <v>0</v>
      </c>
      <c r="AP320" s="72">
        <f t="shared" si="689"/>
        <v>0</v>
      </c>
      <c r="AQ320" s="72">
        <f t="shared" si="689"/>
        <v>0</v>
      </c>
      <c r="AR320" s="72">
        <f t="shared" si="689"/>
        <v>0</v>
      </c>
      <c r="AS320" s="72">
        <f t="shared" si="689"/>
        <v>0</v>
      </c>
      <c r="AT320" s="72">
        <f t="shared" si="689"/>
        <v>0</v>
      </c>
      <c r="AU320" s="72">
        <f t="shared" si="689"/>
        <v>0</v>
      </c>
      <c r="AV320" s="72">
        <f t="shared" si="689"/>
        <v>0</v>
      </c>
      <c r="AW320" s="72">
        <f t="shared" si="689"/>
        <v>0</v>
      </c>
      <c r="AX320" s="72">
        <f t="shared" si="689"/>
        <v>0</v>
      </c>
      <c r="AY320" s="72">
        <f t="shared" si="689"/>
        <v>0</v>
      </c>
      <c r="AZ320" s="72">
        <f t="shared" si="689"/>
        <v>0</v>
      </c>
      <c r="BA320" s="72">
        <f t="shared" si="689"/>
        <v>0</v>
      </c>
      <c r="BB320" s="72">
        <f t="shared" si="689"/>
        <v>0</v>
      </c>
      <c r="BC320" s="72">
        <f t="shared" si="689"/>
        <v>0</v>
      </c>
      <c r="BD320" s="72">
        <f t="shared" si="689"/>
        <v>0</v>
      </c>
      <c r="BE320" s="72">
        <f t="shared" si="689"/>
        <v>0</v>
      </c>
      <c r="BF320" s="72">
        <f t="shared" si="689"/>
        <v>0</v>
      </c>
      <c r="BG320" s="72">
        <f t="shared" si="689"/>
        <v>0</v>
      </c>
      <c r="BH320" s="72">
        <f t="shared" si="689"/>
        <v>0</v>
      </c>
      <c r="BI320" s="72">
        <f t="shared" si="689"/>
        <v>0</v>
      </c>
      <c r="BJ320" s="72">
        <f t="shared" si="689"/>
        <v>0</v>
      </c>
      <c r="BK320" s="72">
        <f t="shared" si="689"/>
        <v>0</v>
      </c>
      <c r="BL320" s="73">
        <f>SUM(BL321)</f>
        <v>230048382</v>
      </c>
      <c r="BM320" s="72">
        <f>SUM(BM321)</f>
        <v>217969207</v>
      </c>
      <c r="BN320" s="72">
        <f t="shared" ref="BN320:ED320" si="690">SUM(BN321)</f>
        <v>212093674</v>
      </c>
      <c r="BO320" s="72">
        <f t="shared" si="690"/>
        <v>212093674</v>
      </c>
      <c r="BP320" s="72">
        <f t="shared" si="690"/>
        <v>0</v>
      </c>
      <c r="BQ320" s="138">
        <f t="shared" si="690"/>
        <v>0</v>
      </c>
      <c r="BR320" s="138">
        <f t="shared" si="690"/>
        <v>0</v>
      </c>
      <c r="BS320" s="138">
        <f t="shared" si="690"/>
        <v>0</v>
      </c>
      <c r="BT320" s="72">
        <f t="shared" si="690"/>
        <v>236949833.46000001</v>
      </c>
      <c r="BU320" s="138">
        <f t="shared" si="690"/>
        <v>212553176</v>
      </c>
      <c r="BV320" s="138">
        <f t="shared" si="690"/>
        <v>212523130.55999997</v>
      </c>
      <c r="BW320" s="138">
        <f t="shared" si="690"/>
        <v>212523130.55999991</v>
      </c>
      <c r="BX320" s="138"/>
      <c r="BY320" s="72">
        <f t="shared" si="690"/>
        <v>0</v>
      </c>
      <c r="BZ320" s="138">
        <f t="shared" si="690"/>
        <v>0</v>
      </c>
      <c r="CA320" s="138">
        <f t="shared" si="690"/>
        <v>0</v>
      </c>
      <c r="CB320" s="138">
        <f t="shared" si="690"/>
        <v>0</v>
      </c>
      <c r="CC320" s="138"/>
      <c r="CD320" s="72">
        <f t="shared" si="690"/>
        <v>0</v>
      </c>
      <c r="CE320" s="138">
        <f t="shared" si="690"/>
        <v>0</v>
      </c>
      <c r="CF320" s="138">
        <f t="shared" si="690"/>
        <v>0</v>
      </c>
      <c r="CG320" s="138">
        <f t="shared" si="690"/>
        <v>0</v>
      </c>
      <c r="CH320" s="72">
        <f t="shared" si="690"/>
        <v>0</v>
      </c>
      <c r="CI320" s="138">
        <f t="shared" si="690"/>
        <v>0</v>
      </c>
      <c r="CJ320" s="138">
        <f t="shared" si="690"/>
        <v>0</v>
      </c>
      <c r="CK320" s="138">
        <f t="shared" si="690"/>
        <v>0</v>
      </c>
      <c r="CL320" s="72">
        <f t="shared" si="690"/>
        <v>0</v>
      </c>
      <c r="CM320" s="138">
        <f t="shared" si="690"/>
        <v>0</v>
      </c>
      <c r="CN320" s="138">
        <f t="shared" si="690"/>
        <v>0</v>
      </c>
      <c r="CO320" s="138">
        <f t="shared" si="690"/>
        <v>0</v>
      </c>
      <c r="CP320" s="72">
        <f t="shared" si="690"/>
        <v>0</v>
      </c>
      <c r="CQ320" s="138">
        <f t="shared" si="690"/>
        <v>0</v>
      </c>
      <c r="CR320" s="138">
        <f t="shared" si="690"/>
        <v>0</v>
      </c>
      <c r="CS320" s="138">
        <f t="shared" si="690"/>
        <v>0</v>
      </c>
      <c r="CT320" s="138"/>
      <c r="CU320" s="72">
        <f t="shared" si="690"/>
        <v>0</v>
      </c>
      <c r="CV320" s="138">
        <f t="shared" si="690"/>
        <v>0</v>
      </c>
      <c r="CW320" s="138">
        <f t="shared" si="690"/>
        <v>0</v>
      </c>
      <c r="CX320" s="138">
        <f t="shared" si="690"/>
        <v>0</v>
      </c>
      <c r="CY320" s="138"/>
      <c r="CZ320" s="72">
        <f t="shared" si="690"/>
        <v>0</v>
      </c>
      <c r="DA320" s="138">
        <f t="shared" si="690"/>
        <v>0</v>
      </c>
      <c r="DB320" s="138">
        <f t="shared" si="690"/>
        <v>0</v>
      </c>
      <c r="DC320" s="138">
        <f t="shared" si="690"/>
        <v>0</v>
      </c>
      <c r="DD320" s="72">
        <f t="shared" si="690"/>
        <v>236949833.46000001</v>
      </c>
      <c r="DE320" s="72">
        <f t="shared" si="690"/>
        <v>212553176</v>
      </c>
      <c r="DF320" s="72">
        <f t="shared" si="690"/>
        <v>212523130.55999997</v>
      </c>
      <c r="DG320" s="72">
        <f t="shared" si="690"/>
        <v>212523130.55999991</v>
      </c>
      <c r="DH320" s="72"/>
      <c r="DI320" s="72">
        <f t="shared" si="690"/>
        <v>0</v>
      </c>
      <c r="DJ320" s="72">
        <f t="shared" si="690"/>
        <v>0</v>
      </c>
      <c r="DK320" s="72">
        <f t="shared" si="690"/>
        <v>0</v>
      </c>
      <c r="DL320" s="72">
        <f t="shared" si="690"/>
        <v>0</v>
      </c>
      <c r="DM320" s="72">
        <f t="shared" si="690"/>
        <v>244058328.46380001</v>
      </c>
      <c r="DN320" s="72">
        <f t="shared" si="690"/>
        <v>244500000</v>
      </c>
      <c r="DO320" s="72">
        <f t="shared" si="690"/>
        <v>0</v>
      </c>
      <c r="DP320" s="72">
        <f t="shared" si="690"/>
        <v>0</v>
      </c>
      <c r="DQ320" s="72">
        <f t="shared" si="690"/>
        <v>0</v>
      </c>
      <c r="DR320" s="72">
        <f t="shared" si="690"/>
        <v>0</v>
      </c>
      <c r="DS320" s="72">
        <f t="shared" si="690"/>
        <v>0</v>
      </c>
      <c r="DT320" s="72">
        <f t="shared" si="690"/>
        <v>0</v>
      </c>
      <c r="DU320" s="72">
        <f t="shared" si="690"/>
        <v>0</v>
      </c>
      <c r="DV320" s="72">
        <f t="shared" si="690"/>
        <v>0</v>
      </c>
      <c r="DW320" s="72">
        <f t="shared" si="690"/>
        <v>0</v>
      </c>
      <c r="DX320" s="72">
        <f t="shared" si="690"/>
        <v>0</v>
      </c>
      <c r="DY320" s="72">
        <f t="shared" si="690"/>
        <v>0</v>
      </c>
      <c r="DZ320" s="72">
        <f t="shared" si="690"/>
        <v>0</v>
      </c>
      <c r="EA320" s="72">
        <f t="shared" si="690"/>
        <v>0</v>
      </c>
      <c r="EB320" s="72">
        <f t="shared" si="690"/>
        <v>0</v>
      </c>
      <c r="EC320" s="72">
        <f t="shared" si="690"/>
        <v>0</v>
      </c>
      <c r="ED320" s="72">
        <f t="shared" si="690"/>
        <v>0</v>
      </c>
      <c r="EE320" s="72">
        <f t="shared" ref="EE320:ER320" si="691">SUM(EE321)</f>
        <v>0</v>
      </c>
      <c r="EF320" s="72">
        <f t="shared" si="691"/>
        <v>0</v>
      </c>
      <c r="EG320" s="72">
        <f t="shared" si="691"/>
        <v>0</v>
      </c>
      <c r="EH320" s="72">
        <f t="shared" si="691"/>
        <v>0</v>
      </c>
      <c r="EI320" s="72">
        <f t="shared" si="691"/>
        <v>0</v>
      </c>
      <c r="EJ320" s="72">
        <f t="shared" si="691"/>
        <v>0</v>
      </c>
      <c r="EK320" s="72">
        <f t="shared" si="691"/>
        <v>0</v>
      </c>
      <c r="EL320" s="72">
        <f t="shared" si="691"/>
        <v>0</v>
      </c>
      <c r="EM320" s="72">
        <f t="shared" si="691"/>
        <v>0</v>
      </c>
      <c r="EN320" s="72">
        <f t="shared" si="691"/>
        <v>0</v>
      </c>
      <c r="EO320" s="72">
        <f t="shared" si="691"/>
        <v>0</v>
      </c>
      <c r="EP320" s="72">
        <f t="shared" si="691"/>
        <v>0</v>
      </c>
      <c r="EQ320" s="72">
        <f t="shared" si="691"/>
        <v>0</v>
      </c>
      <c r="ER320" s="72">
        <f t="shared" si="691"/>
        <v>0</v>
      </c>
      <c r="ES320" s="72">
        <f>SUM(ES321)</f>
        <v>244058328.46380001</v>
      </c>
      <c r="ET320" s="72">
        <f t="shared" ref="ET320:EV320" si="692">SUM(ET321)</f>
        <v>244500000</v>
      </c>
      <c r="EU320" s="72">
        <f t="shared" si="692"/>
        <v>0</v>
      </c>
      <c r="EV320" s="72">
        <f t="shared" si="692"/>
        <v>0</v>
      </c>
      <c r="EW320" s="680"/>
      <c r="EX320" s="680"/>
      <c r="EY320" s="680"/>
      <c r="EZ320" s="680"/>
      <c r="FA320" s="680"/>
      <c r="FB320" s="680"/>
      <c r="FC320" s="680"/>
      <c r="FD320" s="680"/>
      <c r="FE320" s="680"/>
      <c r="FF320" s="805">
        <f>SUM(FF321)</f>
        <v>251380078.31771401</v>
      </c>
      <c r="FG320" s="72">
        <f>SUM(FG321)</f>
        <v>962436622.24151397</v>
      </c>
    </row>
    <row r="321" spans="1:163" ht="65.25" customHeight="1" x14ac:dyDescent="0.2">
      <c r="A321" s="358"/>
      <c r="B321" s="358"/>
      <c r="C321" s="247">
        <v>36</v>
      </c>
      <c r="D321" s="241" t="s">
        <v>701</v>
      </c>
      <c r="E321" s="522">
        <v>0.4</v>
      </c>
      <c r="F321" s="522">
        <v>0.6</v>
      </c>
      <c r="G321" s="226">
        <v>213</v>
      </c>
      <c r="H321" s="222" t="s">
        <v>733</v>
      </c>
      <c r="I321" s="455" t="s">
        <v>734</v>
      </c>
      <c r="J321" s="223" t="s">
        <v>704</v>
      </c>
      <c r="K321" s="426">
        <v>4</v>
      </c>
      <c r="L321" s="273" t="s">
        <v>58</v>
      </c>
      <c r="M321" s="247">
        <v>12</v>
      </c>
      <c r="N321" s="247">
        <v>12</v>
      </c>
      <c r="O321" s="364">
        <v>12</v>
      </c>
      <c r="P321" s="926">
        <v>11</v>
      </c>
      <c r="Q321" s="247">
        <v>12</v>
      </c>
      <c r="R321" s="228"/>
      <c r="S321" s="924">
        <v>12</v>
      </c>
      <c r="T321" s="247">
        <v>12</v>
      </c>
      <c r="U321" s="247"/>
      <c r="V321" s="924">
        <v>0</v>
      </c>
      <c r="W321" s="247">
        <v>12</v>
      </c>
      <c r="X321" s="562"/>
      <c r="Y321" s="526">
        <f>BL321/BL320</f>
        <v>1</v>
      </c>
      <c r="Z321" s="227">
        <v>10</v>
      </c>
      <c r="AA321" s="334" t="s">
        <v>385</v>
      </c>
      <c r="AB321" s="84"/>
      <c r="AC321" s="78"/>
      <c r="AD321" s="79"/>
      <c r="AE321" s="79"/>
      <c r="AF321" s="77">
        <v>230048382</v>
      </c>
      <c r="AG321" s="75">
        <v>217969207</v>
      </c>
      <c r="AH321" s="78">
        <v>212093674</v>
      </c>
      <c r="AI321" s="78">
        <v>212093674</v>
      </c>
      <c r="AJ321" s="84"/>
      <c r="AK321" s="78"/>
      <c r="AL321" s="78"/>
      <c r="AM321" s="78"/>
      <c r="AN321" s="84"/>
      <c r="AO321" s="78"/>
      <c r="AP321" s="78"/>
      <c r="AQ321" s="78"/>
      <c r="AR321" s="84"/>
      <c r="AS321" s="78"/>
      <c r="AT321" s="79"/>
      <c r="AU321" s="79"/>
      <c r="AV321" s="84"/>
      <c r="AW321" s="78"/>
      <c r="AX321" s="78"/>
      <c r="AY321" s="78"/>
      <c r="AZ321" s="84"/>
      <c r="BA321" s="78"/>
      <c r="BB321" s="78"/>
      <c r="BC321" s="78"/>
      <c r="BD321" s="84"/>
      <c r="BE321" s="78"/>
      <c r="BF321" s="79"/>
      <c r="BG321" s="79"/>
      <c r="BH321" s="84"/>
      <c r="BI321" s="78"/>
      <c r="BJ321" s="78"/>
      <c r="BK321" s="78"/>
      <c r="BL321" s="67">
        <f>+AB321+AF321+AJ321+AN321+AR321+AV321+AZ321+BD321+BH321</f>
        <v>230048382</v>
      </c>
      <c r="BM321" s="68">
        <f>AC321+AG321+AK321+AO321+AS321+AW321+BA321+BE321+BI321</f>
        <v>217969207</v>
      </c>
      <c r="BN321" s="68">
        <f>AD321+AH321+AL321+AP321+AT321+AX321+BB321+BF321+BJ321</f>
        <v>212093674</v>
      </c>
      <c r="BO321" s="68">
        <f>AE321+AI321+AM321+AQ321+AU321+AY321+BC321+BG321+BK321</f>
        <v>212093674</v>
      </c>
      <c r="BP321" s="682"/>
      <c r="BQ321" s="238"/>
      <c r="BR321" s="238"/>
      <c r="BS321" s="238"/>
      <c r="BT321" s="685">
        <v>236949833.46000001</v>
      </c>
      <c r="BU321" s="238">
        <f>236949833+5875533-30272190</f>
        <v>212553176</v>
      </c>
      <c r="BV321" s="238">
        <v>212523130.55999997</v>
      </c>
      <c r="BW321" s="238">
        <v>212523130.55999991</v>
      </c>
      <c r="BX321" s="238"/>
      <c r="BY321" s="682"/>
      <c r="BZ321" s="238"/>
      <c r="CA321" s="238"/>
      <c r="CB321" s="238"/>
      <c r="CC321" s="238"/>
      <c r="CD321" s="682"/>
      <c r="CE321" s="238"/>
      <c r="CF321" s="238"/>
      <c r="CG321" s="238"/>
      <c r="CH321" s="682"/>
      <c r="CI321" s="238"/>
      <c r="CJ321" s="238"/>
      <c r="CK321" s="238"/>
      <c r="CL321" s="682"/>
      <c r="CM321" s="238"/>
      <c r="CN321" s="238"/>
      <c r="CO321" s="238"/>
      <c r="CP321" s="682"/>
      <c r="CQ321" s="238"/>
      <c r="CR321" s="238"/>
      <c r="CS321" s="238"/>
      <c r="CT321" s="238"/>
      <c r="CU321" s="682"/>
      <c r="CV321" s="238"/>
      <c r="CW321" s="238"/>
      <c r="CX321" s="238"/>
      <c r="CY321" s="238"/>
      <c r="CZ321" s="682"/>
      <c r="DA321" s="238"/>
      <c r="DB321" s="238"/>
      <c r="DC321" s="238"/>
      <c r="DD321" s="676">
        <f>BP321+BT321+BY321+CD321+CH321+CL321+CP321+CU321+CZ321</f>
        <v>236949833.46000001</v>
      </c>
      <c r="DE321" s="711">
        <f>BQ321+BU321+BZ321+CE321+CI321+CM321+CQ321+CV321+DA321</f>
        <v>212553176</v>
      </c>
      <c r="DF321" s="711">
        <f>BR321+BV321+CA321+CF321+CJ321+CN321+CR321+CW321+DB321</f>
        <v>212523130.55999997</v>
      </c>
      <c r="DG321" s="711">
        <f>BS321+BW321+CB321+CG321+CK321+CO321+CS321+CX321+DC321</f>
        <v>212523130.55999991</v>
      </c>
      <c r="DH321" s="711"/>
      <c r="DI321" s="685"/>
      <c r="DJ321" s="93"/>
      <c r="DK321" s="685"/>
      <c r="DL321" s="685"/>
      <c r="DM321" s="685">
        <v>244058328.46380001</v>
      </c>
      <c r="DN321" s="685">
        <v>244500000</v>
      </c>
      <c r="DO321" s="685"/>
      <c r="DP321" s="685"/>
      <c r="DQ321" s="685"/>
      <c r="DR321" s="685"/>
      <c r="DS321" s="685"/>
      <c r="DT321" s="685"/>
      <c r="DU321" s="685"/>
      <c r="DV321" s="685"/>
      <c r="DW321" s="685"/>
      <c r="DX321" s="685"/>
      <c r="DY321" s="685"/>
      <c r="DZ321" s="685"/>
      <c r="EA321" s="685"/>
      <c r="EB321" s="685"/>
      <c r="EC321" s="685"/>
      <c r="ED321" s="685"/>
      <c r="EE321" s="685"/>
      <c r="EF321" s="685"/>
      <c r="EG321" s="685"/>
      <c r="EH321" s="685"/>
      <c r="EI321" s="685"/>
      <c r="EJ321" s="685"/>
      <c r="EK321" s="685"/>
      <c r="EL321" s="685"/>
      <c r="EM321" s="685"/>
      <c r="EN321" s="685"/>
      <c r="EO321" s="685"/>
      <c r="EP321" s="682"/>
      <c r="EQ321" s="682"/>
      <c r="ER321" s="682"/>
      <c r="ES321" s="676">
        <f>DI321+DM321+DQ321+DU321+DY321+EC321+EG321+EK321+EO321</f>
        <v>244058328.46380001</v>
      </c>
      <c r="ET321" s="690">
        <f>DJ321+DN321+DR321+DV321+DZ321+ED321+EH321+EL321+EP321</f>
        <v>244500000</v>
      </c>
      <c r="EU321" s="690">
        <f>DK321+DO321+DS321+DW321+EA321+EE321+EI321+EM321+EQ321</f>
        <v>0</v>
      </c>
      <c r="EV321" s="690">
        <f>DL321+DP321+DT321+DX321+EB321+EF321+EJ321+EN321+ER321</f>
        <v>0</v>
      </c>
      <c r="EW321" s="834"/>
      <c r="EX321" s="682">
        <v>251380078.31771401</v>
      </c>
      <c r="EY321" s="682"/>
      <c r="EZ321" s="682"/>
      <c r="FA321" s="682"/>
      <c r="FB321" s="682"/>
      <c r="FC321" s="682"/>
      <c r="FD321" s="682"/>
      <c r="FE321" s="682"/>
      <c r="FF321" s="676">
        <f>EW321+EX321+EY321+EZ321+FA321+FB321+FC321+FD321+FE321</f>
        <v>251380078.31771401</v>
      </c>
      <c r="FG321" s="107">
        <f>BL321+DD321+ES321+FF321</f>
        <v>962436622.24151397</v>
      </c>
    </row>
    <row r="322" spans="1:163" ht="24.75" customHeight="1" x14ac:dyDescent="0.2">
      <c r="A322" s="287">
        <v>4</v>
      </c>
      <c r="B322" s="288" t="s">
        <v>735</v>
      </c>
      <c r="C322" s="289"/>
      <c r="D322" s="290"/>
      <c r="E322" s="290"/>
      <c r="F322" s="290"/>
      <c r="G322" s="289"/>
      <c r="H322" s="290"/>
      <c r="I322" s="290"/>
      <c r="J322" s="291"/>
      <c r="K322" s="289"/>
      <c r="L322" s="292"/>
      <c r="M322" s="290"/>
      <c r="N322" s="290"/>
      <c r="O322" s="293"/>
      <c r="P322" s="293"/>
      <c r="Q322" s="290"/>
      <c r="R322" s="294"/>
      <c r="S322" s="875"/>
      <c r="T322" s="290"/>
      <c r="U322" s="290"/>
      <c r="V322" s="293"/>
      <c r="W322" s="289"/>
      <c r="X322" s="289"/>
      <c r="Y322" s="295"/>
      <c r="Z322" s="289"/>
      <c r="AA322" s="289"/>
      <c r="AB322" s="61">
        <f t="shared" ref="AB322:BG322" si="693">AB323+AB339+AB353</f>
        <v>0</v>
      </c>
      <c r="AC322" s="61">
        <f t="shared" si="693"/>
        <v>0</v>
      </c>
      <c r="AD322" s="61">
        <f t="shared" si="693"/>
        <v>0</v>
      </c>
      <c r="AE322" s="61">
        <f t="shared" si="693"/>
        <v>0</v>
      </c>
      <c r="AF322" s="61">
        <f t="shared" si="693"/>
        <v>6015925271</v>
      </c>
      <c r="AG322" s="61">
        <f t="shared" si="693"/>
        <v>6021924915</v>
      </c>
      <c r="AH322" s="61">
        <f t="shared" si="693"/>
        <v>496704244</v>
      </c>
      <c r="AI322" s="61">
        <f t="shared" si="693"/>
        <v>473727614</v>
      </c>
      <c r="AJ322" s="61">
        <f t="shared" si="693"/>
        <v>1077000000</v>
      </c>
      <c r="AK322" s="61">
        <f t="shared" si="693"/>
        <v>1347000000</v>
      </c>
      <c r="AL322" s="61">
        <f t="shared" si="693"/>
        <v>793204600</v>
      </c>
      <c r="AM322" s="61">
        <f t="shared" si="693"/>
        <v>742058578</v>
      </c>
      <c r="AN322" s="61">
        <f t="shared" si="693"/>
        <v>0</v>
      </c>
      <c r="AO322" s="61">
        <f t="shared" si="693"/>
        <v>0</v>
      </c>
      <c r="AP322" s="61">
        <f t="shared" si="693"/>
        <v>0</v>
      </c>
      <c r="AQ322" s="61">
        <f t="shared" si="693"/>
        <v>0</v>
      </c>
      <c r="AR322" s="61">
        <f t="shared" si="693"/>
        <v>0</v>
      </c>
      <c r="AS322" s="61">
        <f t="shared" si="693"/>
        <v>0</v>
      </c>
      <c r="AT322" s="61">
        <f t="shared" si="693"/>
        <v>0</v>
      </c>
      <c r="AU322" s="61">
        <f t="shared" si="693"/>
        <v>0</v>
      </c>
      <c r="AV322" s="61">
        <f t="shared" si="693"/>
        <v>0</v>
      </c>
      <c r="AW322" s="61">
        <f t="shared" si="693"/>
        <v>0</v>
      </c>
      <c r="AX322" s="61">
        <f t="shared" si="693"/>
        <v>0</v>
      </c>
      <c r="AY322" s="61">
        <f t="shared" si="693"/>
        <v>0</v>
      </c>
      <c r="AZ322" s="61">
        <f t="shared" si="693"/>
        <v>0</v>
      </c>
      <c r="BA322" s="61">
        <f t="shared" si="693"/>
        <v>0</v>
      </c>
      <c r="BB322" s="61">
        <f t="shared" si="693"/>
        <v>0</v>
      </c>
      <c r="BC322" s="61">
        <f t="shared" si="693"/>
        <v>0</v>
      </c>
      <c r="BD322" s="61">
        <f t="shared" si="693"/>
        <v>0</v>
      </c>
      <c r="BE322" s="61">
        <f t="shared" si="693"/>
        <v>0</v>
      </c>
      <c r="BF322" s="61">
        <f t="shared" si="693"/>
        <v>0</v>
      </c>
      <c r="BG322" s="61">
        <f t="shared" si="693"/>
        <v>0</v>
      </c>
      <c r="BH322" s="61">
        <f t="shared" ref="BH322:DC322" si="694">BH323+BH339+BH353</f>
        <v>1000000000</v>
      </c>
      <c r="BI322" s="61">
        <f t="shared" si="694"/>
        <v>0</v>
      </c>
      <c r="BJ322" s="61">
        <f t="shared" si="694"/>
        <v>0</v>
      </c>
      <c r="BK322" s="61">
        <f t="shared" si="694"/>
        <v>0</v>
      </c>
      <c r="BL322" s="81">
        <f t="shared" si="694"/>
        <v>8092925271</v>
      </c>
      <c r="BM322" s="61">
        <f t="shared" si="694"/>
        <v>7368924915</v>
      </c>
      <c r="BN322" s="61">
        <f t="shared" si="694"/>
        <v>1289908844</v>
      </c>
      <c r="BO322" s="61">
        <f t="shared" si="694"/>
        <v>1215786192</v>
      </c>
      <c r="BP322" s="61">
        <f t="shared" si="694"/>
        <v>0</v>
      </c>
      <c r="BQ322" s="132">
        <f t="shared" si="694"/>
        <v>0</v>
      </c>
      <c r="BR322" s="132">
        <f t="shared" si="694"/>
        <v>0</v>
      </c>
      <c r="BS322" s="132">
        <f t="shared" si="694"/>
        <v>0</v>
      </c>
      <c r="BT322" s="61">
        <f t="shared" si="694"/>
        <v>1804560000</v>
      </c>
      <c r="BU322" s="132">
        <f t="shared" si="694"/>
        <v>7932683366</v>
      </c>
      <c r="BV322" s="132">
        <f t="shared" si="694"/>
        <v>3967268943</v>
      </c>
      <c r="BW322" s="132">
        <f t="shared" si="694"/>
        <v>3967268943</v>
      </c>
      <c r="BX322" s="132"/>
      <c r="BY322" s="61">
        <f t="shared" si="694"/>
        <v>1014349775.75</v>
      </c>
      <c r="BZ322" s="132">
        <f t="shared" si="694"/>
        <v>2900992979.0999999</v>
      </c>
      <c r="CA322" s="132">
        <f t="shared" si="694"/>
        <v>2055807979</v>
      </c>
      <c r="CB322" s="132">
        <f t="shared" si="694"/>
        <v>1921149814</v>
      </c>
      <c r="CC322" s="132"/>
      <c r="CD322" s="61">
        <f t="shared" si="694"/>
        <v>0</v>
      </c>
      <c r="CE322" s="132">
        <f t="shared" si="694"/>
        <v>500000000</v>
      </c>
      <c r="CF322" s="132">
        <f t="shared" si="694"/>
        <v>0</v>
      </c>
      <c r="CG322" s="132">
        <f t="shared" si="694"/>
        <v>0</v>
      </c>
      <c r="CH322" s="61">
        <f t="shared" si="694"/>
        <v>0</v>
      </c>
      <c r="CI322" s="132">
        <f t="shared" si="694"/>
        <v>0</v>
      </c>
      <c r="CJ322" s="132">
        <f t="shared" si="694"/>
        <v>0</v>
      </c>
      <c r="CK322" s="132">
        <f t="shared" si="694"/>
        <v>0</v>
      </c>
      <c r="CL322" s="61">
        <f t="shared" si="694"/>
        <v>0</v>
      </c>
      <c r="CM322" s="132">
        <f t="shared" si="694"/>
        <v>0</v>
      </c>
      <c r="CN322" s="132">
        <f t="shared" si="694"/>
        <v>0</v>
      </c>
      <c r="CO322" s="132">
        <f t="shared" si="694"/>
        <v>0</v>
      </c>
      <c r="CP322" s="61">
        <f t="shared" si="694"/>
        <v>0</v>
      </c>
      <c r="CQ322" s="132">
        <f t="shared" si="694"/>
        <v>0</v>
      </c>
      <c r="CR322" s="132">
        <f t="shared" si="694"/>
        <v>0</v>
      </c>
      <c r="CS322" s="132">
        <f t="shared" si="694"/>
        <v>0</v>
      </c>
      <c r="CT322" s="132"/>
      <c r="CU322" s="61">
        <f t="shared" si="694"/>
        <v>0</v>
      </c>
      <c r="CV322" s="132">
        <f t="shared" si="694"/>
        <v>0</v>
      </c>
      <c r="CW322" s="132">
        <f t="shared" si="694"/>
        <v>0</v>
      </c>
      <c r="CX322" s="132">
        <f t="shared" si="694"/>
        <v>0</v>
      </c>
      <c r="CY322" s="132"/>
      <c r="CZ322" s="61">
        <f t="shared" si="694"/>
        <v>1000000000</v>
      </c>
      <c r="DA322" s="132">
        <f t="shared" si="694"/>
        <v>0</v>
      </c>
      <c r="DB322" s="132">
        <f t="shared" si="694"/>
        <v>0</v>
      </c>
      <c r="DC322" s="132">
        <f t="shared" si="694"/>
        <v>0</v>
      </c>
      <c r="DD322" s="61">
        <f t="shared" ref="DD322:ER322" si="695">DD323+DD339+DD353</f>
        <v>3818909775.75</v>
      </c>
      <c r="DE322" s="61">
        <f t="shared" si="695"/>
        <v>11333676345.1</v>
      </c>
      <c r="DF322" s="61">
        <f t="shared" si="695"/>
        <v>6023076922</v>
      </c>
      <c r="DG322" s="61">
        <f t="shared" si="695"/>
        <v>5888418757</v>
      </c>
      <c r="DH322" s="61"/>
      <c r="DI322" s="61">
        <f t="shared" si="695"/>
        <v>0</v>
      </c>
      <c r="DJ322" s="61">
        <f t="shared" si="695"/>
        <v>0</v>
      </c>
      <c r="DK322" s="61">
        <f t="shared" si="695"/>
        <v>0</v>
      </c>
      <c r="DL322" s="61">
        <f t="shared" si="695"/>
        <v>0</v>
      </c>
      <c r="DM322" s="61">
        <f t="shared" si="695"/>
        <v>1870696800</v>
      </c>
      <c r="DN322" s="61">
        <f t="shared" si="695"/>
        <v>5224396454.3800001</v>
      </c>
      <c r="DO322" s="61">
        <f t="shared" si="695"/>
        <v>56406665</v>
      </c>
      <c r="DP322" s="61">
        <f t="shared" si="695"/>
        <v>18806665</v>
      </c>
      <c r="DQ322" s="61">
        <f t="shared" si="695"/>
        <v>804280269.023</v>
      </c>
      <c r="DR322" s="61">
        <f t="shared" si="695"/>
        <v>3962000000</v>
      </c>
      <c r="DS322" s="61">
        <f t="shared" si="695"/>
        <v>1273932854</v>
      </c>
      <c r="DT322" s="61">
        <f t="shared" si="695"/>
        <v>344642794</v>
      </c>
      <c r="DU322" s="61">
        <f t="shared" si="695"/>
        <v>0</v>
      </c>
      <c r="DV322" s="61">
        <f t="shared" si="695"/>
        <v>0</v>
      </c>
      <c r="DW322" s="61">
        <f t="shared" si="695"/>
        <v>0</v>
      </c>
      <c r="DX322" s="61">
        <f t="shared" si="695"/>
        <v>0</v>
      </c>
      <c r="DY322" s="61">
        <f t="shared" si="695"/>
        <v>0</v>
      </c>
      <c r="DZ322" s="61">
        <f t="shared" si="695"/>
        <v>0</v>
      </c>
      <c r="EA322" s="61">
        <f t="shared" si="695"/>
        <v>0</v>
      </c>
      <c r="EB322" s="61">
        <f t="shared" si="695"/>
        <v>0</v>
      </c>
      <c r="EC322" s="61">
        <f t="shared" si="695"/>
        <v>0</v>
      </c>
      <c r="ED322" s="61">
        <f t="shared" si="695"/>
        <v>0</v>
      </c>
      <c r="EE322" s="61">
        <f t="shared" si="695"/>
        <v>0</v>
      </c>
      <c r="EF322" s="61">
        <f t="shared" si="695"/>
        <v>0</v>
      </c>
      <c r="EG322" s="61">
        <f t="shared" si="695"/>
        <v>0</v>
      </c>
      <c r="EH322" s="61">
        <f t="shared" si="695"/>
        <v>0</v>
      </c>
      <c r="EI322" s="61">
        <f t="shared" si="695"/>
        <v>0</v>
      </c>
      <c r="EJ322" s="61">
        <f t="shared" si="695"/>
        <v>0</v>
      </c>
      <c r="EK322" s="61">
        <f t="shared" si="695"/>
        <v>0</v>
      </c>
      <c r="EL322" s="61">
        <f t="shared" si="695"/>
        <v>0</v>
      </c>
      <c r="EM322" s="61">
        <f t="shared" si="695"/>
        <v>0</v>
      </c>
      <c r="EN322" s="61">
        <f t="shared" si="695"/>
        <v>0</v>
      </c>
      <c r="EO322" s="61">
        <f t="shared" si="695"/>
        <v>1000000000</v>
      </c>
      <c r="EP322" s="61">
        <f t="shared" si="695"/>
        <v>0</v>
      </c>
      <c r="EQ322" s="61">
        <f t="shared" si="695"/>
        <v>0</v>
      </c>
      <c r="ER322" s="61">
        <f t="shared" si="695"/>
        <v>0</v>
      </c>
      <c r="ES322" s="61">
        <f>ES323+ES339+ES353</f>
        <v>3674977069.0229998</v>
      </c>
      <c r="ET322" s="61">
        <f t="shared" ref="ET322:EV322" si="696">ET323+ET339+ET353</f>
        <v>9186396454.3800011</v>
      </c>
      <c r="EU322" s="61">
        <f t="shared" si="696"/>
        <v>1330339519</v>
      </c>
      <c r="EV322" s="61">
        <f t="shared" si="696"/>
        <v>363449459</v>
      </c>
      <c r="EW322" s="673"/>
      <c r="EX322" s="673"/>
      <c r="EY322" s="673"/>
      <c r="EZ322" s="673"/>
      <c r="FA322" s="673"/>
      <c r="FB322" s="673"/>
      <c r="FC322" s="673"/>
      <c r="FD322" s="673"/>
      <c r="FE322" s="673"/>
      <c r="FF322" s="803">
        <f>FF323+FF339+FF353</f>
        <v>3687086381.0902042</v>
      </c>
      <c r="FG322" s="61">
        <f>FG323+FG339+FG353</f>
        <v>19273898496.863205</v>
      </c>
    </row>
    <row r="323" spans="1:163" ht="24.75" customHeight="1" x14ac:dyDescent="0.2">
      <c r="A323" s="296"/>
      <c r="B323" s="192">
        <v>23</v>
      </c>
      <c r="C323" s="297" t="s">
        <v>736</v>
      </c>
      <c r="D323" s="194"/>
      <c r="E323" s="194"/>
      <c r="F323" s="194"/>
      <c r="G323" s="467"/>
      <c r="H323" s="197"/>
      <c r="I323" s="197"/>
      <c r="J323" s="198"/>
      <c r="K323" s="196"/>
      <c r="L323" s="199"/>
      <c r="M323" s="197"/>
      <c r="N323" s="197"/>
      <c r="O323" s="200"/>
      <c r="P323" s="200"/>
      <c r="Q323" s="197"/>
      <c r="R323" s="201"/>
      <c r="S323" s="864"/>
      <c r="T323" s="197"/>
      <c r="U323" s="197"/>
      <c r="V323" s="200"/>
      <c r="W323" s="196"/>
      <c r="X323" s="196"/>
      <c r="Y323" s="298"/>
      <c r="Z323" s="196"/>
      <c r="AA323" s="196"/>
      <c r="AB323" s="63">
        <f t="shared" ref="AB323:BG323" si="697">AB324+AB330+AB335</f>
        <v>0</v>
      </c>
      <c r="AC323" s="63">
        <f t="shared" si="697"/>
        <v>0</v>
      </c>
      <c r="AD323" s="63">
        <f t="shared" si="697"/>
        <v>0</v>
      </c>
      <c r="AE323" s="63">
        <f t="shared" si="697"/>
        <v>0</v>
      </c>
      <c r="AF323" s="63">
        <f t="shared" si="697"/>
        <v>6015925271</v>
      </c>
      <c r="AG323" s="63">
        <f t="shared" si="697"/>
        <v>6021924915</v>
      </c>
      <c r="AH323" s="63">
        <f t="shared" si="697"/>
        <v>496704244</v>
      </c>
      <c r="AI323" s="63">
        <f t="shared" si="697"/>
        <v>473727614</v>
      </c>
      <c r="AJ323" s="63">
        <f t="shared" si="697"/>
        <v>60000000</v>
      </c>
      <c r="AK323" s="63">
        <f t="shared" si="697"/>
        <v>330000000</v>
      </c>
      <c r="AL323" s="63">
        <f t="shared" si="697"/>
        <v>221527329</v>
      </c>
      <c r="AM323" s="63">
        <f t="shared" si="697"/>
        <v>196027329</v>
      </c>
      <c r="AN323" s="63">
        <f t="shared" si="697"/>
        <v>0</v>
      </c>
      <c r="AO323" s="63">
        <f t="shared" si="697"/>
        <v>0</v>
      </c>
      <c r="AP323" s="63">
        <f t="shared" si="697"/>
        <v>0</v>
      </c>
      <c r="AQ323" s="63">
        <f t="shared" si="697"/>
        <v>0</v>
      </c>
      <c r="AR323" s="63">
        <f t="shared" si="697"/>
        <v>0</v>
      </c>
      <c r="AS323" s="63">
        <f t="shared" si="697"/>
        <v>0</v>
      </c>
      <c r="AT323" s="63">
        <f t="shared" si="697"/>
        <v>0</v>
      </c>
      <c r="AU323" s="63">
        <f t="shared" si="697"/>
        <v>0</v>
      </c>
      <c r="AV323" s="63">
        <f t="shared" si="697"/>
        <v>0</v>
      </c>
      <c r="AW323" s="63">
        <f t="shared" si="697"/>
        <v>0</v>
      </c>
      <c r="AX323" s="63">
        <f t="shared" si="697"/>
        <v>0</v>
      </c>
      <c r="AY323" s="63">
        <f t="shared" si="697"/>
        <v>0</v>
      </c>
      <c r="AZ323" s="63">
        <f t="shared" si="697"/>
        <v>0</v>
      </c>
      <c r="BA323" s="63">
        <f t="shared" si="697"/>
        <v>0</v>
      </c>
      <c r="BB323" s="63">
        <f t="shared" si="697"/>
        <v>0</v>
      </c>
      <c r="BC323" s="63">
        <f t="shared" si="697"/>
        <v>0</v>
      </c>
      <c r="BD323" s="63">
        <f t="shared" si="697"/>
        <v>0</v>
      </c>
      <c r="BE323" s="63">
        <f t="shared" si="697"/>
        <v>0</v>
      </c>
      <c r="BF323" s="63">
        <f t="shared" si="697"/>
        <v>0</v>
      </c>
      <c r="BG323" s="63">
        <f t="shared" si="697"/>
        <v>0</v>
      </c>
      <c r="BH323" s="63">
        <f t="shared" ref="BH323:DC323" si="698">BH324+BH330+BH335</f>
        <v>1000000000</v>
      </c>
      <c r="BI323" s="63">
        <f t="shared" si="698"/>
        <v>0</v>
      </c>
      <c r="BJ323" s="63">
        <f t="shared" si="698"/>
        <v>0</v>
      </c>
      <c r="BK323" s="63">
        <f t="shared" si="698"/>
        <v>0</v>
      </c>
      <c r="BL323" s="64">
        <f t="shared" si="698"/>
        <v>7075925271</v>
      </c>
      <c r="BM323" s="63">
        <f t="shared" si="698"/>
        <v>6351924915</v>
      </c>
      <c r="BN323" s="63">
        <f t="shared" si="698"/>
        <v>718231573</v>
      </c>
      <c r="BO323" s="63">
        <f t="shared" si="698"/>
        <v>669754943</v>
      </c>
      <c r="BP323" s="63">
        <f t="shared" si="698"/>
        <v>0</v>
      </c>
      <c r="BQ323" s="133">
        <f t="shared" si="698"/>
        <v>0</v>
      </c>
      <c r="BR323" s="133">
        <f t="shared" si="698"/>
        <v>0</v>
      </c>
      <c r="BS323" s="133">
        <f t="shared" si="698"/>
        <v>0</v>
      </c>
      <c r="BT323" s="63">
        <f t="shared" si="698"/>
        <v>1804560000</v>
      </c>
      <c r="BU323" s="133">
        <f t="shared" si="698"/>
        <v>7638183366</v>
      </c>
      <c r="BV323" s="133">
        <f t="shared" si="698"/>
        <v>3786850844</v>
      </c>
      <c r="BW323" s="133">
        <f t="shared" si="698"/>
        <v>3786850844</v>
      </c>
      <c r="BX323" s="133"/>
      <c r="BY323" s="63">
        <f t="shared" si="698"/>
        <v>60000000</v>
      </c>
      <c r="BZ323" s="133">
        <f t="shared" si="698"/>
        <v>1896643203.0999999</v>
      </c>
      <c r="CA323" s="133">
        <f t="shared" si="698"/>
        <v>1381584816</v>
      </c>
      <c r="CB323" s="133">
        <f t="shared" si="698"/>
        <v>1250757577</v>
      </c>
      <c r="CC323" s="133"/>
      <c r="CD323" s="63">
        <f t="shared" si="698"/>
        <v>0</v>
      </c>
      <c r="CE323" s="133">
        <f t="shared" si="698"/>
        <v>500000000</v>
      </c>
      <c r="CF323" s="133">
        <f t="shared" si="698"/>
        <v>0</v>
      </c>
      <c r="CG323" s="133">
        <f t="shared" si="698"/>
        <v>0</v>
      </c>
      <c r="CH323" s="63">
        <f t="shared" si="698"/>
        <v>0</v>
      </c>
      <c r="CI323" s="133">
        <f t="shared" si="698"/>
        <v>0</v>
      </c>
      <c r="CJ323" s="133">
        <f t="shared" si="698"/>
        <v>0</v>
      </c>
      <c r="CK323" s="133">
        <f t="shared" si="698"/>
        <v>0</v>
      </c>
      <c r="CL323" s="63">
        <f t="shared" si="698"/>
        <v>0</v>
      </c>
      <c r="CM323" s="133">
        <f t="shared" si="698"/>
        <v>0</v>
      </c>
      <c r="CN323" s="133">
        <f t="shared" si="698"/>
        <v>0</v>
      </c>
      <c r="CO323" s="133">
        <f t="shared" si="698"/>
        <v>0</v>
      </c>
      <c r="CP323" s="63">
        <f t="shared" si="698"/>
        <v>0</v>
      </c>
      <c r="CQ323" s="133">
        <f t="shared" si="698"/>
        <v>0</v>
      </c>
      <c r="CR323" s="133">
        <f t="shared" si="698"/>
        <v>0</v>
      </c>
      <c r="CS323" s="133">
        <f t="shared" si="698"/>
        <v>0</v>
      </c>
      <c r="CT323" s="133"/>
      <c r="CU323" s="63">
        <f t="shared" si="698"/>
        <v>0</v>
      </c>
      <c r="CV323" s="133">
        <f t="shared" si="698"/>
        <v>0</v>
      </c>
      <c r="CW323" s="133">
        <f t="shared" si="698"/>
        <v>0</v>
      </c>
      <c r="CX323" s="133">
        <f t="shared" si="698"/>
        <v>0</v>
      </c>
      <c r="CY323" s="133"/>
      <c r="CZ323" s="63">
        <f t="shared" si="698"/>
        <v>1000000000</v>
      </c>
      <c r="DA323" s="133">
        <f t="shared" si="698"/>
        <v>0</v>
      </c>
      <c r="DB323" s="133">
        <f t="shared" si="698"/>
        <v>0</v>
      </c>
      <c r="DC323" s="133">
        <f t="shared" si="698"/>
        <v>0</v>
      </c>
      <c r="DD323" s="63">
        <f t="shared" ref="DD323:ER323" si="699">DD324+DD330+DD335</f>
        <v>2864560000</v>
      </c>
      <c r="DE323" s="63">
        <f t="shared" si="699"/>
        <v>10034826569.1</v>
      </c>
      <c r="DF323" s="63">
        <f t="shared" si="699"/>
        <v>5168435660</v>
      </c>
      <c r="DG323" s="63">
        <f t="shared" si="699"/>
        <v>5037608421</v>
      </c>
      <c r="DH323" s="63"/>
      <c r="DI323" s="63">
        <f t="shared" si="699"/>
        <v>0</v>
      </c>
      <c r="DJ323" s="63">
        <f t="shared" si="699"/>
        <v>0</v>
      </c>
      <c r="DK323" s="63">
        <f t="shared" si="699"/>
        <v>0</v>
      </c>
      <c r="DL323" s="63">
        <f t="shared" si="699"/>
        <v>0</v>
      </c>
      <c r="DM323" s="63">
        <f t="shared" si="699"/>
        <v>1870696800</v>
      </c>
      <c r="DN323" s="63">
        <f t="shared" si="699"/>
        <v>4869835512.3800001</v>
      </c>
      <c r="DO323" s="63">
        <f t="shared" si="699"/>
        <v>56406665</v>
      </c>
      <c r="DP323" s="63">
        <f t="shared" si="699"/>
        <v>18806665</v>
      </c>
      <c r="DQ323" s="63">
        <f t="shared" si="699"/>
        <v>46000000</v>
      </c>
      <c r="DR323" s="63">
        <f t="shared" si="699"/>
        <v>2970000000</v>
      </c>
      <c r="DS323" s="63">
        <f t="shared" si="699"/>
        <v>891264060</v>
      </c>
      <c r="DT323" s="63">
        <f t="shared" si="699"/>
        <v>215600000</v>
      </c>
      <c r="DU323" s="63">
        <f t="shared" si="699"/>
        <v>0</v>
      </c>
      <c r="DV323" s="63">
        <f t="shared" si="699"/>
        <v>0</v>
      </c>
      <c r="DW323" s="63">
        <f t="shared" si="699"/>
        <v>0</v>
      </c>
      <c r="DX323" s="63">
        <f t="shared" si="699"/>
        <v>0</v>
      </c>
      <c r="DY323" s="63">
        <f t="shared" si="699"/>
        <v>0</v>
      </c>
      <c r="DZ323" s="63">
        <f t="shared" si="699"/>
        <v>0</v>
      </c>
      <c r="EA323" s="63">
        <f t="shared" si="699"/>
        <v>0</v>
      </c>
      <c r="EB323" s="63">
        <f t="shared" si="699"/>
        <v>0</v>
      </c>
      <c r="EC323" s="63">
        <f t="shared" si="699"/>
        <v>0</v>
      </c>
      <c r="ED323" s="63">
        <f t="shared" si="699"/>
        <v>0</v>
      </c>
      <c r="EE323" s="63">
        <f t="shared" si="699"/>
        <v>0</v>
      </c>
      <c r="EF323" s="63">
        <f t="shared" si="699"/>
        <v>0</v>
      </c>
      <c r="EG323" s="63">
        <f t="shared" si="699"/>
        <v>0</v>
      </c>
      <c r="EH323" s="63">
        <f t="shared" si="699"/>
        <v>0</v>
      </c>
      <c r="EI323" s="63">
        <f t="shared" si="699"/>
        <v>0</v>
      </c>
      <c r="EJ323" s="63">
        <f t="shared" si="699"/>
        <v>0</v>
      </c>
      <c r="EK323" s="63">
        <f t="shared" si="699"/>
        <v>0</v>
      </c>
      <c r="EL323" s="63">
        <f t="shared" si="699"/>
        <v>0</v>
      </c>
      <c r="EM323" s="63">
        <f t="shared" si="699"/>
        <v>0</v>
      </c>
      <c r="EN323" s="63">
        <f t="shared" si="699"/>
        <v>0</v>
      </c>
      <c r="EO323" s="63">
        <f t="shared" si="699"/>
        <v>1000000000</v>
      </c>
      <c r="EP323" s="63">
        <f t="shared" si="699"/>
        <v>0</v>
      </c>
      <c r="EQ323" s="63">
        <f t="shared" si="699"/>
        <v>0</v>
      </c>
      <c r="ER323" s="63">
        <f t="shared" si="699"/>
        <v>0</v>
      </c>
      <c r="ES323" s="63">
        <f>ES324+ES330+ES335</f>
        <v>2916696800</v>
      </c>
      <c r="ET323" s="63">
        <f t="shared" ref="ET323:EV323" si="700">ET324+ET330+ET335</f>
        <v>7839835512.3800001</v>
      </c>
      <c r="EU323" s="63">
        <f t="shared" si="700"/>
        <v>947670725</v>
      </c>
      <c r="EV323" s="63">
        <f t="shared" si="700"/>
        <v>234406665</v>
      </c>
      <c r="EW323" s="674"/>
      <c r="EX323" s="674"/>
      <c r="EY323" s="674"/>
      <c r="EZ323" s="674"/>
      <c r="FA323" s="674"/>
      <c r="FB323" s="674"/>
      <c r="FC323" s="674"/>
      <c r="FD323" s="674"/>
      <c r="FE323" s="674"/>
      <c r="FF323" s="804">
        <f>FF324+FF330+FF335</f>
        <v>2964457704.0002041</v>
      </c>
      <c r="FG323" s="63">
        <f>FG324+FG330+FG335</f>
        <v>15821639775.000204</v>
      </c>
    </row>
    <row r="324" spans="1:163" ht="24.75" customHeight="1" x14ac:dyDescent="0.2">
      <c r="A324" s="299"/>
      <c r="B324" s="296"/>
      <c r="C324" s="205">
        <v>75</v>
      </c>
      <c r="D324" s="206" t="s">
        <v>737</v>
      </c>
      <c r="E324" s="209"/>
      <c r="F324" s="209"/>
      <c r="G324" s="210"/>
      <c r="H324" s="206"/>
      <c r="I324" s="209"/>
      <c r="J324" s="208"/>
      <c r="K324" s="435"/>
      <c r="L324" s="436"/>
      <c r="M324" s="333"/>
      <c r="N324" s="333"/>
      <c r="O324" s="332"/>
      <c r="P324" s="332"/>
      <c r="Q324" s="333"/>
      <c r="R324" s="213"/>
      <c r="S324" s="877"/>
      <c r="T324" s="209"/>
      <c r="U324" s="209"/>
      <c r="V324" s="212"/>
      <c r="W324" s="210"/>
      <c r="X324" s="210"/>
      <c r="Y324" s="300"/>
      <c r="Z324" s="210"/>
      <c r="AA324" s="210"/>
      <c r="AB324" s="65">
        <f t="shared" ref="AB324:BG324" si="701">SUM(AB325:AB329)</f>
        <v>0</v>
      </c>
      <c r="AC324" s="65">
        <f t="shared" si="701"/>
        <v>0</v>
      </c>
      <c r="AD324" s="65">
        <f t="shared" si="701"/>
        <v>0</v>
      </c>
      <c r="AE324" s="65">
        <f t="shared" si="701"/>
        <v>0</v>
      </c>
      <c r="AF324" s="65">
        <f t="shared" si="701"/>
        <v>5963925271</v>
      </c>
      <c r="AG324" s="65">
        <f t="shared" si="701"/>
        <v>5969924915</v>
      </c>
      <c r="AH324" s="65">
        <f t="shared" si="701"/>
        <v>456801995</v>
      </c>
      <c r="AI324" s="65">
        <f t="shared" si="701"/>
        <v>433825365</v>
      </c>
      <c r="AJ324" s="65">
        <f t="shared" si="701"/>
        <v>30000000</v>
      </c>
      <c r="AK324" s="65">
        <f t="shared" si="701"/>
        <v>80000000</v>
      </c>
      <c r="AL324" s="65">
        <f t="shared" si="701"/>
        <v>30000000</v>
      </c>
      <c r="AM324" s="65">
        <f t="shared" si="701"/>
        <v>30000000</v>
      </c>
      <c r="AN324" s="65">
        <f t="shared" si="701"/>
        <v>0</v>
      </c>
      <c r="AO324" s="65">
        <f t="shared" si="701"/>
        <v>0</v>
      </c>
      <c r="AP324" s="65">
        <f t="shared" si="701"/>
        <v>0</v>
      </c>
      <c r="AQ324" s="65">
        <f t="shared" si="701"/>
        <v>0</v>
      </c>
      <c r="AR324" s="65">
        <f t="shared" si="701"/>
        <v>0</v>
      </c>
      <c r="AS324" s="65">
        <f t="shared" si="701"/>
        <v>0</v>
      </c>
      <c r="AT324" s="65">
        <f t="shared" si="701"/>
        <v>0</v>
      </c>
      <c r="AU324" s="65">
        <f t="shared" si="701"/>
        <v>0</v>
      </c>
      <c r="AV324" s="65">
        <f t="shared" si="701"/>
        <v>0</v>
      </c>
      <c r="AW324" s="65">
        <f t="shared" si="701"/>
        <v>0</v>
      </c>
      <c r="AX324" s="65">
        <f t="shared" si="701"/>
        <v>0</v>
      </c>
      <c r="AY324" s="65">
        <f t="shared" si="701"/>
        <v>0</v>
      </c>
      <c r="AZ324" s="65">
        <f t="shared" si="701"/>
        <v>0</v>
      </c>
      <c r="BA324" s="65">
        <f t="shared" si="701"/>
        <v>0</v>
      </c>
      <c r="BB324" s="65">
        <f t="shared" si="701"/>
        <v>0</v>
      </c>
      <c r="BC324" s="65">
        <f t="shared" si="701"/>
        <v>0</v>
      </c>
      <c r="BD324" s="65">
        <f t="shared" si="701"/>
        <v>0</v>
      </c>
      <c r="BE324" s="65">
        <f t="shared" si="701"/>
        <v>0</v>
      </c>
      <c r="BF324" s="65">
        <f t="shared" si="701"/>
        <v>0</v>
      </c>
      <c r="BG324" s="65">
        <f t="shared" si="701"/>
        <v>0</v>
      </c>
      <c r="BH324" s="65">
        <f t="shared" ref="BH324:DC324" si="702">SUM(BH325:BH329)</f>
        <v>0</v>
      </c>
      <c r="BI324" s="65">
        <f t="shared" si="702"/>
        <v>0</v>
      </c>
      <c r="BJ324" s="65">
        <f t="shared" si="702"/>
        <v>0</v>
      </c>
      <c r="BK324" s="65">
        <f t="shared" si="702"/>
        <v>0</v>
      </c>
      <c r="BL324" s="66">
        <f t="shared" si="702"/>
        <v>5993925271</v>
      </c>
      <c r="BM324" s="65">
        <f t="shared" si="702"/>
        <v>6049924915</v>
      </c>
      <c r="BN324" s="65">
        <f t="shared" si="702"/>
        <v>486801995</v>
      </c>
      <c r="BO324" s="65">
        <f t="shared" si="702"/>
        <v>463825365</v>
      </c>
      <c r="BP324" s="65">
        <f t="shared" si="702"/>
        <v>0</v>
      </c>
      <c r="BQ324" s="135">
        <f t="shared" si="702"/>
        <v>0</v>
      </c>
      <c r="BR324" s="135">
        <f t="shared" si="702"/>
        <v>0</v>
      </c>
      <c r="BS324" s="135">
        <f t="shared" si="702"/>
        <v>0</v>
      </c>
      <c r="BT324" s="65">
        <f t="shared" si="702"/>
        <v>1513000000</v>
      </c>
      <c r="BU324" s="135">
        <f t="shared" si="702"/>
        <v>7508631612</v>
      </c>
      <c r="BV324" s="135">
        <f t="shared" si="702"/>
        <v>3705604180</v>
      </c>
      <c r="BW324" s="135">
        <f t="shared" si="702"/>
        <v>3705604180</v>
      </c>
      <c r="BX324" s="135"/>
      <c r="BY324" s="65">
        <f t="shared" si="702"/>
        <v>30000000</v>
      </c>
      <c r="BZ324" s="135">
        <f t="shared" si="702"/>
        <v>1258643203.0999999</v>
      </c>
      <c r="CA324" s="135">
        <f t="shared" si="702"/>
        <v>887414251</v>
      </c>
      <c r="CB324" s="135">
        <f t="shared" si="702"/>
        <v>758587012</v>
      </c>
      <c r="CC324" s="135"/>
      <c r="CD324" s="65">
        <f t="shared" si="702"/>
        <v>0</v>
      </c>
      <c r="CE324" s="135">
        <f t="shared" si="702"/>
        <v>0</v>
      </c>
      <c r="CF324" s="135">
        <f t="shared" si="702"/>
        <v>0</v>
      </c>
      <c r="CG324" s="135">
        <f t="shared" si="702"/>
        <v>0</v>
      </c>
      <c r="CH324" s="65">
        <f t="shared" si="702"/>
        <v>0</v>
      </c>
      <c r="CI324" s="135">
        <f t="shared" si="702"/>
        <v>0</v>
      </c>
      <c r="CJ324" s="135">
        <f t="shared" si="702"/>
        <v>0</v>
      </c>
      <c r="CK324" s="135">
        <f t="shared" si="702"/>
        <v>0</v>
      </c>
      <c r="CL324" s="65">
        <f t="shared" si="702"/>
        <v>0</v>
      </c>
      <c r="CM324" s="135">
        <f t="shared" si="702"/>
        <v>0</v>
      </c>
      <c r="CN324" s="135">
        <f t="shared" si="702"/>
        <v>0</v>
      </c>
      <c r="CO324" s="135">
        <f t="shared" si="702"/>
        <v>0</v>
      </c>
      <c r="CP324" s="65">
        <f t="shared" si="702"/>
        <v>0</v>
      </c>
      <c r="CQ324" s="135">
        <f t="shared" si="702"/>
        <v>0</v>
      </c>
      <c r="CR324" s="135">
        <f t="shared" si="702"/>
        <v>0</v>
      </c>
      <c r="CS324" s="135">
        <f t="shared" si="702"/>
        <v>0</v>
      </c>
      <c r="CT324" s="135"/>
      <c r="CU324" s="65">
        <f t="shared" si="702"/>
        <v>0</v>
      </c>
      <c r="CV324" s="135">
        <f t="shared" si="702"/>
        <v>0</v>
      </c>
      <c r="CW324" s="135">
        <f t="shared" si="702"/>
        <v>0</v>
      </c>
      <c r="CX324" s="135">
        <f t="shared" si="702"/>
        <v>0</v>
      </c>
      <c r="CY324" s="135"/>
      <c r="CZ324" s="65">
        <f t="shared" si="702"/>
        <v>0</v>
      </c>
      <c r="DA324" s="135">
        <f t="shared" si="702"/>
        <v>0</v>
      </c>
      <c r="DB324" s="135">
        <f t="shared" si="702"/>
        <v>0</v>
      </c>
      <c r="DC324" s="135">
        <f t="shared" si="702"/>
        <v>0</v>
      </c>
      <c r="DD324" s="65">
        <f t="shared" ref="DD324:ER324" si="703">SUM(DD325:DD329)</f>
        <v>1543000000</v>
      </c>
      <c r="DE324" s="65">
        <f t="shared" si="703"/>
        <v>8767274815.1000004</v>
      </c>
      <c r="DF324" s="65">
        <f t="shared" si="703"/>
        <v>4593018431</v>
      </c>
      <c r="DG324" s="65">
        <f t="shared" si="703"/>
        <v>4464191192</v>
      </c>
      <c r="DH324" s="65"/>
      <c r="DI324" s="65">
        <f t="shared" si="703"/>
        <v>0</v>
      </c>
      <c r="DJ324" s="65">
        <f t="shared" si="703"/>
        <v>0</v>
      </c>
      <c r="DK324" s="65">
        <f t="shared" si="703"/>
        <v>0</v>
      </c>
      <c r="DL324" s="65">
        <f t="shared" si="703"/>
        <v>0</v>
      </c>
      <c r="DM324" s="65">
        <f t="shared" si="703"/>
        <v>1565530000</v>
      </c>
      <c r="DN324" s="65">
        <f t="shared" si="703"/>
        <v>3674835512.3800001</v>
      </c>
      <c r="DO324" s="65">
        <f t="shared" si="703"/>
        <v>4000000</v>
      </c>
      <c r="DP324" s="65">
        <f t="shared" si="703"/>
        <v>0</v>
      </c>
      <c r="DQ324" s="65">
        <f t="shared" si="703"/>
        <v>28000000</v>
      </c>
      <c r="DR324" s="65">
        <f t="shared" si="703"/>
        <v>2223400000</v>
      </c>
      <c r="DS324" s="65">
        <f t="shared" si="703"/>
        <v>339864060</v>
      </c>
      <c r="DT324" s="65">
        <f t="shared" si="703"/>
        <v>51860000</v>
      </c>
      <c r="DU324" s="65">
        <f t="shared" si="703"/>
        <v>0</v>
      </c>
      <c r="DV324" s="65">
        <f t="shared" si="703"/>
        <v>0</v>
      </c>
      <c r="DW324" s="65">
        <f t="shared" si="703"/>
        <v>0</v>
      </c>
      <c r="DX324" s="65">
        <f t="shared" si="703"/>
        <v>0</v>
      </c>
      <c r="DY324" s="65">
        <f t="shared" si="703"/>
        <v>0</v>
      </c>
      <c r="DZ324" s="65">
        <f t="shared" si="703"/>
        <v>0</v>
      </c>
      <c r="EA324" s="65">
        <f t="shared" si="703"/>
        <v>0</v>
      </c>
      <c r="EB324" s="65">
        <f t="shared" si="703"/>
        <v>0</v>
      </c>
      <c r="EC324" s="65">
        <f t="shared" si="703"/>
        <v>0</v>
      </c>
      <c r="ED324" s="65">
        <f t="shared" si="703"/>
        <v>0</v>
      </c>
      <c r="EE324" s="65">
        <f t="shared" si="703"/>
        <v>0</v>
      </c>
      <c r="EF324" s="65">
        <f t="shared" si="703"/>
        <v>0</v>
      </c>
      <c r="EG324" s="65">
        <f t="shared" si="703"/>
        <v>0</v>
      </c>
      <c r="EH324" s="65">
        <f t="shared" si="703"/>
        <v>0</v>
      </c>
      <c r="EI324" s="65">
        <f t="shared" si="703"/>
        <v>0</v>
      </c>
      <c r="EJ324" s="65">
        <f t="shared" si="703"/>
        <v>0</v>
      </c>
      <c r="EK324" s="65">
        <f t="shared" si="703"/>
        <v>0</v>
      </c>
      <c r="EL324" s="65">
        <f t="shared" si="703"/>
        <v>0</v>
      </c>
      <c r="EM324" s="65">
        <f t="shared" si="703"/>
        <v>0</v>
      </c>
      <c r="EN324" s="65">
        <f t="shared" si="703"/>
        <v>0</v>
      </c>
      <c r="EO324" s="65">
        <f t="shared" si="703"/>
        <v>0</v>
      </c>
      <c r="EP324" s="65">
        <f t="shared" si="703"/>
        <v>0</v>
      </c>
      <c r="EQ324" s="65">
        <f t="shared" si="703"/>
        <v>0</v>
      </c>
      <c r="ER324" s="65">
        <f t="shared" si="703"/>
        <v>0</v>
      </c>
      <c r="ES324" s="65">
        <f>SUM(ES325:ES329)</f>
        <v>1593530000</v>
      </c>
      <c r="ET324" s="65">
        <f t="shared" ref="ET324:EV324" si="704">SUM(ET325:ET329)</f>
        <v>5898235512.3800001</v>
      </c>
      <c r="EU324" s="65">
        <f t="shared" si="704"/>
        <v>343864060</v>
      </c>
      <c r="EV324" s="65">
        <f t="shared" si="704"/>
        <v>51860000</v>
      </c>
      <c r="EW324" s="675"/>
      <c r="EX324" s="675"/>
      <c r="EY324" s="675"/>
      <c r="EZ324" s="675"/>
      <c r="FA324" s="675"/>
      <c r="FB324" s="675"/>
      <c r="FC324" s="675"/>
      <c r="FD324" s="675"/>
      <c r="FE324" s="675"/>
      <c r="FF324" s="82">
        <f>SUM(FF325:FF329)</f>
        <v>1639635900.0002038</v>
      </c>
      <c r="FG324" s="65">
        <f>SUM(FG325:FG329)</f>
        <v>10770091171.000204</v>
      </c>
    </row>
    <row r="325" spans="1:163" ht="83.25" customHeight="1" x14ac:dyDescent="0.2">
      <c r="A325" s="299"/>
      <c r="B325" s="299"/>
      <c r="C325" s="227" t="s">
        <v>946</v>
      </c>
      <c r="D325" s="563" t="s">
        <v>238</v>
      </c>
      <c r="E325" s="220" t="s">
        <v>239</v>
      </c>
      <c r="F325" s="220" t="s">
        <v>240</v>
      </c>
      <c r="G325" s="248">
        <v>214</v>
      </c>
      <c r="H325" s="390" t="s">
        <v>738</v>
      </c>
      <c r="I325" s="468" t="s">
        <v>739</v>
      </c>
      <c r="J325" s="226" t="s">
        <v>740</v>
      </c>
      <c r="K325" s="364">
        <v>18</v>
      </c>
      <c r="L325" s="247" t="s">
        <v>73</v>
      </c>
      <c r="M325" s="564" t="s">
        <v>53</v>
      </c>
      <c r="N325" s="564">
        <v>6</v>
      </c>
      <c r="O325" s="364">
        <v>1</v>
      </c>
      <c r="P325" s="926">
        <v>1</v>
      </c>
      <c r="Q325" s="247">
        <v>2</v>
      </c>
      <c r="R325" s="1107">
        <v>1</v>
      </c>
      <c r="S325" s="926">
        <v>1</v>
      </c>
      <c r="T325" s="327">
        <v>2</v>
      </c>
      <c r="U325" s="327">
        <v>3</v>
      </c>
      <c r="V325" s="1041">
        <v>0</v>
      </c>
      <c r="W325" s="239">
        <v>1</v>
      </c>
      <c r="X325" s="239"/>
      <c r="Y325" s="566">
        <f>BL325/$BL$324</f>
        <v>5.1418102431327425E-2</v>
      </c>
      <c r="Z325" s="227">
        <v>16</v>
      </c>
      <c r="AA325" s="227" t="s">
        <v>375</v>
      </c>
      <c r="AB325" s="78"/>
      <c r="AC325" s="78"/>
      <c r="AD325" s="79"/>
      <c r="AE325" s="79"/>
      <c r="AF325" s="78">
        <f>308196263.55-10000000</f>
        <v>298196263.55000001</v>
      </c>
      <c r="AG325" s="78">
        <v>298196263.55000001</v>
      </c>
      <c r="AH325" s="78">
        <v>24117720</v>
      </c>
      <c r="AI325" s="78">
        <v>24117720</v>
      </c>
      <c r="AJ325" s="78">
        <v>10000000</v>
      </c>
      <c r="AK325" s="78">
        <v>10000000</v>
      </c>
      <c r="AL325" s="78"/>
      <c r="AM325" s="78"/>
      <c r="AN325" s="78"/>
      <c r="AO325" s="78"/>
      <c r="AP325" s="78"/>
      <c r="AQ325" s="78"/>
      <c r="AR325" s="78"/>
      <c r="AS325" s="78"/>
      <c r="AT325" s="79"/>
      <c r="AU325" s="79"/>
      <c r="AV325" s="78"/>
      <c r="AW325" s="78"/>
      <c r="AX325" s="78"/>
      <c r="AY325" s="78"/>
      <c r="AZ325" s="78"/>
      <c r="BA325" s="78"/>
      <c r="BB325" s="78"/>
      <c r="BC325" s="78"/>
      <c r="BD325" s="78"/>
      <c r="BE325" s="78"/>
      <c r="BF325" s="79"/>
      <c r="BG325" s="79"/>
      <c r="BH325" s="78"/>
      <c r="BI325" s="78"/>
      <c r="BJ325" s="78"/>
      <c r="BK325" s="78"/>
      <c r="BL325" s="68">
        <f>+AB325+AF325+AJ325+AN325+AR325+AV325+AZ325+BD325+BH325</f>
        <v>308196263.55000001</v>
      </c>
      <c r="BM325" s="68">
        <f>AC325+AG325+AK325+AO325+AS325+AW325+BA325+BE325+BI325</f>
        <v>308196263.55000001</v>
      </c>
      <c r="BN325" s="68">
        <f>AD325+AH325+AL325+AP325+AT325+AX325+BB325+BF325+BJ325</f>
        <v>24117720</v>
      </c>
      <c r="BO325" s="68">
        <f>AE325+AI325+AM325+AQ325+AU325+AY325+BC325+BG325+BK325</f>
        <v>24117720</v>
      </c>
      <c r="BP325" s="78"/>
      <c r="BQ325" s="140"/>
      <c r="BR325" s="140"/>
      <c r="BS325" s="140"/>
      <c r="BT325" s="78">
        <v>49300000</v>
      </c>
      <c r="BU325" s="140"/>
      <c r="BV325" s="140"/>
      <c r="BW325" s="140"/>
      <c r="BX325" s="140"/>
      <c r="BY325" s="78">
        <v>30000000</v>
      </c>
      <c r="BZ325" s="140">
        <v>49300000</v>
      </c>
      <c r="CA325" s="140">
        <v>12649921</v>
      </c>
      <c r="CB325" s="140">
        <v>12649921</v>
      </c>
      <c r="CC325" s="140"/>
      <c r="CD325" s="78"/>
      <c r="CE325" s="140"/>
      <c r="CF325" s="140"/>
      <c r="CG325" s="140"/>
      <c r="CH325" s="78"/>
      <c r="CI325" s="140"/>
      <c r="CJ325" s="140"/>
      <c r="CK325" s="140"/>
      <c r="CL325" s="78"/>
      <c r="CM325" s="140"/>
      <c r="CN325" s="140"/>
      <c r="CO325" s="140"/>
      <c r="CP325" s="78"/>
      <c r="CQ325" s="140"/>
      <c r="CR325" s="140"/>
      <c r="CS325" s="140"/>
      <c r="CT325" s="140"/>
      <c r="CU325" s="78"/>
      <c r="CV325" s="140"/>
      <c r="CW325" s="140"/>
      <c r="CX325" s="140"/>
      <c r="CY325" s="140"/>
      <c r="CZ325" s="78"/>
      <c r="DA325" s="140"/>
      <c r="DB325" s="140"/>
      <c r="DC325" s="140"/>
      <c r="DD325" s="79">
        <f t="shared" ref="DD325:DG329" si="705">BP325+BT325+BY325+CD325+CH325+CL325+CP325+CU325+CZ325</f>
        <v>79300000</v>
      </c>
      <c r="DE325" s="68">
        <f t="shared" si="705"/>
        <v>49300000</v>
      </c>
      <c r="DF325" s="68">
        <f t="shared" si="705"/>
        <v>12649921</v>
      </c>
      <c r="DG325" s="68">
        <f t="shared" si="705"/>
        <v>12649921</v>
      </c>
      <c r="DH325" s="68"/>
      <c r="DI325" s="78"/>
      <c r="DJ325" s="75"/>
      <c r="DK325" s="78"/>
      <c r="DL325" s="78"/>
      <c r="DM325" s="78">
        <f>81930000-28000000</f>
        <v>53930000</v>
      </c>
      <c r="DN325" s="78"/>
      <c r="DO325" s="78"/>
      <c r="DP325" s="78"/>
      <c r="DQ325" s="78">
        <v>28000000</v>
      </c>
      <c r="DR325" s="78">
        <v>50000000</v>
      </c>
      <c r="DS325" s="78"/>
      <c r="DT325" s="78"/>
      <c r="DU325" s="685"/>
      <c r="DV325" s="685"/>
      <c r="DW325" s="685"/>
      <c r="DX325" s="685"/>
      <c r="DY325" s="78"/>
      <c r="DZ325" s="78"/>
      <c r="EA325" s="78"/>
      <c r="EB325" s="78"/>
      <c r="EC325" s="78"/>
      <c r="ED325" s="78"/>
      <c r="EE325" s="78"/>
      <c r="EF325" s="78"/>
      <c r="EG325" s="78"/>
      <c r="EH325" s="78"/>
      <c r="EI325" s="78"/>
      <c r="EJ325" s="78"/>
      <c r="EK325" s="78"/>
      <c r="EL325" s="78"/>
      <c r="EM325" s="78"/>
      <c r="EN325" s="78"/>
      <c r="EO325" s="78"/>
      <c r="EP325" s="77"/>
      <c r="EQ325" s="77"/>
      <c r="ER325" s="77"/>
      <c r="ES325" s="676">
        <f>DI325+DM325+DQ325+DU325+DY325+EC325+EG325+EK325+EO325</f>
        <v>81930000</v>
      </c>
      <c r="ET325" s="690">
        <f t="shared" ref="ET325:EV329" si="706">DJ325+DN325+DR325+DV325+DZ325+ED325+EH325+EL325+EP325</f>
        <v>50000000</v>
      </c>
      <c r="EU325" s="690">
        <f t="shared" si="706"/>
        <v>0</v>
      </c>
      <c r="EV325" s="690">
        <f t="shared" si="706"/>
        <v>0</v>
      </c>
      <c r="EW325" s="121"/>
      <c r="EX325" s="78">
        <f>84300000-20000000</f>
        <v>64300000</v>
      </c>
      <c r="EY325" s="78">
        <v>20000000</v>
      </c>
      <c r="EZ325" s="685"/>
      <c r="FA325" s="78"/>
      <c r="FB325" s="78"/>
      <c r="FC325" s="78"/>
      <c r="FD325" s="78"/>
      <c r="FE325" s="78"/>
      <c r="FF325" s="676">
        <f>EW325+EX325+EY325+EZ325+FA325+FB325+FC325+FD325+FE325</f>
        <v>84300000</v>
      </c>
      <c r="FG325" s="78">
        <f>BL325+DD325+ES325+FF325</f>
        <v>553726263.54999995</v>
      </c>
    </row>
    <row r="326" spans="1:163" ht="113.25" customHeight="1" x14ac:dyDescent="0.2">
      <c r="A326" s="299"/>
      <c r="B326" s="299"/>
      <c r="C326" s="247">
        <v>32</v>
      </c>
      <c r="D326" s="218" t="s">
        <v>742</v>
      </c>
      <c r="E326" s="235" t="s">
        <v>252</v>
      </c>
      <c r="F326" s="389" t="s">
        <v>253</v>
      </c>
      <c r="G326" s="226">
        <v>215</v>
      </c>
      <c r="H326" s="515" t="s">
        <v>743</v>
      </c>
      <c r="I326" s="531" t="s">
        <v>744</v>
      </c>
      <c r="J326" s="330" t="s">
        <v>740</v>
      </c>
      <c r="K326" s="525">
        <v>18</v>
      </c>
      <c r="L326" s="562" t="s">
        <v>73</v>
      </c>
      <c r="M326" s="565">
        <v>10</v>
      </c>
      <c r="N326" s="565">
        <v>10</v>
      </c>
      <c r="O326" s="327">
        <v>2</v>
      </c>
      <c r="P326" s="1041">
        <v>2</v>
      </c>
      <c r="Q326" s="239">
        <v>3</v>
      </c>
      <c r="R326" s="532"/>
      <c r="S326" s="1041">
        <v>3</v>
      </c>
      <c r="T326" s="327">
        <v>3</v>
      </c>
      <c r="U326" s="327"/>
      <c r="V326" s="1041">
        <v>0</v>
      </c>
      <c r="W326" s="239">
        <v>2</v>
      </c>
      <c r="X326" s="239"/>
      <c r="Y326" s="566">
        <f>BL326/$BL$324</f>
        <v>3.3367116031233551E-3</v>
      </c>
      <c r="Z326" s="245">
        <v>16</v>
      </c>
      <c r="AA326" s="245" t="s">
        <v>375</v>
      </c>
      <c r="AB326" s="110"/>
      <c r="AC326" s="110"/>
      <c r="AD326" s="111"/>
      <c r="AE326" s="111"/>
      <c r="AF326" s="84"/>
      <c r="AG326" s="110"/>
      <c r="AH326" s="110"/>
      <c r="AI326" s="110"/>
      <c r="AJ326" s="110">
        <v>20000000</v>
      </c>
      <c r="AK326" s="110">
        <v>20000000</v>
      </c>
      <c r="AL326" s="110">
        <v>20000000</v>
      </c>
      <c r="AM326" s="110">
        <v>20000000</v>
      </c>
      <c r="AN326" s="110"/>
      <c r="AO326" s="110"/>
      <c r="AP326" s="110"/>
      <c r="AQ326" s="110"/>
      <c r="AR326" s="110"/>
      <c r="AS326" s="110"/>
      <c r="AT326" s="111"/>
      <c r="AU326" s="111"/>
      <c r="AV326" s="110"/>
      <c r="AW326" s="110"/>
      <c r="AX326" s="110"/>
      <c r="AY326" s="110"/>
      <c r="AZ326" s="110"/>
      <c r="BA326" s="110"/>
      <c r="BB326" s="110"/>
      <c r="BC326" s="110"/>
      <c r="BD326" s="110"/>
      <c r="BE326" s="110"/>
      <c r="BF326" s="111"/>
      <c r="BG326" s="111"/>
      <c r="BH326" s="110"/>
      <c r="BI326" s="110"/>
      <c r="BJ326" s="110"/>
      <c r="BK326" s="110"/>
      <c r="BL326" s="83">
        <f>+AB326+AF326+AJ326+AN326+AR326+AV326+AZ326+BD326+BH326</f>
        <v>20000000</v>
      </c>
      <c r="BM326" s="113">
        <f t="shared" ref="BM326:BO329" si="707">AC326+AG326+AK326+AO326+AS326+AW326+BA326+BE326+BI326</f>
        <v>20000000</v>
      </c>
      <c r="BN326" s="113">
        <f t="shared" si="707"/>
        <v>20000000</v>
      </c>
      <c r="BO326" s="113">
        <f t="shared" si="707"/>
        <v>20000000</v>
      </c>
      <c r="BP326" s="713"/>
      <c r="BQ326" s="567"/>
      <c r="BR326" s="567"/>
      <c r="BS326" s="567"/>
      <c r="BT326" s="708">
        <v>5100000</v>
      </c>
      <c r="BU326" s="567">
        <v>100000000</v>
      </c>
      <c r="BV326" s="567">
        <v>15000000</v>
      </c>
      <c r="BW326" s="567">
        <v>15000000</v>
      </c>
      <c r="BX326" s="567"/>
      <c r="BY326" s="713"/>
      <c r="BZ326" s="743">
        <v>5100000</v>
      </c>
      <c r="CA326" s="567"/>
      <c r="CB326" s="567"/>
      <c r="CC326" s="567"/>
      <c r="CD326" s="713"/>
      <c r="CE326" s="567"/>
      <c r="CF326" s="567"/>
      <c r="CG326" s="567"/>
      <c r="CH326" s="713"/>
      <c r="CI326" s="567"/>
      <c r="CJ326" s="567"/>
      <c r="CK326" s="567"/>
      <c r="CL326" s="713"/>
      <c r="CM326" s="567"/>
      <c r="CN326" s="567"/>
      <c r="CO326" s="567"/>
      <c r="CP326" s="713"/>
      <c r="CQ326" s="567"/>
      <c r="CR326" s="567"/>
      <c r="CS326" s="567"/>
      <c r="CT326" s="567"/>
      <c r="CU326" s="713"/>
      <c r="CV326" s="567"/>
      <c r="CW326" s="567"/>
      <c r="CX326" s="567"/>
      <c r="CY326" s="567"/>
      <c r="CZ326" s="713"/>
      <c r="DA326" s="567"/>
      <c r="DB326" s="567"/>
      <c r="DC326" s="567"/>
      <c r="DD326" s="712">
        <f t="shared" si="705"/>
        <v>5100000</v>
      </c>
      <c r="DE326" s="719">
        <f t="shared" si="705"/>
        <v>105100000</v>
      </c>
      <c r="DF326" s="719">
        <f t="shared" si="705"/>
        <v>15000000</v>
      </c>
      <c r="DG326" s="719">
        <f t="shared" si="705"/>
        <v>15000000</v>
      </c>
      <c r="DH326" s="1083"/>
      <c r="DI326" s="708"/>
      <c r="DJ326" s="1009"/>
      <c r="DK326" s="708"/>
      <c r="DL326" s="708"/>
      <c r="DM326" s="702">
        <v>5300000</v>
      </c>
      <c r="DN326" s="708"/>
      <c r="DO326" s="708"/>
      <c r="DP326" s="708"/>
      <c r="DQ326" s="708"/>
      <c r="DR326" s="708">
        <v>70000000</v>
      </c>
      <c r="DS326" s="708"/>
      <c r="DT326" s="708"/>
      <c r="DU326" s="708"/>
      <c r="DV326" s="708"/>
      <c r="DW326" s="708"/>
      <c r="DX326" s="708"/>
      <c r="DY326" s="708"/>
      <c r="DZ326" s="708"/>
      <c r="EA326" s="708"/>
      <c r="EB326" s="708"/>
      <c r="EC326" s="708"/>
      <c r="ED326" s="708"/>
      <c r="EE326" s="708"/>
      <c r="EF326" s="708"/>
      <c r="EG326" s="708"/>
      <c r="EH326" s="708"/>
      <c r="EI326" s="708"/>
      <c r="EJ326" s="708"/>
      <c r="EK326" s="708"/>
      <c r="EL326" s="708"/>
      <c r="EM326" s="708"/>
      <c r="EN326" s="708"/>
      <c r="EO326" s="708"/>
      <c r="EP326" s="713"/>
      <c r="EQ326" s="713"/>
      <c r="ER326" s="713"/>
      <c r="ES326" s="676">
        <f>DI326+DM326+DQ326+DU326+DY326+EC326+EG326+EK326+EO326</f>
        <v>5300000</v>
      </c>
      <c r="ET326" s="690">
        <f t="shared" si="706"/>
        <v>70000000</v>
      </c>
      <c r="EU326" s="690">
        <f t="shared" si="706"/>
        <v>0</v>
      </c>
      <c r="EV326" s="690">
        <f t="shared" si="706"/>
        <v>0</v>
      </c>
      <c r="EW326" s="843"/>
      <c r="EX326" s="704">
        <v>5470000</v>
      </c>
      <c r="EY326" s="704"/>
      <c r="EZ326" s="704"/>
      <c r="FA326" s="704"/>
      <c r="FB326" s="704"/>
      <c r="FC326" s="704"/>
      <c r="FD326" s="704"/>
      <c r="FE326" s="704"/>
      <c r="FF326" s="676">
        <f>EW326+EX326+EY326+EZ326+FA326+FB326+FC326+FD326+FE326</f>
        <v>5470000</v>
      </c>
      <c r="FG326" s="1137">
        <f>BL326+DD326+ES326+FF326</f>
        <v>35870000</v>
      </c>
    </row>
    <row r="327" spans="1:163" ht="72.75" customHeight="1" x14ac:dyDescent="0.2">
      <c r="A327" s="299"/>
      <c r="B327" s="299"/>
      <c r="C327" s="247">
        <v>10</v>
      </c>
      <c r="D327" s="563" t="s">
        <v>238</v>
      </c>
      <c r="E327" s="220" t="s">
        <v>239</v>
      </c>
      <c r="F327" s="220" t="s">
        <v>240</v>
      </c>
      <c r="G327" s="248">
        <v>216</v>
      </c>
      <c r="H327" s="370" t="s">
        <v>745</v>
      </c>
      <c r="I327" s="241" t="s">
        <v>746</v>
      </c>
      <c r="J327" s="330" t="s">
        <v>740</v>
      </c>
      <c r="K327" s="525">
        <v>18</v>
      </c>
      <c r="L327" s="217" t="s">
        <v>73</v>
      </c>
      <c r="M327" s="249" t="s">
        <v>747</v>
      </c>
      <c r="N327" s="249">
        <v>6</v>
      </c>
      <c r="O327" s="364">
        <v>1</v>
      </c>
      <c r="P327" s="926">
        <v>6.0000000000000001E-3</v>
      </c>
      <c r="Q327" s="247">
        <v>2</v>
      </c>
      <c r="R327" s="1108">
        <v>2.9940000000000002</v>
      </c>
      <c r="S327" s="926">
        <v>2</v>
      </c>
      <c r="T327" s="364">
        <v>2</v>
      </c>
      <c r="U327" s="364"/>
      <c r="V327" s="926">
        <v>0</v>
      </c>
      <c r="W327" s="247">
        <v>1</v>
      </c>
      <c r="X327" s="247"/>
      <c r="Y327" s="529">
        <f>BL327/$BL$324</f>
        <v>0.49749746629765751</v>
      </c>
      <c r="Z327" s="219">
        <v>16</v>
      </c>
      <c r="AA327" s="219" t="s">
        <v>375</v>
      </c>
      <c r="AB327" s="78"/>
      <c r="AC327" s="78"/>
      <c r="AD327" s="79"/>
      <c r="AE327" s="79"/>
      <c r="AF327" s="77">
        <v>2981962635.5</v>
      </c>
      <c r="AG327" s="75">
        <v>2984962457.5</v>
      </c>
      <c r="AH327" s="75">
        <v>9116666</v>
      </c>
      <c r="AI327" s="78">
        <v>9116666</v>
      </c>
      <c r="AJ327" s="78"/>
      <c r="AK327" s="75">
        <v>50000000</v>
      </c>
      <c r="AL327" s="78">
        <v>10000000</v>
      </c>
      <c r="AM327" s="78">
        <v>10000000</v>
      </c>
      <c r="AN327" s="78"/>
      <c r="AO327" s="78"/>
      <c r="AP327" s="78"/>
      <c r="AQ327" s="78"/>
      <c r="AR327" s="78"/>
      <c r="AS327" s="78"/>
      <c r="AT327" s="79"/>
      <c r="AU327" s="79"/>
      <c r="AV327" s="78"/>
      <c r="AW327" s="78"/>
      <c r="AX327" s="78"/>
      <c r="AY327" s="78"/>
      <c r="AZ327" s="78"/>
      <c r="BA327" s="78"/>
      <c r="BB327" s="78"/>
      <c r="BC327" s="78"/>
      <c r="BD327" s="78"/>
      <c r="BE327" s="78"/>
      <c r="BF327" s="79"/>
      <c r="BG327" s="79"/>
      <c r="BH327" s="78"/>
      <c r="BI327" s="78"/>
      <c r="BJ327" s="78"/>
      <c r="BK327" s="78"/>
      <c r="BL327" s="67">
        <f>+AB327+AF327+AJ327+AN327+AR327+AV327+AZ327+BD327+BH327</f>
        <v>2981962635.5</v>
      </c>
      <c r="BM327" s="68">
        <f t="shared" si="707"/>
        <v>3034962457.5</v>
      </c>
      <c r="BN327" s="68">
        <f t="shared" si="707"/>
        <v>19116666</v>
      </c>
      <c r="BO327" s="68">
        <f t="shared" si="707"/>
        <v>19116666</v>
      </c>
      <c r="BP327" s="714"/>
      <c r="BQ327" s="568"/>
      <c r="BR327" s="568"/>
      <c r="BS327" s="568"/>
      <c r="BT327" s="697">
        <v>767600000</v>
      </c>
      <c r="BU327" s="568">
        <f>2280000000+50000000</f>
        <v>2330000000</v>
      </c>
      <c r="BV327" s="568">
        <v>49882223</v>
      </c>
      <c r="BW327" s="568">
        <v>49882223</v>
      </c>
      <c r="BX327" s="1076"/>
      <c r="BY327" s="714"/>
      <c r="BZ327" s="315">
        <v>233243203.10000002</v>
      </c>
      <c r="CA327" s="238">
        <v>28101812</v>
      </c>
      <c r="CB327" s="315">
        <v>28101812</v>
      </c>
      <c r="CC327" s="1076"/>
      <c r="CD327" s="714"/>
      <c r="CE327" s="568"/>
      <c r="CF327" s="568"/>
      <c r="CG327" s="568"/>
      <c r="CH327" s="714"/>
      <c r="CI327" s="568"/>
      <c r="CJ327" s="568"/>
      <c r="CK327" s="568"/>
      <c r="CL327" s="714"/>
      <c r="CM327" s="568"/>
      <c r="CN327" s="568"/>
      <c r="CO327" s="568"/>
      <c r="CP327" s="714"/>
      <c r="CQ327" s="568"/>
      <c r="CR327" s="568"/>
      <c r="CS327" s="568"/>
      <c r="CT327" s="1076"/>
      <c r="CU327" s="714"/>
      <c r="CV327" s="568"/>
      <c r="CW327" s="568"/>
      <c r="CX327" s="568"/>
      <c r="CY327" s="1076"/>
      <c r="CZ327" s="714"/>
      <c r="DA327" s="568"/>
      <c r="DB327" s="568"/>
      <c r="DC327" s="568"/>
      <c r="DD327" s="676">
        <f t="shared" si="705"/>
        <v>767600000</v>
      </c>
      <c r="DE327" s="711">
        <f t="shared" si="705"/>
        <v>2563243203.0999999</v>
      </c>
      <c r="DF327" s="711">
        <f t="shared" si="705"/>
        <v>77984035</v>
      </c>
      <c r="DG327" s="711">
        <f t="shared" si="705"/>
        <v>77984035</v>
      </c>
      <c r="DH327" s="766"/>
      <c r="DI327" s="697"/>
      <c r="DJ327" s="1098"/>
      <c r="DK327" s="758"/>
      <c r="DL327" s="758"/>
      <c r="DM327" s="685">
        <v>792700000</v>
      </c>
      <c r="DN327" s="758">
        <v>635000000</v>
      </c>
      <c r="DO327" s="758"/>
      <c r="DP327" s="758"/>
      <c r="DQ327" s="758"/>
      <c r="DR327" s="758">
        <v>150000000</v>
      </c>
      <c r="DS327" s="758"/>
      <c r="DT327" s="758"/>
      <c r="DU327" s="697"/>
      <c r="DV327" s="758"/>
      <c r="DW327" s="758"/>
      <c r="DX327" s="758"/>
      <c r="DY327" s="758"/>
      <c r="DZ327" s="758"/>
      <c r="EA327" s="758"/>
      <c r="EB327" s="758"/>
      <c r="EC327" s="697"/>
      <c r="ED327" s="758"/>
      <c r="EE327" s="758"/>
      <c r="EF327" s="758"/>
      <c r="EG327" s="758"/>
      <c r="EH327" s="758"/>
      <c r="EI327" s="758"/>
      <c r="EJ327" s="758"/>
      <c r="EK327" s="758"/>
      <c r="EL327" s="758"/>
      <c r="EM327" s="758"/>
      <c r="EN327" s="758"/>
      <c r="EO327" s="758"/>
      <c r="EP327" s="767"/>
      <c r="EQ327" s="767"/>
      <c r="ER327" s="767"/>
      <c r="ES327" s="676">
        <f>DI327+DM327+DQ327+DU327+DY327+EC327+EG327+EK327+EO327</f>
        <v>792700000</v>
      </c>
      <c r="ET327" s="690">
        <f t="shared" si="706"/>
        <v>785000000</v>
      </c>
      <c r="EU327" s="690">
        <f t="shared" si="706"/>
        <v>0</v>
      </c>
      <c r="EV327" s="690">
        <f t="shared" si="706"/>
        <v>0</v>
      </c>
      <c r="EW327" s="834"/>
      <c r="EX327" s="682">
        <v>815700000</v>
      </c>
      <c r="EY327" s="682"/>
      <c r="EZ327" s="682"/>
      <c r="FA327" s="682"/>
      <c r="FB327" s="682"/>
      <c r="FC327" s="682"/>
      <c r="FD327" s="682"/>
      <c r="FE327" s="682"/>
      <c r="FF327" s="676">
        <f>EW327+EX327+EY327+EZ327+FA327+FB327+FC327+FD327+FE327</f>
        <v>815700000</v>
      </c>
      <c r="FG327" s="107">
        <f>BL327+DD327+ES327+FF327</f>
        <v>5357962635.5</v>
      </c>
    </row>
    <row r="328" spans="1:163" ht="82.5" customHeight="1" x14ac:dyDescent="0.2">
      <c r="A328" s="299"/>
      <c r="B328" s="299"/>
      <c r="C328" s="240">
        <v>12</v>
      </c>
      <c r="D328" s="268" t="s">
        <v>741</v>
      </c>
      <c r="E328" s="275">
        <v>3166</v>
      </c>
      <c r="F328" s="275">
        <v>2500</v>
      </c>
      <c r="G328" s="226">
        <v>217</v>
      </c>
      <c r="H328" s="222" t="s">
        <v>748</v>
      </c>
      <c r="I328" s="218" t="s">
        <v>749</v>
      </c>
      <c r="J328" s="330" t="s">
        <v>740</v>
      </c>
      <c r="K328" s="525">
        <v>18</v>
      </c>
      <c r="L328" s="217" t="s">
        <v>58</v>
      </c>
      <c r="M328" s="225" t="s">
        <v>747</v>
      </c>
      <c r="N328" s="225">
        <v>5</v>
      </c>
      <c r="O328" s="364">
        <v>5</v>
      </c>
      <c r="P328" s="926">
        <v>4</v>
      </c>
      <c r="Q328" s="247">
        <v>5</v>
      </c>
      <c r="R328" s="228"/>
      <c r="S328" s="924">
        <v>5</v>
      </c>
      <c r="T328" s="247">
        <v>5</v>
      </c>
      <c r="U328" s="247"/>
      <c r="V328" s="924">
        <v>0.1</v>
      </c>
      <c r="W328" s="247">
        <v>5</v>
      </c>
      <c r="X328" s="247"/>
      <c r="Y328" s="529">
        <f>BL328/$BL$324</f>
        <v>0.29849847977859451</v>
      </c>
      <c r="Z328" s="227">
        <v>16</v>
      </c>
      <c r="AA328" s="227" t="s">
        <v>375</v>
      </c>
      <c r="AB328" s="78"/>
      <c r="AC328" s="78"/>
      <c r="AD328" s="79"/>
      <c r="AE328" s="79"/>
      <c r="AF328" s="77">
        <v>1789177581.3</v>
      </c>
      <c r="AG328" s="75">
        <v>1792177403.3</v>
      </c>
      <c r="AH328" s="78">
        <v>348384276</v>
      </c>
      <c r="AI328" s="78">
        <v>325407646</v>
      </c>
      <c r="AJ328" s="78"/>
      <c r="AK328" s="78"/>
      <c r="AL328" s="78"/>
      <c r="AM328" s="78"/>
      <c r="AN328" s="78"/>
      <c r="AO328" s="78"/>
      <c r="AP328" s="78"/>
      <c r="AQ328" s="78"/>
      <c r="AR328" s="78"/>
      <c r="AS328" s="78"/>
      <c r="AT328" s="79"/>
      <c r="AU328" s="79"/>
      <c r="AV328" s="78"/>
      <c r="AW328" s="78"/>
      <c r="AX328" s="78"/>
      <c r="AY328" s="78"/>
      <c r="AZ328" s="78"/>
      <c r="BA328" s="78"/>
      <c r="BB328" s="78"/>
      <c r="BC328" s="78"/>
      <c r="BD328" s="78"/>
      <c r="BE328" s="78"/>
      <c r="BF328" s="79"/>
      <c r="BG328" s="79"/>
      <c r="BH328" s="78"/>
      <c r="BI328" s="78"/>
      <c r="BJ328" s="78"/>
      <c r="BK328" s="78"/>
      <c r="BL328" s="67">
        <f>+AB328+AF328+AJ328+AN328+AR328+AV328+AZ328+BD328+BH328</f>
        <v>1789177581.3</v>
      </c>
      <c r="BM328" s="68">
        <f t="shared" si="707"/>
        <v>1792177403.3</v>
      </c>
      <c r="BN328" s="68">
        <f t="shared" si="707"/>
        <v>348384276</v>
      </c>
      <c r="BO328" s="68">
        <f t="shared" si="707"/>
        <v>325407646</v>
      </c>
      <c r="BP328" s="714"/>
      <c r="BQ328" s="568"/>
      <c r="BR328" s="568"/>
      <c r="BS328" s="568"/>
      <c r="BT328" s="697">
        <v>460500000</v>
      </c>
      <c r="BU328" s="568">
        <v>5023631612</v>
      </c>
      <c r="BV328" s="568">
        <v>3617938627</v>
      </c>
      <c r="BW328" s="568">
        <v>3617938627</v>
      </c>
      <c r="BX328" s="1076"/>
      <c r="BY328" s="714"/>
      <c r="BZ328" s="727">
        <v>770500000</v>
      </c>
      <c r="CA328" s="727">
        <v>663829188</v>
      </c>
      <c r="CB328" s="727">
        <v>535001949</v>
      </c>
      <c r="CC328" s="1079"/>
      <c r="CD328" s="714"/>
      <c r="CE328" s="568"/>
      <c r="CF328" s="568"/>
      <c r="CG328" s="568"/>
      <c r="CH328" s="714"/>
      <c r="CI328" s="568"/>
      <c r="CJ328" s="568"/>
      <c r="CK328" s="568"/>
      <c r="CL328" s="714"/>
      <c r="CM328" s="568"/>
      <c r="CN328" s="568"/>
      <c r="CO328" s="568"/>
      <c r="CP328" s="714"/>
      <c r="CQ328" s="568"/>
      <c r="CR328" s="568"/>
      <c r="CS328" s="568"/>
      <c r="CT328" s="1076"/>
      <c r="CU328" s="714"/>
      <c r="CV328" s="568"/>
      <c r="CW328" s="568"/>
      <c r="CX328" s="568"/>
      <c r="CY328" s="1076"/>
      <c r="CZ328" s="714"/>
      <c r="DA328" s="568"/>
      <c r="DB328" s="568"/>
      <c r="DC328" s="568"/>
      <c r="DD328" s="676">
        <f t="shared" si="705"/>
        <v>460500000</v>
      </c>
      <c r="DE328" s="711">
        <f t="shared" si="705"/>
        <v>5794131612</v>
      </c>
      <c r="DF328" s="711">
        <f t="shared" si="705"/>
        <v>4281767815</v>
      </c>
      <c r="DG328" s="711">
        <f t="shared" si="705"/>
        <v>4152940576</v>
      </c>
      <c r="DH328" s="766"/>
      <c r="DI328" s="697"/>
      <c r="DJ328" s="1098"/>
      <c r="DK328" s="758"/>
      <c r="DL328" s="758"/>
      <c r="DM328" s="685">
        <v>475600000</v>
      </c>
      <c r="DN328" s="758">
        <v>3039835512.3800001</v>
      </c>
      <c r="DO328" s="758">
        <v>4000000</v>
      </c>
      <c r="DP328" s="758"/>
      <c r="DQ328" s="758"/>
      <c r="DR328" s="758">
        <v>1693400000</v>
      </c>
      <c r="DS328" s="758">
        <v>219864060</v>
      </c>
      <c r="DT328" s="758">
        <v>23600000</v>
      </c>
      <c r="DU328" s="697"/>
      <c r="DV328" s="758"/>
      <c r="DW328" s="758"/>
      <c r="DX328" s="758"/>
      <c r="DY328" s="758"/>
      <c r="DZ328" s="758"/>
      <c r="EA328" s="758"/>
      <c r="EB328" s="758"/>
      <c r="EC328" s="697"/>
      <c r="ED328" s="758"/>
      <c r="EE328" s="758"/>
      <c r="EF328" s="758"/>
      <c r="EG328" s="758"/>
      <c r="EH328" s="758"/>
      <c r="EI328" s="758"/>
      <c r="EJ328" s="758"/>
      <c r="EK328" s="758"/>
      <c r="EL328" s="758"/>
      <c r="EM328" s="758"/>
      <c r="EN328" s="758"/>
      <c r="EO328" s="758"/>
      <c r="EP328" s="767"/>
      <c r="EQ328" s="767"/>
      <c r="ER328" s="767"/>
      <c r="ES328" s="676">
        <f>DI328+DM328+DQ328+DU328+DY328+EC328+EG328+EK328+EO328</f>
        <v>475600000</v>
      </c>
      <c r="ET328" s="690">
        <f t="shared" si="706"/>
        <v>4733235512.3800001</v>
      </c>
      <c r="EU328" s="690">
        <f t="shared" si="706"/>
        <v>223864060</v>
      </c>
      <c r="EV328" s="690">
        <f t="shared" si="706"/>
        <v>23600000</v>
      </c>
      <c r="EW328" s="834"/>
      <c r="EX328" s="682">
        <v>489400000</v>
      </c>
      <c r="EY328" s="682"/>
      <c r="EZ328" s="682"/>
      <c r="FA328" s="682"/>
      <c r="FB328" s="682"/>
      <c r="FC328" s="682"/>
      <c r="FD328" s="682"/>
      <c r="FE328" s="682"/>
      <c r="FF328" s="676">
        <f>EW328+EX328+EY328+EZ328+FA328+FB328+FC328+FD328+FE328</f>
        <v>489400000</v>
      </c>
      <c r="FG328" s="107">
        <f>BL328+DD328+ES328+FF328</f>
        <v>3214677581.3000002</v>
      </c>
    </row>
    <row r="329" spans="1:163" ht="81.75" customHeight="1" x14ac:dyDescent="0.2">
      <c r="A329" s="299"/>
      <c r="B329" s="299"/>
      <c r="C329" s="239"/>
      <c r="D329" s="569"/>
      <c r="E329" s="275"/>
      <c r="F329" s="275"/>
      <c r="G329" s="226">
        <v>218</v>
      </c>
      <c r="H329" s="222" t="s">
        <v>750</v>
      </c>
      <c r="I329" s="455" t="s">
        <v>751</v>
      </c>
      <c r="J329" s="330" t="s">
        <v>740</v>
      </c>
      <c r="K329" s="525">
        <v>18</v>
      </c>
      <c r="L329" s="217" t="s">
        <v>58</v>
      </c>
      <c r="M329" s="564">
        <v>3</v>
      </c>
      <c r="N329" s="564">
        <v>3</v>
      </c>
      <c r="O329" s="429">
        <v>3</v>
      </c>
      <c r="P329" s="946">
        <v>2</v>
      </c>
      <c r="Q329" s="217">
        <v>3</v>
      </c>
      <c r="R329" s="228"/>
      <c r="S329" s="920">
        <v>3</v>
      </c>
      <c r="T329" s="247">
        <v>3</v>
      </c>
      <c r="U329" s="247"/>
      <c r="V329" s="924">
        <v>1</v>
      </c>
      <c r="W329" s="217">
        <v>3</v>
      </c>
      <c r="X329" s="462"/>
      <c r="Y329" s="529">
        <f>BL329/$BL$324</f>
        <v>0.14924923988929725</v>
      </c>
      <c r="Z329" s="227">
        <v>16</v>
      </c>
      <c r="AA329" s="227" t="s">
        <v>375</v>
      </c>
      <c r="AB329" s="78"/>
      <c r="AC329" s="78"/>
      <c r="AD329" s="79"/>
      <c r="AE329" s="79"/>
      <c r="AF329" s="77">
        <v>894588790.64999998</v>
      </c>
      <c r="AG329" s="75">
        <v>894588790.64999998</v>
      </c>
      <c r="AH329" s="78">
        <v>75183333</v>
      </c>
      <c r="AI329" s="78">
        <v>75183333</v>
      </c>
      <c r="AJ329" s="78"/>
      <c r="AK329" s="78"/>
      <c r="AL329" s="78"/>
      <c r="AM329" s="78"/>
      <c r="AN329" s="78"/>
      <c r="AO329" s="78"/>
      <c r="AP329" s="78"/>
      <c r="AQ329" s="78"/>
      <c r="AR329" s="78"/>
      <c r="AS329" s="78"/>
      <c r="AT329" s="79"/>
      <c r="AU329" s="79"/>
      <c r="AV329" s="78"/>
      <c r="AW329" s="78"/>
      <c r="AX329" s="78"/>
      <c r="AY329" s="78"/>
      <c r="AZ329" s="78"/>
      <c r="BA329" s="78"/>
      <c r="BB329" s="78"/>
      <c r="BC329" s="78"/>
      <c r="BD329" s="78"/>
      <c r="BE329" s="78"/>
      <c r="BF329" s="79"/>
      <c r="BG329" s="79"/>
      <c r="BH329" s="78"/>
      <c r="BI329" s="78"/>
      <c r="BJ329" s="78"/>
      <c r="BK329" s="78"/>
      <c r="BL329" s="67">
        <f>+AB329+AF329+AJ329+AN329+AR329+AV329+AZ329+BD329+BH329</f>
        <v>894588790.64999998</v>
      </c>
      <c r="BM329" s="68">
        <f t="shared" si="707"/>
        <v>894588790.64999998</v>
      </c>
      <c r="BN329" s="68">
        <f t="shared" si="707"/>
        <v>75183333</v>
      </c>
      <c r="BO329" s="68">
        <f t="shared" si="707"/>
        <v>75183333</v>
      </c>
      <c r="BP329" s="714"/>
      <c r="BQ329" s="568"/>
      <c r="BR329" s="568"/>
      <c r="BS329" s="568"/>
      <c r="BT329" s="697">
        <v>230500000</v>
      </c>
      <c r="BU329" s="568">
        <v>55000000</v>
      </c>
      <c r="BV329" s="568">
        <v>22783330</v>
      </c>
      <c r="BW329" s="568">
        <v>22783330</v>
      </c>
      <c r="BX329" s="1076"/>
      <c r="BY329" s="714"/>
      <c r="BZ329" s="568">
        <v>200500000</v>
      </c>
      <c r="CA329" s="568">
        <v>182833330</v>
      </c>
      <c r="CB329" s="568">
        <v>182833330</v>
      </c>
      <c r="CC329" s="1076"/>
      <c r="CD329" s="714"/>
      <c r="CE329" s="568"/>
      <c r="CF329" s="568"/>
      <c r="CG329" s="568"/>
      <c r="CH329" s="714"/>
      <c r="CI329" s="568"/>
      <c r="CJ329" s="568"/>
      <c r="CK329" s="568"/>
      <c r="CL329" s="714"/>
      <c r="CM329" s="568"/>
      <c r="CN329" s="568"/>
      <c r="CO329" s="568"/>
      <c r="CP329" s="714"/>
      <c r="CQ329" s="568"/>
      <c r="CR329" s="568"/>
      <c r="CS329" s="568"/>
      <c r="CT329" s="1076"/>
      <c r="CU329" s="714"/>
      <c r="CV329" s="568"/>
      <c r="CW329" s="568"/>
      <c r="CX329" s="568"/>
      <c r="CY329" s="1076"/>
      <c r="CZ329" s="714"/>
      <c r="DA329" s="568"/>
      <c r="DB329" s="568"/>
      <c r="DC329" s="568"/>
      <c r="DD329" s="676">
        <f t="shared" si="705"/>
        <v>230500000</v>
      </c>
      <c r="DE329" s="711">
        <f t="shared" si="705"/>
        <v>255500000</v>
      </c>
      <c r="DF329" s="711">
        <f t="shared" si="705"/>
        <v>205616660</v>
      </c>
      <c r="DG329" s="711">
        <f t="shared" si="705"/>
        <v>205616660</v>
      </c>
      <c r="DH329" s="766"/>
      <c r="DI329" s="697"/>
      <c r="DJ329" s="1098"/>
      <c r="DK329" s="758"/>
      <c r="DL329" s="758"/>
      <c r="DM329" s="685">
        <f>237800000+200000</f>
        <v>238000000</v>
      </c>
      <c r="DN329" s="758"/>
      <c r="DO329" s="758"/>
      <c r="DP329" s="758"/>
      <c r="DQ329" s="758"/>
      <c r="DR329" s="758">
        <v>260000000</v>
      </c>
      <c r="DS329" s="758">
        <v>120000000</v>
      </c>
      <c r="DT329" s="758">
        <v>28260000</v>
      </c>
      <c r="DU329" s="697"/>
      <c r="DV329" s="758"/>
      <c r="DW329" s="758"/>
      <c r="DX329" s="758"/>
      <c r="DY329" s="758"/>
      <c r="DZ329" s="758"/>
      <c r="EA329" s="758"/>
      <c r="EB329" s="758"/>
      <c r="EC329" s="697"/>
      <c r="ED329" s="758"/>
      <c r="EE329" s="758"/>
      <c r="EF329" s="758"/>
      <c r="EG329" s="758"/>
      <c r="EH329" s="758"/>
      <c r="EI329" s="758"/>
      <c r="EJ329" s="758"/>
      <c r="EK329" s="758"/>
      <c r="EL329" s="758"/>
      <c r="EM329" s="758"/>
      <c r="EN329" s="758"/>
      <c r="EO329" s="758"/>
      <c r="EP329" s="767"/>
      <c r="EQ329" s="767"/>
      <c r="ER329" s="767"/>
      <c r="ES329" s="676">
        <f>DI329+DM329+DQ329+DU329+DY329+EC329+EG329+EK329+EO329</f>
        <v>238000000</v>
      </c>
      <c r="ET329" s="690">
        <f t="shared" si="706"/>
        <v>260000000</v>
      </c>
      <c r="EU329" s="690">
        <f t="shared" si="706"/>
        <v>120000000</v>
      </c>
      <c r="EV329" s="690">
        <f t="shared" si="706"/>
        <v>28260000</v>
      </c>
      <c r="EW329" s="834"/>
      <c r="EX329" s="682">
        <v>244765900.00020379</v>
      </c>
      <c r="EY329" s="682"/>
      <c r="EZ329" s="682"/>
      <c r="FA329" s="682"/>
      <c r="FB329" s="682"/>
      <c r="FC329" s="682"/>
      <c r="FD329" s="682"/>
      <c r="FE329" s="682"/>
      <c r="FF329" s="676">
        <f>EW329+EX329+EY329+EZ329+FA329+FB329+FC329+FD329+FE329</f>
        <v>244765900.00020379</v>
      </c>
      <c r="FG329" s="107">
        <f>BL329+DD329+ES329+FF329</f>
        <v>1607854690.6502039</v>
      </c>
    </row>
    <row r="330" spans="1:163" ht="24.75" customHeight="1" x14ac:dyDescent="0.2">
      <c r="A330" s="299"/>
      <c r="B330" s="299"/>
      <c r="C330" s="205">
        <v>76</v>
      </c>
      <c r="D330" s="206" t="s">
        <v>752</v>
      </c>
      <c r="E330" s="209"/>
      <c r="F330" s="209"/>
      <c r="G330" s="210"/>
      <c r="H330" s="209"/>
      <c r="I330" s="209"/>
      <c r="J330" s="208"/>
      <c r="K330" s="210"/>
      <c r="L330" s="211"/>
      <c r="M330" s="209"/>
      <c r="N330" s="209"/>
      <c r="O330" s="209"/>
      <c r="P330" s="212"/>
      <c r="Q330" s="209"/>
      <c r="R330" s="213"/>
      <c r="S330" s="865"/>
      <c r="T330" s="209"/>
      <c r="U330" s="209"/>
      <c r="V330" s="212"/>
      <c r="W330" s="209"/>
      <c r="X330" s="209"/>
      <c r="Y330" s="209"/>
      <c r="Z330" s="209"/>
      <c r="AA330" s="210"/>
      <c r="AB330" s="65">
        <f t="shared" ref="AB330:BK330" si="708">SUM(AB331:AB334)</f>
        <v>0</v>
      </c>
      <c r="AC330" s="65">
        <f t="shared" si="708"/>
        <v>0</v>
      </c>
      <c r="AD330" s="65">
        <f t="shared" si="708"/>
        <v>0</v>
      </c>
      <c r="AE330" s="65">
        <f t="shared" si="708"/>
        <v>0</v>
      </c>
      <c r="AF330" s="65">
        <f t="shared" si="708"/>
        <v>0</v>
      </c>
      <c r="AG330" s="65">
        <f t="shared" si="708"/>
        <v>0</v>
      </c>
      <c r="AH330" s="65">
        <f t="shared" si="708"/>
        <v>0</v>
      </c>
      <c r="AI330" s="65">
        <f t="shared" si="708"/>
        <v>0</v>
      </c>
      <c r="AJ330" s="65">
        <f t="shared" si="708"/>
        <v>30000000</v>
      </c>
      <c r="AK330" s="65">
        <f t="shared" si="708"/>
        <v>250000000</v>
      </c>
      <c r="AL330" s="65">
        <f t="shared" si="708"/>
        <v>191527329</v>
      </c>
      <c r="AM330" s="65">
        <f t="shared" si="708"/>
        <v>166027329</v>
      </c>
      <c r="AN330" s="65">
        <f t="shared" si="708"/>
        <v>0</v>
      </c>
      <c r="AO330" s="65">
        <f t="shared" si="708"/>
        <v>0</v>
      </c>
      <c r="AP330" s="65">
        <f t="shared" si="708"/>
        <v>0</v>
      </c>
      <c r="AQ330" s="65">
        <f t="shared" si="708"/>
        <v>0</v>
      </c>
      <c r="AR330" s="65">
        <f t="shared" si="708"/>
        <v>0</v>
      </c>
      <c r="AS330" s="65">
        <f t="shared" si="708"/>
        <v>0</v>
      </c>
      <c r="AT330" s="65">
        <f t="shared" si="708"/>
        <v>0</v>
      </c>
      <c r="AU330" s="65">
        <f t="shared" si="708"/>
        <v>0</v>
      </c>
      <c r="AV330" s="65">
        <f t="shared" si="708"/>
        <v>0</v>
      </c>
      <c r="AW330" s="65">
        <f t="shared" si="708"/>
        <v>0</v>
      </c>
      <c r="AX330" s="65">
        <f t="shared" si="708"/>
        <v>0</v>
      </c>
      <c r="AY330" s="65">
        <f t="shared" si="708"/>
        <v>0</v>
      </c>
      <c r="AZ330" s="65">
        <f t="shared" si="708"/>
        <v>0</v>
      </c>
      <c r="BA330" s="65">
        <f t="shared" si="708"/>
        <v>0</v>
      </c>
      <c r="BB330" s="65">
        <f t="shared" si="708"/>
        <v>0</v>
      </c>
      <c r="BC330" s="65">
        <f t="shared" si="708"/>
        <v>0</v>
      </c>
      <c r="BD330" s="65">
        <f t="shared" si="708"/>
        <v>0</v>
      </c>
      <c r="BE330" s="65">
        <f t="shared" si="708"/>
        <v>0</v>
      </c>
      <c r="BF330" s="65">
        <f t="shared" si="708"/>
        <v>0</v>
      </c>
      <c r="BG330" s="65">
        <f t="shared" si="708"/>
        <v>0</v>
      </c>
      <c r="BH330" s="65">
        <f t="shared" si="708"/>
        <v>1000000000</v>
      </c>
      <c r="BI330" s="65">
        <f t="shared" si="708"/>
        <v>0</v>
      </c>
      <c r="BJ330" s="65">
        <f t="shared" si="708"/>
        <v>0</v>
      </c>
      <c r="BK330" s="65">
        <f t="shared" si="708"/>
        <v>0</v>
      </c>
      <c r="BL330" s="66">
        <f>SUM(BL331:BL334)</f>
        <v>1030000000</v>
      </c>
      <c r="BM330" s="65">
        <f>SUM(BM331:BM334)</f>
        <v>250000000</v>
      </c>
      <c r="BN330" s="65">
        <f t="shared" ref="BN330:ED330" si="709">SUM(BN331:BN334)</f>
        <v>191527329</v>
      </c>
      <c r="BO330" s="65">
        <f t="shared" si="709"/>
        <v>166027329</v>
      </c>
      <c r="BP330" s="65">
        <f t="shared" si="709"/>
        <v>0</v>
      </c>
      <c r="BQ330" s="135">
        <f t="shared" si="709"/>
        <v>0</v>
      </c>
      <c r="BR330" s="135">
        <f t="shared" si="709"/>
        <v>0</v>
      </c>
      <c r="BS330" s="135">
        <f t="shared" si="709"/>
        <v>0</v>
      </c>
      <c r="BT330" s="65">
        <f t="shared" si="709"/>
        <v>238000000</v>
      </c>
      <c r="BU330" s="135">
        <f t="shared" si="709"/>
        <v>0</v>
      </c>
      <c r="BV330" s="135">
        <f t="shared" si="709"/>
        <v>0</v>
      </c>
      <c r="BW330" s="135">
        <f t="shared" si="709"/>
        <v>0</v>
      </c>
      <c r="BX330" s="135"/>
      <c r="BY330" s="65">
        <f t="shared" si="709"/>
        <v>30000000</v>
      </c>
      <c r="BZ330" s="135">
        <f t="shared" si="709"/>
        <v>638000000</v>
      </c>
      <c r="CA330" s="135">
        <f t="shared" si="709"/>
        <v>494170565</v>
      </c>
      <c r="CB330" s="135">
        <f t="shared" si="709"/>
        <v>492170565</v>
      </c>
      <c r="CC330" s="135"/>
      <c r="CD330" s="65">
        <f t="shared" si="709"/>
        <v>0</v>
      </c>
      <c r="CE330" s="135">
        <f t="shared" si="709"/>
        <v>0</v>
      </c>
      <c r="CF330" s="135">
        <f t="shared" si="709"/>
        <v>0</v>
      </c>
      <c r="CG330" s="135">
        <f t="shared" si="709"/>
        <v>0</v>
      </c>
      <c r="CH330" s="65">
        <f t="shared" si="709"/>
        <v>0</v>
      </c>
      <c r="CI330" s="135">
        <f t="shared" si="709"/>
        <v>0</v>
      </c>
      <c r="CJ330" s="135">
        <f t="shared" si="709"/>
        <v>0</v>
      </c>
      <c r="CK330" s="135">
        <f t="shared" si="709"/>
        <v>0</v>
      </c>
      <c r="CL330" s="65">
        <f t="shared" si="709"/>
        <v>0</v>
      </c>
      <c r="CM330" s="135">
        <f t="shared" si="709"/>
        <v>0</v>
      </c>
      <c r="CN330" s="135">
        <f t="shared" si="709"/>
        <v>0</v>
      </c>
      <c r="CO330" s="135">
        <f t="shared" si="709"/>
        <v>0</v>
      </c>
      <c r="CP330" s="65">
        <f t="shared" si="709"/>
        <v>0</v>
      </c>
      <c r="CQ330" s="135">
        <f t="shared" si="709"/>
        <v>0</v>
      </c>
      <c r="CR330" s="135">
        <f t="shared" si="709"/>
        <v>0</v>
      </c>
      <c r="CS330" s="135">
        <f t="shared" si="709"/>
        <v>0</v>
      </c>
      <c r="CT330" s="135"/>
      <c r="CU330" s="65">
        <f t="shared" si="709"/>
        <v>0</v>
      </c>
      <c r="CV330" s="135">
        <f t="shared" si="709"/>
        <v>0</v>
      </c>
      <c r="CW330" s="135">
        <f t="shared" si="709"/>
        <v>0</v>
      </c>
      <c r="CX330" s="135">
        <f t="shared" si="709"/>
        <v>0</v>
      </c>
      <c r="CY330" s="135"/>
      <c r="CZ330" s="65">
        <f t="shared" si="709"/>
        <v>1000000000</v>
      </c>
      <c r="DA330" s="135">
        <f t="shared" si="709"/>
        <v>0</v>
      </c>
      <c r="DB330" s="135">
        <f t="shared" si="709"/>
        <v>0</v>
      </c>
      <c r="DC330" s="135">
        <f t="shared" si="709"/>
        <v>0</v>
      </c>
      <c r="DD330" s="65">
        <f t="shared" si="709"/>
        <v>1268000000</v>
      </c>
      <c r="DE330" s="65">
        <f t="shared" si="709"/>
        <v>638000000</v>
      </c>
      <c r="DF330" s="65">
        <f t="shared" si="709"/>
        <v>494170565</v>
      </c>
      <c r="DG330" s="65">
        <f t="shared" si="709"/>
        <v>492170565</v>
      </c>
      <c r="DH330" s="65"/>
      <c r="DI330" s="65">
        <f t="shared" si="709"/>
        <v>0</v>
      </c>
      <c r="DJ330" s="65">
        <f t="shared" si="709"/>
        <v>0</v>
      </c>
      <c r="DK330" s="65">
        <f t="shared" si="709"/>
        <v>0</v>
      </c>
      <c r="DL330" s="65">
        <f t="shared" si="709"/>
        <v>0</v>
      </c>
      <c r="DM330" s="65">
        <f t="shared" si="709"/>
        <v>250000000</v>
      </c>
      <c r="DN330" s="65">
        <f t="shared" si="709"/>
        <v>580000000</v>
      </c>
      <c r="DO330" s="65">
        <f t="shared" si="709"/>
        <v>0</v>
      </c>
      <c r="DP330" s="65">
        <f t="shared" si="709"/>
        <v>0</v>
      </c>
      <c r="DQ330" s="65">
        <f t="shared" si="709"/>
        <v>18000000</v>
      </c>
      <c r="DR330" s="65">
        <f t="shared" si="709"/>
        <v>746600000</v>
      </c>
      <c r="DS330" s="65">
        <f t="shared" si="709"/>
        <v>551400000</v>
      </c>
      <c r="DT330" s="65">
        <f t="shared" si="709"/>
        <v>163740000</v>
      </c>
      <c r="DU330" s="65">
        <f t="shared" si="709"/>
        <v>0</v>
      </c>
      <c r="DV330" s="65">
        <f t="shared" si="709"/>
        <v>0</v>
      </c>
      <c r="DW330" s="65">
        <f t="shared" si="709"/>
        <v>0</v>
      </c>
      <c r="DX330" s="65">
        <f t="shared" si="709"/>
        <v>0</v>
      </c>
      <c r="DY330" s="65">
        <f t="shared" si="709"/>
        <v>0</v>
      </c>
      <c r="DZ330" s="65">
        <f t="shared" si="709"/>
        <v>0</v>
      </c>
      <c r="EA330" s="65">
        <f t="shared" si="709"/>
        <v>0</v>
      </c>
      <c r="EB330" s="65">
        <f t="shared" si="709"/>
        <v>0</v>
      </c>
      <c r="EC330" s="65">
        <f t="shared" si="709"/>
        <v>0</v>
      </c>
      <c r="ED330" s="65">
        <f t="shared" si="709"/>
        <v>0</v>
      </c>
      <c r="EE330" s="65">
        <f t="shared" ref="EE330:EU330" si="710">SUM(EE331:EE334)</f>
        <v>0</v>
      </c>
      <c r="EF330" s="65">
        <f t="shared" si="710"/>
        <v>0</v>
      </c>
      <c r="EG330" s="65">
        <f t="shared" si="710"/>
        <v>0</v>
      </c>
      <c r="EH330" s="65">
        <f t="shared" si="710"/>
        <v>0</v>
      </c>
      <c r="EI330" s="65">
        <f t="shared" si="710"/>
        <v>0</v>
      </c>
      <c r="EJ330" s="65">
        <f t="shared" si="710"/>
        <v>0</v>
      </c>
      <c r="EK330" s="65">
        <f t="shared" si="710"/>
        <v>0</v>
      </c>
      <c r="EL330" s="65">
        <f t="shared" si="710"/>
        <v>0</v>
      </c>
      <c r="EM330" s="65">
        <f t="shared" si="710"/>
        <v>0</v>
      </c>
      <c r="EN330" s="65">
        <f t="shared" si="710"/>
        <v>0</v>
      </c>
      <c r="EO330" s="65">
        <f t="shared" si="710"/>
        <v>1000000000</v>
      </c>
      <c r="EP330" s="65">
        <f t="shared" si="710"/>
        <v>0</v>
      </c>
      <c r="EQ330" s="65">
        <f t="shared" si="710"/>
        <v>0</v>
      </c>
      <c r="ER330" s="65">
        <f t="shared" si="710"/>
        <v>0</v>
      </c>
      <c r="ES330" s="65">
        <f t="shared" si="710"/>
        <v>1268000000</v>
      </c>
      <c r="ET330" s="65">
        <f t="shared" si="710"/>
        <v>1326600000</v>
      </c>
      <c r="EU330" s="65">
        <f t="shared" si="710"/>
        <v>551400000</v>
      </c>
      <c r="EV330" s="65">
        <f>SUM(EV331:EV334)</f>
        <v>163740000</v>
      </c>
      <c r="EW330" s="675"/>
      <c r="EX330" s="675"/>
      <c r="EY330" s="675"/>
      <c r="EZ330" s="675"/>
      <c r="FA330" s="675"/>
      <c r="FB330" s="675"/>
      <c r="FC330" s="675"/>
      <c r="FD330" s="675"/>
      <c r="FE330" s="675"/>
      <c r="FF330" s="82">
        <f>SUM(FF331:FF334)</f>
        <v>1268000000</v>
      </c>
      <c r="FG330" s="65">
        <f>SUM(FG331:FG334)</f>
        <v>4834000000</v>
      </c>
    </row>
    <row r="331" spans="1:163" ht="203.25" customHeight="1" x14ac:dyDescent="0.2">
      <c r="A331" s="299"/>
      <c r="B331" s="299"/>
      <c r="C331" s="247">
        <v>13</v>
      </c>
      <c r="D331" s="468" t="s">
        <v>753</v>
      </c>
      <c r="E331" s="220" t="s">
        <v>536</v>
      </c>
      <c r="F331" s="512" t="s">
        <v>537</v>
      </c>
      <c r="G331" s="226">
        <v>219</v>
      </c>
      <c r="H331" s="222" t="s">
        <v>754</v>
      </c>
      <c r="I331" s="455" t="s">
        <v>755</v>
      </c>
      <c r="J331" s="330" t="s">
        <v>740</v>
      </c>
      <c r="K331" s="525">
        <v>18</v>
      </c>
      <c r="L331" s="473" t="s">
        <v>73</v>
      </c>
      <c r="M331" s="564" t="s">
        <v>53</v>
      </c>
      <c r="N331" s="564">
        <v>36</v>
      </c>
      <c r="O331" s="570">
        <v>3</v>
      </c>
      <c r="P331" s="1089">
        <v>3</v>
      </c>
      <c r="Q331" s="571">
        <v>11</v>
      </c>
      <c r="R331" s="228"/>
      <c r="S331" s="928">
        <v>11</v>
      </c>
      <c r="T331" s="571">
        <v>11</v>
      </c>
      <c r="U331" s="571"/>
      <c r="V331" s="928">
        <v>4</v>
      </c>
      <c r="W331" s="571">
        <v>11</v>
      </c>
      <c r="X331" s="571"/>
      <c r="Y331" s="572">
        <f>BL331/$BL$330</f>
        <v>1.2135922330097087E-2</v>
      </c>
      <c r="Z331" s="227">
        <v>16</v>
      </c>
      <c r="AA331" s="227" t="s">
        <v>375</v>
      </c>
      <c r="AB331" s="75"/>
      <c r="AC331" s="75"/>
      <c r="AD331" s="68"/>
      <c r="AE331" s="68"/>
      <c r="AF331" s="75"/>
      <c r="AG331" s="75"/>
      <c r="AH331" s="75"/>
      <c r="AI331" s="75"/>
      <c r="AJ331" s="78">
        <v>12500000</v>
      </c>
      <c r="AK331" s="69">
        <v>12500000</v>
      </c>
      <c r="AL331" s="78">
        <v>9664000</v>
      </c>
      <c r="AM331" s="78">
        <v>9664000</v>
      </c>
      <c r="AN331" s="78"/>
      <c r="AO331" s="78"/>
      <c r="AP331" s="78"/>
      <c r="AQ331" s="75"/>
      <c r="AR331" s="75"/>
      <c r="AS331" s="75"/>
      <c r="AT331" s="68"/>
      <c r="AU331" s="68"/>
      <c r="AV331" s="75"/>
      <c r="AW331" s="75"/>
      <c r="AX331" s="75"/>
      <c r="AY331" s="75"/>
      <c r="AZ331" s="75"/>
      <c r="BA331" s="75"/>
      <c r="BB331" s="75"/>
      <c r="BC331" s="75"/>
      <c r="BD331" s="75"/>
      <c r="BE331" s="75"/>
      <c r="BF331" s="68"/>
      <c r="BG331" s="68"/>
      <c r="BH331" s="75"/>
      <c r="BI331" s="75"/>
      <c r="BJ331" s="75"/>
      <c r="BK331" s="75"/>
      <c r="BL331" s="67">
        <f>+AB331+AF331+AJ331+AN331+AR331+AV331+AZ331+BD331+BH331</f>
        <v>12500000</v>
      </c>
      <c r="BM331" s="68">
        <f t="shared" ref="BM331:BO334" si="711">AC331+AG331+AK331+AO331+AS331+AW331+BA331+BE331+BI331</f>
        <v>12500000</v>
      </c>
      <c r="BN331" s="68">
        <f t="shared" si="711"/>
        <v>9664000</v>
      </c>
      <c r="BO331" s="68">
        <f t="shared" si="711"/>
        <v>9664000</v>
      </c>
      <c r="BP331" s="682"/>
      <c r="BQ331" s="238"/>
      <c r="BR331" s="238"/>
      <c r="BS331" s="238"/>
      <c r="BT331" s="685">
        <v>111600000</v>
      </c>
      <c r="BU331" s="238"/>
      <c r="BV331" s="238"/>
      <c r="BW331" s="238"/>
      <c r="BX331" s="238"/>
      <c r="BY331" s="682"/>
      <c r="BZ331" s="238">
        <v>201600000</v>
      </c>
      <c r="CA331" s="238">
        <v>160719971</v>
      </c>
      <c r="CB331" s="238">
        <v>160719971</v>
      </c>
      <c r="CC331" s="238"/>
      <c r="CD331" s="682"/>
      <c r="CE331" s="238"/>
      <c r="CF331" s="238"/>
      <c r="CG331" s="238"/>
      <c r="CH331" s="682"/>
      <c r="CI331" s="238"/>
      <c r="CJ331" s="238"/>
      <c r="CK331" s="238"/>
      <c r="CL331" s="682"/>
      <c r="CM331" s="238"/>
      <c r="CN331" s="238"/>
      <c r="CO331" s="238"/>
      <c r="CP331" s="682"/>
      <c r="CQ331" s="238"/>
      <c r="CR331" s="238"/>
      <c r="CS331" s="238"/>
      <c r="CT331" s="238"/>
      <c r="CU331" s="682"/>
      <c r="CV331" s="238"/>
      <c r="CW331" s="238"/>
      <c r="CX331" s="238"/>
      <c r="CY331" s="238"/>
      <c r="CZ331" s="682"/>
      <c r="DA331" s="238"/>
      <c r="DB331" s="238"/>
      <c r="DC331" s="238"/>
      <c r="DD331" s="676">
        <f t="shared" ref="DD331:DG334" si="712">BP331+BT331+BY331+CD331+CH331+CL331+CP331+CU331+CZ331</f>
        <v>111600000</v>
      </c>
      <c r="DE331" s="711">
        <f t="shared" si="712"/>
        <v>201600000</v>
      </c>
      <c r="DF331" s="711">
        <f t="shared" si="712"/>
        <v>160719971</v>
      </c>
      <c r="DG331" s="711">
        <f t="shared" si="712"/>
        <v>160719971</v>
      </c>
      <c r="DH331" s="711"/>
      <c r="DI331" s="685"/>
      <c r="DJ331" s="93"/>
      <c r="DK331" s="685"/>
      <c r="DL331" s="685"/>
      <c r="DM331" s="685">
        <v>111600000</v>
      </c>
      <c r="DN331" s="682">
        <v>250000000</v>
      </c>
      <c r="DO331" s="682"/>
      <c r="DP331" s="682"/>
      <c r="DQ331" s="682"/>
      <c r="DR331" s="682">
        <v>250000000</v>
      </c>
      <c r="DS331" s="682">
        <v>246400000</v>
      </c>
      <c r="DT331" s="682">
        <v>80120000</v>
      </c>
      <c r="DU331" s="682"/>
      <c r="DV331" s="682"/>
      <c r="DW331" s="682"/>
      <c r="DX331" s="682"/>
      <c r="DY331" s="685"/>
      <c r="DZ331" s="685"/>
      <c r="EA331" s="685"/>
      <c r="EB331" s="685"/>
      <c r="EC331" s="685"/>
      <c r="ED331" s="685"/>
      <c r="EE331" s="685"/>
      <c r="EF331" s="685"/>
      <c r="EG331" s="685"/>
      <c r="EH331" s="685"/>
      <c r="EI331" s="685"/>
      <c r="EJ331" s="685"/>
      <c r="EK331" s="685"/>
      <c r="EL331" s="685"/>
      <c r="EM331" s="685"/>
      <c r="EN331" s="685"/>
      <c r="EO331" s="685"/>
      <c r="EP331" s="682"/>
      <c r="EQ331" s="682"/>
      <c r="ER331" s="682"/>
      <c r="ES331" s="676">
        <f>DI331+DM331+DQ331+DU331+DY331+EC331+EG331+EK331+EO331</f>
        <v>111600000</v>
      </c>
      <c r="ET331" s="690">
        <f t="shared" ref="ET331:EV334" si="713">DJ331+DN331+DR331+DV331+DZ331+ED331+EH331+EL331+EP331</f>
        <v>500000000</v>
      </c>
      <c r="EU331" s="690">
        <f t="shared" si="713"/>
        <v>246400000</v>
      </c>
      <c r="EV331" s="690">
        <f t="shared" si="713"/>
        <v>80120000</v>
      </c>
      <c r="EW331" s="834"/>
      <c r="EX331" s="685">
        <v>111600000</v>
      </c>
      <c r="EY331" s="682"/>
      <c r="EZ331" s="682"/>
      <c r="FA331" s="682"/>
      <c r="FB331" s="682"/>
      <c r="FC331" s="682"/>
      <c r="FD331" s="682"/>
      <c r="FE331" s="682"/>
      <c r="FF331" s="676">
        <f>EW331+EX331+EY331+EZ331+FA331+FB331+FC331+FD331+FE331</f>
        <v>111600000</v>
      </c>
      <c r="FG331" s="107">
        <f>BL331+DD331+ES331+FF331</f>
        <v>347300000</v>
      </c>
    </row>
    <row r="332" spans="1:163" ht="48.75" customHeight="1" x14ac:dyDescent="0.2">
      <c r="A332" s="299"/>
      <c r="B332" s="299"/>
      <c r="C332" s="247">
        <v>10</v>
      </c>
      <c r="D332" s="563" t="s">
        <v>238</v>
      </c>
      <c r="E332" s="220" t="s">
        <v>239</v>
      </c>
      <c r="F332" s="220" t="s">
        <v>240</v>
      </c>
      <c r="G332" s="226">
        <v>220</v>
      </c>
      <c r="H332" s="222" t="s">
        <v>756</v>
      </c>
      <c r="I332" s="455" t="s">
        <v>757</v>
      </c>
      <c r="J332" s="330" t="s">
        <v>740</v>
      </c>
      <c r="K332" s="525">
        <v>18</v>
      </c>
      <c r="L332" s="472" t="s">
        <v>73</v>
      </c>
      <c r="M332" s="490">
        <v>0</v>
      </c>
      <c r="N332" s="490">
        <v>12</v>
      </c>
      <c r="O332" s="573">
        <v>5</v>
      </c>
      <c r="P332" s="1090">
        <v>5</v>
      </c>
      <c r="Q332" s="573">
        <v>9</v>
      </c>
      <c r="R332" s="228"/>
      <c r="S332" s="929">
        <v>9</v>
      </c>
      <c r="T332" s="573">
        <v>12</v>
      </c>
      <c r="U332" s="574"/>
      <c r="V332" s="1042">
        <v>8</v>
      </c>
      <c r="W332" s="575">
        <v>12</v>
      </c>
      <c r="X332" s="576"/>
      <c r="Y332" s="572">
        <f>BL332/$BL$330</f>
        <v>0.98300970873786409</v>
      </c>
      <c r="Z332" s="227">
        <v>16</v>
      </c>
      <c r="AA332" s="227" t="s">
        <v>375</v>
      </c>
      <c r="AB332" s="75"/>
      <c r="AC332" s="75"/>
      <c r="AD332" s="68"/>
      <c r="AE332" s="68"/>
      <c r="AF332" s="75"/>
      <c r="AG332" s="75"/>
      <c r="AH332" s="75"/>
      <c r="AI332" s="75"/>
      <c r="AJ332" s="78">
        <v>12500000</v>
      </c>
      <c r="AK332" s="69">
        <v>232500000</v>
      </c>
      <c r="AL332" s="78">
        <v>176863329</v>
      </c>
      <c r="AM332" s="78">
        <v>151363329</v>
      </c>
      <c r="AN332" s="78"/>
      <c r="AO332" s="78"/>
      <c r="AP332" s="78"/>
      <c r="AQ332" s="75"/>
      <c r="AR332" s="75"/>
      <c r="AS332" s="75"/>
      <c r="AT332" s="68"/>
      <c r="AU332" s="68"/>
      <c r="AV332" s="75"/>
      <c r="AW332" s="75"/>
      <c r="AX332" s="75"/>
      <c r="AY332" s="75"/>
      <c r="AZ332" s="75"/>
      <c r="BA332" s="75"/>
      <c r="BB332" s="75"/>
      <c r="BC332" s="75"/>
      <c r="BD332" s="75"/>
      <c r="BE332" s="75"/>
      <c r="BF332" s="68"/>
      <c r="BG332" s="68"/>
      <c r="BH332" s="75">
        <v>1000000000</v>
      </c>
      <c r="BI332" s="75"/>
      <c r="BJ332" s="75"/>
      <c r="BK332" s="75"/>
      <c r="BL332" s="67">
        <f>+AB332+AF332+AJ332+AN332+AR332+AV332+AZ332+BD332+BH332</f>
        <v>1012500000</v>
      </c>
      <c r="BM332" s="68">
        <f t="shared" si="711"/>
        <v>232500000</v>
      </c>
      <c r="BN332" s="68">
        <f t="shared" si="711"/>
        <v>176863329</v>
      </c>
      <c r="BO332" s="68">
        <f t="shared" si="711"/>
        <v>151363329</v>
      </c>
      <c r="BP332" s="682"/>
      <c r="BQ332" s="238"/>
      <c r="BR332" s="238"/>
      <c r="BS332" s="238"/>
      <c r="BT332" s="685">
        <v>111600000</v>
      </c>
      <c r="BU332" s="238"/>
      <c r="BV332" s="238"/>
      <c r="BW332" s="238"/>
      <c r="BX332" s="238"/>
      <c r="BY332" s="682"/>
      <c r="BZ332" s="238">
        <v>391600000</v>
      </c>
      <c r="CA332" s="238">
        <v>297953274</v>
      </c>
      <c r="CB332" s="238">
        <v>297953274</v>
      </c>
      <c r="CC332" s="238"/>
      <c r="CD332" s="682"/>
      <c r="CE332" s="238"/>
      <c r="CF332" s="238"/>
      <c r="CG332" s="238"/>
      <c r="CH332" s="682"/>
      <c r="CI332" s="238"/>
      <c r="CJ332" s="238"/>
      <c r="CK332" s="238"/>
      <c r="CL332" s="682"/>
      <c r="CM332" s="238"/>
      <c r="CN332" s="238"/>
      <c r="CO332" s="238"/>
      <c r="CP332" s="682"/>
      <c r="CQ332" s="238"/>
      <c r="CR332" s="238"/>
      <c r="CS332" s="238"/>
      <c r="CT332" s="238"/>
      <c r="CU332" s="682"/>
      <c r="CV332" s="238"/>
      <c r="CW332" s="238"/>
      <c r="CX332" s="238"/>
      <c r="CY332" s="238"/>
      <c r="CZ332" s="682">
        <v>1000000000</v>
      </c>
      <c r="DA332" s="238"/>
      <c r="DB332" s="238"/>
      <c r="DC332" s="238"/>
      <c r="DD332" s="676">
        <f t="shared" si="712"/>
        <v>1111600000</v>
      </c>
      <c r="DE332" s="711">
        <f t="shared" si="712"/>
        <v>391600000</v>
      </c>
      <c r="DF332" s="711">
        <f t="shared" si="712"/>
        <v>297953274</v>
      </c>
      <c r="DG332" s="711">
        <f t="shared" si="712"/>
        <v>297953274</v>
      </c>
      <c r="DH332" s="711"/>
      <c r="DI332" s="685"/>
      <c r="DJ332" s="93"/>
      <c r="DK332" s="685"/>
      <c r="DL332" s="685"/>
      <c r="DM332" s="685">
        <v>111600000</v>
      </c>
      <c r="DN332" s="682">
        <v>319400000</v>
      </c>
      <c r="DO332" s="682"/>
      <c r="DP332" s="682"/>
      <c r="DQ332" s="682"/>
      <c r="DR332" s="682">
        <v>440600000</v>
      </c>
      <c r="DS332" s="682">
        <f>260000000+45000000</f>
        <v>305000000</v>
      </c>
      <c r="DT332" s="682">
        <f>76120000+7500000</f>
        <v>83620000</v>
      </c>
      <c r="DU332" s="682"/>
      <c r="DV332" s="682"/>
      <c r="DW332" s="682"/>
      <c r="DX332" s="682"/>
      <c r="DY332" s="685"/>
      <c r="DZ332" s="685"/>
      <c r="EA332" s="685"/>
      <c r="EB332" s="685"/>
      <c r="EC332" s="685"/>
      <c r="ED332" s="685"/>
      <c r="EE332" s="685"/>
      <c r="EF332" s="685"/>
      <c r="EG332" s="685"/>
      <c r="EH332" s="685"/>
      <c r="EI332" s="685"/>
      <c r="EJ332" s="685"/>
      <c r="EK332" s="685"/>
      <c r="EL332" s="685"/>
      <c r="EM332" s="685"/>
      <c r="EN332" s="685"/>
      <c r="EO332" s="685">
        <v>1000000000</v>
      </c>
      <c r="EP332" s="682"/>
      <c r="EQ332" s="682"/>
      <c r="ER332" s="682"/>
      <c r="ES332" s="676">
        <f>DI332+DM332+DQ332+DU332+DY332+EC332+EG332+EK332+EO332</f>
        <v>1111600000</v>
      </c>
      <c r="ET332" s="690">
        <f t="shared" si="713"/>
        <v>760000000</v>
      </c>
      <c r="EU332" s="690">
        <f t="shared" si="713"/>
        <v>305000000</v>
      </c>
      <c r="EV332" s="690">
        <f t="shared" si="713"/>
        <v>83620000</v>
      </c>
      <c r="EW332" s="834"/>
      <c r="EX332" s="685">
        <v>111600000</v>
      </c>
      <c r="EY332" s="682"/>
      <c r="EZ332" s="682"/>
      <c r="FA332" s="682"/>
      <c r="FB332" s="682"/>
      <c r="FC332" s="682"/>
      <c r="FD332" s="682"/>
      <c r="FE332" s="682">
        <v>1000000000</v>
      </c>
      <c r="FF332" s="676">
        <f>EW332+EX332+EY332+EZ332+FA332+FB332+FC332+FD332+FE332</f>
        <v>1111600000</v>
      </c>
      <c r="FG332" s="107">
        <f>BL332+DD332+ES332+FF332</f>
        <v>4347300000</v>
      </c>
    </row>
    <row r="333" spans="1:163" ht="71.25" customHeight="1" x14ac:dyDescent="0.2">
      <c r="A333" s="299"/>
      <c r="B333" s="299"/>
      <c r="C333" s="247">
        <v>12</v>
      </c>
      <c r="D333" s="280" t="s">
        <v>741</v>
      </c>
      <c r="E333" s="275">
        <v>3166</v>
      </c>
      <c r="F333" s="246">
        <v>2500</v>
      </c>
      <c r="G333" s="226">
        <v>221</v>
      </c>
      <c r="H333" s="222" t="s">
        <v>758</v>
      </c>
      <c r="I333" s="455" t="s">
        <v>759</v>
      </c>
      <c r="J333" s="330" t="s">
        <v>740</v>
      </c>
      <c r="K333" s="525">
        <v>18</v>
      </c>
      <c r="L333" s="364" t="s">
        <v>58</v>
      </c>
      <c r="M333" s="490">
        <v>1</v>
      </c>
      <c r="N333" s="490">
        <v>1</v>
      </c>
      <c r="O333" s="364">
        <v>1</v>
      </c>
      <c r="P333" s="926">
        <v>0.5</v>
      </c>
      <c r="Q333" s="364">
        <v>1</v>
      </c>
      <c r="R333" s="228"/>
      <c r="S333" s="926">
        <v>0.5</v>
      </c>
      <c r="T333" s="364">
        <v>1</v>
      </c>
      <c r="U333" s="364"/>
      <c r="V333" s="926">
        <v>0</v>
      </c>
      <c r="W333" s="364">
        <v>0</v>
      </c>
      <c r="X333" s="364"/>
      <c r="Y333" s="572">
        <f>BL333/$BL$330</f>
        <v>2.9126213592233011E-3</v>
      </c>
      <c r="Z333" s="227">
        <v>16</v>
      </c>
      <c r="AA333" s="227" t="s">
        <v>375</v>
      </c>
      <c r="AB333" s="75"/>
      <c r="AC333" s="75"/>
      <c r="AD333" s="68"/>
      <c r="AE333" s="68"/>
      <c r="AF333" s="75"/>
      <c r="AG333" s="75"/>
      <c r="AH333" s="75"/>
      <c r="AI333" s="75"/>
      <c r="AJ333" s="78">
        <v>3000000</v>
      </c>
      <c r="AK333" s="69">
        <v>3000000</v>
      </c>
      <c r="AL333" s="78">
        <v>3000000</v>
      </c>
      <c r="AM333" s="78">
        <v>3000000</v>
      </c>
      <c r="AN333" s="78"/>
      <c r="AO333" s="78"/>
      <c r="AP333" s="78"/>
      <c r="AQ333" s="75"/>
      <c r="AR333" s="75"/>
      <c r="AS333" s="75"/>
      <c r="AT333" s="68"/>
      <c r="AU333" s="68"/>
      <c r="AV333" s="75"/>
      <c r="AW333" s="75"/>
      <c r="AX333" s="75"/>
      <c r="AY333" s="75"/>
      <c r="AZ333" s="75"/>
      <c r="BA333" s="75"/>
      <c r="BB333" s="75"/>
      <c r="BC333" s="75"/>
      <c r="BD333" s="75"/>
      <c r="BE333" s="75"/>
      <c r="BF333" s="68"/>
      <c r="BG333" s="68"/>
      <c r="BH333" s="75"/>
      <c r="BI333" s="75"/>
      <c r="BJ333" s="75"/>
      <c r="BK333" s="75"/>
      <c r="BL333" s="67">
        <f>+AB333+AF333+AJ333+AN333+AR333+AV333+AZ333+BD333+BH333</f>
        <v>3000000</v>
      </c>
      <c r="BM333" s="68">
        <f t="shared" si="711"/>
        <v>3000000</v>
      </c>
      <c r="BN333" s="68">
        <f t="shared" si="711"/>
        <v>3000000</v>
      </c>
      <c r="BO333" s="68">
        <f t="shared" si="711"/>
        <v>3000000</v>
      </c>
      <c r="BP333" s="682"/>
      <c r="BQ333" s="238"/>
      <c r="BR333" s="238"/>
      <c r="BS333" s="238"/>
      <c r="BT333" s="685">
        <f>26800000-12000000</f>
        <v>14800000</v>
      </c>
      <c r="BU333" s="238"/>
      <c r="BV333" s="238"/>
      <c r="BW333" s="238"/>
      <c r="BX333" s="238"/>
      <c r="BY333" s="682">
        <v>12000000</v>
      </c>
      <c r="BZ333" s="238">
        <v>26800000</v>
      </c>
      <c r="CA333" s="238">
        <v>17764000</v>
      </c>
      <c r="CB333" s="238">
        <v>15764000</v>
      </c>
      <c r="CC333" s="238"/>
      <c r="CD333" s="682"/>
      <c r="CE333" s="238"/>
      <c r="CF333" s="238"/>
      <c r="CG333" s="238"/>
      <c r="CH333" s="682"/>
      <c r="CI333" s="238"/>
      <c r="CJ333" s="238"/>
      <c r="CK333" s="238"/>
      <c r="CL333" s="682"/>
      <c r="CM333" s="238"/>
      <c r="CN333" s="238"/>
      <c r="CO333" s="238"/>
      <c r="CP333" s="682"/>
      <c r="CQ333" s="238"/>
      <c r="CR333" s="238"/>
      <c r="CS333" s="238"/>
      <c r="CT333" s="238"/>
      <c r="CU333" s="682"/>
      <c r="CV333" s="238"/>
      <c r="CW333" s="238"/>
      <c r="CX333" s="238"/>
      <c r="CY333" s="238"/>
      <c r="CZ333" s="682"/>
      <c r="DA333" s="238"/>
      <c r="DB333" s="238"/>
      <c r="DC333" s="238"/>
      <c r="DD333" s="676">
        <f t="shared" si="712"/>
        <v>26800000</v>
      </c>
      <c r="DE333" s="711">
        <f t="shared" si="712"/>
        <v>26800000</v>
      </c>
      <c r="DF333" s="711">
        <f t="shared" si="712"/>
        <v>17764000</v>
      </c>
      <c r="DG333" s="711">
        <f t="shared" si="712"/>
        <v>15764000</v>
      </c>
      <c r="DH333" s="711"/>
      <c r="DI333" s="685"/>
      <c r="DJ333" s="93"/>
      <c r="DK333" s="685"/>
      <c r="DL333" s="685"/>
      <c r="DM333" s="685">
        <f>26800000-12000000</f>
        <v>14800000</v>
      </c>
      <c r="DN333" s="682">
        <v>10600000</v>
      </c>
      <c r="DO333" s="682"/>
      <c r="DP333" s="682"/>
      <c r="DQ333" s="682"/>
      <c r="DR333" s="682">
        <f>'[4]Metas y Proyectos'!$O$28+'[4]Metas y Proyectos'!$O$29</f>
        <v>20700000</v>
      </c>
      <c r="DS333" s="682"/>
      <c r="DT333" s="682"/>
      <c r="DU333" s="682"/>
      <c r="DV333" s="682"/>
      <c r="DW333" s="682"/>
      <c r="DX333" s="682"/>
      <c r="DY333" s="685"/>
      <c r="DZ333" s="685"/>
      <c r="EA333" s="685"/>
      <c r="EB333" s="685"/>
      <c r="EC333" s="685"/>
      <c r="ED333" s="685"/>
      <c r="EE333" s="685"/>
      <c r="EF333" s="685"/>
      <c r="EG333" s="685"/>
      <c r="EH333" s="685"/>
      <c r="EI333" s="685"/>
      <c r="EJ333" s="685"/>
      <c r="EK333" s="685"/>
      <c r="EL333" s="685"/>
      <c r="EM333" s="685"/>
      <c r="EN333" s="685"/>
      <c r="EO333" s="685"/>
      <c r="EP333" s="682"/>
      <c r="EQ333" s="682"/>
      <c r="ER333" s="682"/>
      <c r="ES333" s="676">
        <f>DI333+DM333+DQ333+DU333+DY333+EC333+EG333+EK333+EO333</f>
        <v>14800000</v>
      </c>
      <c r="ET333" s="690">
        <f t="shared" si="713"/>
        <v>31300000</v>
      </c>
      <c r="EU333" s="690">
        <f t="shared" si="713"/>
        <v>0</v>
      </c>
      <c r="EV333" s="690">
        <f t="shared" si="713"/>
        <v>0</v>
      </c>
      <c r="EW333" s="834"/>
      <c r="EX333" s="685">
        <f>26800000-12000000</f>
        <v>14800000</v>
      </c>
      <c r="EY333" s="682"/>
      <c r="EZ333" s="682"/>
      <c r="FA333" s="682"/>
      <c r="FB333" s="682"/>
      <c r="FC333" s="682"/>
      <c r="FD333" s="682"/>
      <c r="FE333" s="682"/>
      <c r="FF333" s="676">
        <f>EW333+EX333+EY333+EZ333+FA333+FB333+FC333+FD333+FE333</f>
        <v>14800000</v>
      </c>
      <c r="FG333" s="107">
        <f>BL333+DD333+ES333+FF333</f>
        <v>59400000</v>
      </c>
    </row>
    <row r="334" spans="1:163" ht="71.25" customHeight="1" x14ac:dyDescent="0.2">
      <c r="A334" s="299"/>
      <c r="B334" s="299"/>
      <c r="C334" s="239">
        <v>13</v>
      </c>
      <c r="D334" s="468" t="s">
        <v>753</v>
      </c>
      <c r="E334" s="220" t="s">
        <v>536</v>
      </c>
      <c r="F334" s="512" t="s">
        <v>537</v>
      </c>
      <c r="G334" s="226">
        <v>222</v>
      </c>
      <c r="H334" s="222" t="s">
        <v>760</v>
      </c>
      <c r="I334" s="455" t="s">
        <v>761</v>
      </c>
      <c r="J334" s="330" t="s">
        <v>740</v>
      </c>
      <c r="K334" s="525">
        <v>18</v>
      </c>
      <c r="L334" s="247" t="s">
        <v>58</v>
      </c>
      <c r="M334" s="564">
        <v>1</v>
      </c>
      <c r="N334" s="577">
        <v>1</v>
      </c>
      <c r="O334" s="364">
        <v>1</v>
      </c>
      <c r="P334" s="926">
        <v>1</v>
      </c>
      <c r="Q334" s="247">
        <v>1</v>
      </c>
      <c r="R334" s="228"/>
      <c r="S334" s="924">
        <v>1</v>
      </c>
      <c r="T334" s="247">
        <v>1</v>
      </c>
      <c r="U334" s="247"/>
      <c r="V334" s="924">
        <v>0</v>
      </c>
      <c r="W334" s="247">
        <v>1</v>
      </c>
      <c r="X334" s="247"/>
      <c r="Y334" s="572">
        <f>BL334/$BL$330</f>
        <v>1.9417475728155339E-3</v>
      </c>
      <c r="Z334" s="227">
        <v>16</v>
      </c>
      <c r="AA334" s="230" t="s">
        <v>375</v>
      </c>
      <c r="AB334" s="121"/>
      <c r="AC334" s="78"/>
      <c r="AD334" s="79"/>
      <c r="AE334" s="79"/>
      <c r="AF334" s="78"/>
      <c r="AG334" s="78"/>
      <c r="AH334" s="78"/>
      <c r="AI334" s="78"/>
      <c r="AJ334" s="78">
        <v>2000000</v>
      </c>
      <c r="AK334" s="69">
        <v>2000000</v>
      </c>
      <c r="AL334" s="75">
        <v>2000000</v>
      </c>
      <c r="AM334" s="78">
        <v>2000000</v>
      </c>
      <c r="AN334" s="78"/>
      <c r="AO334" s="78"/>
      <c r="AP334" s="78"/>
      <c r="AQ334" s="78"/>
      <c r="AR334" s="78"/>
      <c r="AS334" s="78"/>
      <c r="AT334" s="79"/>
      <c r="AU334" s="79"/>
      <c r="AV334" s="78"/>
      <c r="AW334" s="78"/>
      <c r="AX334" s="78"/>
      <c r="AY334" s="78"/>
      <c r="AZ334" s="78"/>
      <c r="BA334" s="78"/>
      <c r="BB334" s="78"/>
      <c r="BC334" s="78"/>
      <c r="BD334" s="78"/>
      <c r="BE334" s="78"/>
      <c r="BF334" s="79"/>
      <c r="BG334" s="79"/>
      <c r="BH334" s="78"/>
      <c r="BI334" s="78"/>
      <c r="BJ334" s="78"/>
      <c r="BK334" s="78"/>
      <c r="BL334" s="67">
        <f>+AB334+AF334+AJ334+AN334+AR334+AV334+AZ334+BD334+BH334</f>
        <v>2000000</v>
      </c>
      <c r="BM334" s="68">
        <f t="shared" si="711"/>
        <v>2000000</v>
      </c>
      <c r="BN334" s="68">
        <f t="shared" si="711"/>
        <v>2000000</v>
      </c>
      <c r="BO334" s="68">
        <f t="shared" si="711"/>
        <v>2000000</v>
      </c>
      <c r="BP334" s="682"/>
      <c r="BQ334" s="238"/>
      <c r="BR334" s="238"/>
      <c r="BS334" s="238"/>
      <c r="BT334" s="682"/>
      <c r="BU334" s="238">
        <v>0</v>
      </c>
      <c r="BV334" s="238"/>
      <c r="BW334" s="238"/>
      <c r="BX334" s="238"/>
      <c r="BY334" s="685">
        <v>18000000</v>
      </c>
      <c r="BZ334" s="238">
        <v>18000000</v>
      </c>
      <c r="CA334" s="238">
        <v>17733320</v>
      </c>
      <c r="CB334" s="238">
        <v>17733320</v>
      </c>
      <c r="CC334" s="238"/>
      <c r="CD334" s="682"/>
      <c r="CE334" s="238"/>
      <c r="CF334" s="238"/>
      <c r="CG334" s="238"/>
      <c r="CH334" s="682"/>
      <c r="CI334" s="238"/>
      <c r="CJ334" s="238"/>
      <c r="CK334" s="238"/>
      <c r="CL334" s="682"/>
      <c r="CM334" s="238"/>
      <c r="CN334" s="238"/>
      <c r="CO334" s="238"/>
      <c r="CP334" s="682"/>
      <c r="CQ334" s="238"/>
      <c r="CR334" s="238"/>
      <c r="CS334" s="238"/>
      <c r="CT334" s="238"/>
      <c r="CU334" s="682"/>
      <c r="CV334" s="238"/>
      <c r="CW334" s="238"/>
      <c r="CX334" s="238"/>
      <c r="CY334" s="238"/>
      <c r="CZ334" s="682"/>
      <c r="DA334" s="238"/>
      <c r="DB334" s="238"/>
      <c r="DC334" s="238"/>
      <c r="DD334" s="676">
        <f t="shared" si="712"/>
        <v>18000000</v>
      </c>
      <c r="DE334" s="711">
        <f t="shared" si="712"/>
        <v>18000000</v>
      </c>
      <c r="DF334" s="711">
        <f t="shared" si="712"/>
        <v>17733320</v>
      </c>
      <c r="DG334" s="711">
        <f t="shared" si="712"/>
        <v>17733320</v>
      </c>
      <c r="DH334" s="711"/>
      <c r="DI334" s="685"/>
      <c r="DJ334" s="686"/>
      <c r="DK334" s="682"/>
      <c r="DL334" s="682"/>
      <c r="DM334" s="682">
        <v>12000000</v>
      </c>
      <c r="DN334" s="682"/>
      <c r="DO334" s="682"/>
      <c r="DP334" s="682"/>
      <c r="DQ334" s="685">
        <v>18000000</v>
      </c>
      <c r="DR334" s="685">
        <v>35300000</v>
      </c>
      <c r="DS334" s="685"/>
      <c r="DT334" s="685"/>
      <c r="DU334" s="685"/>
      <c r="DV334" s="685"/>
      <c r="DW334" s="685"/>
      <c r="DX334" s="685"/>
      <c r="DY334" s="685"/>
      <c r="DZ334" s="685"/>
      <c r="EA334" s="685"/>
      <c r="EB334" s="685"/>
      <c r="EC334" s="685"/>
      <c r="ED334" s="685"/>
      <c r="EE334" s="685"/>
      <c r="EF334" s="685"/>
      <c r="EG334" s="685"/>
      <c r="EH334" s="685"/>
      <c r="EI334" s="685"/>
      <c r="EJ334" s="685"/>
      <c r="EK334" s="685"/>
      <c r="EL334" s="685"/>
      <c r="EM334" s="685"/>
      <c r="EN334" s="685"/>
      <c r="EO334" s="685"/>
      <c r="EP334" s="682"/>
      <c r="EQ334" s="682"/>
      <c r="ER334" s="682"/>
      <c r="ES334" s="676">
        <f>DI334+DM334+DQ334+DU334+DY334+EC334+EG334+EK334+EO334</f>
        <v>30000000</v>
      </c>
      <c r="ET334" s="690">
        <f t="shared" si="713"/>
        <v>35300000</v>
      </c>
      <c r="EU334" s="690">
        <f t="shared" si="713"/>
        <v>0</v>
      </c>
      <c r="EV334" s="690">
        <f t="shared" si="713"/>
        <v>0</v>
      </c>
      <c r="EW334" s="834"/>
      <c r="EX334" s="682">
        <v>12000000</v>
      </c>
      <c r="EY334" s="685">
        <v>18000000</v>
      </c>
      <c r="EZ334" s="682"/>
      <c r="FA334" s="682"/>
      <c r="FB334" s="682"/>
      <c r="FC334" s="682"/>
      <c r="FD334" s="682"/>
      <c r="FE334" s="682"/>
      <c r="FF334" s="676">
        <f>EW334+EX334+EY334+EZ334+FA334+FB334+FC334+FD334+FE334</f>
        <v>30000000</v>
      </c>
      <c r="FG334" s="107">
        <f>BL334+DD334+ES334+FF334</f>
        <v>80000000</v>
      </c>
    </row>
    <row r="335" spans="1:163" ht="24.75" customHeight="1" x14ac:dyDescent="0.2">
      <c r="A335" s="299"/>
      <c r="B335" s="299"/>
      <c r="C335" s="205">
        <v>77</v>
      </c>
      <c r="D335" s="206" t="s">
        <v>762</v>
      </c>
      <c r="E335" s="209"/>
      <c r="F335" s="209"/>
      <c r="G335" s="208"/>
      <c r="H335" s="209"/>
      <c r="I335" s="209"/>
      <c r="J335" s="208"/>
      <c r="K335" s="210"/>
      <c r="L335" s="211"/>
      <c r="M335" s="209"/>
      <c r="N335" s="209"/>
      <c r="O335" s="212"/>
      <c r="P335" s="212"/>
      <c r="Q335" s="209"/>
      <c r="R335" s="213"/>
      <c r="S335" s="865"/>
      <c r="T335" s="209"/>
      <c r="U335" s="209"/>
      <c r="V335" s="212"/>
      <c r="W335" s="210"/>
      <c r="X335" s="210"/>
      <c r="Y335" s="300"/>
      <c r="Z335" s="210"/>
      <c r="AA335" s="210"/>
      <c r="AB335" s="65">
        <f t="shared" ref="AB335:BK335" si="714">SUM(AB336:AB338)</f>
        <v>0</v>
      </c>
      <c r="AC335" s="65">
        <f t="shared" si="714"/>
        <v>0</v>
      </c>
      <c r="AD335" s="65">
        <f t="shared" si="714"/>
        <v>0</v>
      </c>
      <c r="AE335" s="65">
        <f t="shared" si="714"/>
        <v>0</v>
      </c>
      <c r="AF335" s="65">
        <f t="shared" si="714"/>
        <v>52000000</v>
      </c>
      <c r="AG335" s="65">
        <f t="shared" si="714"/>
        <v>52000000</v>
      </c>
      <c r="AH335" s="65">
        <f t="shared" si="714"/>
        <v>39902249</v>
      </c>
      <c r="AI335" s="65">
        <f t="shared" si="714"/>
        <v>39902249</v>
      </c>
      <c r="AJ335" s="65">
        <f t="shared" si="714"/>
        <v>0</v>
      </c>
      <c r="AK335" s="65">
        <f t="shared" si="714"/>
        <v>0</v>
      </c>
      <c r="AL335" s="65">
        <f t="shared" si="714"/>
        <v>0</v>
      </c>
      <c r="AM335" s="65">
        <f t="shared" si="714"/>
        <v>0</v>
      </c>
      <c r="AN335" s="65">
        <f t="shared" si="714"/>
        <v>0</v>
      </c>
      <c r="AO335" s="65">
        <f t="shared" si="714"/>
        <v>0</v>
      </c>
      <c r="AP335" s="65">
        <f t="shared" si="714"/>
        <v>0</v>
      </c>
      <c r="AQ335" s="65">
        <f t="shared" si="714"/>
        <v>0</v>
      </c>
      <c r="AR335" s="65">
        <f t="shared" si="714"/>
        <v>0</v>
      </c>
      <c r="AS335" s="65">
        <f t="shared" si="714"/>
        <v>0</v>
      </c>
      <c r="AT335" s="65">
        <f t="shared" si="714"/>
        <v>0</v>
      </c>
      <c r="AU335" s="65">
        <f t="shared" si="714"/>
        <v>0</v>
      </c>
      <c r="AV335" s="65">
        <f t="shared" si="714"/>
        <v>0</v>
      </c>
      <c r="AW335" s="65">
        <f t="shared" si="714"/>
        <v>0</v>
      </c>
      <c r="AX335" s="65">
        <f t="shared" si="714"/>
        <v>0</v>
      </c>
      <c r="AY335" s="65">
        <f t="shared" si="714"/>
        <v>0</v>
      </c>
      <c r="AZ335" s="65">
        <f t="shared" si="714"/>
        <v>0</v>
      </c>
      <c r="BA335" s="65">
        <f t="shared" si="714"/>
        <v>0</v>
      </c>
      <c r="BB335" s="65">
        <f t="shared" si="714"/>
        <v>0</v>
      </c>
      <c r="BC335" s="65">
        <f t="shared" si="714"/>
        <v>0</v>
      </c>
      <c r="BD335" s="65">
        <f t="shared" si="714"/>
        <v>0</v>
      </c>
      <c r="BE335" s="65">
        <f t="shared" si="714"/>
        <v>0</v>
      </c>
      <c r="BF335" s="65">
        <f t="shared" si="714"/>
        <v>0</v>
      </c>
      <c r="BG335" s="65">
        <f t="shared" si="714"/>
        <v>0</v>
      </c>
      <c r="BH335" s="65">
        <f t="shared" si="714"/>
        <v>0</v>
      </c>
      <c r="BI335" s="65">
        <f t="shared" si="714"/>
        <v>0</v>
      </c>
      <c r="BJ335" s="65">
        <f t="shared" si="714"/>
        <v>0</v>
      </c>
      <c r="BK335" s="65">
        <f t="shared" si="714"/>
        <v>0</v>
      </c>
      <c r="BL335" s="66">
        <f>SUM(BL336:BL338)</f>
        <v>52000000</v>
      </c>
      <c r="BM335" s="65">
        <f>SUM(BM336:BM338)</f>
        <v>52000000</v>
      </c>
      <c r="BN335" s="65">
        <f t="shared" ref="BN335:ED335" si="715">SUM(BN336:BN338)</f>
        <v>39902249</v>
      </c>
      <c r="BO335" s="65">
        <f t="shared" si="715"/>
        <v>39902249</v>
      </c>
      <c r="BP335" s="65">
        <f t="shared" si="715"/>
        <v>0</v>
      </c>
      <c r="BQ335" s="135">
        <f t="shared" si="715"/>
        <v>0</v>
      </c>
      <c r="BR335" s="135">
        <f t="shared" si="715"/>
        <v>0</v>
      </c>
      <c r="BS335" s="135">
        <f t="shared" si="715"/>
        <v>0</v>
      </c>
      <c r="BT335" s="65">
        <f t="shared" si="715"/>
        <v>53560000</v>
      </c>
      <c r="BU335" s="135">
        <f t="shared" si="715"/>
        <v>129551754</v>
      </c>
      <c r="BV335" s="135">
        <f t="shared" si="715"/>
        <v>81246664</v>
      </c>
      <c r="BW335" s="135">
        <f t="shared" si="715"/>
        <v>81246664</v>
      </c>
      <c r="BX335" s="135"/>
      <c r="BY335" s="65">
        <f t="shared" si="715"/>
        <v>0</v>
      </c>
      <c r="BZ335" s="135">
        <f t="shared" si="715"/>
        <v>0</v>
      </c>
      <c r="CA335" s="135">
        <f t="shared" si="715"/>
        <v>0</v>
      </c>
      <c r="CB335" s="135">
        <f t="shared" si="715"/>
        <v>0</v>
      </c>
      <c r="CC335" s="135"/>
      <c r="CD335" s="65">
        <f t="shared" si="715"/>
        <v>0</v>
      </c>
      <c r="CE335" s="135">
        <f t="shared" si="715"/>
        <v>500000000</v>
      </c>
      <c r="CF335" s="135">
        <f t="shared" si="715"/>
        <v>0</v>
      </c>
      <c r="CG335" s="135">
        <f t="shared" si="715"/>
        <v>0</v>
      </c>
      <c r="CH335" s="65">
        <f t="shared" si="715"/>
        <v>0</v>
      </c>
      <c r="CI335" s="135">
        <f t="shared" si="715"/>
        <v>0</v>
      </c>
      <c r="CJ335" s="135">
        <f t="shared" si="715"/>
        <v>0</v>
      </c>
      <c r="CK335" s="135">
        <f t="shared" si="715"/>
        <v>0</v>
      </c>
      <c r="CL335" s="65">
        <f t="shared" si="715"/>
        <v>0</v>
      </c>
      <c r="CM335" s="135">
        <f t="shared" si="715"/>
        <v>0</v>
      </c>
      <c r="CN335" s="135">
        <f t="shared" si="715"/>
        <v>0</v>
      </c>
      <c r="CO335" s="135">
        <f t="shared" si="715"/>
        <v>0</v>
      </c>
      <c r="CP335" s="65">
        <f t="shared" si="715"/>
        <v>0</v>
      </c>
      <c r="CQ335" s="135">
        <f t="shared" si="715"/>
        <v>0</v>
      </c>
      <c r="CR335" s="135">
        <f t="shared" si="715"/>
        <v>0</v>
      </c>
      <c r="CS335" s="135">
        <f t="shared" si="715"/>
        <v>0</v>
      </c>
      <c r="CT335" s="135"/>
      <c r="CU335" s="65">
        <f t="shared" si="715"/>
        <v>0</v>
      </c>
      <c r="CV335" s="135">
        <f t="shared" si="715"/>
        <v>0</v>
      </c>
      <c r="CW335" s="135">
        <f t="shared" si="715"/>
        <v>0</v>
      </c>
      <c r="CX335" s="135">
        <f t="shared" si="715"/>
        <v>0</v>
      </c>
      <c r="CY335" s="135"/>
      <c r="CZ335" s="65">
        <f t="shared" si="715"/>
        <v>0</v>
      </c>
      <c r="DA335" s="135">
        <f t="shared" si="715"/>
        <v>0</v>
      </c>
      <c r="DB335" s="135">
        <f t="shared" si="715"/>
        <v>0</v>
      </c>
      <c r="DC335" s="135">
        <f t="shared" si="715"/>
        <v>0</v>
      </c>
      <c r="DD335" s="65">
        <f t="shared" si="715"/>
        <v>53560000</v>
      </c>
      <c r="DE335" s="65">
        <f t="shared" si="715"/>
        <v>629551754</v>
      </c>
      <c r="DF335" s="65">
        <f t="shared" si="715"/>
        <v>81246664</v>
      </c>
      <c r="DG335" s="65">
        <f t="shared" si="715"/>
        <v>81246664</v>
      </c>
      <c r="DH335" s="65"/>
      <c r="DI335" s="65">
        <f t="shared" si="715"/>
        <v>0</v>
      </c>
      <c r="DJ335" s="65">
        <f t="shared" si="715"/>
        <v>0</v>
      </c>
      <c r="DK335" s="65">
        <f t="shared" si="715"/>
        <v>0</v>
      </c>
      <c r="DL335" s="65">
        <f t="shared" si="715"/>
        <v>0</v>
      </c>
      <c r="DM335" s="65">
        <f t="shared" si="715"/>
        <v>55166800</v>
      </c>
      <c r="DN335" s="65">
        <f t="shared" si="715"/>
        <v>615000000</v>
      </c>
      <c r="DO335" s="65">
        <f t="shared" si="715"/>
        <v>52406665</v>
      </c>
      <c r="DP335" s="65">
        <f t="shared" si="715"/>
        <v>18806665</v>
      </c>
      <c r="DQ335" s="65">
        <f t="shared" si="715"/>
        <v>0</v>
      </c>
      <c r="DR335" s="65">
        <f t="shared" si="715"/>
        <v>0</v>
      </c>
      <c r="DS335" s="65">
        <f t="shared" si="715"/>
        <v>0</v>
      </c>
      <c r="DT335" s="65">
        <f t="shared" si="715"/>
        <v>0</v>
      </c>
      <c r="DU335" s="65">
        <f t="shared" si="715"/>
        <v>0</v>
      </c>
      <c r="DV335" s="65">
        <f t="shared" si="715"/>
        <v>0</v>
      </c>
      <c r="DW335" s="65">
        <f t="shared" si="715"/>
        <v>0</v>
      </c>
      <c r="DX335" s="65">
        <f t="shared" si="715"/>
        <v>0</v>
      </c>
      <c r="DY335" s="65">
        <f t="shared" si="715"/>
        <v>0</v>
      </c>
      <c r="DZ335" s="65">
        <f t="shared" si="715"/>
        <v>0</v>
      </c>
      <c r="EA335" s="65">
        <f t="shared" si="715"/>
        <v>0</v>
      </c>
      <c r="EB335" s="65">
        <f t="shared" si="715"/>
        <v>0</v>
      </c>
      <c r="EC335" s="65">
        <f t="shared" si="715"/>
        <v>0</v>
      </c>
      <c r="ED335" s="65">
        <f t="shared" si="715"/>
        <v>0</v>
      </c>
      <c r="EE335" s="65">
        <f t="shared" ref="EE335:EU335" si="716">SUM(EE336:EE338)</f>
        <v>0</v>
      </c>
      <c r="EF335" s="65">
        <f t="shared" si="716"/>
        <v>0</v>
      </c>
      <c r="EG335" s="65">
        <f t="shared" si="716"/>
        <v>0</v>
      </c>
      <c r="EH335" s="65">
        <f t="shared" si="716"/>
        <v>0</v>
      </c>
      <c r="EI335" s="65">
        <f t="shared" si="716"/>
        <v>0</v>
      </c>
      <c r="EJ335" s="65">
        <f t="shared" si="716"/>
        <v>0</v>
      </c>
      <c r="EK335" s="65">
        <f t="shared" si="716"/>
        <v>0</v>
      </c>
      <c r="EL335" s="65">
        <f t="shared" si="716"/>
        <v>0</v>
      </c>
      <c r="EM335" s="65">
        <f t="shared" si="716"/>
        <v>0</v>
      </c>
      <c r="EN335" s="65">
        <f t="shared" si="716"/>
        <v>0</v>
      </c>
      <c r="EO335" s="65">
        <f t="shared" si="716"/>
        <v>0</v>
      </c>
      <c r="EP335" s="65">
        <f t="shared" si="716"/>
        <v>0</v>
      </c>
      <c r="EQ335" s="65">
        <f t="shared" si="716"/>
        <v>0</v>
      </c>
      <c r="ER335" s="65">
        <f t="shared" si="716"/>
        <v>0</v>
      </c>
      <c r="ES335" s="65">
        <f t="shared" si="716"/>
        <v>55166800</v>
      </c>
      <c r="ET335" s="65">
        <f t="shared" si="716"/>
        <v>615000000</v>
      </c>
      <c r="EU335" s="65">
        <f t="shared" si="716"/>
        <v>52406665</v>
      </c>
      <c r="EV335" s="65">
        <f>SUM(EV336:EV338)</f>
        <v>18806665</v>
      </c>
      <c r="EW335" s="675"/>
      <c r="EX335" s="675"/>
      <c r="EY335" s="675"/>
      <c r="EZ335" s="675"/>
      <c r="FA335" s="675"/>
      <c r="FB335" s="675"/>
      <c r="FC335" s="675"/>
      <c r="FD335" s="675"/>
      <c r="FE335" s="675"/>
      <c r="FF335" s="82">
        <f>SUM(FF336:FF338)</f>
        <v>56821804</v>
      </c>
      <c r="FG335" s="65">
        <f>SUM(FG336:FG338)</f>
        <v>217548604</v>
      </c>
    </row>
    <row r="336" spans="1:163" ht="60.75" customHeight="1" x14ac:dyDescent="0.2">
      <c r="A336" s="299"/>
      <c r="B336" s="299"/>
      <c r="C336" s="217">
        <v>11</v>
      </c>
      <c r="D336" s="241" t="s">
        <v>763</v>
      </c>
      <c r="E336" s="242" t="s">
        <v>472</v>
      </c>
      <c r="F336" s="242" t="s">
        <v>473</v>
      </c>
      <c r="G336" s="226">
        <v>223</v>
      </c>
      <c r="H336" s="222" t="s">
        <v>764</v>
      </c>
      <c r="I336" s="455" t="s">
        <v>765</v>
      </c>
      <c r="J336" s="223" t="s">
        <v>219</v>
      </c>
      <c r="K336" s="426">
        <v>9</v>
      </c>
      <c r="L336" s="577" t="s">
        <v>58</v>
      </c>
      <c r="M336" s="564" t="s">
        <v>53</v>
      </c>
      <c r="N336" s="564">
        <v>1</v>
      </c>
      <c r="O336" s="490">
        <v>1</v>
      </c>
      <c r="P336" s="932">
        <v>1</v>
      </c>
      <c r="Q336" s="564">
        <v>1</v>
      </c>
      <c r="R336" s="228"/>
      <c r="S336" s="931">
        <v>1</v>
      </c>
      <c r="T336" s="564">
        <v>1</v>
      </c>
      <c r="U336" s="564"/>
      <c r="V336" s="931">
        <v>0.3</v>
      </c>
      <c r="W336" s="564">
        <v>1</v>
      </c>
      <c r="X336" s="577"/>
      <c r="Y336" s="388">
        <f>BL336/$BL$335</f>
        <v>0.57692307692307687</v>
      </c>
      <c r="Z336" s="227">
        <v>3</v>
      </c>
      <c r="AA336" s="224" t="s">
        <v>450</v>
      </c>
      <c r="AB336" s="85"/>
      <c r="AC336" s="75"/>
      <c r="AD336" s="68"/>
      <c r="AE336" s="68"/>
      <c r="AF336" s="77">
        <v>30000000</v>
      </c>
      <c r="AG336" s="69">
        <v>39945583</v>
      </c>
      <c r="AH336" s="78">
        <v>39902249</v>
      </c>
      <c r="AI336" s="78">
        <v>39902249</v>
      </c>
      <c r="AJ336" s="85"/>
      <c r="AK336" s="75"/>
      <c r="AL336" s="75"/>
      <c r="AM336" s="75"/>
      <c r="AN336" s="85"/>
      <c r="AO336" s="75"/>
      <c r="AP336" s="75"/>
      <c r="AQ336" s="75"/>
      <c r="AR336" s="85"/>
      <c r="AS336" s="75"/>
      <c r="AT336" s="68"/>
      <c r="AU336" s="68"/>
      <c r="AV336" s="85"/>
      <c r="AW336" s="75"/>
      <c r="AX336" s="75"/>
      <c r="AY336" s="75"/>
      <c r="AZ336" s="85"/>
      <c r="BA336" s="75"/>
      <c r="BB336" s="75"/>
      <c r="BC336" s="75"/>
      <c r="BD336" s="85"/>
      <c r="BE336" s="75"/>
      <c r="BF336" s="68"/>
      <c r="BG336" s="68"/>
      <c r="BH336" s="85"/>
      <c r="BI336" s="75"/>
      <c r="BJ336" s="75"/>
      <c r="BK336" s="75"/>
      <c r="BL336" s="67">
        <f>+AB336+AF336+AJ336+AN336+AR336+AV336+AZ336+BD336+BH336</f>
        <v>30000000</v>
      </c>
      <c r="BM336" s="68">
        <f t="shared" ref="BM336:BO338" si="717">AC336+AG336+AK336+AO336+AS336+AW336+BA336+BE336+BI336</f>
        <v>39945583</v>
      </c>
      <c r="BN336" s="68">
        <f t="shared" si="717"/>
        <v>39902249</v>
      </c>
      <c r="BO336" s="68">
        <f t="shared" si="717"/>
        <v>39902249</v>
      </c>
      <c r="BP336" s="682"/>
      <c r="BQ336" s="238"/>
      <c r="BR336" s="238"/>
      <c r="BS336" s="238"/>
      <c r="BT336" s="685">
        <v>30899999.999999996</v>
      </c>
      <c r="BU336" s="772">
        <v>105284954</v>
      </c>
      <c r="BV336" s="773">
        <v>81246664</v>
      </c>
      <c r="BW336" s="773">
        <v>81246664</v>
      </c>
      <c r="BX336" s="773"/>
      <c r="BY336" s="682"/>
      <c r="BZ336" s="238"/>
      <c r="CA336" s="238"/>
      <c r="CB336" s="238"/>
      <c r="CC336" s="238"/>
      <c r="CD336" s="682"/>
      <c r="CE336" s="238">
        <v>500000000</v>
      </c>
      <c r="CF336" s="238"/>
      <c r="CG336" s="238"/>
      <c r="CH336" s="682"/>
      <c r="CI336" s="238"/>
      <c r="CJ336" s="238"/>
      <c r="CK336" s="238"/>
      <c r="CL336" s="682"/>
      <c r="CM336" s="238"/>
      <c r="CN336" s="238"/>
      <c r="CO336" s="238"/>
      <c r="CP336" s="682"/>
      <c r="CQ336" s="238"/>
      <c r="CR336" s="238"/>
      <c r="CS336" s="238"/>
      <c r="CT336" s="238"/>
      <c r="CU336" s="682"/>
      <c r="CV336" s="238"/>
      <c r="CW336" s="238"/>
      <c r="CX336" s="238"/>
      <c r="CY336" s="238"/>
      <c r="CZ336" s="682"/>
      <c r="DA336" s="238"/>
      <c r="DB336" s="238"/>
      <c r="DC336" s="238"/>
      <c r="DD336" s="676">
        <f t="shared" ref="DD336:DG338" si="718">BP336+BT336+BY336+CD336+CH336+CL336+CP336+CU336+CZ336</f>
        <v>30899999.999999996</v>
      </c>
      <c r="DE336" s="711">
        <f t="shared" si="718"/>
        <v>605284954</v>
      </c>
      <c r="DF336" s="711">
        <f t="shared" si="718"/>
        <v>81246664</v>
      </c>
      <c r="DG336" s="711">
        <f t="shared" si="718"/>
        <v>81246664</v>
      </c>
      <c r="DH336" s="711"/>
      <c r="DI336" s="685"/>
      <c r="DJ336" s="93"/>
      <c r="DK336" s="685"/>
      <c r="DL336" s="685"/>
      <c r="DM336" s="685">
        <v>31826999.999999996</v>
      </c>
      <c r="DN336" s="685">
        <f>500000000+102733200</f>
        <v>602733200</v>
      </c>
      <c r="DO336" s="685">
        <v>52406665</v>
      </c>
      <c r="DP336" s="685">
        <v>18806665</v>
      </c>
      <c r="DQ336" s="685"/>
      <c r="DR336" s="685"/>
      <c r="DS336" s="685"/>
      <c r="DT336" s="685"/>
      <c r="DU336" s="685"/>
      <c r="DV336" s="685"/>
      <c r="DW336" s="685"/>
      <c r="DX336" s="685"/>
      <c r="DY336" s="685"/>
      <c r="DZ336" s="685"/>
      <c r="EA336" s="685"/>
      <c r="EB336" s="685"/>
      <c r="EC336" s="685"/>
      <c r="ED336" s="685"/>
      <c r="EE336" s="685"/>
      <c r="EF336" s="685"/>
      <c r="EG336" s="685"/>
      <c r="EH336" s="685"/>
      <c r="EI336" s="685"/>
      <c r="EJ336" s="685"/>
      <c r="EK336" s="685"/>
      <c r="EL336" s="685"/>
      <c r="EM336" s="685"/>
      <c r="EN336" s="685"/>
      <c r="EO336" s="685"/>
      <c r="EP336" s="682"/>
      <c r="EQ336" s="682"/>
      <c r="ER336" s="682"/>
      <c r="ES336" s="676">
        <f>DI336+DM336+DQ336+DU336+DY336+EC336+EG336+EK336+EO336</f>
        <v>31826999.999999996</v>
      </c>
      <c r="ET336" s="690">
        <f t="shared" ref="ET336:EV338" si="719">DJ336+DN336+DR336+DV336+DZ336+ED336+EH336+EL336+EP336</f>
        <v>602733200</v>
      </c>
      <c r="EU336" s="690">
        <f t="shared" si="719"/>
        <v>52406665</v>
      </c>
      <c r="EV336" s="690">
        <f t="shared" si="719"/>
        <v>18806665</v>
      </c>
      <c r="EW336" s="834"/>
      <c r="EX336" s="682">
        <v>32700000</v>
      </c>
      <c r="EY336" s="682"/>
      <c r="EZ336" s="682"/>
      <c r="FA336" s="682"/>
      <c r="FB336" s="682"/>
      <c r="FC336" s="682"/>
      <c r="FD336" s="682"/>
      <c r="FE336" s="682"/>
      <c r="FF336" s="676">
        <f>EW336+EX336+EY336+EZ336+FA336+FB336+FC336+FD336+FE336</f>
        <v>32700000</v>
      </c>
      <c r="FG336" s="107">
        <f>BL336+DD336+ES336+FF336</f>
        <v>125427000</v>
      </c>
    </row>
    <row r="337" spans="1:163" ht="50.25" customHeight="1" x14ac:dyDescent="0.2">
      <c r="A337" s="299"/>
      <c r="B337" s="299"/>
      <c r="C337" s="240"/>
      <c r="D337" s="280"/>
      <c r="E337" s="275"/>
      <c r="F337" s="275"/>
      <c r="G337" s="226">
        <v>224</v>
      </c>
      <c r="H337" s="222" t="s">
        <v>766</v>
      </c>
      <c r="I337" s="455" t="s">
        <v>767</v>
      </c>
      <c r="J337" s="223" t="s">
        <v>219</v>
      </c>
      <c r="K337" s="426">
        <v>9</v>
      </c>
      <c r="L337" s="577" t="s">
        <v>58</v>
      </c>
      <c r="M337" s="564">
        <v>0</v>
      </c>
      <c r="N337" s="564">
        <v>1</v>
      </c>
      <c r="O337" s="490">
        <v>1</v>
      </c>
      <c r="P337" s="932">
        <v>0</v>
      </c>
      <c r="Q337" s="564">
        <v>1</v>
      </c>
      <c r="R337" s="228"/>
      <c r="S337" s="931">
        <v>0.8</v>
      </c>
      <c r="T337" s="564">
        <v>1</v>
      </c>
      <c r="U337" s="564"/>
      <c r="V337" s="931">
        <v>0</v>
      </c>
      <c r="W337" s="564">
        <v>1</v>
      </c>
      <c r="X337" s="577"/>
      <c r="Y337" s="388">
        <f>BL337/$BL$335</f>
        <v>0.38461538461538464</v>
      </c>
      <c r="Z337" s="227">
        <v>11</v>
      </c>
      <c r="AA337" s="224" t="s">
        <v>230</v>
      </c>
      <c r="AB337" s="85"/>
      <c r="AC337" s="75"/>
      <c r="AD337" s="68"/>
      <c r="AE337" s="68"/>
      <c r="AF337" s="77">
        <v>20000000</v>
      </c>
      <c r="AG337" s="69">
        <v>10054417</v>
      </c>
      <c r="AH337" s="78"/>
      <c r="AI337" s="78"/>
      <c r="AJ337" s="85"/>
      <c r="AK337" s="75"/>
      <c r="AL337" s="75"/>
      <c r="AM337" s="75"/>
      <c r="AN337" s="85"/>
      <c r="AO337" s="75"/>
      <c r="AP337" s="75"/>
      <c r="AQ337" s="75"/>
      <c r="AR337" s="85"/>
      <c r="AS337" s="75"/>
      <c r="AT337" s="68"/>
      <c r="AU337" s="68"/>
      <c r="AV337" s="85"/>
      <c r="AW337" s="75"/>
      <c r="AX337" s="75"/>
      <c r="AY337" s="75"/>
      <c r="AZ337" s="85"/>
      <c r="BA337" s="75"/>
      <c r="BB337" s="75"/>
      <c r="BC337" s="75"/>
      <c r="BD337" s="85"/>
      <c r="BE337" s="75"/>
      <c r="BF337" s="68"/>
      <c r="BG337" s="68"/>
      <c r="BH337" s="85"/>
      <c r="BI337" s="75"/>
      <c r="BJ337" s="75"/>
      <c r="BK337" s="75"/>
      <c r="BL337" s="67">
        <f>+AB337+AF337+AJ337+AN337+AR337+AV337+AZ337+BD337+BH337</f>
        <v>20000000</v>
      </c>
      <c r="BM337" s="68">
        <f t="shared" si="717"/>
        <v>10054417</v>
      </c>
      <c r="BN337" s="68">
        <f t="shared" si="717"/>
        <v>0</v>
      </c>
      <c r="BO337" s="68">
        <f t="shared" si="717"/>
        <v>0</v>
      </c>
      <c r="BP337" s="682"/>
      <c r="BQ337" s="238"/>
      <c r="BR337" s="238"/>
      <c r="BS337" s="238"/>
      <c r="BT337" s="685">
        <v>20600000</v>
      </c>
      <c r="BU337" s="238">
        <v>20600000</v>
      </c>
      <c r="BV337" s="238">
        <v>0</v>
      </c>
      <c r="BW337" s="238">
        <v>0</v>
      </c>
      <c r="BX337" s="238"/>
      <c r="BY337" s="682"/>
      <c r="BZ337" s="238"/>
      <c r="CA337" s="238"/>
      <c r="CB337" s="238"/>
      <c r="CC337" s="238"/>
      <c r="CD337" s="682"/>
      <c r="CE337" s="238"/>
      <c r="CF337" s="238"/>
      <c r="CG337" s="238"/>
      <c r="CH337" s="682"/>
      <c r="CI337" s="238"/>
      <c r="CJ337" s="238"/>
      <c r="CK337" s="238"/>
      <c r="CL337" s="682"/>
      <c r="CM337" s="238"/>
      <c r="CN337" s="238"/>
      <c r="CO337" s="238"/>
      <c r="CP337" s="682"/>
      <c r="CQ337" s="238"/>
      <c r="CR337" s="238"/>
      <c r="CS337" s="238"/>
      <c r="CT337" s="238"/>
      <c r="CU337" s="682"/>
      <c r="CV337" s="238"/>
      <c r="CW337" s="238"/>
      <c r="CX337" s="238"/>
      <c r="CY337" s="238"/>
      <c r="CZ337" s="682"/>
      <c r="DA337" s="238"/>
      <c r="DB337" s="238"/>
      <c r="DC337" s="238"/>
      <c r="DD337" s="676">
        <f t="shared" si="718"/>
        <v>20600000</v>
      </c>
      <c r="DE337" s="711">
        <f t="shared" si="718"/>
        <v>20600000</v>
      </c>
      <c r="DF337" s="711">
        <f t="shared" si="718"/>
        <v>0</v>
      </c>
      <c r="DG337" s="711">
        <f t="shared" si="718"/>
        <v>0</v>
      </c>
      <c r="DH337" s="711"/>
      <c r="DI337" s="685"/>
      <c r="DJ337" s="93"/>
      <c r="DK337" s="685"/>
      <c r="DL337" s="685"/>
      <c r="DM337" s="685">
        <v>21218000</v>
      </c>
      <c r="DN337" s="93">
        <v>10600000</v>
      </c>
      <c r="DO337" s="685"/>
      <c r="DP337" s="685"/>
      <c r="DQ337" s="685"/>
      <c r="DR337" s="685"/>
      <c r="DS337" s="685"/>
      <c r="DT337" s="685"/>
      <c r="DU337" s="685"/>
      <c r="DV337" s="685"/>
      <c r="DW337" s="685"/>
      <c r="DX337" s="685"/>
      <c r="DY337" s="685"/>
      <c r="DZ337" s="685"/>
      <c r="EA337" s="685"/>
      <c r="EB337" s="685"/>
      <c r="EC337" s="685"/>
      <c r="ED337" s="685"/>
      <c r="EE337" s="685"/>
      <c r="EF337" s="685"/>
      <c r="EG337" s="685"/>
      <c r="EH337" s="685"/>
      <c r="EI337" s="685"/>
      <c r="EJ337" s="685"/>
      <c r="EK337" s="685"/>
      <c r="EL337" s="685"/>
      <c r="EM337" s="685"/>
      <c r="EN337" s="685"/>
      <c r="EO337" s="685"/>
      <c r="EP337" s="682"/>
      <c r="EQ337" s="682"/>
      <c r="ER337" s="682"/>
      <c r="ES337" s="676">
        <f>DI337+DM337+DQ337+DU337+DY337+EC337+EG337+EK337+EO337</f>
        <v>21218000</v>
      </c>
      <c r="ET337" s="690">
        <f t="shared" si="719"/>
        <v>10600000</v>
      </c>
      <c r="EU337" s="690">
        <f t="shared" si="719"/>
        <v>0</v>
      </c>
      <c r="EV337" s="690">
        <f t="shared" si="719"/>
        <v>0</v>
      </c>
      <c r="EW337" s="834"/>
      <c r="EX337" s="682">
        <v>21850000</v>
      </c>
      <c r="EY337" s="682"/>
      <c r="EZ337" s="682"/>
      <c r="FA337" s="682"/>
      <c r="FB337" s="682"/>
      <c r="FC337" s="682"/>
      <c r="FD337" s="682"/>
      <c r="FE337" s="682"/>
      <c r="FF337" s="676">
        <f>EW337+EX337+EY337+EZ337+FA337+FB337+FC337+FD337+FE337</f>
        <v>21850000</v>
      </c>
      <c r="FG337" s="107">
        <f>BL337+DD337+ES337+FF337</f>
        <v>83668000</v>
      </c>
    </row>
    <row r="338" spans="1:163" ht="50.25" customHeight="1" x14ac:dyDescent="0.2">
      <c r="A338" s="299"/>
      <c r="B338" s="358"/>
      <c r="C338" s="239"/>
      <c r="D338" s="244"/>
      <c r="E338" s="246"/>
      <c r="F338" s="246"/>
      <c r="G338" s="226">
        <v>225</v>
      </c>
      <c r="H338" s="222" t="s">
        <v>768</v>
      </c>
      <c r="I338" s="455" t="s">
        <v>769</v>
      </c>
      <c r="J338" s="223" t="s">
        <v>219</v>
      </c>
      <c r="K338" s="426">
        <v>9</v>
      </c>
      <c r="L338" s="577" t="s">
        <v>58</v>
      </c>
      <c r="M338" s="564">
        <v>0</v>
      </c>
      <c r="N338" s="564">
        <v>1</v>
      </c>
      <c r="O338" s="490">
        <v>1</v>
      </c>
      <c r="P338" s="932">
        <v>0</v>
      </c>
      <c r="Q338" s="564">
        <v>1</v>
      </c>
      <c r="R338" s="228"/>
      <c r="S338" s="931">
        <v>0</v>
      </c>
      <c r="T338" s="564">
        <v>1</v>
      </c>
      <c r="U338" s="564"/>
      <c r="V338" s="931">
        <v>0</v>
      </c>
      <c r="W338" s="564">
        <v>1</v>
      </c>
      <c r="X338" s="577"/>
      <c r="Y338" s="388">
        <f>BL338/$BL$335</f>
        <v>3.8461538461538464E-2</v>
      </c>
      <c r="Z338" s="227">
        <v>11</v>
      </c>
      <c r="AA338" s="224" t="s">
        <v>230</v>
      </c>
      <c r="AB338" s="85"/>
      <c r="AC338" s="75"/>
      <c r="AD338" s="68"/>
      <c r="AE338" s="68"/>
      <c r="AF338" s="77">
        <v>2000000</v>
      </c>
      <c r="AG338" s="69">
        <v>2000000</v>
      </c>
      <c r="AH338" s="78"/>
      <c r="AI338" s="78"/>
      <c r="AJ338" s="85"/>
      <c r="AK338" s="75"/>
      <c r="AL338" s="75"/>
      <c r="AM338" s="75"/>
      <c r="AN338" s="85"/>
      <c r="AO338" s="75"/>
      <c r="AP338" s="75"/>
      <c r="AQ338" s="75"/>
      <c r="AR338" s="85"/>
      <c r="AS338" s="75"/>
      <c r="AT338" s="68"/>
      <c r="AU338" s="68"/>
      <c r="AV338" s="85"/>
      <c r="AW338" s="75"/>
      <c r="AX338" s="75"/>
      <c r="AY338" s="75"/>
      <c r="AZ338" s="85"/>
      <c r="BA338" s="75"/>
      <c r="BB338" s="75"/>
      <c r="BC338" s="75"/>
      <c r="BD338" s="85"/>
      <c r="BE338" s="75"/>
      <c r="BF338" s="68"/>
      <c r="BG338" s="68"/>
      <c r="BH338" s="85"/>
      <c r="BI338" s="75"/>
      <c r="BJ338" s="75"/>
      <c r="BK338" s="75"/>
      <c r="BL338" s="67">
        <f>+AB338+AF338+AJ338+AN338+AR338+AV338+AZ338+BD338+BH338</f>
        <v>2000000</v>
      </c>
      <c r="BM338" s="68">
        <f t="shared" si="717"/>
        <v>2000000</v>
      </c>
      <c r="BN338" s="68">
        <f t="shared" si="717"/>
        <v>0</v>
      </c>
      <c r="BO338" s="68">
        <f t="shared" si="717"/>
        <v>0</v>
      </c>
      <c r="BP338" s="682"/>
      <c r="BQ338" s="238"/>
      <c r="BR338" s="238"/>
      <c r="BS338" s="238"/>
      <c r="BT338" s="685">
        <v>2060000</v>
      </c>
      <c r="BU338" s="238">
        <v>3666800</v>
      </c>
      <c r="BV338" s="238">
        <v>0</v>
      </c>
      <c r="BW338" s="238">
        <v>0</v>
      </c>
      <c r="BX338" s="238"/>
      <c r="BY338" s="682"/>
      <c r="BZ338" s="238"/>
      <c r="CA338" s="238"/>
      <c r="CB338" s="238"/>
      <c r="CC338" s="238"/>
      <c r="CD338" s="682"/>
      <c r="CE338" s="238"/>
      <c r="CF338" s="238"/>
      <c r="CG338" s="238"/>
      <c r="CH338" s="682"/>
      <c r="CI338" s="238"/>
      <c r="CJ338" s="238"/>
      <c r="CK338" s="238"/>
      <c r="CL338" s="682"/>
      <c r="CM338" s="238"/>
      <c r="CN338" s="238"/>
      <c r="CO338" s="238"/>
      <c r="CP338" s="682"/>
      <c r="CQ338" s="238"/>
      <c r="CR338" s="238"/>
      <c r="CS338" s="238"/>
      <c r="CT338" s="238"/>
      <c r="CU338" s="682"/>
      <c r="CV338" s="238"/>
      <c r="CW338" s="238"/>
      <c r="CX338" s="238"/>
      <c r="CY338" s="238"/>
      <c r="CZ338" s="682"/>
      <c r="DA338" s="238"/>
      <c r="DB338" s="238"/>
      <c r="DC338" s="238"/>
      <c r="DD338" s="676">
        <f t="shared" si="718"/>
        <v>2060000</v>
      </c>
      <c r="DE338" s="711">
        <f t="shared" si="718"/>
        <v>3666800</v>
      </c>
      <c r="DF338" s="711">
        <f t="shared" si="718"/>
        <v>0</v>
      </c>
      <c r="DG338" s="711">
        <f t="shared" si="718"/>
        <v>0</v>
      </c>
      <c r="DH338" s="711"/>
      <c r="DI338" s="685"/>
      <c r="DJ338" s="93"/>
      <c r="DK338" s="685"/>
      <c r="DL338" s="685"/>
      <c r="DM338" s="685">
        <v>2121800</v>
      </c>
      <c r="DN338" s="685">
        <v>1666800</v>
      </c>
      <c r="DO338" s="685"/>
      <c r="DP338" s="685"/>
      <c r="DQ338" s="685"/>
      <c r="DR338" s="685"/>
      <c r="DS338" s="685"/>
      <c r="DT338" s="685"/>
      <c r="DU338" s="685"/>
      <c r="DV338" s="685"/>
      <c r="DW338" s="685"/>
      <c r="DX338" s="685"/>
      <c r="DY338" s="685"/>
      <c r="DZ338" s="685"/>
      <c r="EA338" s="685"/>
      <c r="EB338" s="685"/>
      <c r="EC338" s="685"/>
      <c r="ED338" s="685"/>
      <c r="EE338" s="685"/>
      <c r="EF338" s="685"/>
      <c r="EG338" s="685"/>
      <c r="EH338" s="685"/>
      <c r="EI338" s="685"/>
      <c r="EJ338" s="685"/>
      <c r="EK338" s="685"/>
      <c r="EL338" s="685"/>
      <c r="EM338" s="685"/>
      <c r="EN338" s="685"/>
      <c r="EO338" s="685"/>
      <c r="EP338" s="682"/>
      <c r="EQ338" s="682"/>
      <c r="ER338" s="682"/>
      <c r="ES338" s="676">
        <f>DI338+DM338+DQ338+DU338+DY338+EC338+EG338+EK338+EO338</f>
        <v>2121800</v>
      </c>
      <c r="ET338" s="690">
        <f t="shared" si="719"/>
        <v>1666800</v>
      </c>
      <c r="EU338" s="690">
        <f t="shared" si="719"/>
        <v>0</v>
      </c>
      <c r="EV338" s="690">
        <f t="shared" si="719"/>
        <v>0</v>
      </c>
      <c r="EW338" s="834"/>
      <c r="EX338" s="682">
        <v>2271804</v>
      </c>
      <c r="EY338" s="682"/>
      <c r="EZ338" s="682"/>
      <c r="FA338" s="682"/>
      <c r="FB338" s="682"/>
      <c r="FC338" s="682"/>
      <c r="FD338" s="682"/>
      <c r="FE338" s="682"/>
      <c r="FF338" s="676">
        <f>EW338+EX338+EY338+EZ338+FA338+FB338+FC338+FD338+FE338</f>
        <v>2271804</v>
      </c>
      <c r="FG338" s="107">
        <f>BL338+DD338+ES338+FF338</f>
        <v>8453604</v>
      </c>
    </row>
    <row r="339" spans="1:163" ht="24.75" customHeight="1" x14ac:dyDescent="0.2">
      <c r="A339" s="299"/>
      <c r="B339" s="192">
        <v>24</v>
      </c>
      <c r="C339" s="297" t="s">
        <v>770</v>
      </c>
      <c r="D339" s="197"/>
      <c r="E339" s="194"/>
      <c r="F339" s="195"/>
      <c r="G339" s="196"/>
      <c r="H339" s="197"/>
      <c r="I339" s="197"/>
      <c r="J339" s="198"/>
      <c r="K339" s="196"/>
      <c r="L339" s="199"/>
      <c r="M339" s="197"/>
      <c r="N339" s="197"/>
      <c r="O339" s="200"/>
      <c r="P339" s="200"/>
      <c r="Q339" s="197"/>
      <c r="R339" s="201"/>
      <c r="S339" s="864"/>
      <c r="T339" s="200"/>
      <c r="U339" s="200"/>
      <c r="V339" s="200"/>
      <c r="W339" s="200"/>
      <c r="X339" s="200"/>
      <c r="Y339" s="200"/>
      <c r="Z339" s="200"/>
      <c r="AA339" s="200"/>
      <c r="AB339" s="100">
        <f>AB340+AB346+AB350</f>
        <v>0</v>
      </c>
      <c r="AC339" s="100">
        <f t="shared" ref="AC339:BO339" si="720">AC340+AC346+AC350</f>
        <v>0</v>
      </c>
      <c r="AD339" s="100">
        <f t="shared" si="720"/>
        <v>0</v>
      </c>
      <c r="AE339" s="100">
        <f t="shared" si="720"/>
        <v>0</v>
      </c>
      <c r="AF339" s="100">
        <f t="shared" si="720"/>
        <v>0</v>
      </c>
      <c r="AG339" s="100">
        <f t="shared" si="720"/>
        <v>0</v>
      </c>
      <c r="AH339" s="100">
        <f t="shared" si="720"/>
        <v>0</v>
      </c>
      <c r="AI339" s="100">
        <f t="shared" si="720"/>
        <v>0</v>
      </c>
      <c r="AJ339" s="100">
        <f t="shared" si="720"/>
        <v>537000000</v>
      </c>
      <c r="AK339" s="100">
        <f t="shared" si="720"/>
        <v>537000000</v>
      </c>
      <c r="AL339" s="100">
        <f t="shared" si="720"/>
        <v>294234708</v>
      </c>
      <c r="AM339" s="100">
        <f t="shared" si="720"/>
        <v>278693908</v>
      </c>
      <c r="AN339" s="100">
        <f t="shared" si="720"/>
        <v>0</v>
      </c>
      <c r="AO339" s="100">
        <f t="shared" si="720"/>
        <v>0</v>
      </c>
      <c r="AP339" s="100">
        <f t="shared" si="720"/>
        <v>0</v>
      </c>
      <c r="AQ339" s="100">
        <f t="shared" si="720"/>
        <v>0</v>
      </c>
      <c r="AR339" s="100">
        <f t="shared" si="720"/>
        <v>0</v>
      </c>
      <c r="AS339" s="100">
        <f t="shared" si="720"/>
        <v>0</v>
      </c>
      <c r="AT339" s="100">
        <f t="shared" si="720"/>
        <v>0</v>
      </c>
      <c r="AU339" s="100">
        <f t="shared" si="720"/>
        <v>0</v>
      </c>
      <c r="AV339" s="100">
        <f t="shared" si="720"/>
        <v>0</v>
      </c>
      <c r="AW339" s="100">
        <f t="shared" si="720"/>
        <v>0</v>
      </c>
      <c r="AX339" s="100">
        <f t="shared" si="720"/>
        <v>0</v>
      </c>
      <c r="AY339" s="100">
        <f t="shared" si="720"/>
        <v>0</v>
      </c>
      <c r="AZ339" s="100">
        <f t="shared" si="720"/>
        <v>0</v>
      </c>
      <c r="BA339" s="100">
        <f t="shared" si="720"/>
        <v>0</v>
      </c>
      <c r="BB339" s="100">
        <f t="shared" si="720"/>
        <v>0</v>
      </c>
      <c r="BC339" s="100">
        <f t="shared" si="720"/>
        <v>0</v>
      </c>
      <c r="BD339" s="100">
        <f t="shared" si="720"/>
        <v>0</v>
      </c>
      <c r="BE339" s="100">
        <f t="shared" si="720"/>
        <v>0</v>
      </c>
      <c r="BF339" s="100">
        <f t="shared" si="720"/>
        <v>0</v>
      </c>
      <c r="BG339" s="100">
        <f t="shared" si="720"/>
        <v>0</v>
      </c>
      <c r="BH339" s="100">
        <f t="shared" si="720"/>
        <v>0</v>
      </c>
      <c r="BI339" s="100">
        <f t="shared" si="720"/>
        <v>0</v>
      </c>
      <c r="BJ339" s="100">
        <f t="shared" si="720"/>
        <v>0</v>
      </c>
      <c r="BK339" s="100">
        <f t="shared" si="720"/>
        <v>0</v>
      </c>
      <c r="BL339" s="100">
        <f t="shared" si="720"/>
        <v>537000000</v>
      </c>
      <c r="BM339" s="100">
        <f t="shared" si="720"/>
        <v>537000000</v>
      </c>
      <c r="BN339" s="100">
        <f t="shared" si="720"/>
        <v>294234708</v>
      </c>
      <c r="BO339" s="100">
        <f t="shared" si="720"/>
        <v>278693908</v>
      </c>
      <c r="BP339" s="100">
        <f t="shared" ref="BP339:EF339" si="721">BP340+BP346+BP350</f>
        <v>0</v>
      </c>
      <c r="BQ339" s="146">
        <f t="shared" si="721"/>
        <v>0</v>
      </c>
      <c r="BR339" s="146">
        <f t="shared" si="721"/>
        <v>0</v>
      </c>
      <c r="BS339" s="146">
        <f t="shared" si="721"/>
        <v>0</v>
      </c>
      <c r="BT339" s="100">
        <f t="shared" si="721"/>
        <v>0</v>
      </c>
      <c r="BU339" s="146">
        <f t="shared" si="721"/>
        <v>187000000</v>
      </c>
      <c r="BV339" s="146">
        <f t="shared" si="721"/>
        <v>132793333</v>
      </c>
      <c r="BW339" s="146">
        <f t="shared" si="721"/>
        <v>132793333</v>
      </c>
      <c r="BX339" s="146"/>
      <c r="BY339" s="100">
        <f t="shared" si="721"/>
        <v>464349775.75</v>
      </c>
      <c r="BZ339" s="146">
        <f t="shared" si="721"/>
        <v>514349776</v>
      </c>
      <c r="CA339" s="146">
        <f t="shared" si="721"/>
        <v>318908871</v>
      </c>
      <c r="CB339" s="146">
        <f t="shared" si="721"/>
        <v>316070595</v>
      </c>
      <c r="CC339" s="146"/>
      <c r="CD339" s="100">
        <f t="shared" si="721"/>
        <v>0</v>
      </c>
      <c r="CE339" s="146">
        <f t="shared" si="721"/>
        <v>0</v>
      </c>
      <c r="CF339" s="146">
        <f t="shared" si="721"/>
        <v>0</v>
      </c>
      <c r="CG339" s="146">
        <f t="shared" si="721"/>
        <v>0</v>
      </c>
      <c r="CH339" s="100">
        <f t="shared" si="721"/>
        <v>0</v>
      </c>
      <c r="CI339" s="146">
        <f t="shared" si="721"/>
        <v>0</v>
      </c>
      <c r="CJ339" s="146">
        <f t="shared" si="721"/>
        <v>0</v>
      </c>
      <c r="CK339" s="146">
        <f t="shared" si="721"/>
        <v>0</v>
      </c>
      <c r="CL339" s="100">
        <f t="shared" si="721"/>
        <v>0</v>
      </c>
      <c r="CM339" s="146">
        <f t="shared" si="721"/>
        <v>0</v>
      </c>
      <c r="CN339" s="146">
        <f t="shared" si="721"/>
        <v>0</v>
      </c>
      <c r="CO339" s="146">
        <f t="shared" si="721"/>
        <v>0</v>
      </c>
      <c r="CP339" s="100">
        <f t="shared" si="721"/>
        <v>0</v>
      </c>
      <c r="CQ339" s="146">
        <f t="shared" si="721"/>
        <v>0</v>
      </c>
      <c r="CR339" s="146">
        <f t="shared" si="721"/>
        <v>0</v>
      </c>
      <c r="CS339" s="146">
        <f t="shared" si="721"/>
        <v>0</v>
      </c>
      <c r="CT339" s="146"/>
      <c r="CU339" s="100">
        <f t="shared" si="721"/>
        <v>0</v>
      </c>
      <c r="CV339" s="146">
        <f t="shared" si="721"/>
        <v>0</v>
      </c>
      <c r="CW339" s="146">
        <f t="shared" si="721"/>
        <v>0</v>
      </c>
      <c r="CX339" s="146">
        <f t="shared" si="721"/>
        <v>0</v>
      </c>
      <c r="CY339" s="146"/>
      <c r="CZ339" s="100">
        <f t="shared" si="721"/>
        <v>0</v>
      </c>
      <c r="DA339" s="146">
        <f t="shared" si="721"/>
        <v>0</v>
      </c>
      <c r="DB339" s="146">
        <f t="shared" si="721"/>
        <v>0</v>
      </c>
      <c r="DC339" s="146">
        <f t="shared" si="721"/>
        <v>0</v>
      </c>
      <c r="DD339" s="100">
        <f t="shared" si="721"/>
        <v>464349775.75</v>
      </c>
      <c r="DE339" s="100">
        <f t="shared" si="721"/>
        <v>701349776</v>
      </c>
      <c r="DF339" s="100">
        <f t="shared" si="721"/>
        <v>451702204</v>
      </c>
      <c r="DG339" s="100">
        <f t="shared" si="721"/>
        <v>448863928</v>
      </c>
      <c r="DH339" s="100"/>
      <c r="DI339" s="853">
        <f t="shared" si="721"/>
        <v>0</v>
      </c>
      <c r="DJ339" s="853">
        <f t="shared" si="721"/>
        <v>0</v>
      </c>
      <c r="DK339" s="853">
        <f t="shared" si="721"/>
        <v>0</v>
      </c>
      <c r="DL339" s="853">
        <f t="shared" si="721"/>
        <v>0</v>
      </c>
      <c r="DM339" s="853">
        <f t="shared" si="721"/>
        <v>0</v>
      </c>
      <c r="DN339" s="853">
        <f t="shared" si="721"/>
        <v>160000000</v>
      </c>
      <c r="DO339" s="853">
        <f t="shared" si="721"/>
        <v>0</v>
      </c>
      <c r="DP339" s="853">
        <f t="shared" si="721"/>
        <v>0</v>
      </c>
      <c r="DQ339" s="853">
        <f t="shared" si="721"/>
        <v>478280269.023</v>
      </c>
      <c r="DR339" s="853">
        <f t="shared" si="721"/>
        <v>454000000</v>
      </c>
      <c r="DS339" s="853">
        <f t="shared" si="721"/>
        <v>162722794</v>
      </c>
      <c r="DT339" s="853">
        <f t="shared" si="721"/>
        <v>63522794</v>
      </c>
      <c r="DU339" s="853">
        <f t="shared" si="721"/>
        <v>0</v>
      </c>
      <c r="DV339" s="853">
        <f t="shared" si="721"/>
        <v>0</v>
      </c>
      <c r="DW339" s="853">
        <f t="shared" si="721"/>
        <v>0</v>
      </c>
      <c r="DX339" s="853">
        <f t="shared" si="721"/>
        <v>0</v>
      </c>
      <c r="DY339" s="853">
        <f t="shared" si="721"/>
        <v>0</v>
      </c>
      <c r="DZ339" s="853">
        <f t="shared" si="721"/>
        <v>0</v>
      </c>
      <c r="EA339" s="853">
        <f t="shared" si="721"/>
        <v>0</v>
      </c>
      <c r="EB339" s="853">
        <f t="shared" si="721"/>
        <v>0</v>
      </c>
      <c r="EC339" s="853">
        <f t="shared" si="721"/>
        <v>0</v>
      </c>
      <c r="ED339" s="853">
        <f t="shared" si="721"/>
        <v>0</v>
      </c>
      <c r="EE339" s="853">
        <f t="shared" si="721"/>
        <v>0</v>
      </c>
      <c r="EF339" s="853">
        <f t="shared" si="721"/>
        <v>0</v>
      </c>
      <c r="EG339" s="853">
        <f t="shared" ref="EG339" si="722">EG340+EG346+EG350</f>
        <v>0</v>
      </c>
      <c r="EH339" s="853">
        <f t="shared" ref="EH339:EU339" si="723">EH340+EH346+EH350</f>
        <v>0</v>
      </c>
      <c r="EI339" s="853">
        <f t="shared" si="723"/>
        <v>0</v>
      </c>
      <c r="EJ339" s="853">
        <f t="shared" si="723"/>
        <v>0</v>
      </c>
      <c r="EK339" s="853">
        <f t="shared" si="723"/>
        <v>0</v>
      </c>
      <c r="EL339" s="853">
        <f t="shared" si="723"/>
        <v>0</v>
      </c>
      <c r="EM339" s="853">
        <f t="shared" si="723"/>
        <v>0</v>
      </c>
      <c r="EN339" s="853">
        <f t="shared" si="723"/>
        <v>0</v>
      </c>
      <c r="EO339" s="853">
        <f t="shared" si="723"/>
        <v>0</v>
      </c>
      <c r="EP339" s="853">
        <f t="shared" si="723"/>
        <v>0</v>
      </c>
      <c r="EQ339" s="853">
        <f t="shared" si="723"/>
        <v>0</v>
      </c>
      <c r="ER339" s="853">
        <f t="shared" si="723"/>
        <v>0</v>
      </c>
      <c r="ES339" s="853">
        <f t="shared" si="723"/>
        <v>478280269.023</v>
      </c>
      <c r="ET339" s="853">
        <f t="shared" si="723"/>
        <v>614000000</v>
      </c>
      <c r="EU339" s="853">
        <f t="shared" si="723"/>
        <v>162722794</v>
      </c>
      <c r="EV339" s="853">
        <f>EV340+EV346+EV350</f>
        <v>63522794</v>
      </c>
      <c r="EW339" s="696"/>
      <c r="EX339" s="696"/>
      <c r="EY339" s="696"/>
      <c r="EZ339" s="696"/>
      <c r="FA339" s="696"/>
      <c r="FB339" s="696"/>
      <c r="FC339" s="696"/>
      <c r="FD339" s="696"/>
      <c r="FE339" s="696"/>
      <c r="FF339" s="100">
        <f>FF340+FF346+FF350</f>
        <v>492628677.08999997</v>
      </c>
      <c r="FG339" s="975">
        <f>FG340+FG346+FG350</f>
        <v>1972258721.8629999</v>
      </c>
    </row>
    <row r="340" spans="1:163" ht="24.75" customHeight="1" x14ac:dyDescent="0.2">
      <c r="A340" s="299"/>
      <c r="B340" s="296"/>
      <c r="C340" s="205">
        <v>78</v>
      </c>
      <c r="D340" s="206" t="s">
        <v>771</v>
      </c>
      <c r="E340" s="209"/>
      <c r="F340" s="209"/>
      <c r="G340" s="208"/>
      <c r="H340" s="209"/>
      <c r="I340" s="209"/>
      <c r="J340" s="434"/>
      <c r="K340" s="435"/>
      <c r="L340" s="436"/>
      <c r="M340" s="209"/>
      <c r="N340" s="209"/>
      <c r="O340" s="332"/>
      <c r="P340" s="332"/>
      <c r="Q340" s="333"/>
      <c r="R340" s="437"/>
      <c r="S340" s="877"/>
      <c r="T340" s="209"/>
      <c r="U340" s="209"/>
      <c r="V340" s="212"/>
      <c r="W340" s="210"/>
      <c r="X340" s="210"/>
      <c r="Y340" s="300"/>
      <c r="Z340" s="210"/>
      <c r="AA340" s="210"/>
      <c r="AB340" s="65">
        <f t="shared" ref="AB340:BK340" si="724">SUM(AB341:AB345)</f>
        <v>0</v>
      </c>
      <c r="AC340" s="65">
        <f t="shared" si="724"/>
        <v>0</v>
      </c>
      <c r="AD340" s="65">
        <f t="shared" si="724"/>
        <v>0</v>
      </c>
      <c r="AE340" s="65">
        <f t="shared" si="724"/>
        <v>0</v>
      </c>
      <c r="AF340" s="65">
        <f t="shared" si="724"/>
        <v>0</v>
      </c>
      <c r="AG340" s="65">
        <f t="shared" si="724"/>
        <v>0</v>
      </c>
      <c r="AH340" s="65">
        <f t="shared" si="724"/>
        <v>0</v>
      </c>
      <c r="AI340" s="65">
        <f t="shared" si="724"/>
        <v>0</v>
      </c>
      <c r="AJ340" s="65">
        <f t="shared" si="724"/>
        <v>465000000</v>
      </c>
      <c r="AK340" s="65">
        <f t="shared" si="724"/>
        <v>465000000</v>
      </c>
      <c r="AL340" s="65">
        <f t="shared" si="724"/>
        <v>226426745</v>
      </c>
      <c r="AM340" s="65">
        <f t="shared" si="724"/>
        <v>210885945</v>
      </c>
      <c r="AN340" s="65">
        <f t="shared" si="724"/>
        <v>0</v>
      </c>
      <c r="AO340" s="65">
        <f t="shared" si="724"/>
        <v>0</v>
      </c>
      <c r="AP340" s="65">
        <f t="shared" si="724"/>
        <v>0</v>
      </c>
      <c r="AQ340" s="65">
        <f t="shared" si="724"/>
        <v>0</v>
      </c>
      <c r="AR340" s="65">
        <f t="shared" si="724"/>
        <v>0</v>
      </c>
      <c r="AS340" s="65">
        <f t="shared" si="724"/>
        <v>0</v>
      </c>
      <c r="AT340" s="65">
        <f t="shared" si="724"/>
        <v>0</v>
      </c>
      <c r="AU340" s="65">
        <f t="shared" si="724"/>
        <v>0</v>
      </c>
      <c r="AV340" s="65">
        <f t="shared" si="724"/>
        <v>0</v>
      </c>
      <c r="AW340" s="65">
        <f t="shared" si="724"/>
        <v>0</v>
      </c>
      <c r="AX340" s="65">
        <f t="shared" si="724"/>
        <v>0</v>
      </c>
      <c r="AY340" s="65">
        <f t="shared" si="724"/>
        <v>0</v>
      </c>
      <c r="AZ340" s="65">
        <f t="shared" si="724"/>
        <v>0</v>
      </c>
      <c r="BA340" s="65">
        <f t="shared" si="724"/>
        <v>0</v>
      </c>
      <c r="BB340" s="65">
        <f t="shared" si="724"/>
        <v>0</v>
      </c>
      <c r="BC340" s="65">
        <f t="shared" si="724"/>
        <v>0</v>
      </c>
      <c r="BD340" s="65">
        <f t="shared" si="724"/>
        <v>0</v>
      </c>
      <c r="BE340" s="65">
        <f t="shared" si="724"/>
        <v>0</v>
      </c>
      <c r="BF340" s="65">
        <f t="shared" si="724"/>
        <v>0</v>
      </c>
      <c r="BG340" s="65">
        <f t="shared" si="724"/>
        <v>0</v>
      </c>
      <c r="BH340" s="65">
        <f t="shared" si="724"/>
        <v>0</v>
      </c>
      <c r="BI340" s="65">
        <f t="shared" si="724"/>
        <v>0</v>
      </c>
      <c r="BJ340" s="65">
        <f t="shared" si="724"/>
        <v>0</v>
      </c>
      <c r="BK340" s="65">
        <f t="shared" si="724"/>
        <v>0</v>
      </c>
      <c r="BL340" s="66">
        <f>SUM(BL341:BL345)</f>
        <v>465000000</v>
      </c>
      <c r="BM340" s="65">
        <f>SUM(BM341:BM345)</f>
        <v>465000000</v>
      </c>
      <c r="BN340" s="65">
        <f>SUM(BN341:BN345)</f>
        <v>226426745</v>
      </c>
      <c r="BO340" s="65">
        <f>SUM(BO341:BO345)</f>
        <v>210885945</v>
      </c>
      <c r="BP340" s="65">
        <f t="shared" ref="BP340:EF340" si="725">SUM(BP341:BP345)</f>
        <v>0</v>
      </c>
      <c r="BQ340" s="135">
        <f t="shared" si="725"/>
        <v>0</v>
      </c>
      <c r="BR340" s="135">
        <f t="shared" si="725"/>
        <v>0</v>
      </c>
      <c r="BS340" s="135">
        <f t="shared" si="725"/>
        <v>0</v>
      </c>
      <c r="BT340" s="65">
        <f t="shared" si="725"/>
        <v>0</v>
      </c>
      <c r="BU340" s="135">
        <f t="shared" si="725"/>
        <v>187000000</v>
      </c>
      <c r="BV340" s="135">
        <f t="shared" si="725"/>
        <v>132793333</v>
      </c>
      <c r="BW340" s="135">
        <f t="shared" si="725"/>
        <v>132793333</v>
      </c>
      <c r="BX340" s="135"/>
      <c r="BY340" s="65">
        <f t="shared" si="725"/>
        <v>390189775.75</v>
      </c>
      <c r="BZ340" s="135">
        <f>SUM(BZ341:BZ345)</f>
        <v>440189776</v>
      </c>
      <c r="CA340" s="135">
        <f>SUM(CA341:CA345)</f>
        <v>245193971</v>
      </c>
      <c r="CB340" s="135">
        <f>SUM(CB341:CB345)</f>
        <v>242355695</v>
      </c>
      <c r="CC340" s="135"/>
      <c r="CD340" s="65">
        <f t="shared" si="725"/>
        <v>0</v>
      </c>
      <c r="CE340" s="135">
        <f t="shared" si="725"/>
        <v>0</v>
      </c>
      <c r="CF340" s="135">
        <f t="shared" si="725"/>
        <v>0</v>
      </c>
      <c r="CG340" s="135">
        <f t="shared" si="725"/>
        <v>0</v>
      </c>
      <c r="CH340" s="65">
        <f t="shared" si="725"/>
        <v>0</v>
      </c>
      <c r="CI340" s="135">
        <f t="shared" si="725"/>
        <v>0</v>
      </c>
      <c r="CJ340" s="135">
        <f t="shared" si="725"/>
        <v>0</v>
      </c>
      <c r="CK340" s="135">
        <f t="shared" si="725"/>
        <v>0</v>
      </c>
      <c r="CL340" s="65">
        <f t="shared" si="725"/>
        <v>0</v>
      </c>
      <c r="CM340" s="135">
        <f t="shared" si="725"/>
        <v>0</v>
      </c>
      <c r="CN340" s="135">
        <f t="shared" si="725"/>
        <v>0</v>
      </c>
      <c r="CO340" s="135">
        <f t="shared" si="725"/>
        <v>0</v>
      </c>
      <c r="CP340" s="65">
        <f t="shared" si="725"/>
        <v>0</v>
      </c>
      <c r="CQ340" s="135">
        <f t="shared" si="725"/>
        <v>0</v>
      </c>
      <c r="CR340" s="135">
        <f t="shared" si="725"/>
        <v>0</v>
      </c>
      <c r="CS340" s="135">
        <f t="shared" si="725"/>
        <v>0</v>
      </c>
      <c r="CT340" s="135"/>
      <c r="CU340" s="65">
        <f t="shared" si="725"/>
        <v>0</v>
      </c>
      <c r="CV340" s="135">
        <f t="shared" si="725"/>
        <v>0</v>
      </c>
      <c r="CW340" s="135">
        <f t="shared" si="725"/>
        <v>0</v>
      </c>
      <c r="CX340" s="135">
        <f t="shared" si="725"/>
        <v>0</v>
      </c>
      <c r="CY340" s="135"/>
      <c r="CZ340" s="65">
        <f t="shared" si="725"/>
        <v>0</v>
      </c>
      <c r="DA340" s="135">
        <f t="shared" si="725"/>
        <v>0</v>
      </c>
      <c r="DB340" s="135">
        <f t="shared" si="725"/>
        <v>0</v>
      </c>
      <c r="DC340" s="135">
        <f t="shared" si="725"/>
        <v>0</v>
      </c>
      <c r="DD340" s="65">
        <f t="shared" si="725"/>
        <v>390189775.75</v>
      </c>
      <c r="DE340" s="65">
        <f t="shared" si="725"/>
        <v>627189776</v>
      </c>
      <c r="DF340" s="65">
        <f t="shared" si="725"/>
        <v>377987304</v>
      </c>
      <c r="DG340" s="65">
        <f t="shared" si="725"/>
        <v>375149028</v>
      </c>
      <c r="DH340" s="850"/>
      <c r="DI340" s="850">
        <f t="shared" si="725"/>
        <v>0</v>
      </c>
      <c r="DJ340" s="850">
        <f t="shared" si="725"/>
        <v>0</v>
      </c>
      <c r="DK340" s="850">
        <f t="shared" si="725"/>
        <v>0</v>
      </c>
      <c r="DL340" s="850">
        <f t="shared" si="725"/>
        <v>0</v>
      </c>
      <c r="DM340" s="850">
        <f t="shared" si="725"/>
        <v>0</v>
      </c>
      <c r="DN340" s="850">
        <f t="shared" si="725"/>
        <v>100000000</v>
      </c>
      <c r="DO340" s="850">
        <f t="shared" si="725"/>
        <v>0</v>
      </c>
      <c r="DP340" s="850">
        <f t="shared" si="725"/>
        <v>0</v>
      </c>
      <c r="DQ340" s="850">
        <f t="shared" si="725"/>
        <v>401895469.023</v>
      </c>
      <c r="DR340" s="850">
        <f t="shared" si="725"/>
        <v>399000000</v>
      </c>
      <c r="DS340" s="850">
        <f t="shared" si="725"/>
        <v>146372794</v>
      </c>
      <c r="DT340" s="850">
        <f t="shared" si="725"/>
        <v>63522794</v>
      </c>
      <c r="DU340" s="850">
        <f t="shared" si="725"/>
        <v>0</v>
      </c>
      <c r="DV340" s="850">
        <f t="shared" si="725"/>
        <v>0</v>
      </c>
      <c r="DW340" s="850">
        <f t="shared" si="725"/>
        <v>0</v>
      </c>
      <c r="DX340" s="850">
        <f t="shared" si="725"/>
        <v>0</v>
      </c>
      <c r="DY340" s="850">
        <f t="shared" si="725"/>
        <v>0</v>
      </c>
      <c r="DZ340" s="850">
        <f t="shared" si="725"/>
        <v>0</v>
      </c>
      <c r="EA340" s="850">
        <f t="shared" si="725"/>
        <v>0</v>
      </c>
      <c r="EB340" s="850">
        <f t="shared" si="725"/>
        <v>0</v>
      </c>
      <c r="EC340" s="850">
        <f t="shared" si="725"/>
        <v>0</v>
      </c>
      <c r="ED340" s="850">
        <f t="shared" si="725"/>
        <v>0</v>
      </c>
      <c r="EE340" s="850">
        <f t="shared" si="725"/>
        <v>0</v>
      </c>
      <c r="EF340" s="850">
        <f t="shared" si="725"/>
        <v>0</v>
      </c>
      <c r="EG340" s="850">
        <f t="shared" ref="EG340" si="726">SUM(EG341:EG345)</f>
        <v>0</v>
      </c>
      <c r="EH340" s="850">
        <f t="shared" ref="EH340:EU340" si="727">SUM(EH341:EH345)</f>
        <v>0</v>
      </c>
      <c r="EI340" s="850">
        <f t="shared" si="727"/>
        <v>0</v>
      </c>
      <c r="EJ340" s="850">
        <f t="shared" si="727"/>
        <v>0</v>
      </c>
      <c r="EK340" s="850">
        <f t="shared" si="727"/>
        <v>0</v>
      </c>
      <c r="EL340" s="850">
        <f t="shared" si="727"/>
        <v>0</v>
      </c>
      <c r="EM340" s="850">
        <f t="shared" si="727"/>
        <v>0</v>
      </c>
      <c r="EN340" s="850">
        <f t="shared" si="727"/>
        <v>0</v>
      </c>
      <c r="EO340" s="850">
        <f t="shared" si="727"/>
        <v>0</v>
      </c>
      <c r="EP340" s="850">
        <f t="shared" si="727"/>
        <v>0</v>
      </c>
      <c r="EQ340" s="850">
        <f t="shared" si="727"/>
        <v>0</v>
      </c>
      <c r="ER340" s="850">
        <f t="shared" si="727"/>
        <v>0</v>
      </c>
      <c r="ES340" s="850">
        <f t="shared" si="727"/>
        <v>401895469.023</v>
      </c>
      <c r="ET340" s="850">
        <f t="shared" si="727"/>
        <v>499000000</v>
      </c>
      <c r="EU340" s="850">
        <f t="shared" si="727"/>
        <v>146372794</v>
      </c>
      <c r="EV340" s="850">
        <f>SUM(EV341:EV345)</f>
        <v>63522794</v>
      </c>
      <c r="EW340" s="675"/>
      <c r="EX340" s="675"/>
      <c r="EY340" s="675"/>
      <c r="EZ340" s="675"/>
      <c r="FA340" s="675"/>
      <c r="FB340" s="675"/>
      <c r="FC340" s="675"/>
      <c r="FD340" s="675"/>
      <c r="FE340" s="675"/>
      <c r="FF340" s="82">
        <f>SUM(FF341:FF345)</f>
        <v>413952333.08999997</v>
      </c>
      <c r="FG340" s="65">
        <f>SUM(FG341:FG345)</f>
        <v>1671037577.8629999</v>
      </c>
    </row>
    <row r="341" spans="1:163" ht="158.25" customHeight="1" x14ac:dyDescent="0.2">
      <c r="A341" s="299"/>
      <c r="B341" s="299"/>
      <c r="C341" s="217">
        <v>13</v>
      </c>
      <c r="D341" s="579" t="s">
        <v>535</v>
      </c>
      <c r="E341" s="559">
        <v>0.71040000000000003</v>
      </c>
      <c r="F341" s="559">
        <v>0.88170000000000004</v>
      </c>
      <c r="G341" s="226">
        <v>226</v>
      </c>
      <c r="H341" s="734" t="s">
        <v>772</v>
      </c>
      <c r="I341" s="455" t="s">
        <v>773</v>
      </c>
      <c r="J341" s="223" t="s">
        <v>631</v>
      </c>
      <c r="K341" s="364">
        <v>14</v>
      </c>
      <c r="L341" s="247" t="s">
        <v>58</v>
      </c>
      <c r="M341" s="564">
        <v>12</v>
      </c>
      <c r="N341" s="564">
        <v>12</v>
      </c>
      <c r="O341" s="364">
        <v>12</v>
      </c>
      <c r="P341" s="926">
        <v>12</v>
      </c>
      <c r="Q341" s="247">
        <v>12</v>
      </c>
      <c r="R341" s="228"/>
      <c r="S341" s="924">
        <v>12</v>
      </c>
      <c r="T341" s="247">
        <v>12</v>
      </c>
      <c r="U341" s="247"/>
      <c r="V341" s="924">
        <v>8</v>
      </c>
      <c r="W341" s="247">
        <v>12</v>
      </c>
      <c r="X341" s="562"/>
      <c r="Y341" s="526">
        <f>BL341/$BL$340</f>
        <v>0.36256344086021508</v>
      </c>
      <c r="Z341" s="227">
        <v>16</v>
      </c>
      <c r="AA341" s="334" t="s">
        <v>375</v>
      </c>
      <c r="AB341" s="84"/>
      <c r="AC341" s="78"/>
      <c r="AD341" s="79"/>
      <c r="AE341" s="79"/>
      <c r="AF341" s="84"/>
      <c r="AG341" s="78"/>
      <c r="AH341" s="78"/>
      <c r="AI341" s="78"/>
      <c r="AJ341" s="68">
        <v>168592000</v>
      </c>
      <c r="AK341" s="69">
        <v>168592000</v>
      </c>
      <c r="AL341" s="79">
        <v>68343000</v>
      </c>
      <c r="AM341" s="68">
        <v>68343000</v>
      </c>
      <c r="AN341" s="83"/>
      <c r="AO341" s="68"/>
      <c r="AP341" s="68"/>
      <c r="AQ341" s="78"/>
      <c r="AR341" s="84"/>
      <c r="AS341" s="78"/>
      <c r="AT341" s="79"/>
      <c r="AU341" s="79"/>
      <c r="AV341" s="84"/>
      <c r="AW341" s="78"/>
      <c r="AX341" s="78"/>
      <c r="AY341" s="78"/>
      <c r="AZ341" s="84"/>
      <c r="BA341" s="78"/>
      <c r="BB341" s="78"/>
      <c r="BC341" s="78"/>
      <c r="BD341" s="84"/>
      <c r="BE341" s="78"/>
      <c r="BF341" s="79"/>
      <c r="BG341" s="79"/>
      <c r="BH341" s="84"/>
      <c r="BI341" s="78"/>
      <c r="BJ341" s="78"/>
      <c r="BK341" s="78"/>
      <c r="BL341" s="67">
        <f>+AB341+AF341+AJ341+AN341+AR341+AV341+AZ341+BD341+BH341</f>
        <v>168592000</v>
      </c>
      <c r="BM341" s="68">
        <f t="shared" ref="BM341:BO345" si="728">AC341+AG341+AK341+AO341+AS341+AW341+BA341+BE341+BI341</f>
        <v>168592000</v>
      </c>
      <c r="BN341" s="68">
        <f t="shared" si="728"/>
        <v>68343000</v>
      </c>
      <c r="BO341" s="68">
        <f t="shared" si="728"/>
        <v>68343000</v>
      </c>
      <c r="BP341" s="688"/>
      <c r="BQ341" s="400"/>
      <c r="BR341" s="400"/>
      <c r="BS341" s="400"/>
      <c r="BT341" s="688"/>
      <c r="BU341" s="400">
        <v>110000000</v>
      </c>
      <c r="BV341" s="400">
        <v>107793333</v>
      </c>
      <c r="BW341" s="400">
        <v>107793333</v>
      </c>
      <c r="BX341" s="400"/>
      <c r="BY341" s="93">
        <v>140400000</v>
      </c>
      <c r="BZ341" s="142">
        <v>185300000</v>
      </c>
      <c r="CA341" s="142">
        <v>106256720</v>
      </c>
      <c r="CB341" s="142">
        <v>106256720</v>
      </c>
      <c r="CC341" s="142"/>
      <c r="CD341" s="93"/>
      <c r="CE341" s="142"/>
      <c r="CF341" s="315"/>
      <c r="CG341" s="315"/>
      <c r="CH341" s="688"/>
      <c r="CI341" s="400"/>
      <c r="CJ341" s="400"/>
      <c r="CK341" s="400"/>
      <c r="CL341" s="688"/>
      <c r="CM341" s="400"/>
      <c r="CN341" s="400"/>
      <c r="CO341" s="400"/>
      <c r="CP341" s="688"/>
      <c r="CQ341" s="400"/>
      <c r="CR341" s="400"/>
      <c r="CS341" s="400"/>
      <c r="CT341" s="400"/>
      <c r="CU341" s="688"/>
      <c r="CV341" s="400"/>
      <c r="CW341" s="400"/>
      <c r="CX341" s="400"/>
      <c r="CY341" s="400"/>
      <c r="CZ341" s="688"/>
      <c r="DA341" s="400"/>
      <c r="DB341" s="400"/>
      <c r="DC341" s="400"/>
      <c r="DD341" s="676">
        <f t="shared" ref="DD341:DG345" si="729">BP341+BT341+BY341+CD341+CH341+CL341+CP341+CU341+CZ341</f>
        <v>140400000</v>
      </c>
      <c r="DE341" s="711">
        <f t="shared" si="729"/>
        <v>295300000</v>
      </c>
      <c r="DF341" s="711">
        <f t="shared" si="729"/>
        <v>214050053</v>
      </c>
      <c r="DG341" s="711">
        <f t="shared" si="729"/>
        <v>214050053</v>
      </c>
      <c r="DH341" s="711"/>
      <c r="DI341" s="685"/>
      <c r="DJ341" s="93"/>
      <c r="DK341" s="685"/>
      <c r="DL341" s="685"/>
      <c r="DM341" s="685"/>
      <c r="DN341" s="685">
        <v>40000000</v>
      </c>
      <c r="DO341" s="685"/>
      <c r="DP341" s="685"/>
      <c r="DQ341" s="685">
        <v>145700000</v>
      </c>
      <c r="DR341" s="685">
        <v>170000000</v>
      </c>
      <c r="DS341" s="685">
        <v>68175000</v>
      </c>
      <c r="DT341" s="685">
        <v>32420000</v>
      </c>
      <c r="DU341" s="685"/>
      <c r="DV341" s="685"/>
      <c r="DW341" s="685"/>
      <c r="DX341" s="685"/>
      <c r="DY341" s="685"/>
      <c r="DZ341" s="685"/>
      <c r="EA341" s="685"/>
      <c r="EB341" s="685"/>
      <c r="EC341" s="685"/>
      <c r="ED341" s="685"/>
      <c r="EE341" s="685"/>
      <c r="EF341" s="685"/>
      <c r="EG341" s="685"/>
      <c r="EH341" s="685"/>
      <c r="EI341" s="685"/>
      <c r="EJ341" s="685"/>
      <c r="EK341" s="685"/>
      <c r="EL341" s="685"/>
      <c r="EM341" s="685"/>
      <c r="EN341" s="685"/>
      <c r="EO341" s="685"/>
      <c r="EP341" s="682"/>
      <c r="EQ341" s="682"/>
      <c r="ER341" s="682"/>
      <c r="ES341" s="676">
        <f>DI341+DM341+DQ341+DU341+DY341+EC341+EG341+EK341+EO341</f>
        <v>145700000</v>
      </c>
      <c r="ET341" s="690">
        <f t="shared" ref="ET341:EV345" si="730">DJ341+DN341+DR341+DV341+DZ341+ED341+EH341+EL341+EP341</f>
        <v>210000000</v>
      </c>
      <c r="EU341" s="690">
        <f t="shared" si="730"/>
        <v>68175000</v>
      </c>
      <c r="EV341" s="690">
        <f t="shared" si="730"/>
        <v>32420000</v>
      </c>
      <c r="EW341" s="834"/>
      <c r="EX341" s="682"/>
      <c r="EY341" s="682">
        <v>150083000</v>
      </c>
      <c r="EZ341" s="682"/>
      <c r="FA341" s="682"/>
      <c r="FB341" s="682"/>
      <c r="FC341" s="682"/>
      <c r="FD341" s="682"/>
      <c r="FE341" s="682"/>
      <c r="FF341" s="676">
        <f>EW341+EX341+EY341+EZ341+FA341+FB341+FC341+FD341+FE341</f>
        <v>150083000</v>
      </c>
      <c r="FG341" s="107">
        <f>BL341+DD341+ES341+FF341</f>
        <v>604775000</v>
      </c>
    </row>
    <row r="342" spans="1:163" ht="158.25" customHeight="1" x14ac:dyDescent="0.2">
      <c r="A342" s="753">
        <v>50</v>
      </c>
      <c r="B342" s="299"/>
      <c r="C342" s="240"/>
      <c r="D342" s="580"/>
      <c r="E342" s="581"/>
      <c r="F342" s="581"/>
      <c r="G342" s="226">
        <v>227</v>
      </c>
      <c r="H342" s="734" t="s">
        <v>774</v>
      </c>
      <c r="I342" s="455" t="s">
        <v>775</v>
      </c>
      <c r="J342" s="223" t="s">
        <v>631</v>
      </c>
      <c r="K342" s="364">
        <v>14</v>
      </c>
      <c r="L342" s="562" t="s">
        <v>58</v>
      </c>
      <c r="M342" s="564">
        <v>12</v>
      </c>
      <c r="N342" s="564">
        <v>12</v>
      </c>
      <c r="O342" s="364">
        <v>12</v>
      </c>
      <c r="P342" s="926">
        <v>12</v>
      </c>
      <c r="Q342" s="247">
        <v>12</v>
      </c>
      <c r="R342" s="228"/>
      <c r="S342" s="924">
        <v>12</v>
      </c>
      <c r="T342" s="247">
        <v>12</v>
      </c>
      <c r="U342" s="247"/>
      <c r="V342" s="924">
        <v>1</v>
      </c>
      <c r="W342" s="247">
        <v>12</v>
      </c>
      <c r="X342" s="562"/>
      <c r="Y342" s="526">
        <f>BL342/$BL$340</f>
        <v>0.40056344086021506</v>
      </c>
      <c r="Z342" s="227">
        <v>16</v>
      </c>
      <c r="AA342" s="334" t="s">
        <v>375</v>
      </c>
      <c r="AB342" s="84"/>
      <c r="AC342" s="78"/>
      <c r="AD342" s="79"/>
      <c r="AE342" s="79"/>
      <c r="AF342" s="84"/>
      <c r="AG342" s="78"/>
      <c r="AH342" s="78"/>
      <c r="AI342" s="78"/>
      <c r="AJ342" s="68">
        <v>186262000</v>
      </c>
      <c r="AK342" s="68">
        <v>186262000</v>
      </c>
      <c r="AL342" s="68">
        <v>97679975</v>
      </c>
      <c r="AM342" s="79">
        <v>97679975</v>
      </c>
      <c r="AN342" s="83"/>
      <c r="AO342" s="68"/>
      <c r="AP342" s="68"/>
      <c r="AQ342" s="78"/>
      <c r="AR342" s="84"/>
      <c r="AS342" s="78"/>
      <c r="AT342" s="79"/>
      <c r="AU342" s="79"/>
      <c r="AV342" s="84"/>
      <c r="AW342" s="78"/>
      <c r="AX342" s="78"/>
      <c r="AY342" s="78"/>
      <c r="AZ342" s="84"/>
      <c r="BA342" s="78"/>
      <c r="BB342" s="78"/>
      <c r="BC342" s="78"/>
      <c r="BD342" s="84"/>
      <c r="BE342" s="78"/>
      <c r="BF342" s="79"/>
      <c r="BG342" s="79"/>
      <c r="BH342" s="84"/>
      <c r="BI342" s="78"/>
      <c r="BJ342" s="78"/>
      <c r="BK342" s="78"/>
      <c r="BL342" s="67">
        <f>+AB342+AF342+AJ342+AN342+AR342+AV342+AZ342+BD342+BH342</f>
        <v>186262000</v>
      </c>
      <c r="BM342" s="68">
        <f t="shared" si="728"/>
        <v>186262000</v>
      </c>
      <c r="BN342" s="68">
        <f t="shared" si="728"/>
        <v>97679975</v>
      </c>
      <c r="BO342" s="68">
        <f t="shared" si="728"/>
        <v>97679975</v>
      </c>
      <c r="BP342" s="688"/>
      <c r="BQ342" s="400"/>
      <c r="BR342" s="400"/>
      <c r="BS342" s="400"/>
      <c r="BT342" s="688"/>
      <c r="BU342" s="400">
        <v>52000000</v>
      </c>
      <c r="BV342" s="400"/>
      <c r="BW342" s="400"/>
      <c r="BX342" s="400"/>
      <c r="BY342" s="685">
        <v>154300000</v>
      </c>
      <c r="BZ342" s="142">
        <v>157800000</v>
      </c>
      <c r="CA342" s="142">
        <v>47841999</v>
      </c>
      <c r="CB342" s="142">
        <v>47841999</v>
      </c>
      <c r="CC342" s="142"/>
      <c r="CD342" s="685"/>
      <c r="CE342" s="315"/>
      <c r="CF342" s="315"/>
      <c r="CG342" s="315"/>
      <c r="CH342" s="688"/>
      <c r="CI342" s="400"/>
      <c r="CJ342" s="400"/>
      <c r="CK342" s="400"/>
      <c r="CL342" s="688"/>
      <c r="CM342" s="400"/>
      <c r="CN342" s="400"/>
      <c r="CO342" s="400"/>
      <c r="CP342" s="688"/>
      <c r="CQ342" s="400"/>
      <c r="CR342" s="400"/>
      <c r="CS342" s="400"/>
      <c r="CT342" s="400"/>
      <c r="CU342" s="688"/>
      <c r="CV342" s="400"/>
      <c r="CW342" s="400"/>
      <c r="CX342" s="400"/>
      <c r="CY342" s="400"/>
      <c r="CZ342" s="688"/>
      <c r="DA342" s="400"/>
      <c r="DB342" s="400"/>
      <c r="DC342" s="400"/>
      <c r="DD342" s="676">
        <f t="shared" si="729"/>
        <v>154300000</v>
      </c>
      <c r="DE342" s="711">
        <f t="shared" si="729"/>
        <v>209800000</v>
      </c>
      <c r="DF342" s="711">
        <f t="shared" si="729"/>
        <v>47841999</v>
      </c>
      <c r="DG342" s="711">
        <f t="shared" si="729"/>
        <v>47841999</v>
      </c>
      <c r="DH342" s="711"/>
      <c r="DI342" s="685"/>
      <c r="DJ342" s="93"/>
      <c r="DK342" s="685"/>
      <c r="DL342" s="685"/>
      <c r="DM342" s="685"/>
      <c r="DN342" s="685">
        <v>50000000</v>
      </c>
      <c r="DO342" s="685"/>
      <c r="DP342" s="685"/>
      <c r="DQ342" s="685">
        <v>160950000</v>
      </c>
      <c r="DR342" s="685">
        <v>140000000</v>
      </c>
      <c r="DS342" s="685">
        <v>19500000</v>
      </c>
      <c r="DT342" s="685">
        <v>9500000</v>
      </c>
      <c r="DU342" s="685"/>
      <c r="DV342" s="685"/>
      <c r="DW342" s="685"/>
      <c r="DX342" s="685"/>
      <c r="DY342" s="685"/>
      <c r="DZ342" s="685"/>
      <c r="EA342" s="685"/>
      <c r="EB342" s="685"/>
      <c r="EC342" s="685"/>
      <c r="ED342" s="685"/>
      <c r="EE342" s="685"/>
      <c r="EF342" s="685"/>
      <c r="EG342" s="685"/>
      <c r="EH342" s="685"/>
      <c r="EI342" s="685"/>
      <c r="EJ342" s="685"/>
      <c r="EK342" s="685"/>
      <c r="EL342" s="685"/>
      <c r="EM342" s="685"/>
      <c r="EN342" s="685"/>
      <c r="EO342" s="685"/>
      <c r="EP342" s="682"/>
      <c r="EQ342" s="682"/>
      <c r="ER342" s="682"/>
      <c r="ES342" s="676">
        <f>DI342+DM342+DQ342+DU342+DY342+EC342+EG342+EK342+EO342</f>
        <v>160950000</v>
      </c>
      <c r="ET342" s="690">
        <f t="shared" si="730"/>
        <v>190000000</v>
      </c>
      <c r="EU342" s="690">
        <f t="shared" si="730"/>
        <v>19500000</v>
      </c>
      <c r="EV342" s="690">
        <f t="shared" si="730"/>
        <v>9500000</v>
      </c>
      <c r="EW342" s="834"/>
      <c r="EX342" s="682"/>
      <c r="EY342" s="682">
        <v>165814000</v>
      </c>
      <c r="EZ342" s="682"/>
      <c r="FA342" s="682"/>
      <c r="FB342" s="682"/>
      <c r="FC342" s="682"/>
      <c r="FD342" s="682"/>
      <c r="FE342" s="682"/>
      <c r="FF342" s="676">
        <f>EW342+EX342+EY342+EZ342+FA342+FB342+FC342+FD342+FE342</f>
        <v>165814000</v>
      </c>
      <c r="FG342" s="107">
        <f>BL342+DD342+ES342+FF342</f>
        <v>667326000</v>
      </c>
    </row>
    <row r="343" spans="1:163" ht="158.25" customHeight="1" x14ac:dyDescent="0.2">
      <c r="A343" s="299"/>
      <c r="B343" s="299"/>
      <c r="C343" s="240"/>
      <c r="D343" s="580"/>
      <c r="E343" s="581"/>
      <c r="F343" s="581"/>
      <c r="G343" s="226">
        <v>228</v>
      </c>
      <c r="H343" s="734" t="s">
        <v>776</v>
      </c>
      <c r="I343" s="455" t="s">
        <v>777</v>
      </c>
      <c r="J343" s="223" t="s">
        <v>631</v>
      </c>
      <c r="K343" s="364">
        <v>14</v>
      </c>
      <c r="L343" s="562" t="s">
        <v>58</v>
      </c>
      <c r="M343" s="564">
        <v>2</v>
      </c>
      <c r="N343" s="564">
        <v>2</v>
      </c>
      <c r="O343" s="364">
        <v>2</v>
      </c>
      <c r="P343" s="926">
        <v>2</v>
      </c>
      <c r="Q343" s="247">
        <v>2</v>
      </c>
      <c r="R343" s="228"/>
      <c r="S343" s="924">
        <v>2</v>
      </c>
      <c r="T343" s="247">
        <v>2</v>
      </c>
      <c r="U343" s="247"/>
      <c r="V343" s="924">
        <v>0.25</v>
      </c>
      <c r="W343" s="247">
        <v>2</v>
      </c>
      <c r="X343" s="562"/>
      <c r="Y343" s="526">
        <f>BL343/$BL$340</f>
        <v>6.4399999999999999E-2</v>
      </c>
      <c r="Z343" s="227">
        <v>16</v>
      </c>
      <c r="AA343" s="334" t="s">
        <v>375</v>
      </c>
      <c r="AB343" s="84"/>
      <c r="AC343" s="78"/>
      <c r="AD343" s="79"/>
      <c r="AE343" s="79"/>
      <c r="AF343" s="84"/>
      <c r="AG343" s="78"/>
      <c r="AH343" s="78"/>
      <c r="AI343" s="78"/>
      <c r="AJ343" s="68">
        <v>29946000</v>
      </c>
      <c r="AK343" s="69">
        <v>29946000</v>
      </c>
      <c r="AL343" s="68">
        <v>11612970</v>
      </c>
      <c r="AM343" s="68">
        <v>11612970</v>
      </c>
      <c r="AN343" s="83"/>
      <c r="AO343" s="68"/>
      <c r="AP343" s="68"/>
      <c r="AQ343" s="78"/>
      <c r="AR343" s="84"/>
      <c r="AS343" s="78"/>
      <c r="AT343" s="79"/>
      <c r="AU343" s="79"/>
      <c r="AV343" s="84"/>
      <c r="AW343" s="78"/>
      <c r="AX343" s="78"/>
      <c r="AY343" s="78"/>
      <c r="AZ343" s="84"/>
      <c r="BA343" s="78"/>
      <c r="BB343" s="78"/>
      <c r="BC343" s="78"/>
      <c r="BD343" s="84"/>
      <c r="BE343" s="78"/>
      <c r="BF343" s="79"/>
      <c r="BG343" s="79"/>
      <c r="BH343" s="84"/>
      <c r="BI343" s="78"/>
      <c r="BJ343" s="78"/>
      <c r="BK343" s="78"/>
      <c r="BL343" s="67">
        <f>+AB343+AF343+AJ343+AN343+AR343+AV343+AZ343+BD343+BH343</f>
        <v>29946000</v>
      </c>
      <c r="BM343" s="68">
        <f t="shared" si="728"/>
        <v>29946000</v>
      </c>
      <c r="BN343" s="68">
        <f t="shared" si="728"/>
        <v>11612970</v>
      </c>
      <c r="BO343" s="68">
        <f t="shared" si="728"/>
        <v>11612970</v>
      </c>
      <c r="BP343" s="688"/>
      <c r="BQ343" s="400"/>
      <c r="BR343" s="400"/>
      <c r="BS343" s="400"/>
      <c r="BT343" s="688"/>
      <c r="BU343" s="400"/>
      <c r="BV343" s="400"/>
      <c r="BW343" s="400"/>
      <c r="BX343" s="400"/>
      <c r="BY343" s="685">
        <v>25100000</v>
      </c>
      <c r="BZ343" s="142">
        <v>25100000</v>
      </c>
      <c r="CA343" s="142">
        <v>22105476</v>
      </c>
      <c r="CB343" s="142">
        <v>19267200</v>
      </c>
      <c r="CC343" s="142"/>
      <c r="CD343" s="685"/>
      <c r="CE343" s="315"/>
      <c r="CF343" s="315"/>
      <c r="CG343" s="315"/>
      <c r="CH343" s="688"/>
      <c r="CI343" s="400"/>
      <c r="CJ343" s="400"/>
      <c r="CK343" s="400"/>
      <c r="CL343" s="688"/>
      <c r="CM343" s="400"/>
      <c r="CN343" s="400"/>
      <c r="CO343" s="400"/>
      <c r="CP343" s="688"/>
      <c r="CQ343" s="400"/>
      <c r="CR343" s="400"/>
      <c r="CS343" s="400"/>
      <c r="CT343" s="400"/>
      <c r="CU343" s="688"/>
      <c r="CV343" s="400"/>
      <c r="CW343" s="400"/>
      <c r="CX343" s="400"/>
      <c r="CY343" s="400"/>
      <c r="CZ343" s="688"/>
      <c r="DA343" s="400"/>
      <c r="DB343" s="400"/>
      <c r="DC343" s="400"/>
      <c r="DD343" s="676">
        <f t="shared" si="729"/>
        <v>25100000</v>
      </c>
      <c r="DE343" s="711">
        <f t="shared" si="729"/>
        <v>25100000</v>
      </c>
      <c r="DF343" s="711">
        <f t="shared" si="729"/>
        <v>22105476</v>
      </c>
      <c r="DG343" s="711">
        <f t="shared" si="729"/>
        <v>19267200</v>
      </c>
      <c r="DH343" s="711"/>
      <c r="DI343" s="685"/>
      <c r="DJ343" s="93"/>
      <c r="DK343" s="685"/>
      <c r="DL343" s="685"/>
      <c r="DM343" s="685"/>
      <c r="DN343" s="685">
        <v>5000000</v>
      </c>
      <c r="DO343" s="685"/>
      <c r="DP343" s="685"/>
      <c r="DQ343" s="685">
        <v>25800000</v>
      </c>
      <c r="DR343" s="685">
        <v>30000000</v>
      </c>
      <c r="DS343" s="685">
        <v>5597794</v>
      </c>
      <c r="DT343" s="685">
        <v>4782794</v>
      </c>
      <c r="DU343" s="685"/>
      <c r="DV343" s="685"/>
      <c r="DW343" s="685"/>
      <c r="DX343" s="685"/>
      <c r="DY343" s="685"/>
      <c r="DZ343" s="685"/>
      <c r="EA343" s="685"/>
      <c r="EB343" s="685"/>
      <c r="EC343" s="685"/>
      <c r="ED343" s="685"/>
      <c r="EE343" s="685"/>
      <c r="EF343" s="685"/>
      <c r="EG343" s="685"/>
      <c r="EH343" s="685"/>
      <c r="EI343" s="685"/>
      <c r="EJ343" s="685"/>
      <c r="EK343" s="685"/>
      <c r="EL343" s="685"/>
      <c r="EM343" s="685"/>
      <c r="EN343" s="685"/>
      <c r="EO343" s="685"/>
      <c r="EP343" s="682"/>
      <c r="EQ343" s="682"/>
      <c r="ER343" s="682"/>
      <c r="ES343" s="676">
        <f>DI343+DM343+DQ343+DU343+DY343+EC343+EG343+EK343+EO343</f>
        <v>25800000</v>
      </c>
      <c r="ET343" s="690">
        <f t="shared" si="730"/>
        <v>35000000</v>
      </c>
      <c r="EU343" s="690">
        <f t="shared" si="730"/>
        <v>5597794</v>
      </c>
      <c r="EV343" s="690">
        <f t="shared" si="730"/>
        <v>4782794</v>
      </c>
      <c r="EW343" s="834"/>
      <c r="EX343" s="682"/>
      <c r="EY343" s="682">
        <v>26650000</v>
      </c>
      <c r="EZ343" s="682"/>
      <c r="FA343" s="682"/>
      <c r="FB343" s="682"/>
      <c r="FC343" s="682"/>
      <c r="FD343" s="682"/>
      <c r="FE343" s="682"/>
      <c r="FF343" s="676">
        <f>EW343+EX343+EY343+EZ343+FA343+FB343+FC343+FD343+FE343</f>
        <v>26650000</v>
      </c>
      <c r="FG343" s="107">
        <f>BL343+DD343+ES343+FF343</f>
        <v>107496000</v>
      </c>
    </row>
    <row r="344" spans="1:163" ht="158.25" customHeight="1" x14ac:dyDescent="0.2">
      <c r="A344" s="299"/>
      <c r="B344" s="299"/>
      <c r="C344" s="240"/>
      <c r="D344" s="580"/>
      <c r="E344" s="581"/>
      <c r="F344" s="581"/>
      <c r="G344" s="226">
        <v>229</v>
      </c>
      <c r="H344" s="734" t="s">
        <v>778</v>
      </c>
      <c r="I344" s="455" t="s">
        <v>779</v>
      </c>
      <c r="J344" s="223" t="s">
        <v>631</v>
      </c>
      <c r="K344" s="364">
        <v>14</v>
      </c>
      <c r="L344" s="562" t="s">
        <v>58</v>
      </c>
      <c r="M344" s="582">
        <v>13</v>
      </c>
      <c r="N344" s="582">
        <v>13</v>
      </c>
      <c r="O344" s="364">
        <v>13</v>
      </c>
      <c r="P344" s="919">
        <v>13</v>
      </c>
      <c r="Q344" s="247">
        <v>13</v>
      </c>
      <c r="R344" s="228"/>
      <c r="S344" s="924">
        <v>13</v>
      </c>
      <c r="T344" s="247">
        <v>13</v>
      </c>
      <c r="U344" s="247"/>
      <c r="V344" s="924">
        <v>1</v>
      </c>
      <c r="W344" s="247">
        <v>13</v>
      </c>
      <c r="X344" s="562"/>
      <c r="Y344" s="526">
        <f>BL344/$BL$340</f>
        <v>0.11118279569892472</v>
      </c>
      <c r="Z344" s="227">
        <v>16</v>
      </c>
      <c r="AA344" s="334" t="s">
        <v>375</v>
      </c>
      <c r="AB344" s="84"/>
      <c r="AC344" s="78"/>
      <c r="AD344" s="79"/>
      <c r="AE344" s="79"/>
      <c r="AF344" s="84"/>
      <c r="AG344" s="78"/>
      <c r="AH344" s="78"/>
      <c r="AI344" s="78"/>
      <c r="AJ344" s="68">
        <v>51700000</v>
      </c>
      <c r="AK344" s="68">
        <v>51700000</v>
      </c>
      <c r="AL344" s="68">
        <v>28500000</v>
      </c>
      <c r="AM344" s="68">
        <v>28500000</v>
      </c>
      <c r="AN344" s="83"/>
      <c r="AO344" s="68"/>
      <c r="AP344" s="68"/>
      <c r="AQ344" s="78"/>
      <c r="AR344" s="84"/>
      <c r="AS344" s="78"/>
      <c r="AT344" s="79"/>
      <c r="AU344" s="79"/>
      <c r="AV344" s="84"/>
      <c r="AW344" s="78"/>
      <c r="AX344" s="78"/>
      <c r="AY344" s="78"/>
      <c r="AZ344" s="84"/>
      <c r="BA344" s="78"/>
      <c r="BB344" s="78"/>
      <c r="BC344" s="78"/>
      <c r="BD344" s="84"/>
      <c r="BE344" s="78"/>
      <c r="BF344" s="79"/>
      <c r="BG344" s="79"/>
      <c r="BH344" s="84"/>
      <c r="BI344" s="78"/>
      <c r="BJ344" s="78"/>
      <c r="BK344" s="78"/>
      <c r="BL344" s="67">
        <f>+AB344+AF344+AJ344+AN344+AR344+AV344+AZ344+BD344+BH344</f>
        <v>51700000</v>
      </c>
      <c r="BM344" s="68">
        <f t="shared" si="728"/>
        <v>51700000</v>
      </c>
      <c r="BN344" s="68">
        <f t="shared" si="728"/>
        <v>28500000</v>
      </c>
      <c r="BO344" s="68">
        <f t="shared" si="728"/>
        <v>28500000</v>
      </c>
      <c r="BP344" s="688"/>
      <c r="BQ344" s="400"/>
      <c r="BR344" s="400"/>
      <c r="BS344" s="400"/>
      <c r="BT344" s="688"/>
      <c r="BU344" s="400"/>
      <c r="BV344" s="400"/>
      <c r="BW344" s="400"/>
      <c r="BX344" s="400"/>
      <c r="BY344" s="685">
        <v>47350000</v>
      </c>
      <c r="BZ344" s="142">
        <v>47350000</v>
      </c>
      <c r="CA344" s="142">
        <v>45950000</v>
      </c>
      <c r="CB344" s="142">
        <v>45950000</v>
      </c>
      <c r="CC344" s="142"/>
      <c r="CD344" s="685"/>
      <c r="CE344" s="315"/>
      <c r="CF344" s="315"/>
      <c r="CG344" s="315"/>
      <c r="CH344" s="688"/>
      <c r="CI344" s="400"/>
      <c r="CJ344" s="400"/>
      <c r="CK344" s="400"/>
      <c r="CL344" s="688"/>
      <c r="CM344" s="400"/>
      <c r="CN344" s="400"/>
      <c r="CO344" s="400"/>
      <c r="CP344" s="688"/>
      <c r="CQ344" s="400"/>
      <c r="CR344" s="400"/>
      <c r="CS344" s="400"/>
      <c r="CT344" s="400"/>
      <c r="CU344" s="688"/>
      <c r="CV344" s="400"/>
      <c r="CW344" s="400"/>
      <c r="CX344" s="400"/>
      <c r="CY344" s="400"/>
      <c r="CZ344" s="688"/>
      <c r="DA344" s="400"/>
      <c r="DB344" s="400"/>
      <c r="DC344" s="400"/>
      <c r="DD344" s="676">
        <f t="shared" si="729"/>
        <v>47350000</v>
      </c>
      <c r="DE344" s="711">
        <f t="shared" si="729"/>
        <v>47350000</v>
      </c>
      <c r="DF344" s="711">
        <f t="shared" si="729"/>
        <v>45950000</v>
      </c>
      <c r="DG344" s="711">
        <f t="shared" si="729"/>
        <v>45950000</v>
      </c>
      <c r="DH344" s="711"/>
      <c r="DI344" s="685"/>
      <c r="DJ344" s="93"/>
      <c r="DK344" s="685"/>
      <c r="DL344" s="685"/>
      <c r="DM344" s="685"/>
      <c r="DN344" s="685">
        <v>2500000</v>
      </c>
      <c r="DO344" s="685"/>
      <c r="DP344" s="685"/>
      <c r="DQ344" s="685">
        <v>44600000</v>
      </c>
      <c r="DR344" s="685">
        <v>35000000</v>
      </c>
      <c r="DS344" s="685">
        <v>33100000</v>
      </c>
      <c r="DT344" s="685">
        <v>8460000</v>
      </c>
      <c r="DU344" s="685"/>
      <c r="DV344" s="685"/>
      <c r="DW344" s="685"/>
      <c r="DX344" s="685"/>
      <c r="DY344" s="685"/>
      <c r="DZ344" s="685"/>
      <c r="EA344" s="685"/>
      <c r="EB344" s="685"/>
      <c r="EC344" s="685"/>
      <c r="ED344" s="685"/>
      <c r="EE344" s="685"/>
      <c r="EF344" s="685"/>
      <c r="EG344" s="685"/>
      <c r="EH344" s="685"/>
      <c r="EI344" s="685"/>
      <c r="EJ344" s="685"/>
      <c r="EK344" s="685"/>
      <c r="EL344" s="685"/>
      <c r="EM344" s="685"/>
      <c r="EN344" s="685"/>
      <c r="EO344" s="685"/>
      <c r="EP344" s="682"/>
      <c r="EQ344" s="682"/>
      <c r="ER344" s="682"/>
      <c r="ES344" s="676">
        <f>DI344+DM344+DQ344+DU344+DY344+EC344+EG344+EK344+EO344</f>
        <v>44600000</v>
      </c>
      <c r="ET344" s="690">
        <f t="shared" si="730"/>
        <v>37500000</v>
      </c>
      <c r="EU344" s="690">
        <f t="shared" si="730"/>
        <v>33100000</v>
      </c>
      <c r="EV344" s="690">
        <f t="shared" si="730"/>
        <v>8460000</v>
      </c>
      <c r="EW344" s="834"/>
      <c r="EX344" s="682"/>
      <c r="EY344" s="682">
        <v>46024000</v>
      </c>
      <c r="EZ344" s="682"/>
      <c r="FA344" s="682"/>
      <c r="FB344" s="682"/>
      <c r="FC344" s="682"/>
      <c r="FD344" s="682"/>
      <c r="FE344" s="682"/>
      <c r="FF344" s="676">
        <f>EW344+EX344+EY344+EZ344+FA344+FB344+FC344+FD344+FE344</f>
        <v>46024000</v>
      </c>
      <c r="FG344" s="107">
        <f>BL344+DD344+ES344+FF344</f>
        <v>189674000</v>
      </c>
    </row>
    <row r="345" spans="1:163" ht="158.25" customHeight="1" x14ac:dyDescent="0.2">
      <c r="A345" s="299"/>
      <c r="B345" s="299"/>
      <c r="C345" s="239"/>
      <c r="D345" s="531"/>
      <c r="E345" s="583"/>
      <c r="F345" s="583"/>
      <c r="G345" s="226">
        <v>230</v>
      </c>
      <c r="H345" s="734" t="s">
        <v>780</v>
      </c>
      <c r="I345" s="455" t="s">
        <v>781</v>
      </c>
      <c r="J345" s="223" t="s">
        <v>631</v>
      </c>
      <c r="K345" s="364">
        <v>14</v>
      </c>
      <c r="L345" s="562" t="s">
        <v>58</v>
      </c>
      <c r="M345" s="564">
        <v>0</v>
      </c>
      <c r="N345" s="582">
        <v>1</v>
      </c>
      <c r="O345" s="472">
        <v>1</v>
      </c>
      <c r="P345" s="953">
        <v>0.5</v>
      </c>
      <c r="Q345" s="473">
        <v>1</v>
      </c>
      <c r="R345" s="228"/>
      <c r="S345" s="920">
        <v>1</v>
      </c>
      <c r="T345" s="473">
        <v>1</v>
      </c>
      <c r="U345" s="473"/>
      <c r="V345" s="1043">
        <v>0.25</v>
      </c>
      <c r="W345" s="473">
        <v>1</v>
      </c>
      <c r="X345" s="584"/>
      <c r="Y345" s="526">
        <f>BL345/$BL$340</f>
        <v>6.1290322580645158E-2</v>
      </c>
      <c r="Z345" s="227">
        <v>16</v>
      </c>
      <c r="AA345" s="334" t="s">
        <v>375</v>
      </c>
      <c r="AB345" s="84"/>
      <c r="AC345" s="78"/>
      <c r="AD345" s="79"/>
      <c r="AE345" s="79"/>
      <c r="AF345" s="84"/>
      <c r="AG345" s="78"/>
      <c r="AH345" s="78"/>
      <c r="AI345" s="78"/>
      <c r="AJ345" s="68">
        <v>28500000</v>
      </c>
      <c r="AK345" s="69">
        <v>28500000</v>
      </c>
      <c r="AL345" s="68">
        <v>20290800</v>
      </c>
      <c r="AM345" s="68">
        <v>4750000</v>
      </c>
      <c r="AN345" s="83"/>
      <c r="AO345" s="68"/>
      <c r="AP345" s="68"/>
      <c r="AQ345" s="78"/>
      <c r="AR345" s="84"/>
      <c r="AS345" s="78"/>
      <c r="AT345" s="79"/>
      <c r="AU345" s="79"/>
      <c r="AV345" s="84"/>
      <c r="AW345" s="78"/>
      <c r="AX345" s="78"/>
      <c r="AY345" s="78"/>
      <c r="AZ345" s="84"/>
      <c r="BA345" s="78"/>
      <c r="BB345" s="78"/>
      <c r="BC345" s="78"/>
      <c r="BD345" s="84"/>
      <c r="BE345" s="78"/>
      <c r="BF345" s="79"/>
      <c r="BG345" s="79"/>
      <c r="BH345" s="84"/>
      <c r="BI345" s="78"/>
      <c r="BJ345" s="78"/>
      <c r="BK345" s="78"/>
      <c r="BL345" s="67">
        <f>+AB345+AF345+AJ345+AN345+AR345+AV345+AZ345+BD345+BH345</f>
        <v>28500000</v>
      </c>
      <c r="BM345" s="68">
        <f t="shared" si="728"/>
        <v>28500000</v>
      </c>
      <c r="BN345" s="68">
        <f t="shared" si="728"/>
        <v>20290800</v>
      </c>
      <c r="BO345" s="68">
        <f t="shared" si="728"/>
        <v>4750000</v>
      </c>
      <c r="BP345" s="688"/>
      <c r="BQ345" s="400"/>
      <c r="BR345" s="400"/>
      <c r="BS345" s="400"/>
      <c r="BT345" s="688"/>
      <c r="BU345" s="400">
        <v>25000000</v>
      </c>
      <c r="BV345" s="400">
        <v>25000000</v>
      </c>
      <c r="BW345" s="400">
        <v>25000000</v>
      </c>
      <c r="BX345" s="400"/>
      <c r="BY345" s="685">
        <v>23039775.75</v>
      </c>
      <c r="BZ345" s="142">
        <v>24639776</v>
      </c>
      <c r="CA345" s="142">
        <v>23039776</v>
      </c>
      <c r="CB345" s="142">
        <v>23039776</v>
      </c>
      <c r="CC345" s="142"/>
      <c r="CD345" s="685"/>
      <c r="CE345" s="315"/>
      <c r="CF345" s="315"/>
      <c r="CG345" s="315"/>
      <c r="CH345" s="688"/>
      <c r="CI345" s="400"/>
      <c r="CJ345" s="400"/>
      <c r="CK345" s="400"/>
      <c r="CL345" s="688"/>
      <c r="CM345" s="400"/>
      <c r="CN345" s="400"/>
      <c r="CO345" s="400"/>
      <c r="CP345" s="688"/>
      <c r="CQ345" s="400"/>
      <c r="CR345" s="400"/>
      <c r="CS345" s="400"/>
      <c r="CT345" s="400"/>
      <c r="CU345" s="688"/>
      <c r="CV345" s="400"/>
      <c r="CW345" s="400"/>
      <c r="CX345" s="400"/>
      <c r="CY345" s="400"/>
      <c r="CZ345" s="688"/>
      <c r="DA345" s="400"/>
      <c r="DB345" s="400"/>
      <c r="DC345" s="400"/>
      <c r="DD345" s="676">
        <f t="shared" si="729"/>
        <v>23039775.75</v>
      </c>
      <c r="DE345" s="711">
        <f t="shared" si="729"/>
        <v>49639776</v>
      </c>
      <c r="DF345" s="711">
        <f t="shared" si="729"/>
        <v>48039776</v>
      </c>
      <c r="DG345" s="711">
        <f t="shared" si="729"/>
        <v>48039776</v>
      </c>
      <c r="DH345" s="711"/>
      <c r="DI345" s="685"/>
      <c r="DJ345" s="93"/>
      <c r="DK345" s="685"/>
      <c r="DL345" s="685"/>
      <c r="DM345" s="685"/>
      <c r="DN345" s="685">
        <v>2500000</v>
      </c>
      <c r="DO345" s="685"/>
      <c r="DP345" s="685"/>
      <c r="DQ345" s="685">
        <v>24845469.022999998</v>
      </c>
      <c r="DR345" s="685">
        <v>24000000</v>
      </c>
      <c r="DS345" s="685">
        <v>20000000</v>
      </c>
      <c r="DT345" s="685">
        <v>8360000</v>
      </c>
      <c r="DU345" s="685"/>
      <c r="DV345" s="685"/>
      <c r="DW345" s="685"/>
      <c r="DX345" s="685"/>
      <c r="DY345" s="685"/>
      <c r="DZ345" s="685"/>
      <c r="EA345" s="685"/>
      <c r="EB345" s="685"/>
      <c r="EC345" s="685"/>
      <c r="ED345" s="685"/>
      <c r="EE345" s="685"/>
      <c r="EF345" s="685"/>
      <c r="EG345" s="685"/>
      <c r="EH345" s="685"/>
      <c r="EI345" s="685"/>
      <c r="EJ345" s="685"/>
      <c r="EK345" s="685"/>
      <c r="EL345" s="685"/>
      <c r="EM345" s="685"/>
      <c r="EN345" s="685"/>
      <c r="EO345" s="685"/>
      <c r="EP345" s="682"/>
      <c r="EQ345" s="682"/>
      <c r="ER345" s="682"/>
      <c r="ES345" s="676">
        <f>DI345+DM345+DQ345+DU345+DY345+EC345+EG345+EK345+EO345</f>
        <v>24845469.022999998</v>
      </c>
      <c r="ET345" s="690">
        <f t="shared" si="730"/>
        <v>26500000</v>
      </c>
      <c r="EU345" s="690">
        <f t="shared" si="730"/>
        <v>20000000</v>
      </c>
      <c r="EV345" s="690">
        <f t="shared" si="730"/>
        <v>8360000</v>
      </c>
      <c r="EW345" s="834"/>
      <c r="EX345" s="682"/>
      <c r="EY345" s="682">
        <v>25381333.09</v>
      </c>
      <c r="EZ345" s="682"/>
      <c r="FA345" s="682"/>
      <c r="FB345" s="682"/>
      <c r="FC345" s="682"/>
      <c r="FD345" s="682"/>
      <c r="FE345" s="682"/>
      <c r="FF345" s="676">
        <f>EW345+EX345+EY345+EZ345+FA345+FB345+FC345+FD345+FE345</f>
        <v>25381333.09</v>
      </c>
      <c r="FG345" s="107">
        <f>BL345+DD345+ES345+FF345</f>
        <v>101766577.86300001</v>
      </c>
    </row>
    <row r="346" spans="1:163" ht="24.75" customHeight="1" x14ac:dyDescent="0.2">
      <c r="A346" s="299"/>
      <c r="B346" s="299"/>
      <c r="C346" s="205">
        <v>79</v>
      </c>
      <c r="D346" s="206" t="s">
        <v>782</v>
      </c>
      <c r="E346" s="209"/>
      <c r="F346" s="209"/>
      <c r="G346" s="210"/>
      <c r="H346" s="209"/>
      <c r="I346" s="209"/>
      <c r="J346" s="208"/>
      <c r="K346" s="210"/>
      <c r="L346" s="211"/>
      <c r="M346" s="209"/>
      <c r="N346" s="209"/>
      <c r="O346" s="585"/>
      <c r="P346" s="585"/>
      <c r="Q346" s="586"/>
      <c r="R346" s="587"/>
      <c r="S346" s="891"/>
      <c r="T346" s="311"/>
      <c r="U346" s="311"/>
      <c r="V346" s="591"/>
      <c r="W346" s="593"/>
      <c r="X346" s="210"/>
      <c r="Y346" s="300"/>
      <c r="Z346" s="210"/>
      <c r="AA346" s="210"/>
      <c r="AB346" s="65">
        <f t="shared" ref="AB346:BK346" si="731">SUM(AB347:AB349)</f>
        <v>0</v>
      </c>
      <c r="AC346" s="65">
        <f t="shared" si="731"/>
        <v>0</v>
      </c>
      <c r="AD346" s="65">
        <f t="shared" si="731"/>
        <v>0</v>
      </c>
      <c r="AE346" s="65">
        <f t="shared" si="731"/>
        <v>0</v>
      </c>
      <c r="AF346" s="65">
        <f t="shared" si="731"/>
        <v>0</v>
      </c>
      <c r="AG346" s="65">
        <f t="shared" si="731"/>
        <v>0</v>
      </c>
      <c r="AH346" s="65">
        <f t="shared" si="731"/>
        <v>0</v>
      </c>
      <c r="AI346" s="65">
        <f t="shared" si="731"/>
        <v>0</v>
      </c>
      <c r="AJ346" s="65">
        <f t="shared" si="731"/>
        <v>36000000</v>
      </c>
      <c r="AK346" s="65">
        <f t="shared" si="731"/>
        <v>36000000</v>
      </c>
      <c r="AL346" s="65">
        <f t="shared" si="731"/>
        <v>32133130</v>
      </c>
      <c r="AM346" s="65">
        <f t="shared" si="731"/>
        <v>32133130</v>
      </c>
      <c r="AN346" s="65">
        <f t="shared" si="731"/>
        <v>0</v>
      </c>
      <c r="AO346" s="65">
        <f t="shared" si="731"/>
        <v>0</v>
      </c>
      <c r="AP346" s="65">
        <f t="shared" si="731"/>
        <v>0</v>
      </c>
      <c r="AQ346" s="65">
        <f t="shared" si="731"/>
        <v>0</v>
      </c>
      <c r="AR346" s="65">
        <f t="shared" si="731"/>
        <v>0</v>
      </c>
      <c r="AS346" s="65">
        <f t="shared" si="731"/>
        <v>0</v>
      </c>
      <c r="AT346" s="65">
        <f t="shared" si="731"/>
        <v>0</v>
      </c>
      <c r="AU346" s="65">
        <f t="shared" si="731"/>
        <v>0</v>
      </c>
      <c r="AV346" s="65">
        <f t="shared" si="731"/>
        <v>0</v>
      </c>
      <c r="AW346" s="65">
        <f t="shared" si="731"/>
        <v>0</v>
      </c>
      <c r="AX346" s="65">
        <f t="shared" si="731"/>
        <v>0</v>
      </c>
      <c r="AY346" s="65">
        <f t="shared" si="731"/>
        <v>0</v>
      </c>
      <c r="AZ346" s="65">
        <f t="shared" si="731"/>
        <v>0</v>
      </c>
      <c r="BA346" s="65">
        <f t="shared" si="731"/>
        <v>0</v>
      </c>
      <c r="BB346" s="65">
        <f t="shared" si="731"/>
        <v>0</v>
      </c>
      <c r="BC346" s="65">
        <f t="shared" si="731"/>
        <v>0</v>
      </c>
      <c r="BD346" s="65">
        <f t="shared" si="731"/>
        <v>0</v>
      </c>
      <c r="BE346" s="65">
        <f t="shared" si="731"/>
        <v>0</v>
      </c>
      <c r="BF346" s="65">
        <f t="shared" si="731"/>
        <v>0</v>
      </c>
      <c r="BG346" s="65">
        <f t="shared" si="731"/>
        <v>0</v>
      </c>
      <c r="BH346" s="65">
        <f t="shared" si="731"/>
        <v>0</v>
      </c>
      <c r="BI346" s="65">
        <f t="shared" si="731"/>
        <v>0</v>
      </c>
      <c r="BJ346" s="65">
        <f t="shared" si="731"/>
        <v>0</v>
      </c>
      <c r="BK346" s="65">
        <f t="shared" si="731"/>
        <v>0</v>
      </c>
      <c r="BL346" s="66">
        <f>SUM(BL347:BL349)</f>
        <v>36000000</v>
      </c>
      <c r="BM346" s="65">
        <f>SUM(BM347:BM349)</f>
        <v>36000000</v>
      </c>
      <c r="BN346" s="65">
        <f t="shared" ref="BN346:ED346" si="732">SUM(BN347:BN349)</f>
        <v>32133130</v>
      </c>
      <c r="BO346" s="65">
        <f t="shared" si="732"/>
        <v>32133130</v>
      </c>
      <c r="BP346" s="65">
        <f t="shared" si="732"/>
        <v>0</v>
      </c>
      <c r="BQ346" s="135">
        <f t="shared" si="732"/>
        <v>0</v>
      </c>
      <c r="BR346" s="135">
        <f t="shared" si="732"/>
        <v>0</v>
      </c>
      <c r="BS346" s="135">
        <f t="shared" si="732"/>
        <v>0</v>
      </c>
      <c r="BT346" s="65">
        <f t="shared" si="732"/>
        <v>0</v>
      </c>
      <c r="BU346" s="135">
        <f t="shared" si="732"/>
        <v>0</v>
      </c>
      <c r="BV346" s="135">
        <f t="shared" si="732"/>
        <v>0</v>
      </c>
      <c r="BW346" s="135">
        <f t="shared" si="732"/>
        <v>0</v>
      </c>
      <c r="BX346" s="135"/>
      <c r="BY346" s="65">
        <f t="shared" si="732"/>
        <v>37080000</v>
      </c>
      <c r="BZ346" s="135">
        <f t="shared" si="732"/>
        <v>37080000</v>
      </c>
      <c r="CA346" s="135">
        <f t="shared" si="732"/>
        <v>36984900</v>
      </c>
      <c r="CB346" s="135">
        <f t="shared" si="732"/>
        <v>36984900</v>
      </c>
      <c r="CC346" s="135"/>
      <c r="CD346" s="65">
        <f t="shared" si="732"/>
        <v>0</v>
      </c>
      <c r="CE346" s="135">
        <f t="shared" si="732"/>
        <v>0</v>
      </c>
      <c r="CF346" s="135">
        <f t="shared" si="732"/>
        <v>0</v>
      </c>
      <c r="CG346" s="135">
        <f t="shared" si="732"/>
        <v>0</v>
      </c>
      <c r="CH346" s="65">
        <f t="shared" si="732"/>
        <v>0</v>
      </c>
      <c r="CI346" s="135">
        <f t="shared" si="732"/>
        <v>0</v>
      </c>
      <c r="CJ346" s="135">
        <f t="shared" si="732"/>
        <v>0</v>
      </c>
      <c r="CK346" s="135">
        <f t="shared" si="732"/>
        <v>0</v>
      </c>
      <c r="CL346" s="65">
        <f t="shared" si="732"/>
        <v>0</v>
      </c>
      <c r="CM346" s="135">
        <f t="shared" si="732"/>
        <v>0</v>
      </c>
      <c r="CN346" s="135">
        <f t="shared" si="732"/>
        <v>0</v>
      </c>
      <c r="CO346" s="135">
        <f t="shared" si="732"/>
        <v>0</v>
      </c>
      <c r="CP346" s="65">
        <f t="shared" si="732"/>
        <v>0</v>
      </c>
      <c r="CQ346" s="135">
        <f t="shared" si="732"/>
        <v>0</v>
      </c>
      <c r="CR346" s="135">
        <f t="shared" si="732"/>
        <v>0</v>
      </c>
      <c r="CS346" s="135">
        <f t="shared" si="732"/>
        <v>0</v>
      </c>
      <c r="CT346" s="135"/>
      <c r="CU346" s="65">
        <f t="shared" si="732"/>
        <v>0</v>
      </c>
      <c r="CV346" s="135">
        <f t="shared" si="732"/>
        <v>0</v>
      </c>
      <c r="CW346" s="135">
        <f t="shared" si="732"/>
        <v>0</v>
      </c>
      <c r="CX346" s="135">
        <f t="shared" si="732"/>
        <v>0</v>
      </c>
      <c r="CY346" s="135"/>
      <c r="CZ346" s="65">
        <f t="shared" si="732"/>
        <v>0</v>
      </c>
      <c r="DA346" s="135">
        <f t="shared" si="732"/>
        <v>0</v>
      </c>
      <c r="DB346" s="135">
        <f t="shared" si="732"/>
        <v>0</v>
      </c>
      <c r="DC346" s="135">
        <f t="shared" si="732"/>
        <v>0</v>
      </c>
      <c r="DD346" s="65">
        <f t="shared" si="732"/>
        <v>37080000</v>
      </c>
      <c r="DE346" s="65">
        <f t="shared" si="732"/>
        <v>37080000</v>
      </c>
      <c r="DF346" s="65">
        <f t="shared" si="732"/>
        <v>36984900</v>
      </c>
      <c r="DG346" s="65">
        <f t="shared" si="732"/>
        <v>36984900</v>
      </c>
      <c r="DH346" s="65"/>
      <c r="DI346" s="65">
        <f t="shared" si="732"/>
        <v>0</v>
      </c>
      <c r="DJ346" s="65">
        <f t="shared" si="732"/>
        <v>0</v>
      </c>
      <c r="DK346" s="65">
        <f t="shared" si="732"/>
        <v>0</v>
      </c>
      <c r="DL346" s="65">
        <f t="shared" si="732"/>
        <v>0</v>
      </c>
      <c r="DM346" s="65">
        <f t="shared" si="732"/>
        <v>0</v>
      </c>
      <c r="DN346" s="65">
        <f t="shared" si="732"/>
        <v>25000000</v>
      </c>
      <c r="DO346" s="65">
        <f t="shared" si="732"/>
        <v>0</v>
      </c>
      <c r="DP346" s="65">
        <f t="shared" si="732"/>
        <v>0</v>
      </c>
      <c r="DQ346" s="65">
        <f t="shared" si="732"/>
        <v>38192400</v>
      </c>
      <c r="DR346" s="65">
        <f t="shared" si="732"/>
        <v>27000000</v>
      </c>
      <c r="DS346" s="65">
        <f t="shared" si="732"/>
        <v>7850000</v>
      </c>
      <c r="DT346" s="65">
        <f t="shared" si="732"/>
        <v>0</v>
      </c>
      <c r="DU346" s="65">
        <f t="shared" si="732"/>
        <v>0</v>
      </c>
      <c r="DV346" s="65">
        <f t="shared" si="732"/>
        <v>0</v>
      </c>
      <c r="DW346" s="65">
        <f t="shared" si="732"/>
        <v>0</v>
      </c>
      <c r="DX346" s="65">
        <f t="shared" si="732"/>
        <v>0</v>
      </c>
      <c r="DY346" s="65">
        <f t="shared" si="732"/>
        <v>0</v>
      </c>
      <c r="DZ346" s="65">
        <f t="shared" si="732"/>
        <v>0</v>
      </c>
      <c r="EA346" s="65">
        <f t="shared" si="732"/>
        <v>0</v>
      </c>
      <c r="EB346" s="65">
        <f t="shared" si="732"/>
        <v>0</v>
      </c>
      <c r="EC346" s="65">
        <f t="shared" si="732"/>
        <v>0</v>
      </c>
      <c r="ED346" s="65">
        <f t="shared" si="732"/>
        <v>0</v>
      </c>
      <c r="EE346" s="65">
        <f t="shared" ref="EE346:ER346" si="733">SUM(EE347:EE349)</f>
        <v>0</v>
      </c>
      <c r="EF346" s="65">
        <f t="shared" si="733"/>
        <v>0</v>
      </c>
      <c r="EG346" s="65">
        <f t="shared" si="733"/>
        <v>0</v>
      </c>
      <c r="EH346" s="65">
        <f t="shared" si="733"/>
        <v>0</v>
      </c>
      <c r="EI346" s="65">
        <f t="shared" si="733"/>
        <v>0</v>
      </c>
      <c r="EJ346" s="65">
        <f t="shared" si="733"/>
        <v>0</v>
      </c>
      <c r="EK346" s="65">
        <f t="shared" si="733"/>
        <v>0</v>
      </c>
      <c r="EL346" s="65">
        <f t="shared" si="733"/>
        <v>0</v>
      </c>
      <c r="EM346" s="65">
        <f t="shared" si="733"/>
        <v>0</v>
      </c>
      <c r="EN346" s="65">
        <f t="shared" si="733"/>
        <v>0</v>
      </c>
      <c r="EO346" s="65">
        <f t="shared" si="733"/>
        <v>0</v>
      </c>
      <c r="EP346" s="65">
        <f t="shared" si="733"/>
        <v>0</v>
      </c>
      <c r="EQ346" s="65">
        <f t="shared" si="733"/>
        <v>0</v>
      </c>
      <c r="ER346" s="65">
        <f t="shared" si="733"/>
        <v>0</v>
      </c>
      <c r="ES346" s="65">
        <f>SUM(ES347:ES349)</f>
        <v>38192400</v>
      </c>
      <c r="ET346" s="65">
        <f t="shared" ref="ET346:EV346" si="734">SUM(ET347:ET349)</f>
        <v>52000000</v>
      </c>
      <c r="EU346" s="65">
        <f t="shared" si="734"/>
        <v>7850000</v>
      </c>
      <c r="EV346" s="65">
        <f t="shared" si="734"/>
        <v>0</v>
      </c>
      <c r="EW346" s="675"/>
      <c r="EX346" s="675"/>
      <c r="EY346" s="675"/>
      <c r="EZ346" s="675"/>
      <c r="FA346" s="675"/>
      <c r="FB346" s="675"/>
      <c r="FC346" s="675"/>
      <c r="FD346" s="675"/>
      <c r="FE346" s="675"/>
      <c r="FF346" s="82">
        <f>SUM(FF347:FF349)</f>
        <v>39338172</v>
      </c>
      <c r="FG346" s="65">
        <f>SUM(FG347:FG349)</f>
        <v>150610572</v>
      </c>
    </row>
    <row r="347" spans="1:163" ht="99.75" customHeight="1" x14ac:dyDescent="0.2">
      <c r="A347" s="299"/>
      <c r="B347" s="299"/>
      <c r="C347" s="217">
        <v>13</v>
      </c>
      <c r="D347" s="579" t="s">
        <v>535</v>
      </c>
      <c r="E347" s="588">
        <v>0.71040000000000003</v>
      </c>
      <c r="F347" s="588">
        <v>0.88170000000000004</v>
      </c>
      <c r="G347" s="226">
        <v>231</v>
      </c>
      <c r="H347" s="734" t="s">
        <v>783</v>
      </c>
      <c r="I347" s="455" t="s">
        <v>784</v>
      </c>
      <c r="J347" s="223" t="s">
        <v>631</v>
      </c>
      <c r="K347" s="364">
        <v>14</v>
      </c>
      <c r="L347" s="562" t="s">
        <v>58</v>
      </c>
      <c r="M347" s="564">
        <v>1</v>
      </c>
      <c r="N347" s="564">
        <v>1</v>
      </c>
      <c r="O347" s="364">
        <v>1</v>
      </c>
      <c r="P347" s="926">
        <v>0</v>
      </c>
      <c r="Q347" s="247">
        <v>1</v>
      </c>
      <c r="R347" s="228"/>
      <c r="S347" s="924">
        <v>1</v>
      </c>
      <c r="T347" s="247">
        <v>1</v>
      </c>
      <c r="U347" s="247"/>
      <c r="V347" s="924">
        <v>0.15</v>
      </c>
      <c r="W347" s="247">
        <v>1</v>
      </c>
      <c r="X347" s="562"/>
      <c r="Y347" s="511">
        <f>BL347/$BL$346</f>
        <v>8.3333333333333329E-2</v>
      </c>
      <c r="Z347" s="227">
        <v>16</v>
      </c>
      <c r="AA347" s="334" t="s">
        <v>375</v>
      </c>
      <c r="AB347" s="105"/>
      <c r="AC347" s="75"/>
      <c r="AD347" s="68"/>
      <c r="AE347" s="68"/>
      <c r="AF347" s="105"/>
      <c r="AG347" s="75"/>
      <c r="AH347" s="75"/>
      <c r="AI347" s="75"/>
      <c r="AJ347" s="77">
        <v>3000000</v>
      </c>
      <c r="AK347" s="75">
        <v>3000000</v>
      </c>
      <c r="AL347" s="78"/>
      <c r="AM347" s="78"/>
      <c r="AN347" s="84"/>
      <c r="AO347" s="78"/>
      <c r="AP347" s="78"/>
      <c r="AQ347" s="75"/>
      <c r="AR347" s="105"/>
      <c r="AS347" s="75"/>
      <c r="AT347" s="68"/>
      <c r="AU347" s="68"/>
      <c r="AV347" s="105"/>
      <c r="AW347" s="75"/>
      <c r="AX347" s="75"/>
      <c r="AY347" s="75"/>
      <c r="AZ347" s="105"/>
      <c r="BA347" s="75"/>
      <c r="BB347" s="75"/>
      <c r="BC347" s="75"/>
      <c r="BD347" s="105"/>
      <c r="BE347" s="75"/>
      <c r="BF347" s="68"/>
      <c r="BG347" s="68"/>
      <c r="BH347" s="105"/>
      <c r="BI347" s="75"/>
      <c r="BJ347" s="75"/>
      <c r="BK347" s="75"/>
      <c r="BL347" s="67">
        <f>+AB347+AF347+AJ347+AN347+AR347+AV347+AZ347+BD347+BH347</f>
        <v>3000000</v>
      </c>
      <c r="BM347" s="68">
        <f t="shared" ref="BM347:BO349" si="735">AC347+AG347+AK347+AO347+AS347+AW347+BA347+BE347+BI347</f>
        <v>3000000</v>
      </c>
      <c r="BN347" s="68">
        <f t="shared" si="735"/>
        <v>0</v>
      </c>
      <c r="BO347" s="68">
        <f t="shared" si="735"/>
        <v>0</v>
      </c>
      <c r="BP347" s="682"/>
      <c r="BQ347" s="238"/>
      <c r="BR347" s="238"/>
      <c r="BS347" s="238"/>
      <c r="BT347" s="682"/>
      <c r="BU347" s="238"/>
      <c r="BV347" s="238"/>
      <c r="BW347" s="238"/>
      <c r="BX347" s="238"/>
      <c r="BY347" s="685">
        <v>3090000</v>
      </c>
      <c r="BZ347" s="238">
        <v>3090000</v>
      </c>
      <c r="CA347" s="238">
        <v>3090000</v>
      </c>
      <c r="CB347" s="238">
        <v>3090000</v>
      </c>
      <c r="CC347" s="238"/>
      <c r="CD347" s="682"/>
      <c r="CE347" s="238"/>
      <c r="CF347" s="238"/>
      <c r="CG347" s="238"/>
      <c r="CH347" s="682"/>
      <c r="CI347" s="238"/>
      <c r="CJ347" s="238"/>
      <c r="CK347" s="238"/>
      <c r="CL347" s="682"/>
      <c r="CM347" s="238"/>
      <c r="CN347" s="238"/>
      <c r="CO347" s="238"/>
      <c r="CP347" s="682"/>
      <c r="CQ347" s="238"/>
      <c r="CR347" s="238"/>
      <c r="CS347" s="238"/>
      <c r="CT347" s="238"/>
      <c r="CU347" s="682"/>
      <c r="CV347" s="238"/>
      <c r="CW347" s="238"/>
      <c r="CX347" s="238"/>
      <c r="CY347" s="238"/>
      <c r="CZ347" s="682"/>
      <c r="DA347" s="238"/>
      <c r="DB347" s="238"/>
      <c r="DC347" s="238"/>
      <c r="DD347" s="676">
        <f t="shared" ref="DD347:DG349" si="736">BP347+BT347+BY347+CD347+CH347+CL347+CP347+CU347+CZ347</f>
        <v>3090000</v>
      </c>
      <c r="DE347" s="711">
        <f t="shared" si="736"/>
        <v>3090000</v>
      </c>
      <c r="DF347" s="711">
        <f t="shared" si="736"/>
        <v>3090000</v>
      </c>
      <c r="DG347" s="711">
        <f t="shared" si="736"/>
        <v>3090000</v>
      </c>
      <c r="DH347" s="711"/>
      <c r="DI347" s="685"/>
      <c r="DJ347" s="93"/>
      <c r="DK347" s="685"/>
      <c r="DL347" s="685"/>
      <c r="DM347" s="685"/>
      <c r="DN347" s="685">
        <v>5000000</v>
      </c>
      <c r="DO347" s="685"/>
      <c r="DP347" s="685"/>
      <c r="DQ347" s="685">
        <v>3180000</v>
      </c>
      <c r="DR347" s="685">
        <v>2250000</v>
      </c>
      <c r="DS347" s="685">
        <v>1500000</v>
      </c>
      <c r="DT347" s="685"/>
      <c r="DU347" s="685"/>
      <c r="DV347" s="685"/>
      <c r="DW347" s="685"/>
      <c r="DX347" s="685"/>
      <c r="DY347" s="685"/>
      <c r="DZ347" s="685"/>
      <c r="EA347" s="685"/>
      <c r="EB347" s="685"/>
      <c r="EC347" s="685"/>
      <c r="ED347" s="685"/>
      <c r="EE347" s="685"/>
      <c r="EF347" s="685"/>
      <c r="EG347" s="685"/>
      <c r="EH347" s="685"/>
      <c r="EI347" s="685"/>
      <c r="EJ347" s="685"/>
      <c r="EK347" s="685"/>
      <c r="EL347" s="685"/>
      <c r="EM347" s="685"/>
      <c r="EN347" s="685"/>
      <c r="EO347" s="685"/>
      <c r="EP347" s="682"/>
      <c r="EQ347" s="682"/>
      <c r="ER347" s="682"/>
      <c r="ES347" s="676">
        <f>DI347+DM347+DQ347+DU347+DY347+EC347+EG347+EK347+EO347</f>
        <v>3180000</v>
      </c>
      <c r="ET347" s="690">
        <f t="shared" ref="ET347:EV349" si="737">DJ347+DN347+DR347+DV347+DZ347+ED347+EH347+EL347+EP347</f>
        <v>7250000</v>
      </c>
      <c r="EU347" s="690">
        <f t="shared" si="737"/>
        <v>1500000</v>
      </c>
      <c r="EV347" s="690">
        <f t="shared" si="737"/>
        <v>0</v>
      </c>
      <c r="EW347" s="834"/>
      <c r="EX347" s="682"/>
      <c r="EY347" s="682">
        <v>3300000</v>
      </c>
      <c r="EZ347" s="682"/>
      <c r="FA347" s="682"/>
      <c r="FB347" s="682"/>
      <c r="FC347" s="682"/>
      <c r="FD347" s="682"/>
      <c r="FE347" s="682"/>
      <c r="FF347" s="676">
        <f>EW347+EX347+EY347+EZ347+FA347+FB347+FC347+FD347+FE347</f>
        <v>3300000</v>
      </c>
      <c r="FG347" s="107">
        <f>BL347+DD347+ES347+FF347</f>
        <v>12570000</v>
      </c>
    </row>
    <row r="348" spans="1:163" ht="92.25" customHeight="1" x14ac:dyDescent="0.2">
      <c r="A348" s="299"/>
      <c r="B348" s="299"/>
      <c r="C348" s="240"/>
      <c r="D348" s="580"/>
      <c r="E348" s="589"/>
      <c r="F348" s="589"/>
      <c r="G348" s="226">
        <v>232</v>
      </c>
      <c r="H348" s="734" t="s">
        <v>785</v>
      </c>
      <c r="I348" s="455" t="s">
        <v>786</v>
      </c>
      <c r="J348" s="223" t="s">
        <v>631</v>
      </c>
      <c r="K348" s="364">
        <v>14</v>
      </c>
      <c r="L348" s="562" t="s">
        <v>58</v>
      </c>
      <c r="M348" s="564">
        <v>12</v>
      </c>
      <c r="N348" s="564">
        <v>12</v>
      </c>
      <c r="O348" s="364">
        <v>12</v>
      </c>
      <c r="P348" s="926">
        <v>12</v>
      </c>
      <c r="Q348" s="247">
        <v>12</v>
      </c>
      <c r="R348" s="228"/>
      <c r="S348" s="924">
        <v>12</v>
      </c>
      <c r="T348" s="247">
        <v>12</v>
      </c>
      <c r="U348" s="247"/>
      <c r="V348" s="924">
        <v>3</v>
      </c>
      <c r="W348" s="247">
        <v>12</v>
      </c>
      <c r="X348" s="562"/>
      <c r="Y348" s="511">
        <f>BL348/$BL$346</f>
        <v>0.51111111111111107</v>
      </c>
      <c r="Z348" s="227">
        <v>16</v>
      </c>
      <c r="AA348" s="334" t="s">
        <v>375</v>
      </c>
      <c r="AB348" s="105"/>
      <c r="AC348" s="75"/>
      <c r="AD348" s="68"/>
      <c r="AE348" s="68"/>
      <c r="AF348" s="105"/>
      <c r="AG348" s="75"/>
      <c r="AH348" s="75"/>
      <c r="AI348" s="75"/>
      <c r="AJ348" s="77">
        <v>18400000</v>
      </c>
      <c r="AK348" s="78">
        <v>18400000</v>
      </c>
      <c r="AL348" s="78">
        <v>18399630</v>
      </c>
      <c r="AM348" s="78">
        <v>18399630</v>
      </c>
      <c r="AN348" s="84"/>
      <c r="AO348" s="78"/>
      <c r="AP348" s="78"/>
      <c r="AQ348" s="75"/>
      <c r="AR348" s="105"/>
      <c r="AS348" s="75"/>
      <c r="AT348" s="68"/>
      <c r="AU348" s="68"/>
      <c r="AV348" s="105"/>
      <c r="AW348" s="75"/>
      <c r="AX348" s="75"/>
      <c r="AY348" s="75"/>
      <c r="AZ348" s="105"/>
      <c r="BA348" s="75"/>
      <c r="BB348" s="75"/>
      <c r="BC348" s="75"/>
      <c r="BD348" s="105"/>
      <c r="BE348" s="75"/>
      <c r="BF348" s="68"/>
      <c r="BG348" s="68"/>
      <c r="BH348" s="105"/>
      <c r="BI348" s="75"/>
      <c r="BJ348" s="75"/>
      <c r="BK348" s="75"/>
      <c r="BL348" s="67">
        <f>+AB348+AF348+AJ348+AN348+AR348+AV348+AZ348+BD348+BH348</f>
        <v>18400000</v>
      </c>
      <c r="BM348" s="68">
        <f t="shared" si="735"/>
        <v>18400000</v>
      </c>
      <c r="BN348" s="68">
        <f t="shared" si="735"/>
        <v>18399630</v>
      </c>
      <c r="BO348" s="68">
        <f t="shared" si="735"/>
        <v>18399630</v>
      </c>
      <c r="BP348" s="682"/>
      <c r="BQ348" s="238"/>
      <c r="BR348" s="238"/>
      <c r="BS348" s="238"/>
      <c r="BT348" s="682"/>
      <c r="BU348" s="238"/>
      <c r="BV348" s="238"/>
      <c r="BW348" s="238"/>
      <c r="BX348" s="238"/>
      <c r="BY348" s="685">
        <v>18952000</v>
      </c>
      <c r="BZ348" s="238">
        <v>18952000</v>
      </c>
      <c r="CA348" s="238">
        <v>18901350</v>
      </c>
      <c r="CB348" s="238">
        <v>18901350</v>
      </c>
      <c r="CC348" s="238"/>
      <c r="CD348" s="682"/>
      <c r="CE348" s="238"/>
      <c r="CF348" s="238"/>
      <c r="CG348" s="238"/>
      <c r="CH348" s="682"/>
      <c r="CI348" s="238"/>
      <c r="CJ348" s="238"/>
      <c r="CK348" s="238"/>
      <c r="CL348" s="682"/>
      <c r="CM348" s="238"/>
      <c r="CN348" s="238"/>
      <c r="CO348" s="238"/>
      <c r="CP348" s="682"/>
      <c r="CQ348" s="238"/>
      <c r="CR348" s="238"/>
      <c r="CS348" s="238"/>
      <c r="CT348" s="238"/>
      <c r="CU348" s="682"/>
      <c r="CV348" s="238"/>
      <c r="CW348" s="238"/>
      <c r="CX348" s="238"/>
      <c r="CY348" s="238"/>
      <c r="CZ348" s="682"/>
      <c r="DA348" s="238"/>
      <c r="DB348" s="238"/>
      <c r="DC348" s="238"/>
      <c r="DD348" s="676">
        <f t="shared" si="736"/>
        <v>18952000</v>
      </c>
      <c r="DE348" s="711">
        <f t="shared" si="736"/>
        <v>18952000</v>
      </c>
      <c r="DF348" s="711">
        <f t="shared" si="736"/>
        <v>18901350</v>
      </c>
      <c r="DG348" s="711">
        <f t="shared" si="736"/>
        <v>18901350</v>
      </c>
      <c r="DH348" s="711"/>
      <c r="DI348" s="685"/>
      <c r="DJ348" s="93"/>
      <c r="DK348" s="685"/>
      <c r="DL348" s="685"/>
      <c r="DM348" s="685"/>
      <c r="DN348" s="685">
        <v>10000000</v>
      </c>
      <c r="DO348" s="685"/>
      <c r="DP348" s="685"/>
      <c r="DQ348" s="685">
        <v>19520000</v>
      </c>
      <c r="DR348" s="685">
        <v>13800000</v>
      </c>
      <c r="DS348" s="685">
        <v>750000</v>
      </c>
      <c r="DT348" s="685"/>
      <c r="DU348" s="685"/>
      <c r="DV348" s="685"/>
      <c r="DW348" s="685"/>
      <c r="DX348" s="685"/>
      <c r="DY348" s="685"/>
      <c r="DZ348" s="685"/>
      <c r="EA348" s="685"/>
      <c r="EB348" s="685"/>
      <c r="EC348" s="685"/>
      <c r="ED348" s="685"/>
      <c r="EE348" s="685"/>
      <c r="EF348" s="685"/>
      <c r="EG348" s="685"/>
      <c r="EH348" s="685"/>
      <c r="EI348" s="685"/>
      <c r="EJ348" s="685"/>
      <c r="EK348" s="685"/>
      <c r="EL348" s="685"/>
      <c r="EM348" s="685"/>
      <c r="EN348" s="685"/>
      <c r="EO348" s="685"/>
      <c r="EP348" s="682"/>
      <c r="EQ348" s="682"/>
      <c r="ER348" s="682"/>
      <c r="ES348" s="676">
        <f>DI348+DM348+DQ348+DU348+DY348+EC348+EG348+EK348+EO348</f>
        <v>19520000</v>
      </c>
      <c r="ET348" s="690">
        <f t="shared" si="737"/>
        <v>23800000</v>
      </c>
      <c r="EU348" s="690">
        <f t="shared" si="737"/>
        <v>750000</v>
      </c>
      <c r="EV348" s="690">
        <f t="shared" si="737"/>
        <v>0</v>
      </c>
      <c r="EW348" s="834"/>
      <c r="EX348" s="682"/>
      <c r="EY348" s="682">
        <v>20100000</v>
      </c>
      <c r="EZ348" s="682"/>
      <c r="FA348" s="682"/>
      <c r="FB348" s="682"/>
      <c r="FC348" s="682"/>
      <c r="FD348" s="682"/>
      <c r="FE348" s="682"/>
      <c r="FF348" s="676">
        <f>EW348+EX348+EY348+EZ348+FA348+FB348+FC348+FD348+FE348</f>
        <v>20100000</v>
      </c>
      <c r="FG348" s="107">
        <f>BL348+DD348+ES348+FF348</f>
        <v>76972000</v>
      </c>
    </row>
    <row r="349" spans="1:163" ht="89.25" customHeight="1" x14ac:dyDescent="0.2">
      <c r="A349" s="299"/>
      <c r="B349" s="299"/>
      <c r="C349" s="239"/>
      <c r="D349" s="531"/>
      <c r="E349" s="590"/>
      <c r="F349" s="590"/>
      <c r="G349" s="226">
        <v>233</v>
      </c>
      <c r="H349" s="734" t="s">
        <v>787</v>
      </c>
      <c r="I349" s="455" t="s">
        <v>788</v>
      </c>
      <c r="J349" s="223" t="s">
        <v>631</v>
      </c>
      <c r="K349" s="364">
        <v>14</v>
      </c>
      <c r="L349" s="247" t="s">
        <v>58</v>
      </c>
      <c r="M349" s="564">
        <v>1</v>
      </c>
      <c r="N349" s="564">
        <v>1</v>
      </c>
      <c r="O349" s="364">
        <v>1</v>
      </c>
      <c r="P349" s="926">
        <v>1</v>
      </c>
      <c r="Q349" s="247">
        <v>1</v>
      </c>
      <c r="R349" s="228"/>
      <c r="S349" s="924">
        <v>1</v>
      </c>
      <c r="T349" s="247">
        <v>1</v>
      </c>
      <c r="U349" s="247"/>
      <c r="V349" s="924">
        <v>0.25</v>
      </c>
      <c r="W349" s="247">
        <v>1</v>
      </c>
      <c r="X349" s="247"/>
      <c r="Y349" s="511">
        <f>BL349/$BL$346</f>
        <v>0.40555555555555556</v>
      </c>
      <c r="Z349" s="227">
        <v>16</v>
      </c>
      <c r="AA349" s="334" t="s">
        <v>375</v>
      </c>
      <c r="AB349" s="105"/>
      <c r="AC349" s="75"/>
      <c r="AD349" s="68"/>
      <c r="AE349" s="68"/>
      <c r="AF349" s="105"/>
      <c r="AG349" s="75"/>
      <c r="AH349" s="75"/>
      <c r="AI349" s="75"/>
      <c r="AJ349" s="77">
        <f>9600000+5000000</f>
        <v>14600000</v>
      </c>
      <c r="AK349" s="78">
        <v>14600000</v>
      </c>
      <c r="AL349" s="78">
        <v>13733500</v>
      </c>
      <c r="AM349" s="78">
        <v>13733500</v>
      </c>
      <c r="AN349" s="84"/>
      <c r="AO349" s="78"/>
      <c r="AP349" s="78"/>
      <c r="AQ349" s="75"/>
      <c r="AR349" s="105"/>
      <c r="AS349" s="75"/>
      <c r="AT349" s="68"/>
      <c r="AU349" s="68"/>
      <c r="AV349" s="105"/>
      <c r="AW349" s="75"/>
      <c r="AX349" s="75"/>
      <c r="AY349" s="75"/>
      <c r="AZ349" s="105"/>
      <c r="BA349" s="75"/>
      <c r="BB349" s="75"/>
      <c r="BC349" s="75"/>
      <c r="BD349" s="105"/>
      <c r="BE349" s="75"/>
      <c r="BF349" s="68"/>
      <c r="BG349" s="68"/>
      <c r="BH349" s="105"/>
      <c r="BI349" s="75"/>
      <c r="BJ349" s="75"/>
      <c r="BK349" s="75"/>
      <c r="BL349" s="67">
        <f>+AB349+AF349+AJ349+AN349+AR349+AV349+AZ349+BD349+BH349</f>
        <v>14600000</v>
      </c>
      <c r="BM349" s="68">
        <f t="shared" si="735"/>
        <v>14600000</v>
      </c>
      <c r="BN349" s="68">
        <f t="shared" si="735"/>
        <v>13733500</v>
      </c>
      <c r="BO349" s="68">
        <f t="shared" si="735"/>
        <v>13733500</v>
      </c>
      <c r="BP349" s="682"/>
      <c r="BQ349" s="238"/>
      <c r="BR349" s="238"/>
      <c r="BS349" s="238"/>
      <c r="BT349" s="682"/>
      <c r="BU349" s="238"/>
      <c r="BV349" s="238"/>
      <c r="BW349" s="238"/>
      <c r="BX349" s="238"/>
      <c r="BY349" s="685">
        <v>15038000</v>
      </c>
      <c r="BZ349" s="238">
        <v>15038000</v>
      </c>
      <c r="CA349" s="238">
        <v>14993550</v>
      </c>
      <c r="CB349" s="238">
        <v>14993550</v>
      </c>
      <c r="CC349" s="238"/>
      <c r="CD349" s="682"/>
      <c r="CE349" s="238"/>
      <c r="CF349" s="238"/>
      <c r="CG349" s="238"/>
      <c r="CH349" s="682"/>
      <c r="CI349" s="238"/>
      <c r="CJ349" s="238"/>
      <c r="CK349" s="238"/>
      <c r="CL349" s="682"/>
      <c r="CM349" s="238"/>
      <c r="CN349" s="238"/>
      <c r="CO349" s="238"/>
      <c r="CP349" s="682"/>
      <c r="CQ349" s="238"/>
      <c r="CR349" s="238"/>
      <c r="CS349" s="238"/>
      <c r="CT349" s="238"/>
      <c r="CU349" s="682"/>
      <c r="CV349" s="238"/>
      <c r="CW349" s="238"/>
      <c r="CX349" s="238"/>
      <c r="CY349" s="238"/>
      <c r="CZ349" s="682"/>
      <c r="DA349" s="238"/>
      <c r="DB349" s="238"/>
      <c r="DC349" s="238"/>
      <c r="DD349" s="676">
        <f t="shared" si="736"/>
        <v>15038000</v>
      </c>
      <c r="DE349" s="711">
        <f t="shared" si="736"/>
        <v>15038000</v>
      </c>
      <c r="DF349" s="711">
        <f t="shared" si="736"/>
        <v>14993550</v>
      </c>
      <c r="DG349" s="711">
        <f t="shared" si="736"/>
        <v>14993550</v>
      </c>
      <c r="DH349" s="711"/>
      <c r="DI349" s="685"/>
      <c r="DJ349" s="93"/>
      <c r="DK349" s="685"/>
      <c r="DL349" s="685"/>
      <c r="DM349" s="685"/>
      <c r="DN349" s="685">
        <v>10000000</v>
      </c>
      <c r="DO349" s="685"/>
      <c r="DP349" s="685"/>
      <c r="DQ349" s="685">
        <v>15492400</v>
      </c>
      <c r="DR349" s="685">
        <v>10950000</v>
      </c>
      <c r="DS349" s="685">
        <v>5600000</v>
      </c>
      <c r="DT349" s="685"/>
      <c r="DU349" s="685"/>
      <c r="DV349" s="685"/>
      <c r="DW349" s="685"/>
      <c r="DX349" s="685"/>
      <c r="DY349" s="685"/>
      <c r="DZ349" s="685"/>
      <c r="EA349" s="685"/>
      <c r="EB349" s="685"/>
      <c r="EC349" s="685"/>
      <c r="ED349" s="685"/>
      <c r="EE349" s="685"/>
      <c r="EF349" s="685"/>
      <c r="EG349" s="685"/>
      <c r="EH349" s="685"/>
      <c r="EI349" s="685"/>
      <c r="EJ349" s="685"/>
      <c r="EK349" s="685"/>
      <c r="EL349" s="685"/>
      <c r="EM349" s="685"/>
      <c r="EN349" s="685"/>
      <c r="EO349" s="685"/>
      <c r="EP349" s="682"/>
      <c r="EQ349" s="682"/>
      <c r="ER349" s="682"/>
      <c r="ES349" s="676">
        <f>DI349+DM349+DQ349+DU349+DY349+EC349+EG349+EK349+EO349</f>
        <v>15492400</v>
      </c>
      <c r="ET349" s="690">
        <f t="shared" si="737"/>
        <v>20950000</v>
      </c>
      <c r="EU349" s="690">
        <f t="shared" si="737"/>
        <v>5600000</v>
      </c>
      <c r="EV349" s="690">
        <f t="shared" si="737"/>
        <v>0</v>
      </c>
      <c r="EW349" s="834"/>
      <c r="EX349" s="682"/>
      <c r="EY349" s="682">
        <v>15938172</v>
      </c>
      <c r="EZ349" s="682"/>
      <c r="FA349" s="682"/>
      <c r="FB349" s="682"/>
      <c r="FC349" s="682"/>
      <c r="FD349" s="682"/>
      <c r="FE349" s="682"/>
      <c r="FF349" s="676">
        <f>EW349+EX349+EY349+EZ349+FA349+FB349+FC349+FD349+FE349</f>
        <v>15938172</v>
      </c>
      <c r="FG349" s="107">
        <f>BL349+DD349+ES349+FF349</f>
        <v>61068572</v>
      </c>
    </row>
    <row r="350" spans="1:163" ht="24.75" customHeight="1" x14ac:dyDescent="0.2">
      <c r="A350" s="299"/>
      <c r="B350" s="299"/>
      <c r="C350" s="205">
        <v>80</v>
      </c>
      <c r="D350" s="206" t="s">
        <v>789</v>
      </c>
      <c r="E350" s="209"/>
      <c r="F350" s="209"/>
      <c r="G350" s="208"/>
      <c r="H350" s="209"/>
      <c r="I350" s="209"/>
      <c r="J350" s="208"/>
      <c r="K350" s="210"/>
      <c r="L350" s="211"/>
      <c r="M350" s="209"/>
      <c r="N350" s="209"/>
      <c r="O350" s="591"/>
      <c r="P350" s="211"/>
      <c r="Q350" s="209"/>
      <c r="R350" s="592"/>
      <c r="S350" s="892"/>
      <c r="T350" s="311"/>
      <c r="U350" s="311"/>
      <c r="V350" s="591"/>
      <c r="W350" s="593"/>
      <c r="X350" s="593"/>
      <c r="Y350" s="300"/>
      <c r="Z350" s="210"/>
      <c r="AA350" s="210"/>
      <c r="AB350" s="65">
        <f t="shared" ref="AB350:BK350" si="738">SUM(AB351:AB352)</f>
        <v>0</v>
      </c>
      <c r="AC350" s="65">
        <f t="shared" si="738"/>
        <v>0</v>
      </c>
      <c r="AD350" s="65">
        <f t="shared" si="738"/>
        <v>0</v>
      </c>
      <c r="AE350" s="65">
        <f t="shared" si="738"/>
        <v>0</v>
      </c>
      <c r="AF350" s="65">
        <f t="shared" si="738"/>
        <v>0</v>
      </c>
      <c r="AG350" s="65">
        <f t="shared" si="738"/>
        <v>0</v>
      </c>
      <c r="AH350" s="65">
        <f t="shared" si="738"/>
        <v>0</v>
      </c>
      <c r="AI350" s="65">
        <f t="shared" si="738"/>
        <v>0</v>
      </c>
      <c r="AJ350" s="65">
        <f t="shared" si="738"/>
        <v>36000000</v>
      </c>
      <c r="AK350" s="65">
        <f t="shared" si="738"/>
        <v>36000000</v>
      </c>
      <c r="AL350" s="65">
        <f t="shared" si="738"/>
        <v>35674833</v>
      </c>
      <c r="AM350" s="65">
        <f t="shared" si="738"/>
        <v>35674833</v>
      </c>
      <c r="AN350" s="65">
        <f t="shared" si="738"/>
        <v>0</v>
      </c>
      <c r="AO350" s="65">
        <f t="shared" si="738"/>
        <v>0</v>
      </c>
      <c r="AP350" s="65">
        <f t="shared" si="738"/>
        <v>0</v>
      </c>
      <c r="AQ350" s="65">
        <f t="shared" si="738"/>
        <v>0</v>
      </c>
      <c r="AR350" s="65">
        <f t="shared" si="738"/>
        <v>0</v>
      </c>
      <c r="AS350" s="65">
        <f t="shared" si="738"/>
        <v>0</v>
      </c>
      <c r="AT350" s="65">
        <f t="shared" si="738"/>
        <v>0</v>
      </c>
      <c r="AU350" s="65">
        <f t="shared" si="738"/>
        <v>0</v>
      </c>
      <c r="AV350" s="65">
        <f t="shared" si="738"/>
        <v>0</v>
      </c>
      <c r="AW350" s="65">
        <f t="shared" si="738"/>
        <v>0</v>
      </c>
      <c r="AX350" s="65">
        <f t="shared" si="738"/>
        <v>0</v>
      </c>
      <c r="AY350" s="65">
        <f t="shared" si="738"/>
        <v>0</v>
      </c>
      <c r="AZ350" s="65">
        <f t="shared" si="738"/>
        <v>0</v>
      </c>
      <c r="BA350" s="65">
        <f t="shared" si="738"/>
        <v>0</v>
      </c>
      <c r="BB350" s="65">
        <f t="shared" si="738"/>
        <v>0</v>
      </c>
      <c r="BC350" s="65">
        <f t="shared" si="738"/>
        <v>0</v>
      </c>
      <c r="BD350" s="65">
        <f t="shared" si="738"/>
        <v>0</v>
      </c>
      <c r="BE350" s="65">
        <f t="shared" si="738"/>
        <v>0</v>
      </c>
      <c r="BF350" s="65">
        <f t="shared" si="738"/>
        <v>0</v>
      </c>
      <c r="BG350" s="65">
        <f t="shared" si="738"/>
        <v>0</v>
      </c>
      <c r="BH350" s="65">
        <f t="shared" si="738"/>
        <v>0</v>
      </c>
      <c r="BI350" s="65">
        <f t="shared" si="738"/>
        <v>0</v>
      </c>
      <c r="BJ350" s="65">
        <f t="shared" si="738"/>
        <v>0</v>
      </c>
      <c r="BK350" s="65">
        <f t="shared" si="738"/>
        <v>0</v>
      </c>
      <c r="BL350" s="66">
        <f>SUM(BL351:BL352)</f>
        <v>36000000</v>
      </c>
      <c r="BM350" s="65">
        <f>SUM(BM351:BM352)</f>
        <v>36000000</v>
      </c>
      <c r="BN350" s="65">
        <f t="shared" ref="BN350:ED350" si="739">SUM(BN351:BN352)</f>
        <v>35674833</v>
      </c>
      <c r="BO350" s="65">
        <f t="shared" si="739"/>
        <v>35674833</v>
      </c>
      <c r="BP350" s="65">
        <f t="shared" si="739"/>
        <v>0</v>
      </c>
      <c r="BQ350" s="135">
        <f t="shared" si="739"/>
        <v>0</v>
      </c>
      <c r="BR350" s="135">
        <f t="shared" si="739"/>
        <v>0</v>
      </c>
      <c r="BS350" s="135">
        <f t="shared" si="739"/>
        <v>0</v>
      </c>
      <c r="BT350" s="65">
        <f t="shared" si="739"/>
        <v>0</v>
      </c>
      <c r="BU350" s="135">
        <f t="shared" si="739"/>
        <v>0</v>
      </c>
      <c r="BV350" s="135">
        <f t="shared" si="739"/>
        <v>0</v>
      </c>
      <c r="BW350" s="135">
        <f t="shared" si="739"/>
        <v>0</v>
      </c>
      <c r="BX350" s="135"/>
      <c r="BY350" s="65">
        <f t="shared" si="739"/>
        <v>37080000</v>
      </c>
      <c r="BZ350" s="135">
        <f t="shared" si="739"/>
        <v>37080000</v>
      </c>
      <c r="CA350" s="135">
        <f t="shared" si="739"/>
        <v>36730000</v>
      </c>
      <c r="CB350" s="135">
        <f t="shared" si="739"/>
        <v>36730000</v>
      </c>
      <c r="CC350" s="135"/>
      <c r="CD350" s="65">
        <f t="shared" si="739"/>
        <v>0</v>
      </c>
      <c r="CE350" s="135">
        <f t="shared" si="739"/>
        <v>0</v>
      </c>
      <c r="CF350" s="135">
        <f t="shared" si="739"/>
        <v>0</v>
      </c>
      <c r="CG350" s="135">
        <f t="shared" si="739"/>
        <v>0</v>
      </c>
      <c r="CH350" s="65">
        <f t="shared" si="739"/>
        <v>0</v>
      </c>
      <c r="CI350" s="135">
        <f t="shared" si="739"/>
        <v>0</v>
      </c>
      <c r="CJ350" s="135">
        <f t="shared" si="739"/>
        <v>0</v>
      </c>
      <c r="CK350" s="135">
        <f t="shared" si="739"/>
        <v>0</v>
      </c>
      <c r="CL350" s="65">
        <f t="shared" si="739"/>
        <v>0</v>
      </c>
      <c r="CM350" s="135">
        <f t="shared" si="739"/>
        <v>0</v>
      </c>
      <c r="CN350" s="135">
        <f t="shared" si="739"/>
        <v>0</v>
      </c>
      <c r="CO350" s="135">
        <f t="shared" si="739"/>
        <v>0</v>
      </c>
      <c r="CP350" s="65">
        <f t="shared" si="739"/>
        <v>0</v>
      </c>
      <c r="CQ350" s="135">
        <f t="shared" si="739"/>
        <v>0</v>
      </c>
      <c r="CR350" s="135">
        <f t="shared" si="739"/>
        <v>0</v>
      </c>
      <c r="CS350" s="135">
        <f t="shared" si="739"/>
        <v>0</v>
      </c>
      <c r="CT350" s="135"/>
      <c r="CU350" s="65">
        <f t="shared" si="739"/>
        <v>0</v>
      </c>
      <c r="CV350" s="135">
        <f t="shared" si="739"/>
        <v>0</v>
      </c>
      <c r="CW350" s="135">
        <f t="shared" si="739"/>
        <v>0</v>
      </c>
      <c r="CX350" s="135">
        <f t="shared" si="739"/>
        <v>0</v>
      </c>
      <c r="CY350" s="135"/>
      <c r="CZ350" s="65">
        <f t="shared" si="739"/>
        <v>0</v>
      </c>
      <c r="DA350" s="135">
        <f t="shared" si="739"/>
        <v>0</v>
      </c>
      <c r="DB350" s="135">
        <f t="shared" si="739"/>
        <v>0</v>
      </c>
      <c r="DC350" s="135">
        <f t="shared" si="739"/>
        <v>0</v>
      </c>
      <c r="DD350" s="65">
        <f t="shared" si="739"/>
        <v>37080000</v>
      </c>
      <c r="DE350" s="65">
        <f t="shared" si="739"/>
        <v>37080000</v>
      </c>
      <c r="DF350" s="65">
        <f t="shared" si="739"/>
        <v>36730000</v>
      </c>
      <c r="DG350" s="65">
        <f t="shared" si="739"/>
        <v>36730000</v>
      </c>
      <c r="DH350" s="65"/>
      <c r="DI350" s="65">
        <f t="shared" si="739"/>
        <v>0</v>
      </c>
      <c r="DJ350" s="65">
        <f t="shared" si="739"/>
        <v>0</v>
      </c>
      <c r="DK350" s="65">
        <f t="shared" si="739"/>
        <v>0</v>
      </c>
      <c r="DL350" s="65">
        <f t="shared" si="739"/>
        <v>0</v>
      </c>
      <c r="DM350" s="65">
        <f t="shared" si="739"/>
        <v>0</v>
      </c>
      <c r="DN350" s="65">
        <f t="shared" si="739"/>
        <v>35000000</v>
      </c>
      <c r="DO350" s="65">
        <f t="shared" si="739"/>
        <v>0</v>
      </c>
      <c r="DP350" s="65">
        <f t="shared" si="739"/>
        <v>0</v>
      </c>
      <c r="DQ350" s="65">
        <f t="shared" si="739"/>
        <v>38192400</v>
      </c>
      <c r="DR350" s="65">
        <f t="shared" si="739"/>
        <v>28000000</v>
      </c>
      <c r="DS350" s="65">
        <f t="shared" si="739"/>
        <v>8500000</v>
      </c>
      <c r="DT350" s="65">
        <f t="shared" si="739"/>
        <v>0</v>
      </c>
      <c r="DU350" s="65">
        <f t="shared" si="739"/>
        <v>0</v>
      </c>
      <c r="DV350" s="65">
        <f t="shared" si="739"/>
        <v>0</v>
      </c>
      <c r="DW350" s="65">
        <f t="shared" si="739"/>
        <v>0</v>
      </c>
      <c r="DX350" s="65">
        <f t="shared" si="739"/>
        <v>0</v>
      </c>
      <c r="DY350" s="65">
        <f t="shared" si="739"/>
        <v>0</v>
      </c>
      <c r="DZ350" s="65">
        <f t="shared" si="739"/>
        <v>0</v>
      </c>
      <c r="EA350" s="65">
        <f t="shared" si="739"/>
        <v>0</v>
      </c>
      <c r="EB350" s="65">
        <f t="shared" si="739"/>
        <v>0</v>
      </c>
      <c r="EC350" s="65">
        <f t="shared" si="739"/>
        <v>0</v>
      </c>
      <c r="ED350" s="65">
        <f t="shared" si="739"/>
        <v>0</v>
      </c>
      <c r="EE350" s="65">
        <f t="shared" ref="EE350:EU350" si="740">SUM(EE351:EE352)</f>
        <v>0</v>
      </c>
      <c r="EF350" s="65">
        <f t="shared" si="740"/>
        <v>0</v>
      </c>
      <c r="EG350" s="65">
        <f t="shared" si="740"/>
        <v>0</v>
      </c>
      <c r="EH350" s="65">
        <f t="shared" si="740"/>
        <v>0</v>
      </c>
      <c r="EI350" s="65">
        <f t="shared" si="740"/>
        <v>0</v>
      </c>
      <c r="EJ350" s="65">
        <f t="shared" si="740"/>
        <v>0</v>
      </c>
      <c r="EK350" s="65">
        <f t="shared" si="740"/>
        <v>0</v>
      </c>
      <c r="EL350" s="65">
        <f t="shared" si="740"/>
        <v>0</v>
      </c>
      <c r="EM350" s="65">
        <f t="shared" si="740"/>
        <v>0</v>
      </c>
      <c r="EN350" s="65">
        <f t="shared" si="740"/>
        <v>0</v>
      </c>
      <c r="EO350" s="65">
        <f t="shared" si="740"/>
        <v>0</v>
      </c>
      <c r="EP350" s="65">
        <f t="shared" si="740"/>
        <v>0</v>
      </c>
      <c r="EQ350" s="65">
        <f t="shared" si="740"/>
        <v>0</v>
      </c>
      <c r="ER350" s="65">
        <f t="shared" si="740"/>
        <v>0</v>
      </c>
      <c r="ES350" s="65">
        <f t="shared" si="740"/>
        <v>38192400</v>
      </c>
      <c r="ET350" s="65">
        <f t="shared" si="740"/>
        <v>63000000</v>
      </c>
      <c r="EU350" s="65">
        <f t="shared" si="740"/>
        <v>8500000</v>
      </c>
      <c r="EV350" s="65">
        <f>SUM(EV351:EV352)</f>
        <v>0</v>
      </c>
      <c r="EW350" s="675"/>
      <c r="EX350" s="675"/>
      <c r="EY350" s="675"/>
      <c r="EZ350" s="675"/>
      <c r="FA350" s="675"/>
      <c r="FB350" s="675"/>
      <c r="FC350" s="675"/>
      <c r="FD350" s="675"/>
      <c r="FE350" s="675"/>
      <c r="FF350" s="82">
        <f>SUM(FF351:FF352)</f>
        <v>39338172</v>
      </c>
      <c r="FG350" s="65">
        <f>SUM(FG351:FG352)</f>
        <v>150610572</v>
      </c>
    </row>
    <row r="351" spans="1:163" ht="99.75" customHeight="1" x14ac:dyDescent="0.2">
      <c r="A351" s="299"/>
      <c r="B351" s="299"/>
      <c r="C351" s="217">
        <v>13</v>
      </c>
      <c r="D351" s="241" t="s">
        <v>535</v>
      </c>
      <c r="E351" s="588">
        <v>0.71040000000000003</v>
      </c>
      <c r="F351" s="588">
        <v>0.88170000000000004</v>
      </c>
      <c r="G351" s="226">
        <v>234</v>
      </c>
      <c r="H351" s="734" t="s">
        <v>790</v>
      </c>
      <c r="I351" s="455" t="s">
        <v>791</v>
      </c>
      <c r="J351" s="223" t="s">
        <v>631</v>
      </c>
      <c r="K351" s="364">
        <v>14</v>
      </c>
      <c r="L351" s="562" t="s">
        <v>73</v>
      </c>
      <c r="M351" s="564" t="s">
        <v>53</v>
      </c>
      <c r="N351" s="564">
        <v>12</v>
      </c>
      <c r="O351" s="327">
        <v>1</v>
      </c>
      <c r="P351" s="1091">
        <f>BO351/BM351</f>
        <v>1</v>
      </c>
      <c r="Q351" s="239">
        <v>7</v>
      </c>
      <c r="R351" s="228"/>
      <c r="S351" s="927">
        <v>7</v>
      </c>
      <c r="T351" s="239">
        <v>2</v>
      </c>
      <c r="U351" s="239"/>
      <c r="V351" s="927">
        <v>0.25</v>
      </c>
      <c r="W351" s="239">
        <v>2</v>
      </c>
      <c r="X351" s="562"/>
      <c r="Y351" s="511">
        <f>BL351/$BL$350</f>
        <v>0.3611111111111111</v>
      </c>
      <c r="Z351" s="227">
        <v>16</v>
      </c>
      <c r="AA351" s="334" t="s">
        <v>375</v>
      </c>
      <c r="AB351" s="105"/>
      <c r="AC351" s="75"/>
      <c r="AD351" s="68"/>
      <c r="AE351" s="68"/>
      <c r="AF351" s="105"/>
      <c r="AG351" s="75"/>
      <c r="AH351" s="75"/>
      <c r="AI351" s="75"/>
      <c r="AJ351" s="77">
        <f>3000000+10000000</f>
        <v>13000000</v>
      </c>
      <c r="AK351" s="78">
        <v>13000000</v>
      </c>
      <c r="AL351" s="75">
        <f>'[5]POAI 2016 ADICIONES'!$BJ$156+'[5]POAI 2016 ADICIONES'!$BJ$154-200000</f>
        <v>13000000</v>
      </c>
      <c r="AM351" s="78">
        <f>'[6]SEGUMIENTO DIC'!$BW$154+'[6]SEGUMIENTO DIC'!$BW$156</f>
        <v>13000000</v>
      </c>
      <c r="AN351" s="84"/>
      <c r="AO351" s="78"/>
      <c r="AP351" s="78"/>
      <c r="AQ351" s="75"/>
      <c r="AR351" s="105"/>
      <c r="AS351" s="75"/>
      <c r="AT351" s="68"/>
      <c r="AU351" s="68"/>
      <c r="AV351" s="105"/>
      <c r="AW351" s="75"/>
      <c r="AX351" s="75"/>
      <c r="AY351" s="75"/>
      <c r="AZ351" s="105"/>
      <c r="BA351" s="75"/>
      <c r="BB351" s="75"/>
      <c r="BC351" s="75"/>
      <c r="BD351" s="105"/>
      <c r="BE351" s="75"/>
      <c r="BF351" s="68"/>
      <c r="BG351" s="68"/>
      <c r="BH351" s="105"/>
      <c r="BI351" s="75"/>
      <c r="BJ351" s="75"/>
      <c r="BK351" s="75"/>
      <c r="BL351" s="67">
        <f>+AB351+AF351+AJ351+AN351+AR351+AV351+AZ351+BD351+BH351</f>
        <v>13000000</v>
      </c>
      <c r="BM351" s="68">
        <f t="shared" ref="BM351:BO352" si="741">AC351+AG351+AK351+AO351+AS351+AW351+BA351+BE351+BI351</f>
        <v>13000000</v>
      </c>
      <c r="BN351" s="68">
        <f t="shared" si="741"/>
        <v>13000000</v>
      </c>
      <c r="BO351" s="68">
        <f t="shared" si="741"/>
        <v>13000000</v>
      </c>
      <c r="BP351" s="682"/>
      <c r="BQ351" s="238"/>
      <c r="BR351" s="238"/>
      <c r="BS351" s="238"/>
      <c r="BT351" s="682"/>
      <c r="BU351" s="238"/>
      <c r="BV351" s="238"/>
      <c r="BW351" s="238"/>
      <c r="BX351" s="238"/>
      <c r="BY351" s="685">
        <v>13390000</v>
      </c>
      <c r="BZ351" s="238">
        <v>13390000</v>
      </c>
      <c r="CA351" s="238">
        <v>13390000</v>
      </c>
      <c r="CB351" s="238">
        <v>13390000</v>
      </c>
      <c r="CC351" s="238"/>
      <c r="CD351" s="682"/>
      <c r="CE351" s="238"/>
      <c r="CF351" s="238"/>
      <c r="CG351" s="238"/>
      <c r="CH351" s="682"/>
      <c r="CI351" s="238"/>
      <c r="CJ351" s="238"/>
      <c r="CK351" s="238"/>
      <c r="CL351" s="682"/>
      <c r="CM351" s="238"/>
      <c r="CN351" s="238"/>
      <c r="CO351" s="238"/>
      <c r="CP351" s="682"/>
      <c r="CQ351" s="238"/>
      <c r="CR351" s="238"/>
      <c r="CS351" s="238"/>
      <c r="CT351" s="238"/>
      <c r="CU351" s="682"/>
      <c r="CV351" s="238"/>
      <c r="CW351" s="238"/>
      <c r="CX351" s="238"/>
      <c r="CY351" s="238"/>
      <c r="CZ351" s="682"/>
      <c r="DA351" s="238"/>
      <c r="DB351" s="238"/>
      <c r="DC351" s="238"/>
      <c r="DD351" s="676">
        <f t="shared" ref="DD351:DG352" si="742">BP351+BT351+BY351+CD351+CH351+CL351+CP351+CU351+CZ351</f>
        <v>13390000</v>
      </c>
      <c r="DE351" s="711">
        <f t="shared" si="742"/>
        <v>13390000</v>
      </c>
      <c r="DF351" s="711">
        <f t="shared" si="742"/>
        <v>13390000</v>
      </c>
      <c r="DG351" s="711">
        <f t="shared" si="742"/>
        <v>13390000</v>
      </c>
      <c r="DH351" s="711"/>
      <c r="DI351" s="685"/>
      <c r="DJ351" s="93"/>
      <c r="DK351" s="685"/>
      <c r="DL351" s="685"/>
      <c r="DM351" s="685"/>
      <c r="DN351" s="685">
        <v>14000000</v>
      </c>
      <c r="DO351" s="685"/>
      <c r="DP351" s="685"/>
      <c r="DQ351" s="685">
        <v>13700000</v>
      </c>
      <c r="DR351" s="685">
        <v>10000000</v>
      </c>
      <c r="DS351" s="685">
        <v>5000000</v>
      </c>
      <c r="DT351" s="685"/>
      <c r="DU351" s="685"/>
      <c r="DV351" s="685"/>
      <c r="DW351" s="685"/>
      <c r="DX351" s="685"/>
      <c r="DY351" s="685"/>
      <c r="DZ351" s="685"/>
      <c r="EA351" s="685"/>
      <c r="EB351" s="685"/>
      <c r="EC351" s="685"/>
      <c r="ED351" s="685"/>
      <c r="EE351" s="685"/>
      <c r="EF351" s="685"/>
      <c r="EG351" s="685"/>
      <c r="EH351" s="685"/>
      <c r="EI351" s="685"/>
      <c r="EJ351" s="685"/>
      <c r="EK351" s="685"/>
      <c r="EL351" s="685"/>
      <c r="EM351" s="685"/>
      <c r="EN351" s="685"/>
      <c r="EO351" s="685"/>
      <c r="EP351" s="682"/>
      <c r="EQ351" s="682"/>
      <c r="ER351" s="682"/>
      <c r="ES351" s="676">
        <f>DI351+DM351+DQ351+DU351+DY351+EC351+EG351+EK351+EO351</f>
        <v>13700000</v>
      </c>
      <c r="ET351" s="690">
        <f t="shared" ref="ET351:EV352" si="743">DJ351+DN351+DR351+DV351+DZ351+ED351+EH351+EL351+EP351</f>
        <v>24000000</v>
      </c>
      <c r="EU351" s="690">
        <f t="shared" si="743"/>
        <v>5000000</v>
      </c>
      <c r="EV351" s="690">
        <f t="shared" si="743"/>
        <v>0</v>
      </c>
      <c r="EW351" s="834"/>
      <c r="EX351" s="682"/>
      <c r="EY351" s="682">
        <v>14205000</v>
      </c>
      <c r="EZ351" s="682"/>
      <c r="FA351" s="682"/>
      <c r="FB351" s="682"/>
      <c r="FC351" s="682"/>
      <c r="FD351" s="682"/>
      <c r="FE351" s="682"/>
      <c r="FF351" s="676">
        <f>EW351+EX351+EY351+EZ351+FA351+FB351+FC351+FD351+FE351</f>
        <v>14205000</v>
      </c>
      <c r="FG351" s="107">
        <f>BL351+DD351+ES351+FF351</f>
        <v>54295000</v>
      </c>
    </row>
    <row r="352" spans="1:163" ht="86.25" customHeight="1" x14ac:dyDescent="0.2">
      <c r="A352" s="299"/>
      <c r="B352" s="358"/>
      <c r="C352" s="239"/>
      <c r="D352" s="244"/>
      <c r="E352" s="590"/>
      <c r="F352" s="590"/>
      <c r="G352" s="226">
        <v>235</v>
      </c>
      <c r="H352" s="734" t="s">
        <v>792</v>
      </c>
      <c r="I352" s="455" t="s">
        <v>793</v>
      </c>
      <c r="J352" s="223" t="s">
        <v>631</v>
      </c>
      <c r="K352" s="364">
        <v>14</v>
      </c>
      <c r="L352" s="305" t="s">
        <v>73</v>
      </c>
      <c r="M352" s="564" t="s">
        <v>53</v>
      </c>
      <c r="N352" s="564">
        <v>12</v>
      </c>
      <c r="O352" s="594">
        <v>1</v>
      </c>
      <c r="P352" s="1089">
        <v>1</v>
      </c>
      <c r="Q352" s="240">
        <v>7</v>
      </c>
      <c r="R352" s="228"/>
      <c r="S352" s="930">
        <v>7</v>
      </c>
      <c r="T352" s="240">
        <v>2</v>
      </c>
      <c r="U352" s="240"/>
      <c r="V352" s="930">
        <v>0.25</v>
      </c>
      <c r="W352" s="240">
        <v>2</v>
      </c>
      <c r="X352" s="305"/>
      <c r="Y352" s="511">
        <f>BL352/$BL$350</f>
        <v>0.63888888888888884</v>
      </c>
      <c r="Z352" s="227">
        <v>16</v>
      </c>
      <c r="AA352" s="334" t="s">
        <v>375</v>
      </c>
      <c r="AB352" s="105"/>
      <c r="AC352" s="75"/>
      <c r="AD352" s="68"/>
      <c r="AE352" s="68"/>
      <c r="AF352" s="105"/>
      <c r="AG352" s="75"/>
      <c r="AH352" s="75"/>
      <c r="AI352" s="75"/>
      <c r="AJ352" s="77">
        <f>13000000+10000000</f>
        <v>23000000</v>
      </c>
      <c r="AK352" s="78">
        <v>23000000</v>
      </c>
      <c r="AL352" s="78">
        <v>22674833</v>
      </c>
      <c r="AM352" s="78">
        <v>22674833</v>
      </c>
      <c r="AN352" s="84"/>
      <c r="AO352" s="78"/>
      <c r="AP352" s="78"/>
      <c r="AQ352" s="75"/>
      <c r="AR352" s="105"/>
      <c r="AS352" s="75"/>
      <c r="AT352" s="68"/>
      <c r="AU352" s="68"/>
      <c r="AV352" s="105"/>
      <c r="AW352" s="75"/>
      <c r="AX352" s="75"/>
      <c r="AY352" s="75"/>
      <c r="AZ352" s="105"/>
      <c r="BA352" s="75"/>
      <c r="BB352" s="75"/>
      <c r="BC352" s="75"/>
      <c r="BD352" s="105"/>
      <c r="BE352" s="75"/>
      <c r="BF352" s="68"/>
      <c r="BG352" s="68"/>
      <c r="BH352" s="105"/>
      <c r="BI352" s="75"/>
      <c r="BJ352" s="75"/>
      <c r="BK352" s="75"/>
      <c r="BL352" s="67">
        <f>+AB352+AF352+AJ352+AN352+AR352+AV352+AZ352+BD352+BH352</f>
        <v>23000000</v>
      </c>
      <c r="BM352" s="68">
        <f t="shared" si="741"/>
        <v>23000000</v>
      </c>
      <c r="BN352" s="68">
        <f t="shared" si="741"/>
        <v>22674833</v>
      </c>
      <c r="BO352" s="68">
        <f t="shared" si="741"/>
        <v>22674833</v>
      </c>
      <c r="BP352" s="682"/>
      <c r="BQ352" s="238"/>
      <c r="BR352" s="238"/>
      <c r="BS352" s="238"/>
      <c r="BT352" s="682"/>
      <c r="BU352" s="238"/>
      <c r="BV352" s="238"/>
      <c r="BW352" s="238"/>
      <c r="BX352" s="238"/>
      <c r="BY352" s="685">
        <v>23690000</v>
      </c>
      <c r="BZ352" s="238">
        <v>23690000</v>
      </c>
      <c r="CA352" s="238">
        <v>23340000</v>
      </c>
      <c r="CB352" s="238">
        <v>23340000</v>
      </c>
      <c r="CC352" s="238"/>
      <c r="CD352" s="682"/>
      <c r="CE352" s="238"/>
      <c r="CF352" s="238"/>
      <c r="CG352" s="238"/>
      <c r="CH352" s="682"/>
      <c r="CI352" s="238"/>
      <c r="CJ352" s="238"/>
      <c r="CK352" s="238"/>
      <c r="CL352" s="682"/>
      <c r="CM352" s="238"/>
      <c r="CN352" s="238"/>
      <c r="CO352" s="238"/>
      <c r="CP352" s="682"/>
      <c r="CQ352" s="238"/>
      <c r="CR352" s="238"/>
      <c r="CS352" s="238"/>
      <c r="CT352" s="238"/>
      <c r="CU352" s="682"/>
      <c r="CV352" s="238"/>
      <c r="CW352" s="238"/>
      <c r="CX352" s="238"/>
      <c r="CY352" s="238"/>
      <c r="CZ352" s="682"/>
      <c r="DA352" s="238"/>
      <c r="DB352" s="238"/>
      <c r="DC352" s="238"/>
      <c r="DD352" s="676">
        <f t="shared" si="742"/>
        <v>23690000</v>
      </c>
      <c r="DE352" s="711">
        <f t="shared" si="742"/>
        <v>23690000</v>
      </c>
      <c r="DF352" s="711">
        <f t="shared" si="742"/>
        <v>23340000</v>
      </c>
      <c r="DG352" s="711">
        <f t="shared" si="742"/>
        <v>23340000</v>
      </c>
      <c r="DH352" s="711"/>
      <c r="DI352" s="685"/>
      <c r="DJ352" s="93"/>
      <c r="DK352" s="685"/>
      <c r="DL352" s="685"/>
      <c r="DM352" s="685"/>
      <c r="DN352" s="685">
        <v>21000000</v>
      </c>
      <c r="DO352" s="685"/>
      <c r="DP352" s="685"/>
      <c r="DQ352" s="685">
        <f>24400700+91700</f>
        <v>24492400</v>
      </c>
      <c r="DR352" s="685">
        <v>18000000</v>
      </c>
      <c r="DS352" s="685">
        <v>3500000</v>
      </c>
      <c r="DT352" s="685"/>
      <c r="DU352" s="685"/>
      <c r="DV352" s="685"/>
      <c r="DW352" s="685"/>
      <c r="DX352" s="685"/>
      <c r="DY352" s="685"/>
      <c r="DZ352" s="685"/>
      <c r="EA352" s="685"/>
      <c r="EB352" s="685"/>
      <c r="EC352" s="685"/>
      <c r="ED352" s="685"/>
      <c r="EE352" s="685"/>
      <c r="EF352" s="685"/>
      <c r="EG352" s="685"/>
      <c r="EH352" s="685"/>
      <c r="EI352" s="685"/>
      <c r="EJ352" s="685"/>
      <c r="EK352" s="685"/>
      <c r="EL352" s="685"/>
      <c r="EM352" s="685"/>
      <c r="EN352" s="685"/>
      <c r="EO352" s="685"/>
      <c r="EP352" s="682"/>
      <c r="EQ352" s="682"/>
      <c r="ER352" s="682"/>
      <c r="ES352" s="676">
        <f>DI352+DM352+DQ352+DU352+DY352+EC352+EG352+EK352+EO352</f>
        <v>24492400</v>
      </c>
      <c r="ET352" s="690">
        <f t="shared" si="743"/>
        <v>39000000</v>
      </c>
      <c r="EU352" s="690">
        <f t="shared" si="743"/>
        <v>3500000</v>
      </c>
      <c r="EV352" s="690">
        <f t="shared" si="743"/>
        <v>0</v>
      </c>
      <c r="EW352" s="834"/>
      <c r="EX352" s="682"/>
      <c r="EY352" s="682">
        <v>25133171.999999996</v>
      </c>
      <c r="EZ352" s="682"/>
      <c r="FA352" s="682"/>
      <c r="FB352" s="682"/>
      <c r="FC352" s="682"/>
      <c r="FD352" s="682"/>
      <c r="FE352" s="682"/>
      <c r="FF352" s="676">
        <f>EW352+EX352+EY352+EZ352+FA352+FB352+FC352+FD352+FE352</f>
        <v>25133171.999999996</v>
      </c>
      <c r="FG352" s="107">
        <f>BL352+DD352+ES352+FF352</f>
        <v>96315572</v>
      </c>
    </row>
    <row r="353" spans="1:163" ht="24.75" customHeight="1" x14ac:dyDescent="0.2">
      <c r="A353" s="299"/>
      <c r="B353" s="192">
        <v>25</v>
      </c>
      <c r="C353" s="297" t="s">
        <v>794</v>
      </c>
      <c r="D353" s="197"/>
      <c r="E353" s="194"/>
      <c r="F353" s="195"/>
      <c r="G353" s="196"/>
      <c r="H353" s="197"/>
      <c r="I353" s="197"/>
      <c r="J353" s="198"/>
      <c r="K353" s="196"/>
      <c r="L353" s="199"/>
      <c r="M353" s="197"/>
      <c r="N353" s="197"/>
      <c r="O353" s="200"/>
      <c r="P353" s="200"/>
      <c r="Q353" s="197"/>
      <c r="R353" s="201"/>
      <c r="S353" s="864"/>
      <c r="T353" s="200"/>
      <c r="U353" s="200"/>
      <c r="V353" s="200"/>
      <c r="W353" s="200"/>
      <c r="X353" s="200"/>
      <c r="Y353" s="200"/>
      <c r="Z353" s="200"/>
      <c r="AA353" s="200"/>
      <c r="AB353" s="100">
        <f>AB354+AB360</f>
        <v>0</v>
      </c>
      <c r="AC353" s="100">
        <f t="shared" ref="AC353:BO353" si="744">AC354+AC360</f>
        <v>0</v>
      </c>
      <c r="AD353" s="100">
        <f t="shared" si="744"/>
        <v>0</v>
      </c>
      <c r="AE353" s="100">
        <f t="shared" si="744"/>
        <v>0</v>
      </c>
      <c r="AF353" s="100">
        <f t="shared" si="744"/>
        <v>0</v>
      </c>
      <c r="AG353" s="100">
        <f t="shared" si="744"/>
        <v>0</v>
      </c>
      <c r="AH353" s="100">
        <f t="shared" si="744"/>
        <v>0</v>
      </c>
      <c r="AI353" s="100">
        <f t="shared" si="744"/>
        <v>0</v>
      </c>
      <c r="AJ353" s="100">
        <f t="shared" si="744"/>
        <v>480000000</v>
      </c>
      <c r="AK353" s="100">
        <f t="shared" si="744"/>
        <v>480000000</v>
      </c>
      <c r="AL353" s="100">
        <f t="shared" si="744"/>
        <v>277442563</v>
      </c>
      <c r="AM353" s="100">
        <f t="shared" si="744"/>
        <v>267337341</v>
      </c>
      <c r="AN353" s="100">
        <f t="shared" si="744"/>
        <v>0</v>
      </c>
      <c r="AO353" s="100">
        <f t="shared" si="744"/>
        <v>0</v>
      </c>
      <c r="AP353" s="100">
        <f t="shared" si="744"/>
        <v>0</v>
      </c>
      <c r="AQ353" s="100">
        <f t="shared" si="744"/>
        <v>0</v>
      </c>
      <c r="AR353" s="100">
        <f t="shared" si="744"/>
        <v>0</v>
      </c>
      <c r="AS353" s="100">
        <f t="shared" si="744"/>
        <v>0</v>
      </c>
      <c r="AT353" s="100">
        <f t="shared" si="744"/>
        <v>0</v>
      </c>
      <c r="AU353" s="100">
        <f t="shared" si="744"/>
        <v>0</v>
      </c>
      <c r="AV353" s="100">
        <f t="shared" si="744"/>
        <v>0</v>
      </c>
      <c r="AW353" s="100">
        <f t="shared" si="744"/>
        <v>0</v>
      </c>
      <c r="AX353" s="100">
        <f t="shared" si="744"/>
        <v>0</v>
      </c>
      <c r="AY353" s="100">
        <f t="shared" si="744"/>
        <v>0</v>
      </c>
      <c r="AZ353" s="100">
        <f t="shared" si="744"/>
        <v>0</v>
      </c>
      <c r="BA353" s="100">
        <f t="shared" si="744"/>
        <v>0</v>
      </c>
      <c r="BB353" s="100">
        <f t="shared" si="744"/>
        <v>0</v>
      </c>
      <c r="BC353" s="100">
        <f t="shared" si="744"/>
        <v>0</v>
      </c>
      <c r="BD353" s="100">
        <f t="shared" si="744"/>
        <v>0</v>
      </c>
      <c r="BE353" s="100">
        <f t="shared" si="744"/>
        <v>0</v>
      </c>
      <c r="BF353" s="100">
        <f t="shared" si="744"/>
        <v>0</v>
      </c>
      <c r="BG353" s="100">
        <f t="shared" si="744"/>
        <v>0</v>
      </c>
      <c r="BH353" s="100">
        <f t="shared" si="744"/>
        <v>0</v>
      </c>
      <c r="BI353" s="100">
        <f t="shared" si="744"/>
        <v>0</v>
      </c>
      <c r="BJ353" s="100">
        <f t="shared" si="744"/>
        <v>0</v>
      </c>
      <c r="BK353" s="100">
        <f t="shared" si="744"/>
        <v>0</v>
      </c>
      <c r="BL353" s="100">
        <f t="shared" si="744"/>
        <v>480000000</v>
      </c>
      <c r="BM353" s="100">
        <f t="shared" si="744"/>
        <v>480000000</v>
      </c>
      <c r="BN353" s="100">
        <f t="shared" si="744"/>
        <v>277442563</v>
      </c>
      <c r="BO353" s="100">
        <f t="shared" si="744"/>
        <v>267337341</v>
      </c>
      <c r="BP353" s="100">
        <f t="shared" ref="BP353:EF353" si="745">BP354+BP360</f>
        <v>0</v>
      </c>
      <c r="BQ353" s="146">
        <f t="shared" si="745"/>
        <v>0</v>
      </c>
      <c r="BR353" s="146">
        <f t="shared" si="745"/>
        <v>0</v>
      </c>
      <c r="BS353" s="146">
        <f t="shared" si="745"/>
        <v>0</v>
      </c>
      <c r="BT353" s="100">
        <f t="shared" si="745"/>
        <v>0</v>
      </c>
      <c r="BU353" s="146">
        <f t="shared" si="745"/>
        <v>107500000</v>
      </c>
      <c r="BV353" s="146">
        <f t="shared" si="745"/>
        <v>47624766</v>
      </c>
      <c r="BW353" s="146">
        <f t="shared" si="745"/>
        <v>47624766</v>
      </c>
      <c r="BX353" s="146"/>
      <c r="BY353" s="100">
        <f t="shared" si="745"/>
        <v>490000000</v>
      </c>
      <c r="BZ353" s="146">
        <f t="shared" si="745"/>
        <v>490000000</v>
      </c>
      <c r="CA353" s="146">
        <f t="shared" si="745"/>
        <v>355314292</v>
      </c>
      <c r="CB353" s="146">
        <f t="shared" si="745"/>
        <v>354321642</v>
      </c>
      <c r="CC353" s="146"/>
      <c r="CD353" s="100">
        <f t="shared" si="745"/>
        <v>0</v>
      </c>
      <c r="CE353" s="146">
        <f t="shared" si="745"/>
        <v>0</v>
      </c>
      <c r="CF353" s="146">
        <f t="shared" si="745"/>
        <v>0</v>
      </c>
      <c r="CG353" s="146">
        <f t="shared" si="745"/>
        <v>0</v>
      </c>
      <c r="CH353" s="100">
        <f t="shared" si="745"/>
        <v>0</v>
      </c>
      <c r="CI353" s="146">
        <f t="shared" si="745"/>
        <v>0</v>
      </c>
      <c r="CJ353" s="146">
        <f t="shared" si="745"/>
        <v>0</v>
      </c>
      <c r="CK353" s="146">
        <f t="shared" si="745"/>
        <v>0</v>
      </c>
      <c r="CL353" s="100">
        <f t="shared" si="745"/>
        <v>0</v>
      </c>
      <c r="CM353" s="146">
        <f t="shared" si="745"/>
        <v>0</v>
      </c>
      <c r="CN353" s="146">
        <f t="shared" si="745"/>
        <v>0</v>
      </c>
      <c r="CO353" s="146">
        <f t="shared" si="745"/>
        <v>0</v>
      </c>
      <c r="CP353" s="100">
        <f t="shared" si="745"/>
        <v>0</v>
      </c>
      <c r="CQ353" s="146">
        <f t="shared" si="745"/>
        <v>0</v>
      </c>
      <c r="CR353" s="146">
        <f t="shared" si="745"/>
        <v>0</v>
      </c>
      <c r="CS353" s="146">
        <f t="shared" si="745"/>
        <v>0</v>
      </c>
      <c r="CT353" s="146"/>
      <c r="CU353" s="100">
        <f t="shared" si="745"/>
        <v>0</v>
      </c>
      <c r="CV353" s="146">
        <f t="shared" si="745"/>
        <v>0</v>
      </c>
      <c r="CW353" s="146">
        <f t="shared" si="745"/>
        <v>0</v>
      </c>
      <c r="CX353" s="146">
        <f t="shared" si="745"/>
        <v>0</v>
      </c>
      <c r="CY353" s="146"/>
      <c r="CZ353" s="100">
        <f t="shared" si="745"/>
        <v>0</v>
      </c>
      <c r="DA353" s="146">
        <f t="shared" si="745"/>
        <v>0</v>
      </c>
      <c r="DB353" s="146">
        <f t="shared" si="745"/>
        <v>0</v>
      </c>
      <c r="DC353" s="146">
        <f t="shared" si="745"/>
        <v>0</v>
      </c>
      <c r="DD353" s="100">
        <f t="shared" si="745"/>
        <v>490000000</v>
      </c>
      <c r="DE353" s="100">
        <f t="shared" si="745"/>
        <v>597500000</v>
      </c>
      <c r="DF353" s="100">
        <f t="shared" si="745"/>
        <v>402939058</v>
      </c>
      <c r="DG353" s="100">
        <f t="shared" si="745"/>
        <v>401946408</v>
      </c>
      <c r="DH353" s="100"/>
      <c r="DI353" s="853">
        <f t="shared" si="745"/>
        <v>0</v>
      </c>
      <c r="DJ353" s="853">
        <f t="shared" si="745"/>
        <v>0</v>
      </c>
      <c r="DK353" s="853">
        <f t="shared" si="745"/>
        <v>0</v>
      </c>
      <c r="DL353" s="853">
        <f t="shared" si="745"/>
        <v>0</v>
      </c>
      <c r="DM353" s="853">
        <f t="shared" si="745"/>
        <v>0</v>
      </c>
      <c r="DN353" s="853">
        <f t="shared" si="745"/>
        <v>194560942</v>
      </c>
      <c r="DO353" s="853">
        <f t="shared" si="745"/>
        <v>0</v>
      </c>
      <c r="DP353" s="853">
        <f t="shared" si="745"/>
        <v>0</v>
      </c>
      <c r="DQ353" s="853">
        <f t="shared" si="745"/>
        <v>280000000</v>
      </c>
      <c r="DR353" s="853">
        <f t="shared" si="745"/>
        <v>538000000</v>
      </c>
      <c r="DS353" s="853">
        <f t="shared" si="745"/>
        <v>219946000</v>
      </c>
      <c r="DT353" s="853">
        <f t="shared" si="745"/>
        <v>65520000</v>
      </c>
      <c r="DU353" s="853">
        <f t="shared" si="745"/>
        <v>0</v>
      </c>
      <c r="DV353" s="853">
        <f t="shared" si="745"/>
        <v>0</v>
      </c>
      <c r="DW353" s="853">
        <f t="shared" si="745"/>
        <v>0</v>
      </c>
      <c r="DX353" s="853">
        <f t="shared" si="745"/>
        <v>0</v>
      </c>
      <c r="DY353" s="853">
        <f t="shared" si="745"/>
        <v>0</v>
      </c>
      <c r="DZ353" s="853">
        <f t="shared" si="745"/>
        <v>0</v>
      </c>
      <c r="EA353" s="853">
        <f t="shared" si="745"/>
        <v>0</v>
      </c>
      <c r="EB353" s="853">
        <f t="shared" si="745"/>
        <v>0</v>
      </c>
      <c r="EC353" s="853">
        <f t="shared" si="745"/>
        <v>0</v>
      </c>
      <c r="ED353" s="853">
        <f t="shared" si="745"/>
        <v>0</v>
      </c>
      <c r="EE353" s="853">
        <f t="shared" si="745"/>
        <v>0</v>
      </c>
      <c r="EF353" s="853">
        <f t="shared" si="745"/>
        <v>0</v>
      </c>
      <c r="EG353" s="853">
        <f t="shared" ref="EG353" si="746">EG354+EG360</f>
        <v>0</v>
      </c>
      <c r="EH353" s="853">
        <f t="shared" ref="EH353:EU353" si="747">EH354+EH360</f>
        <v>0</v>
      </c>
      <c r="EI353" s="853">
        <f t="shared" si="747"/>
        <v>0</v>
      </c>
      <c r="EJ353" s="853">
        <f t="shared" si="747"/>
        <v>0</v>
      </c>
      <c r="EK353" s="853">
        <f t="shared" si="747"/>
        <v>0</v>
      </c>
      <c r="EL353" s="853">
        <f t="shared" si="747"/>
        <v>0</v>
      </c>
      <c r="EM353" s="853">
        <f t="shared" si="747"/>
        <v>0</v>
      </c>
      <c r="EN353" s="853">
        <f t="shared" si="747"/>
        <v>0</v>
      </c>
      <c r="EO353" s="853">
        <f t="shared" si="747"/>
        <v>0</v>
      </c>
      <c r="EP353" s="853">
        <f t="shared" si="747"/>
        <v>0</v>
      </c>
      <c r="EQ353" s="853">
        <f t="shared" si="747"/>
        <v>0</v>
      </c>
      <c r="ER353" s="853">
        <f t="shared" si="747"/>
        <v>0</v>
      </c>
      <c r="ES353" s="853">
        <f t="shared" si="747"/>
        <v>280000000</v>
      </c>
      <c r="ET353" s="853">
        <f t="shared" si="747"/>
        <v>732560942</v>
      </c>
      <c r="EU353" s="853">
        <f t="shared" si="747"/>
        <v>219946000</v>
      </c>
      <c r="EV353" s="853">
        <f>EV354+EV360</f>
        <v>65520000</v>
      </c>
      <c r="EW353" s="696"/>
      <c r="EX353" s="696"/>
      <c r="EY353" s="696"/>
      <c r="EZ353" s="696"/>
      <c r="FA353" s="696"/>
      <c r="FB353" s="696"/>
      <c r="FC353" s="696"/>
      <c r="FD353" s="696"/>
      <c r="FE353" s="696"/>
      <c r="FF353" s="100">
        <f>FF354+FF360</f>
        <v>230000000</v>
      </c>
      <c r="FG353" s="975">
        <f>FG354+FG360</f>
        <v>1480000000</v>
      </c>
    </row>
    <row r="354" spans="1:163" ht="24.75" customHeight="1" x14ac:dyDescent="0.2">
      <c r="A354" s="299"/>
      <c r="B354" s="296"/>
      <c r="C354" s="205">
        <v>81</v>
      </c>
      <c r="D354" s="206" t="s">
        <v>795</v>
      </c>
      <c r="E354" s="209"/>
      <c r="F354" s="209"/>
      <c r="G354" s="210"/>
      <c r="H354" s="209"/>
      <c r="I354" s="209"/>
      <c r="J354" s="434"/>
      <c r="K354" s="435"/>
      <c r="L354" s="436"/>
      <c r="M354" s="209"/>
      <c r="N354" s="209"/>
      <c r="O354" s="332"/>
      <c r="P354" s="332"/>
      <c r="Q354" s="333"/>
      <c r="R354" s="437"/>
      <c r="S354" s="877"/>
      <c r="T354" s="209"/>
      <c r="U354" s="209"/>
      <c r="V354" s="212"/>
      <c r="W354" s="210"/>
      <c r="X354" s="210"/>
      <c r="Y354" s="300"/>
      <c r="Z354" s="210"/>
      <c r="AA354" s="210"/>
      <c r="AB354" s="65">
        <f t="shared" ref="AB354:BK354" si="748">SUM(AB355:AB359)</f>
        <v>0</v>
      </c>
      <c r="AC354" s="65">
        <f t="shared" si="748"/>
        <v>0</v>
      </c>
      <c r="AD354" s="65">
        <f t="shared" si="748"/>
        <v>0</v>
      </c>
      <c r="AE354" s="65">
        <f t="shared" si="748"/>
        <v>0</v>
      </c>
      <c r="AF354" s="65">
        <f t="shared" si="748"/>
        <v>0</v>
      </c>
      <c r="AG354" s="65">
        <f t="shared" si="748"/>
        <v>0</v>
      </c>
      <c r="AH354" s="65">
        <f t="shared" si="748"/>
        <v>0</v>
      </c>
      <c r="AI354" s="65">
        <f t="shared" si="748"/>
        <v>0</v>
      </c>
      <c r="AJ354" s="65">
        <f t="shared" si="748"/>
        <v>400000000</v>
      </c>
      <c r="AK354" s="65">
        <f t="shared" si="748"/>
        <v>400000000</v>
      </c>
      <c r="AL354" s="65">
        <f t="shared" si="748"/>
        <v>233974313</v>
      </c>
      <c r="AM354" s="65">
        <f t="shared" si="748"/>
        <v>228578591</v>
      </c>
      <c r="AN354" s="65">
        <f t="shared" si="748"/>
        <v>0</v>
      </c>
      <c r="AO354" s="65">
        <f t="shared" si="748"/>
        <v>0</v>
      </c>
      <c r="AP354" s="65">
        <f t="shared" si="748"/>
        <v>0</v>
      </c>
      <c r="AQ354" s="65">
        <f t="shared" si="748"/>
        <v>0</v>
      </c>
      <c r="AR354" s="65">
        <f t="shared" si="748"/>
        <v>0</v>
      </c>
      <c r="AS354" s="65">
        <f t="shared" si="748"/>
        <v>0</v>
      </c>
      <c r="AT354" s="65">
        <f t="shared" si="748"/>
        <v>0</v>
      </c>
      <c r="AU354" s="65">
        <f t="shared" si="748"/>
        <v>0</v>
      </c>
      <c r="AV354" s="65">
        <f t="shared" si="748"/>
        <v>0</v>
      </c>
      <c r="AW354" s="65">
        <f t="shared" si="748"/>
        <v>0</v>
      </c>
      <c r="AX354" s="65">
        <f t="shared" si="748"/>
        <v>0</v>
      </c>
      <c r="AY354" s="65">
        <f t="shared" si="748"/>
        <v>0</v>
      </c>
      <c r="AZ354" s="65">
        <f t="shared" si="748"/>
        <v>0</v>
      </c>
      <c r="BA354" s="65">
        <f t="shared" si="748"/>
        <v>0</v>
      </c>
      <c r="BB354" s="65">
        <f t="shared" si="748"/>
        <v>0</v>
      </c>
      <c r="BC354" s="65">
        <f t="shared" si="748"/>
        <v>0</v>
      </c>
      <c r="BD354" s="65">
        <f t="shared" si="748"/>
        <v>0</v>
      </c>
      <c r="BE354" s="65">
        <f t="shared" si="748"/>
        <v>0</v>
      </c>
      <c r="BF354" s="65">
        <f t="shared" si="748"/>
        <v>0</v>
      </c>
      <c r="BG354" s="65">
        <f t="shared" si="748"/>
        <v>0</v>
      </c>
      <c r="BH354" s="65">
        <f t="shared" si="748"/>
        <v>0</v>
      </c>
      <c r="BI354" s="65">
        <f t="shared" si="748"/>
        <v>0</v>
      </c>
      <c r="BJ354" s="65">
        <f t="shared" si="748"/>
        <v>0</v>
      </c>
      <c r="BK354" s="65">
        <f t="shared" si="748"/>
        <v>0</v>
      </c>
      <c r="BL354" s="66">
        <f>SUM(BL355:BL359)</f>
        <v>400000000</v>
      </c>
      <c r="BM354" s="65">
        <f>SUM(BM355:BM359)</f>
        <v>400000000</v>
      </c>
      <c r="BN354" s="65">
        <f>SUM(BN355:BN359)</f>
        <v>233974313</v>
      </c>
      <c r="BO354" s="65">
        <f>SUM(BO355:BO359)</f>
        <v>228578591</v>
      </c>
      <c r="BP354" s="65">
        <f t="shared" ref="BP354:EF354" si="749">SUM(BP355:BP359)</f>
        <v>0</v>
      </c>
      <c r="BQ354" s="135">
        <f t="shared" si="749"/>
        <v>0</v>
      </c>
      <c r="BR354" s="135">
        <f t="shared" si="749"/>
        <v>0</v>
      </c>
      <c r="BS354" s="135">
        <f t="shared" si="749"/>
        <v>0</v>
      </c>
      <c r="BT354" s="65">
        <f t="shared" si="749"/>
        <v>0</v>
      </c>
      <c r="BU354" s="135">
        <f t="shared" si="749"/>
        <v>107500000</v>
      </c>
      <c r="BV354" s="135">
        <f t="shared" si="749"/>
        <v>47624766</v>
      </c>
      <c r="BW354" s="135">
        <f t="shared" si="749"/>
        <v>47624766</v>
      </c>
      <c r="BX354" s="135"/>
      <c r="BY354" s="65">
        <f t="shared" si="749"/>
        <v>400000000</v>
      </c>
      <c r="BZ354" s="135">
        <f t="shared" si="749"/>
        <v>400000000</v>
      </c>
      <c r="CA354" s="135">
        <f t="shared" si="749"/>
        <v>292793992</v>
      </c>
      <c r="CB354" s="135">
        <f t="shared" si="749"/>
        <v>291801342</v>
      </c>
      <c r="CC354" s="135"/>
      <c r="CD354" s="65">
        <f t="shared" si="749"/>
        <v>0</v>
      </c>
      <c r="CE354" s="135">
        <f t="shared" si="749"/>
        <v>0</v>
      </c>
      <c r="CF354" s="135">
        <f t="shared" si="749"/>
        <v>0</v>
      </c>
      <c r="CG354" s="135">
        <f t="shared" si="749"/>
        <v>0</v>
      </c>
      <c r="CH354" s="65">
        <f t="shared" si="749"/>
        <v>0</v>
      </c>
      <c r="CI354" s="135">
        <f t="shared" si="749"/>
        <v>0</v>
      </c>
      <c r="CJ354" s="135">
        <f t="shared" si="749"/>
        <v>0</v>
      </c>
      <c r="CK354" s="135">
        <f t="shared" si="749"/>
        <v>0</v>
      </c>
      <c r="CL354" s="65">
        <f t="shared" si="749"/>
        <v>0</v>
      </c>
      <c r="CM354" s="135">
        <f t="shared" si="749"/>
        <v>0</v>
      </c>
      <c r="CN354" s="135">
        <f t="shared" si="749"/>
        <v>0</v>
      </c>
      <c r="CO354" s="135">
        <f t="shared" si="749"/>
        <v>0</v>
      </c>
      <c r="CP354" s="65">
        <f t="shared" si="749"/>
        <v>0</v>
      </c>
      <c r="CQ354" s="135">
        <f t="shared" si="749"/>
        <v>0</v>
      </c>
      <c r="CR354" s="135">
        <f t="shared" si="749"/>
        <v>0</v>
      </c>
      <c r="CS354" s="135">
        <f t="shared" si="749"/>
        <v>0</v>
      </c>
      <c r="CT354" s="135"/>
      <c r="CU354" s="65">
        <f t="shared" si="749"/>
        <v>0</v>
      </c>
      <c r="CV354" s="135">
        <f t="shared" si="749"/>
        <v>0</v>
      </c>
      <c r="CW354" s="135">
        <f t="shared" si="749"/>
        <v>0</v>
      </c>
      <c r="CX354" s="135">
        <f t="shared" si="749"/>
        <v>0</v>
      </c>
      <c r="CY354" s="135"/>
      <c r="CZ354" s="65">
        <f t="shared" si="749"/>
        <v>0</v>
      </c>
      <c r="DA354" s="135">
        <f t="shared" si="749"/>
        <v>0</v>
      </c>
      <c r="DB354" s="135">
        <f t="shared" si="749"/>
        <v>0</v>
      </c>
      <c r="DC354" s="135">
        <f t="shared" si="749"/>
        <v>0</v>
      </c>
      <c r="DD354" s="65">
        <f t="shared" si="749"/>
        <v>400000000</v>
      </c>
      <c r="DE354" s="65">
        <f t="shared" si="749"/>
        <v>507500000</v>
      </c>
      <c r="DF354" s="65">
        <f t="shared" si="749"/>
        <v>340418758</v>
      </c>
      <c r="DG354" s="65">
        <f t="shared" si="749"/>
        <v>339426108</v>
      </c>
      <c r="DH354" s="65"/>
      <c r="DI354" s="65">
        <f t="shared" si="749"/>
        <v>0</v>
      </c>
      <c r="DJ354" s="65">
        <f t="shared" si="749"/>
        <v>0</v>
      </c>
      <c r="DK354" s="65">
        <f t="shared" si="749"/>
        <v>0</v>
      </c>
      <c r="DL354" s="65">
        <f t="shared" si="749"/>
        <v>0</v>
      </c>
      <c r="DM354" s="65">
        <f t="shared" si="749"/>
        <v>0</v>
      </c>
      <c r="DN354" s="65">
        <f t="shared" si="749"/>
        <v>167081242</v>
      </c>
      <c r="DO354" s="65">
        <f t="shared" si="749"/>
        <v>0</v>
      </c>
      <c r="DP354" s="65">
        <f t="shared" si="749"/>
        <v>0</v>
      </c>
      <c r="DQ354" s="65">
        <f t="shared" si="749"/>
        <v>200000000</v>
      </c>
      <c r="DR354" s="65">
        <f t="shared" si="749"/>
        <v>453000000</v>
      </c>
      <c r="DS354" s="65">
        <f t="shared" si="749"/>
        <v>198346000</v>
      </c>
      <c r="DT354" s="65">
        <f t="shared" si="749"/>
        <v>59720000</v>
      </c>
      <c r="DU354" s="65">
        <f t="shared" si="749"/>
        <v>0</v>
      </c>
      <c r="DV354" s="65">
        <f t="shared" si="749"/>
        <v>0</v>
      </c>
      <c r="DW354" s="65">
        <f t="shared" si="749"/>
        <v>0</v>
      </c>
      <c r="DX354" s="65">
        <f t="shared" si="749"/>
        <v>0</v>
      </c>
      <c r="DY354" s="65">
        <f t="shared" si="749"/>
        <v>0</v>
      </c>
      <c r="DZ354" s="65">
        <f t="shared" si="749"/>
        <v>0</v>
      </c>
      <c r="EA354" s="65">
        <f t="shared" si="749"/>
        <v>0</v>
      </c>
      <c r="EB354" s="65">
        <f t="shared" si="749"/>
        <v>0</v>
      </c>
      <c r="EC354" s="65">
        <f t="shared" si="749"/>
        <v>0</v>
      </c>
      <c r="ED354" s="65">
        <f t="shared" si="749"/>
        <v>0</v>
      </c>
      <c r="EE354" s="65">
        <f t="shared" si="749"/>
        <v>0</v>
      </c>
      <c r="EF354" s="65">
        <f t="shared" si="749"/>
        <v>0</v>
      </c>
      <c r="EG354" s="65">
        <f t="shared" ref="EG354" si="750">SUM(EG355:EG359)</f>
        <v>0</v>
      </c>
      <c r="EH354" s="65">
        <f t="shared" ref="EH354:EU354" si="751">SUM(EH355:EH359)</f>
        <v>0</v>
      </c>
      <c r="EI354" s="65">
        <f t="shared" si="751"/>
        <v>0</v>
      </c>
      <c r="EJ354" s="65">
        <f t="shared" si="751"/>
        <v>0</v>
      </c>
      <c r="EK354" s="65">
        <f t="shared" si="751"/>
        <v>0</v>
      </c>
      <c r="EL354" s="65">
        <f t="shared" si="751"/>
        <v>0</v>
      </c>
      <c r="EM354" s="65">
        <f t="shared" si="751"/>
        <v>0</v>
      </c>
      <c r="EN354" s="65">
        <f t="shared" si="751"/>
        <v>0</v>
      </c>
      <c r="EO354" s="65">
        <f t="shared" si="751"/>
        <v>0</v>
      </c>
      <c r="EP354" s="65">
        <f t="shared" si="751"/>
        <v>0</v>
      </c>
      <c r="EQ354" s="65">
        <f t="shared" si="751"/>
        <v>0</v>
      </c>
      <c r="ER354" s="65">
        <f t="shared" si="751"/>
        <v>0</v>
      </c>
      <c r="ES354" s="65">
        <f t="shared" si="751"/>
        <v>200000000</v>
      </c>
      <c r="ET354" s="65">
        <f t="shared" si="751"/>
        <v>620081242</v>
      </c>
      <c r="EU354" s="65">
        <f t="shared" si="751"/>
        <v>198346000</v>
      </c>
      <c r="EV354" s="65">
        <f>SUM(EV355:EV359)</f>
        <v>59720000</v>
      </c>
      <c r="EW354" s="675"/>
      <c r="EX354" s="675"/>
      <c r="EY354" s="675"/>
      <c r="EZ354" s="675"/>
      <c r="FA354" s="675"/>
      <c r="FB354" s="675"/>
      <c r="FC354" s="675"/>
      <c r="FD354" s="675"/>
      <c r="FE354" s="675"/>
      <c r="FF354" s="82">
        <f>SUM(FF355:FF359)</f>
        <v>150000000</v>
      </c>
      <c r="FG354" s="65">
        <f>SUM(FG355:FG359)</f>
        <v>1150000000</v>
      </c>
    </row>
    <row r="355" spans="1:163" ht="60.75" customHeight="1" x14ac:dyDescent="0.2">
      <c r="A355" s="299"/>
      <c r="B355" s="299"/>
      <c r="C355" s="464">
        <v>38</v>
      </c>
      <c r="D355" s="595" t="s">
        <v>796</v>
      </c>
      <c r="E355" s="217">
        <v>0</v>
      </c>
      <c r="F355" s="217">
        <v>2</v>
      </c>
      <c r="G355" s="226">
        <v>236</v>
      </c>
      <c r="H355" s="222" t="s">
        <v>797</v>
      </c>
      <c r="I355" s="455" t="s">
        <v>798</v>
      </c>
      <c r="J355" s="226" t="s">
        <v>799</v>
      </c>
      <c r="K355" s="364">
        <v>12</v>
      </c>
      <c r="L355" s="247" t="s">
        <v>73</v>
      </c>
      <c r="M355" s="564">
        <v>1</v>
      </c>
      <c r="N355" s="564">
        <v>14</v>
      </c>
      <c r="O355" s="364">
        <v>4</v>
      </c>
      <c r="P355" s="926">
        <v>1</v>
      </c>
      <c r="Q355" s="364">
        <v>7</v>
      </c>
      <c r="R355" s="228"/>
      <c r="S355" s="926">
        <v>2</v>
      </c>
      <c r="T355" s="364">
        <v>2</v>
      </c>
      <c r="U355" s="364">
        <f>5+3</f>
        <v>8</v>
      </c>
      <c r="V355" s="926">
        <v>2</v>
      </c>
      <c r="W355" s="364">
        <v>1</v>
      </c>
      <c r="X355" s="525">
        <v>3</v>
      </c>
      <c r="Y355" s="526">
        <f>BL355/$BL$354</f>
        <v>0.14374999999999999</v>
      </c>
      <c r="Z355" s="227">
        <v>11</v>
      </c>
      <c r="AA355" s="334" t="s">
        <v>230</v>
      </c>
      <c r="AB355" s="84"/>
      <c r="AC355" s="78"/>
      <c r="AD355" s="79"/>
      <c r="AE355" s="79"/>
      <c r="AF355" s="84"/>
      <c r="AG355" s="78"/>
      <c r="AH355" s="78"/>
      <c r="AI355" s="78"/>
      <c r="AJ355" s="77">
        <v>57500000</v>
      </c>
      <c r="AK355" s="75">
        <v>57500000</v>
      </c>
      <c r="AL355" s="78">
        <v>5000000</v>
      </c>
      <c r="AM355" s="78">
        <v>5000000</v>
      </c>
      <c r="AN355" s="84"/>
      <c r="AO355" s="78"/>
      <c r="AP355" s="78"/>
      <c r="AQ355" s="78"/>
      <c r="AR355" s="84"/>
      <c r="AS355" s="78"/>
      <c r="AT355" s="79"/>
      <c r="AU355" s="79"/>
      <c r="AV355" s="84"/>
      <c r="AW355" s="78"/>
      <c r="AX355" s="78"/>
      <c r="AY355" s="78"/>
      <c r="AZ355" s="84"/>
      <c r="BA355" s="78"/>
      <c r="BB355" s="78"/>
      <c r="BC355" s="78"/>
      <c r="BD355" s="84"/>
      <c r="BE355" s="78"/>
      <c r="BF355" s="79"/>
      <c r="BG355" s="79"/>
      <c r="BH355" s="84"/>
      <c r="BI355" s="78"/>
      <c r="BJ355" s="78"/>
      <c r="BK355" s="78"/>
      <c r="BL355" s="67">
        <f>+AB355+AF355+AJ355+AN355+AR355+AV355+AZ355+BD355+BH355</f>
        <v>57500000</v>
      </c>
      <c r="BM355" s="68">
        <f t="shared" ref="BM355:BO359" si="752">AC355+AG355+AK355+AO355+AS355+AW355+BA355+BE355+BI355</f>
        <v>57500000</v>
      </c>
      <c r="BN355" s="68">
        <f t="shared" si="752"/>
        <v>5000000</v>
      </c>
      <c r="BO355" s="68">
        <f t="shared" si="752"/>
        <v>5000000</v>
      </c>
      <c r="BP355" s="682"/>
      <c r="BQ355" s="238"/>
      <c r="BR355" s="238"/>
      <c r="BS355" s="238"/>
      <c r="BT355" s="682"/>
      <c r="BU355" s="238"/>
      <c r="BV355" s="238"/>
      <c r="BW355" s="238"/>
      <c r="BX355" s="238"/>
      <c r="BY355" s="682">
        <v>57499999.999999993</v>
      </c>
      <c r="BZ355" s="238">
        <v>57500000</v>
      </c>
      <c r="CA355" s="238">
        <v>30986666</v>
      </c>
      <c r="CB355" s="238">
        <v>30986666</v>
      </c>
      <c r="CC355" s="238"/>
      <c r="CD355" s="682"/>
      <c r="CE355" s="238"/>
      <c r="CF355" s="238"/>
      <c r="CG355" s="238"/>
      <c r="CH355" s="682"/>
      <c r="CI355" s="238"/>
      <c r="CJ355" s="238"/>
      <c r="CK355" s="238"/>
      <c r="CL355" s="682"/>
      <c r="CM355" s="238"/>
      <c r="CN355" s="238"/>
      <c r="CO355" s="238"/>
      <c r="CP355" s="682"/>
      <c r="CQ355" s="238"/>
      <c r="CR355" s="238"/>
      <c r="CS355" s="238"/>
      <c r="CT355" s="238"/>
      <c r="CU355" s="682"/>
      <c r="CV355" s="238"/>
      <c r="CW355" s="238"/>
      <c r="CX355" s="238"/>
      <c r="CY355" s="238"/>
      <c r="CZ355" s="682"/>
      <c r="DA355" s="238"/>
      <c r="DB355" s="238"/>
      <c r="DC355" s="238"/>
      <c r="DD355" s="676">
        <f t="shared" ref="DD355:DG359" si="753">BP355+BT355+BY355+CD355+CH355+CL355+CP355+CU355+CZ355</f>
        <v>57499999.999999993</v>
      </c>
      <c r="DE355" s="711">
        <f t="shared" si="753"/>
        <v>57500000</v>
      </c>
      <c r="DF355" s="711">
        <f t="shared" si="753"/>
        <v>30986666</v>
      </c>
      <c r="DG355" s="711">
        <f t="shared" si="753"/>
        <v>30986666</v>
      </c>
      <c r="DH355" s="711"/>
      <c r="DI355" s="682"/>
      <c r="DJ355" s="686"/>
      <c r="DK355" s="682"/>
      <c r="DL355" s="682"/>
      <c r="DM355" s="682"/>
      <c r="DN355" s="682">
        <v>42000000</v>
      </c>
      <c r="DO355" s="682"/>
      <c r="DP355" s="682"/>
      <c r="DQ355" s="685">
        <v>28749999.999999996</v>
      </c>
      <c r="DR355" s="682">
        <v>63000000</v>
      </c>
      <c r="DS355" s="682">
        <v>50280000</v>
      </c>
      <c r="DT355" s="682">
        <v>11760000</v>
      </c>
      <c r="DU355" s="682"/>
      <c r="DV355" s="682"/>
      <c r="DW355" s="682"/>
      <c r="DX355" s="682"/>
      <c r="DY355" s="682"/>
      <c r="DZ355" s="682"/>
      <c r="EA355" s="682"/>
      <c r="EB355" s="682"/>
      <c r="EC355" s="682"/>
      <c r="ED355" s="682"/>
      <c r="EE355" s="682"/>
      <c r="EF355" s="682"/>
      <c r="EG355" s="682"/>
      <c r="EH355" s="682"/>
      <c r="EI355" s="682"/>
      <c r="EJ355" s="682"/>
      <c r="EK355" s="682"/>
      <c r="EL355" s="682"/>
      <c r="EM355" s="682"/>
      <c r="EN355" s="682"/>
      <c r="EO355" s="682"/>
      <c r="EP355" s="682"/>
      <c r="EQ355" s="682"/>
      <c r="ER355" s="682"/>
      <c r="ES355" s="676">
        <f>DI355+DM355+DQ355+DU355+DY355+EC355+EG355+EK355+EO355</f>
        <v>28749999.999999996</v>
      </c>
      <c r="ET355" s="690">
        <f t="shared" ref="ET355:EV359" si="754">DJ355+DN355+DR355+DV355+DZ355+ED355+EH355+EL355+EP355</f>
        <v>105000000</v>
      </c>
      <c r="EU355" s="690">
        <f t="shared" si="754"/>
        <v>50280000</v>
      </c>
      <c r="EV355" s="690">
        <f t="shared" si="754"/>
        <v>11760000</v>
      </c>
      <c r="EW355" s="834"/>
      <c r="EX355" s="682"/>
      <c r="EY355" s="682">
        <v>21500000</v>
      </c>
      <c r="EZ355" s="682"/>
      <c r="FA355" s="682"/>
      <c r="FB355" s="682"/>
      <c r="FC355" s="682"/>
      <c r="FD355" s="682"/>
      <c r="FE355" s="682"/>
      <c r="FF355" s="676">
        <f>EW355+EX355+EY355+EZ355+FA355+FB355+FC355+FD355+FE355</f>
        <v>21500000</v>
      </c>
      <c r="FG355" s="107">
        <f>BL355+DD355+ES355+FF355</f>
        <v>165250000</v>
      </c>
    </row>
    <row r="356" spans="1:163" ht="218.25" customHeight="1" x14ac:dyDescent="0.2">
      <c r="A356" s="299"/>
      <c r="B356" s="299"/>
      <c r="C356" s="305"/>
      <c r="D356" s="304"/>
      <c r="E356" s="299"/>
      <c r="F356" s="299"/>
      <c r="G356" s="226">
        <v>237</v>
      </c>
      <c r="H356" s="222" t="s">
        <v>800</v>
      </c>
      <c r="I356" s="455" t="s">
        <v>801</v>
      </c>
      <c r="J356" s="226" t="s">
        <v>799</v>
      </c>
      <c r="K356" s="364">
        <v>12</v>
      </c>
      <c r="L356" s="247" t="s">
        <v>73</v>
      </c>
      <c r="M356" s="564" t="s">
        <v>53</v>
      </c>
      <c r="N356" s="582">
        <v>150</v>
      </c>
      <c r="O356" s="364">
        <v>50</v>
      </c>
      <c r="P356" s="919">
        <v>31</v>
      </c>
      <c r="Q356" s="364">
        <v>70</v>
      </c>
      <c r="R356" s="272">
        <v>89</v>
      </c>
      <c r="S356" s="926">
        <v>94</v>
      </c>
      <c r="T356" s="364">
        <v>20</v>
      </c>
      <c r="U356" s="364"/>
      <c r="V356" s="926">
        <v>3</v>
      </c>
      <c r="W356" s="364">
        <v>10</v>
      </c>
      <c r="X356" s="525">
        <v>5</v>
      </c>
      <c r="Y356" s="526">
        <f>BL356/$BL$354</f>
        <v>0.1605</v>
      </c>
      <c r="Z356" s="227">
        <v>4</v>
      </c>
      <c r="AA356" s="334" t="s">
        <v>114</v>
      </c>
      <c r="AB356" s="84"/>
      <c r="AC356" s="78"/>
      <c r="AD356" s="79"/>
      <c r="AE356" s="79"/>
      <c r="AF356" s="84"/>
      <c r="AG356" s="78"/>
      <c r="AH356" s="78"/>
      <c r="AI356" s="78"/>
      <c r="AJ356" s="77">
        <f>49000000+15200000</f>
        <v>64200000</v>
      </c>
      <c r="AK356" s="78">
        <v>64200000</v>
      </c>
      <c r="AL356" s="78">
        <v>57200000</v>
      </c>
      <c r="AM356" s="78">
        <v>57200000</v>
      </c>
      <c r="AN356" s="84"/>
      <c r="AO356" s="78"/>
      <c r="AP356" s="78"/>
      <c r="AQ356" s="78"/>
      <c r="AR356" s="84"/>
      <c r="AS356" s="78"/>
      <c r="AT356" s="79"/>
      <c r="AU356" s="79"/>
      <c r="AV356" s="84"/>
      <c r="AW356" s="78"/>
      <c r="AX356" s="78"/>
      <c r="AY356" s="78"/>
      <c r="AZ356" s="84"/>
      <c r="BA356" s="78"/>
      <c r="BB356" s="78"/>
      <c r="BC356" s="78"/>
      <c r="BD356" s="84"/>
      <c r="BE356" s="78"/>
      <c r="BF356" s="79"/>
      <c r="BG356" s="79"/>
      <c r="BH356" s="84"/>
      <c r="BI356" s="78"/>
      <c r="BJ356" s="78"/>
      <c r="BK356" s="78"/>
      <c r="BL356" s="67">
        <f>+AB356+AF356+AJ356+AN356+AR356+AV356+AZ356+BD356+BH356</f>
        <v>64200000</v>
      </c>
      <c r="BM356" s="68">
        <f t="shared" si="752"/>
        <v>64200000</v>
      </c>
      <c r="BN356" s="68">
        <f t="shared" si="752"/>
        <v>57200000</v>
      </c>
      <c r="BO356" s="68">
        <f t="shared" si="752"/>
        <v>57200000</v>
      </c>
      <c r="BP356" s="682"/>
      <c r="BQ356" s="238"/>
      <c r="BR356" s="238"/>
      <c r="BS356" s="238"/>
      <c r="BT356" s="682"/>
      <c r="BU356" s="238"/>
      <c r="BV356" s="238"/>
      <c r="BW356" s="238"/>
      <c r="BX356" s="238"/>
      <c r="BY356" s="682">
        <v>64200000</v>
      </c>
      <c r="BZ356" s="238">
        <v>64200000</v>
      </c>
      <c r="CA356" s="238">
        <v>63750000</v>
      </c>
      <c r="CB356" s="238">
        <v>63750000</v>
      </c>
      <c r="CC356" s="238"/>
      <c r="CD356" s="682"/>
      <c r="CE356" s="238"/>
      <c r="CF356" s="238"/>
      <c r="CG356" s="238"/>
      <c r="CH356" s="682"/>
      <c r="CI356" s="238"/>
      <c r="CJ356" s="238"/>
      <c r="CK356" s="238"/>
      <c r="CL356" s="682"/>
      <c r="CM356" s="238"/>
      <c r="CN356" s="238"/>
      <c r="CO356" s="238"/>
      <c r="CP356" s="682"/>
      <c r="CQ356" s="238"/>
      <c r="CR356" s="238"/>
      <c r="CS356" s="238"/>
      <c r="CT356" s="238"/>
      <c r="CU356" s="682"/>
      <c r="CV356" s="238"/>
      <c r="CW356" s="238"/>
      <c r="CX356" s="238"/>
      <c r="CY356" s="238"/>
      <c r="CZ356" s="682"/>
      <c r="DA356" s="238"/>
      <c r="DB356" s="238"/>
      <c r="DC356" s="238"/>
      <c r="DD356" s="676">
        <f t="shared" si="753"/>
        <v>64200000</v>
      </c>
      <c r="DE356" s="711">
        <f t="shared" si="753"/>
        <v>64200000</v>
      </c>
      <c r="DF356" s="711">
        <f t="shared" si="753"/>
        <v>63750000</v>
      </c>
      <c r="DG356" s="711">
        <f t="shared" si="753"/>
        <v>63750000</v>
      </c>
      <c r="DH356" s="711"/>
      <c r="DI356" s="682"/>
      <c r="DJ356" s="686"/>
      <c r="DK356" s="682"/>
      <c r="DL356" s="682"/>
      <c r="DM356" s="682"/>
      <c r="DN356" s="682">
        <v>5000000</v>
      </c>
      <c r="DO356" s="682"/>
      <c r="DP356" s="682"/>
      <c r="DQ356" s="685">
        <v>32100000</v>
      </c>
      <c r="DR356" s="682">
        <v>22000000</v>
      </c>
      <c r="DS356" s="682">
        <v>8280000</v>
      </c>
      <c r="DT356" s="682">
        <v>2500000</v>
      </c>
      <c r="DU356" s="682"/>
      <c r="DV356" s="682"/>
      <c r="DW356" s="682"/>
      <c r="DX356" s="682"/>
      <c r="DY356" s="682"/>
      <c r="DZ356" s="682"/>
      <c r="EA356" s="682"/>
      <c r="EB356" s="682"/>
      <c r="EC356" s="682"/>
      <c r="ED356" s="682"/>
      <c r="EE356" s="682"/>
      <c r="EF356" s="682"/>
      <c r="EG356" s="682"/>
      <c r="EH356" s="682"/>
      <c r="EI356" s="682"/>
      <c r="EJ356" s="682"/>
      <c r="EK356" s="682"/>
      <c r="EL356" s="682"/>
      <c r="EM356" s="682"/>
      <c r="EN356" s="682"/>
      <c r="EO356" s="682"/>
      <c r="EP356" s="682"/>
      <c r="EQ356" s="682"/>
      <c r="ER356" s="682"/>
      <c r="ES356" s="676">
        <f>DI356+DM356+DQ356+DU356+DY356+EC356+EG356+EK356+EO356</f>
        <v>32100000</v>
      </c>
      <c r="ET356" s="690">
        <f t="shared" si="754"/>
        <v>27000000</v>
      </c>
      <c r="EU356" s="690">
        <f t="shared" si="754"/>
        <v>8280000</v>
      </c>
      <c r="EV356" s="690">
        <f t="shared" si="754"/>
        <v>2500000</v>
      </c>
      <c r="EW356" s="834"/>
      <c r="EX356" s="682"/>
      <c r="EY356" s="682">
        <v>24000000</v>
      </c>
      <c r="EZ356" s="682"/>
      <c r="FA356" s="682"/>
      <c r="FB356" s="682"/>
      <c r="FC356" s="682"/>
      <c r="FD356" s="682"/>
      <c r="FE356" s="682"/>
      <c r="FF356" s="676">
        <f>EW356+EX356+EY356+EZ356+FA356+FB356+FC356+FD356+FE356</f>
        <v>24000000</v>
      </c>
      <c r="FG356" s="107">
        <f>BL356+DD356+ES356+FF356</f>
        <v>184500000</v>
      </c>
    </row>
    <row r="357" spans="1:163" ht="203.25" customHeight="1" x14ac:dyDescent="0.2">
      <c r="A357" s="299"/>
      <c r="B357" s="299"/>
      <c r="C357" s="305"/>
      <c r="D357" s="304"/>
      <c r="E357" s="299"/>
      <c r="F357" s="299"/>
      <c r="G357" s="226">
        <v>238</v>
      </c>
      <c r="H357" s="222" t="s">
        <v>802</v>
      </c>
      <c r="I357" s="455" t="s">
        <v>803</v>
      </c>
      <c r="J357" s="226" t="s">
        <v>799</v>
      </c>
      <c r="K357" s="364">
        <v>12</v>
      </c>
      <c r="L357" s="247" t="s">
        <v>58</v>
      </c>
      <c r="M357" s="564" t="s">
        <v>53</v>
      </c>
      <c r="N357" s="564">
        <v>12</v>
      </c>
      <c r="O357" s="364">
        <v>12</v>
      </c>
      <c r="P357" s="926">
        <v>12</v>
      </c>
      <c r="Q357" s="247">
        <v>12</v>
      </c>
      <c r="R357" s="228"/>
      <c r="S357" s="924">
        <v>12</v>
      </c>
      <c r="T357" s="247">
        <v>12</v>
      </c>
      <c r="U357" s="247"/>
      <c r="V357" s="924">
        <v>7</v>
      </c>
      <c r="W357" s="247">
        <v>12</v>
      </c>
      <c r="X357" s="562"/>
      <c r="Y357" s="526">
        <f>BL357/$BL$354</f>
        <v>0.24399999999999999</v>
      </c>
      <c r="Z357" s="227">
        <v>11</v>
      </c>
      <c r="AA357" s="334" t="s">
        <v>230</v>
      </c>
      <c r="AB357" s="84"/>
      <c r="AC357" s="78"/>
      <c r="AD357" s="79"/>
      <c r="AE357" s="79"/>
      <c r="AF357" s="84"/>
      <c r="AG357" s="78"/>
      <c r="AH357" s="78"/>
      <c r="AI357" s="78"/>
      <c r="AJ357" s="77">
        <f>67600000+30000000</f>
        <v>97600000</v>
      </c>
      <c r="AK357" s="78">
        <v>97600000</v>
      </c>
      <c r="AL357" s="78">
        <v>58783333</v>
      </c>
      <c r="AM357" s="78">
        <v>55011611</v>
      </c>
      <c r="AN357" s="84"/>
      <c r="AO357" s="78"/>
      <c r="AP357" s="78"/>
      <c r="AQ357" s="78"/>
      <c r="AR357" s="84"/>
      <c r="AS357" s="78"/>
      <c r="AT357" s="79"/>
      <c r="AU357" s="79"/>
      <c r="AV357" s="84"/>
      <c r="AW357" s="78"/>
      <c r="AX357" s="78"/>
      <c r="AY357" s="78"/>
      <c r="AZ357" s="84"/>
      <c r="BA357" s="78"/>
      <c r="BB357" s="78"/>
      <c r="BC357" s="78"/>
      <c r="BD357" s="84"/>
      <c r="BE357" s="78"/>
      <c r="BF357" s="79"/>
      <c r="BG357" s="79"/>
      <c r="BH357" s="84"/>
      <c r="BI357" s="78"/>
      <c r="BJ357" s="78"/>
      <c r="BK357" s="78"/>
      <c r="BL357" s="67">
        <f>+AB357+AF357+AJ357+AN357+AR357+AV357+AZ357+BD357+BH357</f>
        <v>97600000</v>
      </c>
      <c r="BM357" s="68">
        <f t="shared" si="752"/>
        <v>97600000</v>
      </c>
      <c r="BN357" s="68">
        <f t="shared" si="752"/>
        <v>58783333</v>
      </c>
      <c r="BO357" s="68">
        <f t="shared" si="752"/>
        <v>55011611</v>
      </c>
      <c r="BP357" s="682"/>
      <c r="BQ357" s="238"/>
      <c r="BR357" s="238"/>
      <c r="BS357" s="238"/>
      <c r="BT357" s="682"/>
      <c r="BU357" s="238"/>
      <c r="BV357" s="238"/>
      <c r="BW357" s="238"/>
      <c r="BX357" s="238"/>
      <c r="BY357" s="682">
        <v>97600000</v>
      </c>
      <c r="BZ357" s="238">
        <v>97600000</v>
      </c>
      <c r="CA357" s="238">
        <v>84174980</v>
      </c>
      <c r="CB357" s="238">
        <v>83182330</v>
      </c>
      <c r="CC357" s="238"/>
      <c r="CD357" s="682"/>
      <c r="CE357" s="238"/>
      <c r="CF357" s="238"/>
      <c r="CG357" s="238"/>
      <c r="CH357" s="682"/>
      <c r="CI357" s="238"/>
      <c r="CJ357" s="238"/>
      <c r="CK357" s="238"/>
      <c r="CL357" s="682"/>
      <c r="CM357" s="238"/>
      <c r="CN357" s="238"/>
      <c r="CO357" s="238"/>
      <c r="CP357" s="682"/>
      <c r="CQ357" s="238"/>
      <c r="CR357" s="238"/>
      <c r="CS357" s="238"/>
      <c r="CT357" s="238"/>
      <c r="CU357" s="682"/>
      <c r="CV357" s="238"/>
      <c r="CW357" s="238"/>
      <c r="CX357" s="238"/>
      <c r="CY357" s="238"/>
      <c r="CZ357" s="682"/>
      <c r="DA357" s="238"/>
      <c r="DB357" s="238"/>
      <c r="DC357" s="238"/>
      <c r="DD357" s="676">
        <f t="shared" si="753"/>
        <v>97600000</v>
      </c>
      <c r="DE357" s="711">
        <f t="shared" si="753"/>
        <v>97600000</v>
      </c>
      <c r="DF357" s="711">
        <f t="shared" si="753"/>
        <v>84174980</v>
      </c>
      <c r="DG357" s="711">
        <f t="shared" si="753"/>
        <v>83182330</v>
      </c>
      <c r="DH357" s="711"/>
      <c r="DI357" s="682"/>
      <c r="DJ357" s="686"/>
      <c r="DK357" s="682"/>
      <c r="DL357" s="682"/>
      <c r="DM357" s="682"/>
      <c r="DN357" s="682">
        <v>30081242</v>
      </c>
      <c r="DO357" s="682"/>
      <c r="DP357" s="682"/>
      <c r="DQ357" s="685">
        <v>48800000</v>
      </c>
      <c r="DR357" s="682">
        <v>73000000</v>
      </c>
      <c r="DS357" s="682">
        <v>32280000</v>
      </c>
      <c r="DT357" s="682">
        <v>9260000</v>
      </c>
      <c r="DU357" s="682"/>
      <c r="DV357" s="682"/>
      <c r="DW357" s="682"/>
      <c r="DX357" s="682"/>
      <c r="DY357" s="682"/>
      <c r="DZ357" s="682"/>
      <c r="EA357" s="682"/>
      <c r="EB357" s="682"/>
      <c r="EC357" s="682"/>
      <c r="ED357" s="682"/>
      <c r="EE357" s="682"/>
      <c r="EF357" s="682"/>
      <c r="EG357" s="682"/>
      <c r="EH357" s="682"/>
      <c r="EI357" s="682"/>
      <c r="EJ357" s="682"/>
      <c r="EK357" s="682"/>
      <c r="EL357" s="682"/>
      <c r="EM357" s="682"/>
      <c r="EN357" s="682"/>
      <c r="EO357" s="682"/>
      <c r="EP357" s="682"/>
      <c r="EQ357" s="682"/>
      <c r="ER357" s="682"/>
      <c r="ES357" s="676">
        <f>DI357+DM357+DQ357+DU357+DY357+EC357+EG357+EK357+EO357</f>
        <v>48800000</v>
      </c>
      <c r="ET357" s="690">
        <f t="shared" si="754"/>
        <v>103081242</v>
      </c>
      <c r="EU357" s="690">
        <f t="shared" si="754"/>
        <v>32280000</v>
      </c>
      <c r="EV357" s="690">
        <f t="shared" si="754"/>
        <v>9260000</v>
      </c>
      <c r="EW357" s="834"/>
      <c r="EX357" s="682"/>
      <c r="EY357" s="682">
        <v>36600000</v>
      </c>
      <c r="EZ357" s="682"/>
      <c r="FA357" s="682"/>
      <c r="FB357" s="682"/>
      <c r="FC357" s="682"/>
      <c r="FD357" s="682"/>
      <c r="FE357" s="682"/>
      <c r="FF357" s="676">
        <f>EW357+EX357+EY357+EZ357+FA357+FB357+FC357+FD357+FE357</f>
        <v>36600000</v>
      </c>
      <c r="FG357" s="107">
        <f>BL357+DD357+ES357+FF357</f>
        <v>280600000</v>
      </c>
    </row>
    <row r="358" spans="1:163" ht="60.75" customHeight="1" x14ac:dyDescent="0.2">
      <c r="A358" s="299"/>
      <c r="B358" s="299"/>
      <c r="C358" s="305"/>
      <c r="D358" s="304"/>
      <c r="E358" s="299"/>
      <c r="F358" s="299"/>
      <c r="G358" s="226">
        <v>239</v>
      </c>
      <c r="H358" s="222" t="s">
        <v>804</v>
      </c>
      <c r="I358" s="363" t="s">
        <v>805</v>
      </c>
      <c r="J358" s="226" t="s">
        <v>799</v>
      </c>
      <c r="K358" s="364">
        <v>12</v>
      </c>
      <c r="L358" s="364" t="s">
        <v>73</v>
      </c>
      <c r="M358" s="490" t="s">
        <v>53</v>
      </c>
      <c r="N358" s="490">
        <v>10</v>
      </c>
      <c r="O358" s="364">
        <v>1</v>
      </c>
      <c r="P358" s="926">
        <v>0.02</v>
      </c>
      <c r="Q358" s="364">
        <v>6</v>
      </c>
      <c r="R358" s="228"/>
      <c r="S358" s="926">
        <v>2</v>
      </c>
      <c r="T358" s="364">
        <v>2</v>
      </c>
      <c r="U358" s="364">
        <v>6</v>
      </c>
      <c r="V358" s="926">
        <v>0.25</v>
      </c>
      <c r="W358" s="364">
        <v>1</v>
      </c>
      <c r="X358" s="525">
        <v>1.98</v>
      </c>
      <c r="Y358" s="526">
        <f>BL358/$BL$354</f>
        <v>0.15007000000000001</v>
      </c>
      <c r="Z358" s="227">
        <v>11</v>
      </c>
      <c r="AA358" s="334" t="s">
        <v>230</v>
      </c>
      <c r="AB358" s="84"/>
      <c r="AC358" s="78"/>
      <c r="AD358" s="79"/>
      <c r="AE358" s="79"/>
      <c r="AF358" s="84"/>
      <c r="AG358" s="78"/>
      <c r="AH358" s="78"/>
      <c r="AI358" s="78"/>
      <c r="AJ358" s="77">
        <v>60028000</v>
      </c>
      <c r="AK358" s="75">
        <v>60028000</v>
      </c>
      <c r="AL358" s="78">
        <v>5000000</v>
      </c>
      <c r="AM358" s="78">
        <v>5000000</v>
      </c>
      <c r="AN358" s="84"/>
      <c r="AO358" s="78"/>
      <c r="AP358" s="78"/>
      <c r="AQ358" s="78"/>
      <c r="AR358" s="84"/>
      <c r="AS358" s="78"/>
      <c r="AT358" s="79"/>
      <c r="AU358" s="79"/>
      <c r="AV358" s="84"/>
      <c r="AW358" s="78"/>
      <c r="AX358" s="78"/>
      <c r="AY358" s="78"/>
      <c r="AZ358" s="84"/>
      <c r="BA358" s="78"/>
      <c r="BB358" s="78"/>
      <c r="BC358" s="78"/>
      <c r="BD358" s="84"/>
      <c r="BE358" s="78"/>
      <c r="BF358" s="79"/>
      <c r="BG358" s="79"/>
      <c r="BH358" s="84"/>
      <c r="BI358" s="78"/>
      <c r="BJ358" s="78"/>
      <c r="BK358" s="78"/>
      <c r="BL358" s="67">
        <f>+AB358+AF358+AJ358+AN358+AR358+AV358+AZ358+BD358+BH358</f>
        <v>60028000</v>
      </c>
      <c r="BM358" s="68">
        <f t="shared" si="752"/>
        <v>60028000</v>
      </c>
      <c r="BN358" s="68">
        <f t="shared" si="752"/>
        <v>5000000</v>
      </c>
      <c r="BO358" s="68">
        <f t="shared" si="752"/>
        <v>5000000</v>
      </c>
      <c r="BP358" s="682"/>
      <c r="BQ358" s="238"/>
      <c r="BR358" s="238"/>
      <c r="BS358" s="238"/>
      <c r="BT358" s="682"/>
      <c r="BU358" s="238"/>
      <c r="BV358" s="238"/>
      <c r="BW358" s="238"/>
      <c r="BX358" s="238"/>
      <c r="BY358" s="682">
        <v>60028000</v>
      </c>
      <c r="BZ358" s="238">
        <v>60028000</v>
      </c>
      <c r="CA358" s="238">
        <v>5625000</v>
      </c>
      <c r="CB358" s="238">
        <v>5625000</v>
      </c>
      <c r="CC358" s="238"/>
      <c r="CD358" s="682"/>
      <c r="CE358" s="238"/>
      <c r="CF358" s="238"/>
      <c r="CG358" s="238"/>
      <c r="CH358" s="682"/>
      <c r="CI358" s="238"/>
      <c r="CJ358" s="238"/>
      <c r="CK358" s="238"/>
      <c r="CL358" s="682"/>
      <c r="CM358" s="238"/>
      <c r="CN358" s="238"/>
      <c r="CO358" s="238"/>
      <c r="CP358" s="682"/>
      <c r="CQ358" s="238"/>
      <c r="CR358" s="238"/>
      <c r="CS358" s="238"/>
      <c r="CT358" s="238"/>
      <c r="CU358" s="682"/>
      <c r="CV358" s="238"/>
      <c r="CW358" s="238"/>
      <c r="CX358" s="238"/>
      <c r="CY358" s="238"/>
      <c r="CZ358" s="682"/>
      <c r="DA358" s="238"/>
      <c r="DB358" s="238"/>
      <c r="DC358" s="238"/>
      <c r="DD358" s="676">
        <f t="shared" si="753"/>
        <v>60028000</v>
      </c>
      <c r="DE358" s="711">
        <f t="shared" si="753"/>
        <v>60028000</v>
      </c>
      <c r="DF358" s="711">
        <f t="shared" si="753"/>
        <v>5625000</v>
      </c>
      <c r="DG358" s="711">
        <f t="shared" si="753"/>
        <v>5625000</v>
      </c>
      <c r="DH358" s="711"/>
      <c r="DI358" s="682"/>
      <c r="DJ358" s="686"/>
      <c r="DK358" s="682"/>
      <c r="DL358" s="682"/>
      <c r="DM358" s="682"/>
      <c r="DN358" s="682">
        <v>20000000</v>
      </c>
      <c r="DO358" s="682"/>
      <c r="DP358" s="682"/>
      <c r="DQ358" s="685">
        <v>30014000</v>
      </c>
      <c r="DR358" s="682">
        <v>45000000</v>
      </c>
      <c r="DS358" s="682"/>
      <c r="DT358" s="682"/>
      <c r="DU358" s="682"/>
      <c r="DV358" s="682"/>
      <c r="DW358" s="682"/>
      <c r="DX358" s="682"/>
      <c r="DY358" s="682"/>
      <c r="DZ358" s="682"/>
      <c r="EA358" s="682"/>
      <c r="EB358" s="682"/>
      <c r="EC358" s="682"/>
      <c r="ED358" s="682"/>
      <c r="EE358" s="682"/>
      <c r="EF358" s="682"/>
      <c r="EG358" s="682"/>
      <c r="EH358" s="682"/>
      <c r="EI358" s="682"/>
      <c r="EJ358" s="682"/>
      <c r="EK358" s="682"/>
      <c r="EL358" s="682"/>
      <c r="EM358" s="682"/>
      <c r="EN358" s="682"/>
      <c r="EO358" s="682"/>
      <c r="EP358" s="682"/>
      <c r="EQ358" s="682"/>
      <c r="ER358" s="682"/>
      <c r="ES358" s="676">
        <f>DI358+DM358+DQ358+DU358+DY358+EC358+EG358+EK358+EO358</f>
        <v>30014000</v>
      </c>
      <c r="ET358" s="690">
        <f t="shared" si="754"/>
        <v>65000000</v>
      </c>
      <c r="EU358" s="690">
        <f t="shared" si="754"/>
        <v>0</v>
      </c>
      <c r="EV358" s="690">
        <f t="shared" si="754"/>
        <v>0</v>
      </c>
      <c r="EW358" s="834"/>
      <c r="EX358" s="682"/>
      <c r="EY358" s="682">
        <v>22600000</v>
      </c>
      <c r="EZ358" s="682"/>
      <c r="FA358" s="682"/>
      <c r="FB358" s="682"/>
      <c r="FC358" s="682"/>
      <c r="FD358" s="682"/>
      <c r="FE358" s="682"/>
      <c r="FF358" s="676">
        <f>EW358+EX358+EY358+EZ358+FA358+FB358+FC358+FD358+FE358</f>
        <v>22600000</v>
      </c>
      <c r="FG358" s="107">
        <f>BL358+DD358+ES358+FF358</f>
        <v>172670000</v>
      </c>
    </row>
    <row r="359" spans="1:163" ht="60.75" customHeight="1" x14ac:dyDescent="0.2">
      <c r="A359" s="299"/>
      <c r="B359" s="299"/>
      <c r="C359" s="562"/>
      <c r="D359" s="450"/>
      <c r="E359" s="299"/>
      <c r="F359" s="299"/>
      <c r="G359" s="226">
        <v>240</v>
      </c>
      <c r="H359" s="222" t="s">
        <v>806</v>
      </c>
      <c r="I359" s="596" t="s">
        <v>807</v>
      </c>
      <c r="J359" s="226" t="s">
        <v>799</v>
      </c>
      <c r="K359" s="364">
        <v>12</v>
      </c>
      <c r="L359" s="247" t="s">
        <v>58</v>
      </c>
      <c r="M359" s="564">
        <v>1</v>
      </c>
      <c r="N359" s="564">
        <v>1</v>
      </c>
      <c r="O359" s="364">
        <v>1</v>
      </c>
      <c r="P359" s="919">
        <v>1</v>
      </c>
      <c r="Q359" s="247">
        <v>1</v>
      </c>
      <c r="R359" s="528"/>
      <c r="S359" s="924">
        <v>1</v>
      </c>
      <c r="T359" s="247">
        <v>1</v>
      </c>
      <c r="U359" s="247"/>
      <c r="V359" s="924">
        <v>0.25</v>
      </c>
      <c r="W359" s="247">
        <v>1</v>
      </c>
      <c r="X359" s="562"/>
      <c r="Y359" s="526">
        <f>BL359/$BL$354</f>
        <v>0.30168</v>
      </c>
      <c r="Z359" s="227">
        <v>11</v>
      </c>
      <c r="AA359" s="334" t="s">
        <v>230</v>
      </c>
      <c r="AB359" s="84"/>
      <c r="AC359" s="78"/>
      <c r="AD359" s="79"/>
      <c r="AE359" s="79"/>
      <c r="AF359" s="84"/>
      <c r="AG359" s="78"/>
      <c r="AH359" s="78"/>
      <c r="AI359" s="78"/>
      <c r="AJ359" s="77">
        <f>80800000+39872000</f>
        <v>120672000</v>
      </c>
      <c r="AK359" s="78">
        <v>120672000</v>
      </c>
      <c r="AL359" s="78">
        <v>107990980</v>
      </c>
      <c r="AM359" s="78">
        <v>106366980</v>
      </c>
      <c r="AN359" s="84"/>
      <c r="AO359" s="78"/>
      <c r="AP359" s="78"/>
      <c r="AQ359" s="78"/>
      <c r="AR359" s="84"/>
      <c r="AS359" s="78"/>
      <c r="AT359" s="79"/>
      <c r="AU359" s="79"/>
      <c r="AV359" s="84"/>
      <c r="AW359" s="78"/>
      <c r="AX359" s="78"/>
      <c r="AY359" s="78"/>
      <c r="AZ359" s="84"/>
      <c r="BA359" s="78"/>
      <c r="BB359" s="78"/>
      <c r="BC359" s="78"/>
      <c r="BD359" s="84"/>
      <c r="BE359" s="78"/>
      <c r="BF359" s="79"/>
      <c r="BG359" s="79"/>
      <c r="BH359" s="84"/>
      <c r="BI359" s="78"/>
      <c r="BJ359" s="78"/>
      <c r="BK359" s="78"/>
      <c r="BL359" s="67">
        <f>+AB359+AF359+AJ359+AN359+AR359+AV359+AZ359+BD359+BH359</f>
        <v>120672000</v>
      </c>
      <c r="BM359" s="68">
        <f t="shared" si="752"/>
        <v>120672000</v>
      </c>
      <c r="BN359" s="68">
        <f t="shared" si="752"/>
        <v>107990980</v>
      </c>
      <c r="BO359" s="68">
        <f t="shared" si="752"/>
        <v>106366980</v>
      </c>
      <c r="BP359" s="682"/>
      <c r="BQ359" s="238"/>
      <c r="BR359" s="238"/>
      <c r="BS359" s="238"/>
      <c r="BT359" s="682"/>
      <c r="BU359" s="238">
        <v>107500000</v>
      </c>
      <c r="BV359" s="238">
        <v>47624766</v>
      </c>
      <c r="BW359" s="238">
        <v>47624766</v>
      </c>
      <c r="BX359" s="238"/>
      <c r="BY359" s="682">
        <v>120672000</v>
      </c>
      <c r="BZ359" s="238">
        <v>120672000</v>
      </c>
      <c r="CA359" s="238">
        <v>108257346</v>
      </c>
      <c r="CB359" s="238">
        <v>108257346</v>
      </c>
      <c r="CC359" s="238"/>
      <c r="CD359" s="682"/>
      <c r="CE359" s="238"/>
      <c r="CF359" s="238"/>
      <c r="CG359" s="238"/>
      <c r="CH359" s="682"/>
      <c r="CI359" s="238"/>
      <c r="CJ359" s="238"/>
      <c r="CK359" s="238"/>
      <c r="CL359" s="682"/>
      <c r="CM359" s="238"/>
      <c r="CN359" s="238"/>
      <c r="CO359" s="238"/>
      <c r="CP359" s="682"/>
      <c r="CQ359" s="238"/>
      <c r="CR359" s="238"/>
      <c r="CS359" s="238"/>
      <c r="CT359" s="238"/>
      <c r="CU359" s="682"/>
      <c r="CV359" s="238"/>
      <c r="CW359" s="238"/>
      <c r="CX359" s="238"/>
      <c r="CY359" s="238"/>
      <c r="CZ359" s="682"/>
      <c r="DA359" s="238"/>
      <c r="DB359" s="238"/>
      <c r="DC359" s="238"/>
      <c r="DD359" s="676">
        <f t="shared" si="753"/>
        <v>120672000</v>
      </c>
      <c r="DE359" s="711">
        <f t="shared" si="753"/>
        <v>228172000</v>
      </c>
      <c r="DF359" s="711">
        <f t="shared" si="753"/>
        <v>155882112</v>
      </c>
      <c r="DG359" s="711">
        <f t="shared" si="753"/>
        <v>155882112</v>
      </c>
      <c r="DH359" s="711"/>
      <c r="DI359" s="682"/>
      <c r="DJ359" s="686"/>
      <c r="DK359" s="682"/>
      <c r="DL359" s="682"/>
      <c r="DM359" s="682"/>
      <c r="DN359" s="682">
        <v>70000000</v>
      </c>
      <c r="DO359" s="682"/>
      <c r="DP359" s="682"/>
      <c r="DQ359" s="685">
        <v>60336000</v>
      </c>
      <c r="DR359" s="682">
        <v>250000000</v>
      </c>
      <c r="DS359" s="682">
        <v>107506000</v>
      </c>
      <c r="DT359" s="682">
        <v>36200000</v>
      </c>
      <c r="DU359" s="682"/>
      <c r="DV359" s="682"/>
      <c r="DW359" s="682"/>
      <c r="DX359" s="682"/>
      <c r="DY359" s="682"/>
      <c r="DZ359" s="682"/>
      <c r="EA359" s="682"/>
      <c r="EB359" s="682"/>
      <c r="EC359" s="682"/>
      <c r="ED359" s="682"/>
      <c r="EE359" s="682"/>
      <c r="EF359" s="682"/>
      <c r="EG359" s="682"/>
      <c r="EH359" s="682"/>
      <c r="EI359" s="682"/>
      <c r="EJ359" s="682"/>
      <c r="EK359" s="682"/>
      <c r="EL359" s="682"/>
      <c r="EM359" s="682"/>
      <c r="EN359" s="682"/>
      <c r="EO359" s="682"/>
      <c r="EP359" s="682"/>
      <c r="EQ359" s="682"/>
      <c r="ER359" s="682"/>
      <c r="ES359" s="676">
        <f>DI359+DM359+DQ359+DU359+DY359+EC359+EG359+EK359+EO359</f>
        <v>60336000</v>
      </c>
      <c r="ET359" s="690">
        <f t="shared" si="754"/>
        <v>320000000</v>
      </c>
      <c r="EU359" s="690">
        <f t="shared" si="754"/>
        <v>107506000</v>
      </c>
      <c r="EV359" s="690">
        <f t="shared" si="754"/>
        <v>36200000</v>
      </c>
      <c r="EW359" s="834"/>
      <c r="EX359" s="682"/>
      <c r="EY359" s="682">
        <v>45300000</v>
      </c>
      <c r="EZ359" s="682"/>
      <c r="FA359" s="682"/>
      <c r="FB359" s="682"/>
      <c r="FC359" s="682"/>
      <c r="FD359" s="682"/>
      <c r="FE359" s="682"/>
      <c r="FF359" s="676">
        <f>EW359+EX359+EY359+EZ359+FA359+FB359+FC359+FD359+FE359</f>
        <v>45300000</v>
      </c>
      <c r="FG359" s="107">
        <f>BL359+DD359+ES359+FF359</f>
        <v>346980000</v>
      </c>
    </row>
    <row r="360" spans="1:163" ht="24.75" customHeight="1" x14ac:dyDescent="0.2">
      <c r="A360" s="299"/>
      <c r="B360" s="299"/>
      <c r="C360" s="205">
        <v>82</v>
      </c>
      <c r="D360" s="578" t="s">
        <v>808</v>
      </c>
      <c r="E360" s="311"/>
      <c r="F360" s="311"/>
      <c r="G360" s="210"/>
      <c r="H360" s="206"/>
      <c r="I360" s="209"/>
      <c r="J360" s="341"/>
      <c r="K360" s="593"/>
      <c r="L360" s="597"/>
      <c r="M360" s="209"/>
      <c r="N360" s="209"/>
      <c r="O360" s="591"/>
      <c r="P360" s="591"/>
      <c r="Q360" s="311"/>
      <c r="R360" s="592"/>
      <c r="S360" s="892"/>
      <c r="T360" s="311"/>
      <c r="U360" s="311"/>
      <c r="V360" s="591"/>
      <c r="W360" s="593"/>
      <c r="X360" s="593"/>
      <c r="Y360" s="300"/>
      <c r="Z360" s="210"/>
      <c r="AA360" s="210"/>
      <c r="AB360" s="65">
        <f t="shared" ref="AB360:BK360" si="755">SUM(AB361:AB362)</f>
        <v>0</v>
      </c>
      <c r="AC360" s="65">
        <f t="shared" si="755"/>
        <v>0</v>
      </c>
      <c r="AD360" s="65">
        <f t="shared" si="755"/>
        <v>0</v>
      </c>
      <c r="AE360" s="65">
        <f t="shared" si="755"/>
        <v>0</v>
      </c>
      <c r="AF360" s="65">
        <f t="shared" si="755"/>
        <v>0</v>
      </c>
      <c r="AG360" s="65">
        <f t="shared" si="755"/>
        <v>0</v>
      </c>
      <c r="AH360" s="65">
        <f t="shared" si="755"/>
        <v>0</v>
      </c>
      <c r="AI360" s="65">
        <f t="shared" si="755"/>
        <v>0</v>
      </c>
      <c r="AJ360" s="65">
        <f t="shared" si="755"/>
        <v>80000000</v>
      </c>
      <c r="AK360" s="65">
        <f t="shared" si="755"/>
        <v>80000000</v>
      </c>
      <c r="AL360" s="65">
        <f t="shared" si="755"/>
        <v>43468250</v>
      </c>
      <c r="AM360" s="65">
        <f t="shared" si="755"/>
        <v>38758750</v>
      </c>
      <c r="AN360" s="65">
        <f t="shared" si="755"/>
        <v>0</v>
      </c>
      <c r="AO360" s="65">
        <f t="shared" si="755"/>
        <v>0</v>
      </c>
      <c r="AP360" s="65">
        <f t="shared" si="755"/>
        <v>0</v>
      </c>
      <c r="AQ360" s="65">
        <f t="shared" si="755"/>
        <v>0</v>
      </c>
      <c r="AR360" s="65">
        <f t="shared" si="755"/>
        <v>0</v>
      </c>
      <c r="AS360" s="65">
        <f t="shared" si="755"/>
        <v>0</v>
      </c>
      <c r="AT360" s="65">
        <f t="shared" si="755"/>
        <v>0</v>
      </c>
      <c r="AU360" s="65">
        <f t="shared" si="755"/>
        <v>0</v>
      </c>
      <c r="AV360" s="65">
        <f t="shared" si="755"/>
        <v>0</v>
      </c>
      <c r="AW360" s="65">
        <f t="shared" si="755"/>
        <v>0</v>
      </c>
      <c r="AX360" s="65">
        <f t="shared" si="755"/>
        <v>0</v>
      </c>
      <c r="AY360" s="65">
        <f t="shared" si="755"/>
        <v>0</v>
      </c>
      <c r="AZ360" s="65">
        <f t="shared" si="755"/>
        <v>0</v>
      </c>
      <c r="BA360" s="65">
        <f t="shared" si="755"/>
        <v>0</v>
      </c>
      <c r="BB360" s="65">
        <f t="shared" si="755"/>
        <v>0</v>
      </c>
      <c r="BC360" s="65">
        <f t="shared" si="755"/>
        <v>0</v>
      </c>
      <c r="BD360" s="65">
        <f t="shared" si="755"/>
        <v>0</v>
      </c>
      <c r="BE360" s="65">
        <f t="shared" si="755"/>
        <v>0</v>
      </c>
      <c r="BF360" s="65">
        <f t="shared" si="755"/>
        <v>0</v>
      </c>
      <c r="BG360" s="65">
        <f t="shared" si="755"/>
        <v>0</v>
      </c>
      <c r="BH360" s="65">
        <f t="shared" si="755"/>
        <v>0</v>
      </c>
      <c r="BI360" s="65">
        <f t="shared" si="755"/>
        <v>0</v>
      </c>
      <c r="BJ360" s="65">
        <f t="shared" si="755"/>
        <v>0</v>
      </c>
      <c r="BK360" s="65">
        <f t="shared" si="755"/>
        <v>0</v>
      </c>
      <c r="BL360" s="66">
        <f>SUM(BL361:BL362)</f>
        <v>80000000</v>
      </c>
      <c r="BM360" s="65">
        <f>SUM(BM361:BM362)</f>
        <v>80000000</v>
      </c>
      <c r="BN360" s="65">
        <f t="shared" ref="BN360:ED360" si="756">SUM(BN361:BN362)</f>
        <v>43468250</v>
      </c>
      <c r="BO360" s="65">
        <f t="shared" si="756"/>
        <v>38758750</v>
      </c>
      <c r="BP360" s="65">
        <f t="shared" si="756"/>
        <v>0</v>
      </c>
      <c r="BQ360" s="135">
        <f t="shared" si="756"/>
        <v>0</v>
      </c>
      <c r="BR360" s="135">
        <f t="shared" si="756"/>
        <v>0</v>
      </c>
      <c r="BS360" s="135">
        <f t="shared" si="756"/>
        <v>0</v>
      </c>
      <c r="BT360" s="65">
        <f t="shared" si="756"/>
        <v>0</v>
      </c>
      <c r="BU360" s="135">
        <f t="shared" si="756"/>
        <v>0</v>
      </c>
      <c r="BV360" s="135">
        <f t="shared" si="756"/>
        <v>0</v>
      </c>
      <c r="BW360" s="135">
        <f t="shared" si="756"/>
        <v>0</v>
      </c>
      <c r="BX360" s="135"/>
      <c r="BY360" s="65">
        <f t="shared" si="756"/>
        <v>90000000</v>
      </c>
      <c r="BZ360" s="135">
        <f t="shared" si="756"/>
        <v>90000000</v>
      </c>
      <c r="CA360" s="135">
        <f t="shared" si="756"/>
        <v>62520300</v>
      </c>
      <c r="CB360" s="135">
        <f t="shared" si="756"/>
        <v>62520300</v>
      </c>
      <c r="CC360" s="135"/>
      <c r="CD360" s="65">
        <f t="shared" si="756"/>
        <v>0</v>
      </c>
      <c r="CE360" s="135">
        <f t="shared" si="756"/>
        <v>0</v>
      </c>
      <c r="CF360" s="135">
        <f t="shared" si="756"/>
        <v>0</v>
      </c>
      <c r="CG360" s="135">
        <f t="shared" si="756"/>
        <v>0</v>
      </c>
      <c r="CH360" s="65">
        <f t="shared" si="756"/>
        <v>0</v>
      </c>
      <c r="CI360" s="135">
        <f t="shared" si="756"/>
        <v>0</v>
      </c>
      <c r="CJ360" s="135">
        <f t="shared" si="756"/>
        <v>0</v>
      </c>
      <c r="CK360" s="135">
        <f t="shared" si="756"/>
        <v>0</v>
      </c>
      <c r="CL360" s="65">
        <f t="shared" si="756"/>
        <v>0</v>
      </c>
      <c r="CM360" s="135">
        <f t="shared" si="756"/>
        <v>0</v>
      </c>
      <c r="CN360" s="135">
        <f t="shared" si="756"/>
        <v>0</v>
      </c>
      <c r="CO360" s="135">
        <f t="shared" si="756"/>
        <v>0</v>
      </c>
      <c r="CP360" s="65">
        <f t="shared" si="756"/>
        <v>0</v>
      </c>
      <c r="CQ360" s="135">
        <f t="shared" si="756"/>
        <v>0</v>
      </c>
      <c r="CR360" s="135">
        <f t="shared" si="756"/>
        <v>0</v>
      </c>
      <c r="CS360" s="135">
        <f t="shared" si="756"/>
        <v>0</v>
      </c>
      <c r="CT360" s="135"/>
      <c r="CU360" s="65">
        <f t="shared" si="756"/>
        <v>0</v>
      </c>
      <c r="CV360" s="135">
        <f t="shared" si="756"/>
        <v>0</v>
      </c>
      <c r="CW360" s="135">
        <f t="shared" si="756"/>
        <v>0</v>
      </c>
      <c r="CX360" s="135">
        <f t="shared" si="756"/>
        <v>0</v>
      </c>
      <c r="CY360" s="135"/>
      <c r="CZ360" s="65">
        <f t="shared" si="756"/>
        <v>0</v>
      </c>
      <c r="DA360" s="135">
        <f t="shared" si="756"/>
        <v>0</v>
      </c>
      <c r="DB360" s="135">
        <f t="shared" si="756"/>
        <v>0</v>
      </c>
      <c r="DC360" s="135">
        <f t="shared" si="756"/>
        <v>0</v>
      </c>
      <c r="DD360" s="65">
        <f t="shared" si="756"/>
        <v>90000000</v>
      </c>
      <c r="DE360" s="65">
        <f t="shared" si="756"/>
        <v>90000000</v>
      </c>
      <c r="DF360" s="65">
        <f t="shared" si="756"/>
        <v>62520300</v>
      </c>
      <c r="DG360" s="65">
        <f t="shared" si="756"/>
        <v>62520300</v>
      </c>
      <c r="DH360" s="65"/>
      <c r="DI360" s="65">
        <f t="shared" si="756"/>
        <v>0</v>
      </c>
      <c r="DJ360" s="65">
        <f t="shared" si="756"/>
        <v>0</v>
      </c>
      <c r="DK360" s="65">
        <f t="shared" si="756"/>
        <v>0</v>
      </c>
      <c r="DL360" s="65">
        <f t="shared" si="756"/>
        <v>0</v>
      </c>
      <c r="DM360" s="65">
        <f t="shared" si="756"/>
        <v>0</v>
      </c>
      <c r="DN360" s="65">
        <f t="shared" si="756"/>
        <v>27479700</v>
      </c>
      <c r="DO360" s="65">
        <f t="shared" si="756"/>
        <v>0</v>
      </c>
      <c r="DP360" s="65">
        <f t="shared" si="756"/>
        <v>0</v>
      </c>
      <c r="DQ360" s="65">
        <f t="shared" si="756"/>
        <v>80000000</v>
      </c>
      <c r="DR360" s="65">
        <f t="shared" si="756"/>
        <v>85000000</v>
      </c>
      <c r="DS360" s="65">
        <f t="shared" si="756"/>
        <v>21600000</v>
      </c>
      <c r="DT360" s="65">
        <f t="shared" si="756"/>
        <v>5800000</v>
      </c>
      <c r="DU360" s="65">
        <f t="shared" si="756"/>
        <v>0</v>
      </c>
      <c r="DV360" s="65">
        <f t="shared" si="756"/>
        <v>0</v>
      </c>
      <c r="DW360" s="65">
        <f t="shared" si="756"/>
        <v>0</v>
      </c>
      <c r="DX360" s="65">
        <f t="shared" si="756"/>
        <v>0</v>
      </c>
      <c r="DY360" s="65">
        <f t="shared" si="756"/>
        <v>0</v>
      </c>
      <c r="DZ360" s="65">
        <f t="shared" si="756"/>
        <v>0</v>
      </c>
      <c r="EA360" s="65">
        <f t="shared" si="756"/>
        <v>0</v>
      </c>
      <c r="EB360" s="65">
        <f t="shared" si="756"/>
        <v>0</v>
      </c>
      <c r="EC360" s="65">
        <f t="shared" si="756"/>
        <v>0</v>
      </c>
      <c r="ED360" s="65">
        <f t="shared" si="756"/>
        <v>0</v>
      </c>
      <c r="EE360" s="65">
        <f t="shared" ref="EE360:EU360" si="757">SUM(EE361:EE362)</f>
        <v>0</v>
      </c>
      <c r="EF360" s="65">
        <f t="shared" si="757"/>
        <v>0</v>
      </c>
      <c r="EG360" s="65">
        <f t="shared" si="757"/>
        <v>0</v>
      </c>
      <c r="EH360" s="65">
        <f t="shared" si="757"/>
        <v>0</v>
      </c>
      <c r="EI360" s="65">
        <f t="shared" si="757"/>
        <v>0</v>
      </c>
      <c r="EJ360" s="65">
        <f t="shared" si="757"/>
        <v>0</v>
      </c>
      <c r="EK360" s="65">
        <f t="shared" si="757"/>
        <v>0</v>
      </c>
      <c r="EL360" s="65">
        <f t="shared" si="757"/>
        <v>0</v>
      </c>
      <c r="EM360" s="65">
        <f t="shared" si="757"/>
        <v>0</v>
      </c>
      <c r="EN360" s="65">
        <f t="shared" si="757"/>
        <v>0</v>
      </c>
      <c r="EO360" s="65">
        <f t="shared" si="757"/>
        <v>0</v>
      </c>
      <c r="EP360" s="65">
        <f t="shared" si="757"/>
        <v>0</v>
      </c>
      <c r="EQ360" s="65">
        <f t="shared" si="757"/>
        <v>0</v>
      </c>
      <c r="ER360" s="65">
        <f t="shared" si="757"/>
        <v>0</v>
      </c>
      <c r="ES360" s="65">
        <f t="shared" si="757"/>
        <v>80000000</v>
      </c>
      <c r="ET360" s="65">
        <f t="shared" si="757"/>
        <v>112479700</v>
      </c>
      <c r="EU360" s="65">
        <f t="shared" si="757"/>
        <v>21600000</v>
      </c>
      <c r="EV360" s="65">
        <f>SUM(EV361:EV362)</f>
        <v>5800000</v>
      </c>
      <c r="EW360" s="675"/>
      <c r="EX360" s="675"/>
      <c r="EY360" s="675"/>
      <c r="EZ360" s="675"/>
      <c r="FA360" s="675"/>
      <c r="FB360" s="675"/>
      <c r="FC360" s="675"/>
      <c r="FD360" s="675"/>
      <c r="FE360" s="675"/>
      <c r="FF360" s="82">
        <f>SUM(FF361:FF362)</f>
        <v>80000000</v>
      </c>
      <c r="FG360" s="65">
        <f>SUM(FG361:FG362)</f>
        <v>330000000</v>
      </c>
    </row>
    <row r="361" spans="1:163" ht="120.75" customHeight="1" x14ac:dyDescent="0.2">
      <c r="A361" s="299"/>
      <c r="B361" s="299"/>
      <c r="C361" s="219">
        <v>38</v>
      </c>
      <c r="D361" s="595" t="s">
        <v>796</v>
      </c>
      <c r="E361" s="217">
        <v>0</v>
      </c>
      <c r="F361" s="217">
        <v>2</v>
      </c>
      <c r="G361" s="226">
        <v>241</v>
      </c>
      <c r="H361" s="222" t="s">
        <v>809</v>
      </c>
      <c r="I361" s="455" t="s">
        <v>810</v>
      </c>
      <c r="J361" s="226" t="s">
        <v>799</v>
      </c>
      <c r="K361" s="364">
        <v>12</v>
      </c>
      <c r="L361" s="247" t="s">
        <v>58</v>
      </c>
      <c r="M361" s="564">
        <v>1</v>
      </c>
      <c r="N361" s="564">
        <v>1</v>
      </c>
      <c r="O361" s="594">
        <v>1</v>
      </c>
      <c r="P361" s="955">
        <v>1</v>
      </c>
      <c r="Q361" s="240">
        <v>1</v>
      </c>
      <c r="R361" s="228"/>
      <c r="S361" s="930">
        <v>1</v>
      </c>
      <c r="T361" s="240">
        <v>1</v>
      </c>
      <c r="U361" s="240"/>
      <c r="V361" s="930">
        <v>0.25</v>
      </c>
      <c r="W361" s="240">
        <v>1</v>
      </c>
      <c r="X361" s="240"/>
      <c r="Y361" s="529">
        <f>BL361/BL360</f>
        <v>0.5625</v>
      </c>
      <c r="Z361" s="227">
        <v>11</v>
      </c>
      <c r="AA361" s="224" t="s">
        <v>230</v>
      </c>
      <c r="AB361" s="77"/>
      <c r="AC361" s="78"/>
      <c r="AD361" s="79"/>
      <c r="AE361" s="79"/>
      <c r="AF361" s="77"/>
      <c r="AG361" s="78"/>
      <c r="AH361" s="78"/>
      <c r="AI361" s="78"/>
      <c r="AJ361" s="77">
        <v>45000000</v>
      </c>
      <c r="AK361" s="75">
        <v>45000000</v>
      </c>
      <c r="AL361" s="78">
        <v>14709500</v>
      </c>
      <c r="AM361" s="78">
        <v>10000000</v>
      </c>
      <c r="AN361" s="77"/>
      <c r="AO361" s="78"/>
      <c r="AP361" s="78"/>
      <c r="AQ361" s="78"/>
      <c r="AR361" s="77"/>
      <c r="AS361" s="78"/>
      <c r="AT361" s="79"/>
      <c r="AU361" s="79"/>
      <c r="AV361" s="77"/>
      <c r="AW361" s="78"/>
      <c r="AX361" s="78"/>
      <c r="AY361" s="78"/>
      <c r="AZ361" s="77"/>
      <c r="BA361" s="78"/>
      <c r="BB361" s="78"/>
      <c r="BC361" s="78"/>
      <c r="BD361" s="77"/>
      <c r="BE361" s="78"/>
      <c r="BF361" s="79"/>
      <c r="BG361" s="79"/>
      <c r="BH361" s="77"/>
      <c r="BI361" s="78"/>
      <c r="BJ361" s="78"/>
      <c r="BK361" s="78"/>
      <c r="BL361" s="67">
        <f>+AB361+AF361+AJ361+AN361+AR361+AV361+AZ361+BD361+BH361</f>
        <v>45000000</v>
      </c>
      <c r="BM361" s="68">
        <f t="shared" ref="BM361:BO362" si="758">AC361+AG361+AK361+AO361+AS361+AW361+BA361+BE361+BI361</f>
        <v>45000000</v>
      </c>
      <c r="BN361" s="68">
        <f t="shared" si="758"/>
        <v>14709500</v>
      </c>
      <c r="BO361" s="68">
        <f t="shared" si="758"/>
        <v>10000000</v>
      </c>
      <c r="BP361" s="682"/>
      <c r="BQ361" s="238"/>
      <c r="BR361" s="238"/>
      <c r="BS361" s="238"/>
      <c r="BT361" s="682"/>
      <c r="BU361" s="238"/>
      <c r="BV361" s="238"/>
      <c r="BW361" s="238"/>
      <c r="BX361" s="238"/>
      <c r="BY361" s="685">
        <v>50625000</v>
      </c>
      <c r="BZ361" s="238">
        <v>50625000</v>
      </c>
      <c r="CA361" s="238">
        <v>50625000</v>
      </c>
      <c r="CB361" s="238">
        <v>50625000</v>
      </c>
      <c r="CC361" s="238"/>
      <c r="CD361" s="682"/>
      <c r="CE361" s="238"/>
      <c r="CF361" s="238"/>
      <c r="CG361" s="238"/>
      <c r="CH361" s="682"/>
      <c r="CI361" s="238"/>
      <c r="CJ361" s="238"/>
      <c r="CK361" s="238"/>
      <c r="CL361" s="682"/>
      <c r="CM361" s="238"/>
      <c r="CN361" s="238"/>
      <c r="CO361" s="238"/>
      <c r="CP361" s="682"/>
      <c r="CQ361" s="238"/>
      <c r="CR361" s="238"/>
      <c r="CS361" s="238"/>
      <c r="CT361" s="238"/>
      <c r="CU361" s="682"/>
      <c r="CV361" s="238"/>
      <c r="CW361" s="238"/>
      <c r="CX361" s="238"/>
      <c r="CY361" s="238"/>
      <c r="CZ361" s="682"/>
      <c r="DA361" s="238"/>
      <c r="DB361" s="238"/>
      <c r="DC361" s="238"/>
      <c r="DD361" s="676">
        <f t="shared" ref="DD361:DG362" si="759">BP361+BT361+BY361+CD361+CH361+CL361+CP361+CU361+CZ361</f>
        <v>50625000</v>
      </c>
      <c r="DE361" s="711">
        <f t="shared" si="759"/>
        <v>50625000</v>
      </c>
      <c r="DF361" s="711">
        <f t="shared" si="759"/>
        <v>50625000</v>
      </c>
      <c r="DG361" s="711">
        <f t="shared" si="759"/>
        <v>50625000</v>
      </c>
      <c r="DH361" s="711"/>
      <c r="DI361" s="682"/>
      <c r="DJ361" s="686"/>
      <c r="DK361" s="682"/>
      <c r="DL361" s="682"/>
      <c r="DM361" s="682"/>
      <c r="DN361" s="682">
        <v>27479700</v>
      </c>
      <c r="DO361" s="682"/>
      <c r="DP361" s="682"/>
      <c r="DQ361" s="682">
        <v>45000000</v>
      </c>
      <c r="DR361" s="682">
        <v>30000000</v>
      </c>
      <c r="DS361" s="682">
        <v>13200000</v>
      </c>
      <c r="DT361" s="682">
        <v>4400000</v>
      </c>
      <c r="DU361" s="682"/>
      <c r="DV361" s="682"/>
      <c r="DW361" s="682"/>
      <c r="DX361" s="682"/>
      <c r="DY361" s="682"/>
      <c r="DZ361" s="682"/>
      <c r="EA361" s="682"/>
      <c r="EB361" s="682"/>
      <c r="EC361" s="682"/>
      <c r="ED361" s="682"/>
      <c r="EE361" s="682"/>
      <c r="EF361" s="682"/>
      <c r="EG361" s="682"/>
      <c r="EH361" s="682"/>
      <c r="EI361" s="682"/>
      <c r="EJ361" s="682"/>
      <c r="EK361" s="682"/>
      <c r="EL361" s="682"/>
      <c r="EM361" s="682"/>
      <c r="EN361" s="682"/>
      <c r="EO361" s="682"/>
      <c r="EP361" s="682"/>
      <c r="EQ361" s="682"/>
      <c r="ER361" s="682"/>
      <c r="ES361" s="676">
        <f>DI361+DM361+DQ361+DU361+DY361+EC361+EG361+EK361+EO361</f>
        <v>45000000</v>
      </c>
      <c r="ET361" s="690">
        <f t="shared" ref="ET361:EV362" si="760">DJ361+DN361+DR361+DV361+DZ361+ED361+EH361+EL361+EP361</f>
        <v>57479700</v>
      </c>
      <c r="EU361" s="690">
        <f t="shared" si="760"/>
        <v>13200000</v>
      </c>
      <c r="EV361" s="690">
        <f t="shared" si="760"/>
        <v>4400000</v>
      </c>
      <c r="EW361" s="834"/>
      <c r="EX361" s="682"/>
      <c r="EY361" s="682">
        <v>45000000</v>
      </c>
      <c r="EZ361" s="682"/>
      <c r="FA361" s="682"/>
      <c r="FB361" s="682"/>
      <c r="FC361" s="682"/>
      <c r="FD361" s="682"/>
      <c r="FE361" s="682"/>
      <c r="FF361" s="676">
        <f>EW361+EX361+EY361+EZ361+FA361+FB361+FC361+FD361+FE361</f>
        <v>45000000</v>
      </c>
      <c r="FG361" s="107">
        <f>BL361+DD361+ES361+FF361</f>
        <v>185625000</v>
      </c>
    </row>
    <row r="362" spans="1:163" ht="80.25" customHeight="1" x14ac:dyDescent="0.2">
      <c r="A362" s="358"/>
      <c r="B362" s="358"/>
      <c r="C362" s="334"/>
      <c r="D362" s="304"/>
      <c r="E362" s="304"/>
      <c r="F362" s="304"/>
      <c r="G362" s="226">
        <v>242</v>
      </c>
      <c r="H362" s="222" t="s">
        <v>811</v>
      </c>
      <c r="I362" s="218" t="s">
        <v>812</v>
      </c>
      <c r="J362" s="226" t="s">
        <v>799</v>
      </c>
      <c r="K362" s="364">
        <v>12</v>
      </c>
      <c r="L362" s="247" t="s">
        <v>58</v>
      </c>
      <c r="M362" s="564">
        <v>1</v>
      </c>
      <c r="N362" s="564">
        <v>1</v>
      </c>
      <c r="O362" s="429">
        <v>1</v>
      </c>
      <c r="P362" s="946">
        <v>1</v>
      </c>
      <c r="Q362" s="217">
        <v>1</v>
      </c>
      <c r="R362" s="228"/>
      <c r="S362" s="923">
        <v>1</v>
      </c>
      <c r="T362" s="217">
        <v>1</v>
      </c>
      <c r="U362" s="462"/>
      <c r="V362" s="1034">
        <v>0.15</v>
      </c>
      <c r="W362" s="217">
        <v>1</v>
      </c>
      <c r="X362" s="462"/>
      <c r="Y362" s="529">
        <f>BL362/BL360</f>
        <v>0.4375</v>
      </c>
      <c r="Z362" s="227">
        <v>11</v>
      </c>
      <c r="AA362" s="224" t="s">
        <v>230</v>
      </c>
      <c r="AB362" s="77"/>
      <c r="AC362" s="78"/>
      <c r="AD362" s="79"/>
      <c r="AE362" s="79"/>
      <c r="AF362" s="77"/>
      <c r="AG362" s="78"/>
      <c r="AH362" s="78"/>
      <c r="AI362" s="78"/>
      <c r="AJ362" s="77">
        <v>35000000</v>
      </c>
      <c r="AK362" s="75">
        <v>35000000</v>
      </c>
      <c r="AL362" s="78">
        <v>28758750</v>
      </c>
      <c r="AM362" s="78">
        <v>28758750</v>
      </c>
      <c r="AN362" s="77"/>
      <c r="AO362" s="78"/>
      <c r="AP362" s="78"/>
      <c r="AQ362" s="78"/>
      <c r="AR362" s="77"/>
      <c r="AS362" s="78"/>
      <c r="AT362" s="79"/>
      <c r="AU362" s="79"/>
      <c r="AV362" s="77"/>
      <c r="AW362" s="78"/>
      <c r="AX362" s="78"/>
      <c r="AY362" s="78"/>
      <c r="AZ362" s="77"/>
      <c r="BA362" s="78"/>
      <c r="BB362" s="78"/>
      <c r="BC362" s="78"/>
      <c r="BD362" s="77"/>
      <c r="BE362" s="78"/>
      <c r="BF362" s="79"/>
      <c r="BG362" s="79"/>
      <c r="BH362" s="77"/>
      <c r="BI362" s="78"/>
      <c r="BJ362" s="78"/>
      <c r="BK362" s="78"/>
      <c r="BL362" s="67">
        <f>+AB362+AF362+AJ362+AN362+AR362+AV362+AZ362+BD362+BH362</f>
        <v>35000000</v>
      </c>
      <c r="BM362" s="68">
        <f t="shared" si="758"/>
        <v>35000000</v>
      </c>
      <c r="BN362" s="68">
        <f t="shared" si="758"/>
        <v>28758750</v>
      </c>
      <c r="BO362" s="68">
        <f t="shared" si="758"/>
        <v>28758750</v>
      </c>
      <c r="BP362" s="682"/>
      <c r="BQ362" s="238"/>
      <c r="BR362" s="238"/>
      <c r="BS362" s="238"/>
      <c r="BT362" s="682"/>
      <c r="BU362" s="238"/>
      <c r="BV362" s="238"/>
      <c r="BW362" s="238"/>
      <c r="BX362" s="238"/>
      <c r="BY362" s="685">
        <v>39375000</v>
      </c>
      <c r="BZ362" s="238">
        <v>39375000</v>
      </c>
      <c r="CA362" s="238">
        <v>11895300</v>
      </c>
      <c r="CB362" s="238">
        <v>11895300</v>
      </c>
      <c r="CC362" s="238"/>
      <c r="CD362" s="682"/>
      <c r="CE362" s="238"/>
      <c r="CF362" s="238"/>
      <c r="CG362" s="238"/>
      <c r="CH362" s="682"/>
      <c r="CI362" s="238"/>
      <c r="CJ362" s="238"/>
      <c r="CK362" s="238"/>
      <c r="CL362" s="682"/>
      <c r="CM362" s="238"/>
      <c r="CN362" s="238"/>
      <c r="CO362" s="238"/>
      <c r="CP362" s="682"/>
      <c r="CQ362" s="238"/>
      <c r="CR362" s="238"/>
      <c r="CS362" s="238"/>
      <c r="CT362" s="238"/>
      <c r="CU362" s="682"/>
      <c r="CV362" s="238"/>
      <c r="CW362" s="238"/>
      <c r="CX362" s="238"/>
      <c r="CY362" s="238"/>
      <c r="CZ362" s="682"/>
      <c r="DA362" s="238"/>
      <c r="DB362" s="238"/>
      <c r="DC362" s="238"/>
      <c r="DD362" s="676">
        <f t="shared" si="759"/>
        <v>39375000</v>
      </c>
      <c r="DE362" s="711">
        <f t="shared" si="759"/>
        <v>39375000</v>
      </c>
      <c r="DF362" s="711">
        <f t="shared" si="759"/>
        <v>11895300</v>
      </c>
      <c r="DG362" s="711">
        <f t="shared" si="759"/>
        <v>11895300</v>
      </c>
      <c r="DH362" s="711"/>
      <c r="DI362" s="682"/>
      <c r="DJ362" s="686"/>
      <c r="DK362" s="682"/>
      <c r="DL362" s="682"/>
      <c r="DM362" s="682"/>
      <c r="DN362" s="682"/>
      <c r="DO362" s="682"/>
      <c r="DP362" s="682"/>
      <c r="DQ362" s="682">
        <v>35000000</v>
      </c>
      <c r="DR362" s="682">
        <v>55000000</v>
      </c>
      <c r="DS362" s="682">
        <v>8400000</v>
      </c>
      <c r="DT362" s="682">
        <v>1400000</v>
      </c>
      <c r="DU362" s="682"/>
      <c r="DV362" s="682"/>
      <c r="DW362" s="682"/>
      <c r="DX362" s="682"/>
      <c r="DY362" s="682"/>
      <c r="DZ362" s="682"/>
      <c r="EA362" s="682"/>
      <c r="EB362" s="682"/>
      <c r="EC362" s="682"/>
      <c r="ED362" s="682"/>
      <c r="EE362" s="682"/>
      <c r="EF362" s="682"/>
      <c r="EG362" s="682"/>
      <c r="EH362" s="682"/>
      <c r="EI362" s="682"/>
      <c r="EJ362" s="682"/>
      <c r="EK362" s="682"/>
      <c r="EL362" s="682"/>
      <c r="EM362" s="682"/>
      <c r="EN362" s="682"/>
      <c r="EO362" s="682"/>
      <c r="EP362" s="682"/>
      <c r="EQ362" s="682"/>
      <c r="ER362" s="682"/>
      <c r="ES362" s="676">
        <f>DI362+DM362+DQ362+DU362+DY362+EC362+EG362+EK362+EO362</f>
        <v>35000000</v>
      </c>
      <c r="ET362" s="690">
        <f t="shared" si="760"/>
        <v>55000000</v>
      </c>
      <c r="EU362" s="690">
        <f t="shared" si="760"/>
        <v>8400000</v>
      </c>
      <c r="EV362" s="690">
        <f t="shared" si="760"/>
        <v>1400000</v>
      </c>
      <c r="EW362" s="834"/>
      <c r="EX362" s="682"/>
      <c r="EY362" s="682">
        <v>35000000</v>
      </c>
      <c r="EZ362" s="682"/>
      <c r="FA362" s="682"/>
      <c r="FB362" s="682"/>
      <c r="FC362" s="682"/>
      <c r="FD362" s="682"/>
      <c r="FE362" s="682"/>
      <c r="FF362" s="676">
        <f>EW362+EX362+EY362+EZ362+FA362+FB362+FC362+FD362+FE362</f>
        <v>35000000</v>
      </c>
      <c r="FG362" s="107">
        <f>BL362+DD362+ES362+FF362</f>
        <v>144375000</v>
      </c>
    </row>
    <row r="363" spans="1:163" ht="24.75" customHeight="1" x14ac:dyDescent="0.2">
      <c r="A363" s="287">
        <v>5</v>
      </c>
      <c r="B363" s="288" t="s">
        <v>813</v>
      </c>
      <c r="C363" s="289"/>
      <c r="D363" s="184"/>
      <c r="E363" s="184"/>
      <c r="F363" s="184"/>
      <c r="G363" s="289"/>
      <c r="H363" s="290"/>
      <c r="I363" s="290"/>
      <c r="J363" s="291"/>
      <c r="K363" s="289"/>
      <c r="L363" s="292"/>
      <c r="M363" s="290"/>
      <c r="N363" s="290"/>
      <c r="O363" s="293"/>
      <c r="P363" s="293"/>
      <c r="Q363" s="290"/>
      <c r="R363" s="294"/>
      <c r="S363" s="875"/>
      <c r="T363" s="290"/>
      <c r="U363" s="290"/>
      <c r="V363" s="293"/>
      <c r="W363" s="289"/>
      <c r="X363" s="289"/>
      <c r="Y363" s="295"/>
      <c r="Z363" s="289"/>
      <c r="AA363" s="289"/>
      <c r="AB363" s="61">
        <f t="shared" ref="AB363:BK363" si="761">AB364+AB373+AB383</f>
        <v>0</v>
      </c>
      <c r="AC363" s="61">
        <f t="shared" si="761"/>
        <v>0</v>
      </c>
      <c r="AD363" s="61">
        <f t="shared" si="761"/>
        <v>0</v>
      </c>
      <c r="AE363" s="61">
        <f t="shared" si="761"/>
        <v>0</v>
      </c>
      <c r="AF363" s="61">
        <f t="shared" si="761"/>
        <v>64260244</v>
      </c>
      <c r="AG363" s="61">
        <f t="shared" si="761"/>
        <v>46963067.460000001</v>
      </c>
      <c r="AH363" s="61">
        <f t="shared" si="761"/>
        <v>12320000</v>
      </c>
      <c r="AI363" s="61">
        <f t="shared" si="761"/>
        <v>12320000</v>
      </c>
      <c r="AJ363" s="61">
        <f t="shared" si="761"/>
        <v>3467251891</v>
      </c>
      <c r="AK363" s="61">
        <f t="shared" si="761"/>
        <v>4088020116</v>
      </c>
      <c r="AL363" s="61">
        <f t="shared" si="761"/>
        <v>2669362509</v>
      </c>
      <c r="AM363" s="61">
        <f t="shared" si="761"/>
        <v>2484900024</v>
      </c>
      <c r="AN363" s="61">
        <f t="shared" si="761"/>
        <v>435000000</v>
      </c>
      <c r="AO363" s="61">
        <f t="shared" si="761"/>
        <v>170000000</v>
      </c>
      <c r="AP363" s="61">
        <f t="shared" si="761"/>
        <v>164266414</v>
      </c>
      <c r="AQ363" s="61">
        <f t="shared" si="761"/>
        <v>125928628</v>
      </c>
      <c r="AR363" s="61">
        <f t="shared" si="761"/>
        <v>0</v>
      </c>
      <c r="AS363" s="61">
        <f t="shared" si="761"/>
        <v>0</v>
      </c>
      <c r="AT363" s="61">
        <f t="shared" si="761"/>
        <v>0</v>
      </c>
      <c r="AU363" s="61">
        <f t="shared" si="761"/>
        <v>0</v>
      </c>
      <c r="AV363" s="61">
        <f t="shared" si="761"/>
        <v>0</v>
      </c>
      <c r="AW363" s="61">
        <f t="shared" si="761"/>
        <v>0</v>
      </c>
      <c r="AX363" s="61">
        <f t="shared" si="761"/>
        <v>0</v>
      </c>
      <c r="AY363" s="61">
        <f t="shared" si="761"/>
        <v>0</v>
      </c>
      <c r="AZ363" s="61">
        <f t="shared" si="761"/>
        <v>0</v>
      </c>
      <c r="BA363" s="61">
        <f t="shared" si="761"/>
        <v>0</v>
      </c>
      <c r="BB363" s="61">
        <f t="shared" si="761"/>
        <v>0</v>
      </c>
      <c r="BC363" s="61">
        <f t="shared" si="761"/>
        <v>0</v>
      </c>
      <c r="BD363" s="61">
        <f t="shared" si="761"/>
        <v>0</v>
      </c>
      <c r="BE363" s="61">
        <f t="shared" si="761"/>
        <v>0</v>
      </c>
      <c r="BF363" s="61">
        <f t="shared" si="761"/>
        <v>0</v>
      </c>
      <c r="BG363" s="61">
        <f t="shared" si="761"/>
        <v>0</v>
      </c>
      <c r="BH363" s="61">
        <f t="shared" si="761"/>
        <v>5097000000</v>
      </c>
      <c r="BI363" s="61">
        <f t="shared" si="761"/>
        <v>0</v>
      </c>
      <c r="BJ363" s="61">
        <f t="shared" si="761"/>
        <v>0</v>
      </c>
      <c r="BK363" s="61">
        <f t="shared" si="761"/>
        <v>0</v>
      </c>
      <c r="BL363" s="81">
        <f>BL364+BL373+BL383</f>
        <v>9063512135</v>
      </c>
      <c r="BM363" s="61">
        <f>BM364+BM373+BM383</f>
        <v>4304983183.46</v>
      </c>
      <c r="BN363" s="61">
        <f>BN364+BN373+BN383</f>
        <v>2845948923</v>
      </c>
      <c r="BO363" s="61">
        <f>BO364+BO373+BO383</f>
        <v>2623148652</v>
      </c>
      <c r="BP363" s="61">
        <f t="shared" ref="BP363:EF363" si="762">BP364+BP373+BP383</f>
        <v>4000000000</v>
      </c>
      <c r="BQ363" s="132">
        <f t="shared" si="762"/>
        <v>0</v>
      </c>
      <c r="BR363" s="132">
        <f t="shared" si="762"/>
        <v>0</v>
      </c>
      <c r="BS363" s="132">
        <f t="shared" si="762"/>
        <v>0</v>
      </c>
      <c r="BT363" s="61">
        <f t="shared" si="762"/>
        <v>41200000</v>
      </c>
      <c r="BU363" s="132">
        <f t="shared" si="762"/>
        <v>2786629201</v>
      </c>
      <c r="BV363" s="132">
        <f t="shared" si="762"/>
        <v>959389886</v>
      </c>
      <c r="BW363" s="132">
        <f t="shared" si="762"/>
        <v>945109886</v>
      </c>
      <c r="BX363" s="132">
        <f t="shared" si="762"/>
        <v>0</v>
      </c>
      <c r="BY363" s="61">
        <f t="shared" si="762"/>
        <v>2784152274</v>
      </c>
      <c r="BZ363" s="132">
        <f t="shared" si="762"/>
        <v>5854651089</v>
      </c>
      <c r="CA363" s="132">
        <f t="shared" si="762"/>
        <v>4864502701.2299995</v>
      </c>
      <c r="CB363" s="132">
        <f t="shared" si="762"/>
        <v>4433477021.2299995</v>
      </c>
      <c r="CC363" s="132">
        <f t="shared" si="762"/>
        <v>42000000</v>
      </c>
      <c r="CD363" s="61">
        <f t="shared" si="762"/>
        <v>200000000</v>
      </c>
      <c r="CE363" s="132">
        <f t="shared" si="762"/>
        <v>284641017</v>
      </c>
      <c r="CF363" s="132">
        <f t="shared" si="762"/>
        <v>241082281</v>
      </c>
      <c r="CG363" s="132">
        <f t="shared" si="762"/>
        <v>218243781</v>
      </c>
      <c r="CH363" s="61">
        <f t="shared" si="762"/>
        <v>0</v>
      </c>
      <c r="CI363" s="132">
        <f t="shared" si="762"/>
        <v>0</v>
      </c>
      <c r="CJ363" s="132">
        <f t="shared" si="762"/>
        <v>0</v>
      </c>
      <c r="CK363" s="132">
        <f t="shared" si="762"/>
        <v>0</v>
      </c>
      <c r="CL363" s="61">
        <f t="shared" si="762"/>
        <v>0</v>
      </c>
      <c r="CM363" s="132">
        <f t="shared" si="762"/>
        <v>0</v>
      </c>
      <c r="CN363" s="132">
        <f t="shared" si="762"/>
        <v>0</v>
      </c>
      <c r="CO363" s="132">
        <f t="shared" si="762"/>
        <v>0</v>
      </c>
      <c r="CP363" s="61">
        <f t="shared" si="762"/>
        <v>0</v>
      </c>
      <c r="CQ363" s="132">
        <f t="shared" si="762"/>
        <v>0</v>
      </c>
      <c r="CR363" s="132">
        <f t="shared" si="762"/>
        <v>0</v>
      </c>
      <c r="CS363" s="132">
        <f t="shared" si="762"/>
        <v>0</v>
      </c>
      <c r="CT363" s="132">
        <f t="shared" si="762"/>
        <v>0</v>
      </c>
      <c r="CU363" s="61">
        <f t="shared" si="762"/>
        <v>0</v>
      </c>
      <c r="CV363" s="132">
        <f t="shared" si="762"/>
        <v>0</v>
      </c>
      <c r="CW363" s="132">
        <f t="shared" si="762"/>
        <v>0</v>
      </c>
      <c r="CX363" s="132">
        <f t="shared" si="762"/>
        <v>0</v>
      </c>
      <c r="CY363" s="132">
        <f t="shared" si="762"/>
        <v>0</v>
      </c>
      <c r="CZ363" s="61">
        <f t="shared" si="762"/>
        <v>3000000000</v>
      </c>
      <c r="DA363" s="132">
        <f t="shared" si="762"/>
        <v>0</v>
      </c>
      <c r="DB363" s="132">
        <f t="shared" si="762"/>
        <v>0</v>
      </c>
      <c r="DC363" s="132">
        <f t="shared" si="762"/>
        <v>0</v>
      </c>
      <c r="DD363" s="61">
        <f t="shared" si="762"/>
        <v>10025352274</v>
      </c>
      <c r="DE363" s="61">
        <f t="shared" si="762"/>
        <v>8925921307</v>
      </c>
      <c r="DF363" s="61">
        <f t="shared" si="762"/>
        <v>6064974868.2299995</v>
      </c>
      <c r="DG363" s="61">
        <f t="shared" si="762"/>
        <v>5596830688.2299995</v>
      </c>
      <c r="DH363" s="61">
        <f t="shared" si="762"/>
        <v>42000000</v>
      </c>
      <c r="DI363" s="61">
        <f t="shared" si="762"/>
        <v>0</v>
      </c>
      <c r="DJ363" s="61">
        <f t="shared" si="762"/>
        <v>5000000000</v>
      </c>
      <c r="DK363" s="61">
        <f t="shared" si="762"/>
        <v>0</v>
      </c>
      <c r="DL363" s="61">
        <f t="shared" si="762"/>
        <v>0</v>
      </c>
      <c r="DM363" s="61">
        <f t="shared" si="762"/>
        <v>42436000</v>
      </c>
      <c r="DN363" s="61">
        <f t="shared" si="762"/>
        <v>2183382721</v>
      </c>
      <c r="DO363" s="61">
        <f t="shared" si="762"/>
        <v>49320000</v>
      </c>
      <c r="DP363" s="61">
        <f t="shared" si="762"/>
        <v>11400000</v>
      </c>
      <c r="DQ363" s="61">
        <f t="shared" si="762"/>
        <v>2165304749</v>
      </c>
      <c r="DR363" s="61">
        <f t="shared" si="762"/>
        <v>5045000000</v>
      </c>
      <c r="DS363" s="61">
        <f t="shared" si="762"/>
        <v>2566942792</v>
      </c>
      <c r="DT363" s="61">
        <f t="shared" si="762"/>
        <v>532713332</v>
      </c>
      <c r="DU363" s="61">
        <f t="shared" si="762"/>
        <v>200000000</v>
      </c>
      <c r="DV363" s="61">
        <f t="shared" si="762"/>
        <v>293558736</v>
      </c>
      <c r="DW363" s="61">
        <f t="shared" si="762"/>
        <v>119490000</v>
      </c>
      <c r="DX363" s="61">
        <f t="shared" si="762"/>
        <v>34140000</v>
      </c>
      <c r="DY363" s="61">
        <f t="shared" si="762"/>
        <v>0</v>
      </c>
      <c r="DZ363" s="61">
        <f t="shared" si="762"/>
        <v>0</v>
      </c>
      <c r="EA363" s="61">
        <f t="shared" si="762"/>
        <v>0</v>
      </c>
      <c r="EB363" s="61">
        <f t="shared" si="762"/>
        <v>0</v>
      </c>
      <c r="EC363" s="61">
        <f t="shared" si="762"/>
        <v>0</v>
      </c>
      <c r="ED363" s="61">
        <f t="shared" si="762"/>
        <v>0</v>
      </c>
      <c r="EE363" s="61">
        <f t="shared" si="762"/>
        <v>0</v>
      </c>
      <c r="EF363" s="61">
        <f t="shared" si="762"/>
        <v>0</v>
      </c>
      <c r="EG363" s="61">
        <f t="shared" ref="EG363" si="763">EG364+EG373+EG383</f>
        <v>0</v>
      </c>
      <c r="EH363" s="61">
        <f t="shared" ref="EH363:EU363" si="764">EH364+EH373+EH383</f>
        <v>0</v>
      </c>
      <c r="EI363" s="61">
        <f t="shared" si="764"/>
        <v>0</v>
      </c>
      <c r="EJ363" s="61">
        <f t="shared" si="764"/>
        <v>0</v>
      </c>
      <c r="EK363" s="61">
        <f t="shared" si="764"/>
        <v>0</v>
      </c>
      <c r="EL363" s="61">
        <f t="shared" si="764"/>
        <v>0</v>
      </c>
      <c r="EM363" s="61">
        <f t="shared" si="764"/>
        <v>0</v>
      </c>
      <c r="EN363" s="61">
        <f t="shared" si="764"/>
        <v>0</v>
      </c>
      <c r="EO363" s="61">
        <f t="shared" si="764"/>
        <v>3000000000</v>
      </c>
      <c r="EP363" s="61">
        <f t="shared" si="764"/>
        <v>0</v>
      </c>
      <c r="EQ363" s="61">
        <f t="shared" si="764"/>
        <v>0</v>
      </c>
      <c r="ER363" s="61">
        <f t="shared" si="764"/>
        <v>0</v>
      </c>
      <c r="ES363" s="61">
        <f t="shared" si="764"/>
        <v>5407740749</v>
      </c>
      <c r="ET363" s="61">
        <f t="shared" si="764"/>
        <v>12521941457</v>
      </c>
      <c r="EU363" s="61">
        <f t="shared" si="764"/>
        <v>2735752792</v>
      </c>
      <c r="EV363" s="61">
        <f>EV364+EV373+EV383</f>
        <v>578253332</v>
      </c>
      <c r="EW363" s="673"/>
      <c r="EX363" s="673"/>
      <c r="EY363" s="673"/>
      <c r="EZ363" s="673"/>
      <c r="FA363" s="673"/>
      <c r="FB363" s="673"/>
      <c r="FC363" s="673"/>
      <c r="FD363" s="673"/>
      <c r="FE363" s="673"/>
      <c r="FF363" s="803">
        <f>FF364+FF373+FF383</f>
        <v>5303709080</v>
      </c>
      <c r="FG363" s="61">
        <f>FG364+FG373+FG383</f>
        <v>29800314238</v>
      </c>
    </row>
    <row r="364" spans="1:163" ht="24.75" customHeight="1" x14ac:dyDescent="0.2">
      <c r="A364" s="296"/>
      <c r="B364" s="192">
        <v>26</v>
      </c>
      <c r="C364" s="297" t="s">
        <v>814</v>
      </c>
      <c r="D364" s="197"/>
      <c r="E364" s="197"/>
      <c r="F364" s="195"/>
      <c r="G364" s="196"/>
      <c r="H364" s="197"/>
      <c r="I364" s="197"/>
      <c r="J364" s="198"/>
      <c r="K364" s="196"/>
      <c r="L364" s="199"/>
      <c r="M364" s="197"/>
      <c r="N364" s="197"/>
      <c r="O364" s="200"/>
      <c r="P364" s="200"/>
      <c r="Q364" s="197"/>
      <c r="R364" s="201"/>
      <c r="S364" s="864"/>
      <c r="T364" s="197"/>
      <c r="U364" s="197"/>
      <c r="V364" s="200"/>
      <c r="W364" s="196"/>
      <c r="X364" s="196"/>
      <c r="Y364" s="298"/>
      <c r="Z364" s="196"/>
      <c r="AA364" s="196"/>
      <c r="AB364" s="63">
        <f t="shared" ref="AB364:BK364" si="765">AB365+AB370</f>
        <v>0</v>
      </c>
      <c r="AC364" s="63">
        <f t="shared" si="765"/>
        <v>0</v>
      </c>
      <c r="AD364" s="63">
        <f t="shared" si="765"/>
        <v>0</v>
      </c>
      <c r="AE364" s="63">
        <f t="shared" si="765"/>
        <v>0</v>
      </c>
      <c r="AF364" s="63">
        <f t="shared" si="765"/>
        <v>0</v>
      </c>
      <c r="AG364" s="63">
        <f t="shared" si="765"/>
        <v>0</v>
      </c>
      <c r="AH364" s="63">
        <f t="shared" si="765"/>
        <v>0</v>
      </c>
      <c r="AI364" s="63">
        <f t="shared" si="765"/>
        <v>0</v>
      </c>
      <c r="AJ364" s="63">
        <f t="shared" si="765"/>
        <v>400000000</v>
      </c>
      <c r="AK364" s="63">
        <f t="shared" si="765"/>
        <v>500000000</v>
      </c>
      <c r="AL364" s="63">
        <f t="shared" si="765"/>
        <v>152501587</v>
      </c>
      <c r="AM364" s="63">
        <f t="shared" si="765"/>
        <v>152501587</v>
      </c>
      <c r="AN364" s="63">
        <f t="shared" si="765"/>
        <v>0</v>
      </c>
      <c r="AO364" s="63">
        <f t="shared" si="765"/>
        <v>0</v>
      </c>
      <c r="AP364" s="63">
        <f t="shared" si="765"/>
        <v>0</v>
      </c>
      <c r="AQ364" s="63">
        <f t="shared" si="765"/>
        <v>0</v>
      </c>
      <c r="AR364" s="63">
        <f t="shared" si="765"/>
        <v>0</v>
      </c>
      <c r="AS364" s="63">
        <f t="shared" si="765"/>
        <v>0</v>
      </c>
      <c r="AT364" s="63">
        <f t="shared" si="765"/>
        <v>0</v>
      </c>
      <c r="AU364" s="63">
        <f t="shared" si="765"/>
        <v>0</v>
      </c>
      <c r="AV364" s="63">
        <f t="shared" si="765"/>
        <v>0</v>
      </c>
      <c r="AW364" s="63">
        <f t="shared" si="765"/>
        <v>0</v>
      </c>
      <c r="AX364" s="63">
        <f t="shared" si="765"/>
        <v>0</v>
      </c>
      <c r="AY364" s="63">
        <f t="shared" si="765"/>
        <v>0</v>
      </c>
      <c r="AZ364" s="63">
        <f t="shared" si="765"/>
        <v>0</v>
      </c>
      <c r="BA364" s="63">
        <f t="shared" si="765"/>
        <v>0</v>
      </c>
      <c r="BB364" s="63">
        <f t="shared" si="765"/>
        <v>0</v>
      </c>
      <c r="BC364" s="63">
        <f t="shared" si="765"/>
        <v>0</v>
      </c>
      <c r="BD364" s="63">
        <f t="shared" si="765"/>
        <v>0</v>
      </c>
      <c r="BE364" s="63">
        <f t="shared" si="765"/>
        <v>0</v>
      </c>
      <c r="BF364" s="63">
        <f t="shared" si="765"/>
        <v>0</v>
      </c>
      <c r="BG364" s="63">
        <f t="shared" si="765"/>
        <v>0</v>
      </c>
      <c r="BH364" s="63">
        <f t="shared" si="765"/>
        <v>0</v>
      </c>
      <c r="BI364" s="63">
        <f t="shared" si="765"/>
        <v>0</v>
      </c>
      <c r="BJ364" s="63">
        <f t="shared" si="765"/>
        <v>0</v>
      </c>
      <c r="BK364" s="63">
        <f t="shared" si="765"/>
        <v>0</v>
      </c>
      <c r="BL364" s="64">
        <f>BL365+BL370</f>
        <v>400000000</v>
      </c>
      <c r="BM364" s="63">
        <f>BM365+BM370</f>
        <v>500000000</v>
      </c>
      <c r="BN364" s="63">
        <f>BN365+BN370</f>
        <v>152501587</v>
      </c>
      <c r="BO364" s="63">
        <f>BO365+BO370</f>
        <v>152501587</v>
      </c>
      <c r="BP364" s="63">
        <f t="shared" ref="BP364:EF364" si="766">BP365+BP370</f>
        <v>0</v>
      </c>
      <c r="BQ364" s="133">
        <f t="shared" si="766"/>
        <v>0</v>
      </c>
      <c r="BR364" s="133">
        <f t="shared" si="766"/>
        <v>0</v>
      </c>
      <c r="BS364" s="133">
        <f t="shared" si="766"/>
        <v>0</v>
      </c>
      <c r="BT364" s="63">
        <f t="shared" si="766"/>
        <v>0</v>
      </c>
      <c r="BU364" s="133">
        <f t="shared" si="766"/>
        <v>400000000</v>
      </c>
      <c r="BV364" s="133">
        <f t="shared" si="766"/>
        <v>258706251</v>
      </c>
      <c r="BW364" s="133">
        <f t="shared" si="766"/>
        <v>244426251</v>
      </c>
      <c r="BX364" s="133"/>
      <c r="BY364" s="63">
        <f t="shared" si="766"/>
        <v>430000000</v>
      </c>
      <c r="BZ364" s="133">
        <f t="shared" si="766"/>
        <v>1179534666</v>
      </c>
      <c r="CA364" s="133">
        <f t="shared" si="766"/>
        <v>518666026</v>
      </c>
      <c r="CB364" s="133">
        <f t="shared" si="766"/>
        <v>499870326</v>
      </c>
      <c r="CC364" s="133"/>
      <c r="CD364" s="63">
        <f t="shared" si="766"/>
        <v>0</v>
      </c>
      <c r="CE364" s="133">
        <f t="shared" si="766"/>
        <v>0</v>
      </c>
      <c r="CF364" s="133">
        <f t="shared" si="766"/>
        <v>0</v>
      </c>
      <c r="CG364" s="133">
        <f t="shared" si="766"/>
        <v>0</v>
      </c>
      <c r="CH364" s="63">
        <f t="shared" si="766"/>
        <v>0</v>
      </c>
      <c r="CI364" s="133">
        <f t="shared" si="766"/>
        <v>0</v>
      </c>
      <c r="CJ364" s="133">
        <f t="shared" si="766"/>
        <v>0</v>
      </c>
      <c r="CK364" s="133">
        <f t="shared" si="766"/>
        <v>0</v>
      </c>
      <c r="CL364" s="63">
        <f t="shared" si="766"/>
        <v>0</v>
      </c>
      <c r="CM364" s="133">
        <f t="shared" si="766"/>
        <v>0</v>
      </c>
      <c r="CN364" s="133">
        <f t="shared" si="766"/>
        <v>0</v>
      </c>
      <c r="CO364" s="133">
        <f t="shared" si="766"/>
        <v>0</v>
      </c>
      <c r="CP364" s="63">
        <f t="shared" si="766"/>
        <v>0</v>
      </c>
      <c r="CQ364" s="133">
        <f t="shared" si="766"/>
        <v>0</v>
      </c>
      <c r="CR364" s="133">
        <f t="shared" si="766"/>
        <v>0</v>
      </c>
      <c r="CS364" s="133">
        <f t="shared" si="766"/>
        <v>0</v>
      </c>
      <c r="CT364" s="133"/>
      <c r="CU364" s="63">
        <f t="shared" si="766"/>
        <v>0</v>
      </c>
      <c r="CV364" s="133">
        <f t="shared" si="766"/>
        <v>0</v>
      </c>
      <c r="CW364" s="133">
        <f t="shared" si="766"/>
        <v>0</v>
      </c>
      <c r="CX364" s="133">
        <f t="shared" si="766"/>
        <v>0</v>
      </c>
      <c r="CY364" s="133"/>
      <c r="CZ364" s="63">
        <f t="shared" si="766"/>
        <v>0</v>
      </c>
      <c r="DA364" s="133">
        <f t="shared" si="766"/>
        <v>0</v>
      </c>
      <c r="DB364" s="133">
        <f t="shared" si="766"/>
        <v>0</v>
      </c>
      <c r="DC364" s="133">
        <f t="shared" si="766"/>
        <v>0</v>
      </c>
      <c r="DD364" s="63">
        <f t="shared" si="766"/>
        <v>430000000</v>
      </c>
      <c r="DE364" s="63">
        <f t="shared" si="766"/>
        <v>1579534666</v>
      </c>
      <c r="DF364" s="63">
        <f t="shared" si="766"/>
        <v>777372277</v>
      </c>
      <c r="DG364" s="63">
        <f t="shared" si="766"/>
        <v>744296577</v>
      </c>
      <c r="DH364" s="63"/>
      <c r="DI364" s="63">
        <f t="shared" si="766"/>
        <v>0</v>
      </c>
      <c r="DJ364" s="63">
        <f t="shared" si="766"/>
        <v>0</v>
      </c>
      <c r="DK364" s="63">
        <f t="shared" si="766"/>
        <v>0</v>
      </c>
      <c r="DL364" s="63">
        <f t="shared" si="766"/>
        <v>0</v>
      </c>
      <c r="DM364" s="63">
        <f t="shared" si="766"/>
        <v>0</v>
      </c>
      <c r="DN364" s="63">
        <f t="shared" si="766"/>
        <v>60000000</v>
      </c>
      <c r="DO364" s="63">
        <f t="shared" si="766"/>
        <v>0</v>
      </c>
      <c r="DP364" s="63">
        <f t="shared" si="766"/>
        <v>0</v>
      </c>
      <c r="DQ364" s="63">
        <f t="shared" si="766"/>
        <v>350000000</v>
      </c>
      <c r="DR364" s="63">
        <f t="shared" si="766"/>
        <v>796000000</v>
      </c>
      <c r="DS364" s="63">
        <f t="shared" si="766"/>
        <v>443440000</v>
      </c>
      <c r="DT364" s="63">
        <f t="shared" si="766"/>
        <v>114620000</v>
      </c>
      <c r="DU364" s="63">
        <f t="shared" si="766"/>
        <v>0</v>
      </c>
      <c r="DV364" s="63">
        <f t="shared" si="766"/>
        <v>0</v>
      </c>
      <c r="DW364" s="63">
        <f t="shared" si="766"/>
        <v>0</v>
      </c>
      <c r="DX364" s="63">
        <f t="shared" si="766"/>
        <v>0</v>
      </c>
      <c r="DY364" s="63">
        <f t="shared" si="766"/>
        <v>0</v>
      </c>
      <c r="DZ364" s="63">
        <f t="shared" si="766"/>
        <v>0</v>
      </c>
      <c r="EA364" s="63">
        <f t="shared" si="766"/>
        <v>0</v>
      </c>
      <c r="EB364" s="63">
        <f t="shared" si="766"/>
        <v>0</v>
      </c>
      <c r="EC364" s="63">
        <f t="shared" si="766"/>
        <v>0</v>
      </c>
      <c r="ED364" s="63">
        <f t="shared" si="766"/>
        <v>0</v>
      </c>
      <c r="EE364" s="63">
        <f t="shared" si="766"/>
        <v>0</v>
      </c>
      <c r="EF364" s="63">
        <f t="shared" si="766"/>
        <v>0</v>
      </c>
      <c r="EG364" s="63">
        <f t="shared" ref="EG364" si="767">EG365+EG370</f>
        <v>0</v>
      </c>
      <c r="EH364" s="63">
        <f t="shared" ref="EH364:EU364" si="768">EH365+EH370</f>
        <v>0</v>
      </c>
      <c r="EI364" s="63">
        <f t="shared" si="768"/>
        <v>0</v>
      </c>
      <c r="EJ364" s="63">
        <f t="shared" si="768"/>
        <v>0</v>
      </c>
      <c r="EK364" s="63">
        <f t="shared" si="768"/>
        <v>0</v>
      </c>
      <c r="EL364" s="63">
        <f t="shared" si="768"/>
        <v>0</v>
      </c>
      <c r="EM364" s="63">
        <f t="shared" si="768"/>
        <v>0</v>
      </c>
      <c r="EN364" s="63">
        <f t="shared" si="768"/>
        <v>0</v>
      </c>
      <c r="EO364" s="63">
        <f t="shared" si="768"/>
        <v>0</v>
      </c>
      <c r="EP364" s="63">
        <f t="shared" si="768"/>
        <v>0</v>
      </c>
      <c r="EQ364" s="63">
        <f t="shared" si="768"/>
        <v>0</v>
      </c>
      <c r="ER364" s="63">
        <f t="shared" si="768"/>
        <v>0</v>
      </c>
      <c r="ES364" s="63">
        <f t="shared" si="768"/>
        <v>350000000</v>
      </c>
      <c r="ET364" s="63">
        <f t="shared" si="768"/>
        <v>856000000</v>
      </c>
      <c r="EU364" s="63">
        <f t="shared" si="768"/>
        <v>443440000</v>
      </c>
      <c r="EV364" s="63">
        <f>EV365+EV370</f>
        <v>114620000</v>
      </c>
      <c r="EW364" s="674"/>
      <c r="EX364" s="674"/>
      <c r="EY364" s="674"/>
      <c r="EZ364" s="674"/>
      <c r="FA364" s="674"/>
      <c r="FB364" s="674"/>
      <c r="FC364" s="674"/>
      <c r="FD364" s="674"/>
      <c r="FE364" s="674"/>
      <c r="FF364" s="804">
        <f>FF365+FF370</f>
        <v>330000000</v>
      </c>
      <c r="FG364" s="63">
        <f>FG365+FG370</f>
        <v>1510000000</v>
      </c>
    </row>
    <row r="365" spans="1:163" ht="24.75" customHeight="1" x14ac:dyDescent="0.2">
      <c r="A365" s="299"/>
      <c r="B365" s="296"/>
      <c r="C365" s="205">
        <v>83</v>
      </c>
      <c r="D365" s="206" t="s">
        <v>815</v>
      </c>
      <c r="E365" s="209"/>
      <c r="F365" s="209"/>
      <c r="G365" s="208"/>
      <c r="H365" s="209"/>
      <c r="I365" s="209"/>
      <c r="J365" s="208"/>
      <c r="K365" s="210"/>
      <c r="L365" s="211"/>
      <c r="M365" s="209"/>
      <c r="N365" s="209"/>
      <c r="O365" s="212"/>
      <c r="P365" s="212"/>
      <c r="Q365" s="209"/>
      <c r="R365" s="213"/>
      <c r="S365" s="865"/>
      <c r="T365" s="209"/>
      <c r="U365" s="209"/>
      <c r="V365" s="212"/>
      <c r="W365" s="210"/>
      <c r="X365" s="210"/>
      <c r="Y365" s="300"/>
      <c r="Z365" s="210"/>
      <c r="AA365" s="210"/>
      <c r="AB365" s="65">
        <f t="shared" ref="AB365:BK365" si="769">SUM(AB366:AB369)</f>
        <v>0</v>
      </c>
      <c r="AC365" s="65">
        <f t="shared" si="769"/>
        <v>0</v>
      </c>
      <c r="AD365" s="65">
        <f t="shared" si="769"/>
        <v>0</v>
      </c>
      <c r="AE365" s="65">
        <f t="shared" si="769"/>
        <v>0</v>
      </c>
      <c r="AF365" s="65">
        <f t="shared" si="769"/>
        <v>0</v>
      </c>
      <c r="AG365" s="65">
        <f t="shared" si="769"/>
        <v>0</v>
      </c>
      <c r="AH365" s="65">
        <f t="shared" si="769"/>
        <v>0</v>
      </c>
      <c r="AI365" s="65">
        <f t="shared" si="769"/>
        <v>0</v>
      </c>
      <c r="AJ365" s="65">
        <f t="shared" si="769"/>
        <v>350000000</v>
      </c>
      <c r="AK365" s="65">
        <f t="shared" si="769"/>
        <v>450000000</v>
      </c>
      <c r="AL365" s="65">
        <f t="shared" si="769"/>
        <v>109350000</v>
      </c>
      <c r="AM365" s="65">
        <f t="shared" si="769"/>
        <v>109350000</v>
      </c>
      <c r="AN365" s="65">
        <f t="shared" si="769"/>
        <v>0</v>
      </c>
      <c r="AO365" s="65">
        <f t="shared" si="769"/>
        <v>0</v>
      </c>
      <c r="AP365" s="65">
        <f t="shared" si="769"/>
        <v>0</v>
      </c>
      <c r="AQ365" s="65">
        <f t="shared" si="769"/>
        <v>0</v>
      </c>
      <c r="AR365" s="65">
        <f t="shared" si="769"/>
        <v>0</v>
      </c>
      <c r="AS365" s="65">
        <f t="shared" si="769"/>
        <v>0</v>
      </c>
      <c r="AT365" s="65">
        <f t="shared" si="769"/>
        <v>0</v>
      </c>
      <c r="AU365" s="65">
        <f t="shared" si="769"/>
        <v>0</v>
      </c>
      <c r="AV365" s="65">
        <f t="shared" si="769"/>
        <v>0</v>
      </c>
      <c r="AW365" s="65">
        <f t="shared" si="769"/>
        <v>0</v>
      </c>
      <c r="AX365" s="65">
        <f t="shared" si="769"/>
        <v>0</v>
      </c>
      <c r="AY365" s="65">
        <f t="shared" si="769"/>
        <v>0</v>
      </c>
      <c r="AZ365" s="65">
        <f t="shared" si="769"/>
        <v>0</v>
      </c>
      <c r="BA365" s="65">
        <f t="shared" si="769"/>
        <v>0</v>
      </c>
      <c r="BB365" s="65">
        <f t="shared" si="769"/>
        <v>0</v>
      </c>
      <c r="BC365" s="65">
        <f t="shared" si="769"/>
        <v>0</v>
      </c>
      <c r="BD365" s="65">
        <f t="shared" si="769"/>
        <v>0</v>
      </c>
      <c r="BE365" s="65">
        <f t="shared" si="769"/>
        <v>0</v>
      </c>
      <c r="BF365" s="65">
        <f t="shared" si="769"/>
        <v>0</v>
      </c>
      <c r="BG365" s="65">
        <f t="shared" si="769"/>
        <v>0</v>
      </c>
      <c r="BH365" s="65">
        <f t="shared" si="769"/>
        <v>0</v>
      </c>
      <c r="BI365" s="65">
        <f t="shared" si="769"/>
        <v>0</v>
      </c>
      <c r="BJ365" s="65">
        <f t="shared" si="769"/>
        <v>0</v>
      </c>
      <c r="BK365" s="65">
        <f t="shared" si="769"/>
        <v>0</v>
      </c>
      <c r="BL365" s="66">
        <f>SUM(BL366:BL369)</f>
        <v>350000000</v>
      </c>
      <c r="BM365" s="65">
        <f>SUM(BM366:BM369)</f>
        <v>450000000</v>
      </c>
      <c r="BN365" s="65">
        <f>SUM(BN366:BN369)</f>
        <v>109350000</v>
      </c>
      <c r="BO365" s="65">
        <f>SUM(BO366:BO369)</f>
        <v>109350000</v>
      </c>
      <c r="BP365" s="65">
        <f t="shared" ref="BP365:EF365" si="770">SUM(BP366:BP369)</f>
        <v>0</v>
      </c>
      <c r="BQ365" s="135">
        <f t="shared" si="770"/>
        <v>0</v>
      </c>
      <c r="BR365" s="135">
        <f t="shared" si="770"/>
        <v>0</v>
      </c>
      <c r="BS365" s="135">
        <f t="shared" si="770"/>
        <v>0</v>
      </c>
      <c r="BT365" s="65">
        <f t="shared" si="770"/>
        <v>0</v>
      </c>
      <c r="BU365" s="135">
        <f t="shared" si="770"/>
        <v>400000000</v>
      </c>
      <c r="BV365" s="135">
        <f t="shared" si="770"/>
        <v>258706251</v>
      </c>
      <c r="BW365" s="135">
        <f t="shared" si="770"/>
        <v>244426251</v>
      </c>
      <c r="BX365" s="135"/>
      <c r="BY365" s="65">
        <f t="shared" si="770"/>
        <v>350000000</v>
      </c>
      <c r="BZ365" s="135">
        <f t="shared" si="770"/>
        <v>1099534666</v>
      </c>
      <c r="CA365" s="135">
        <f t="shared" si="770"/>
        <v>467812696</v>
      </c>
      <c r="CB365" s="135">
        <f t="shared" si="770"/>
        <v>458147996</v>
      </c>
      <c r="CC365" s="135"/>
      <c r="CD365" s="65">
        <f t="shared" si="770"/>
        <v>0</v>
      </c>
      <c r="CE365" s="135">
        <f t="shared" si="770"/>
        <v>0</v>
      </c>
      <c r="CF365" s="135">
        <f t="shared" si="770"/>
        <v>0</v>
      </c>
      <c r="CG365" s="135">
        <f t="shared" si="770"/>
        <v>0</v>
      </c>
      <c r="CH365" s="65">
        <f t="shared" si="770"/>
        <v>0</v>
      </c>
      <c r="CI365" s="135">
        <f t="shared" si="770"/>
        <v>0</v>
      </c>
      <c r="CJ365" s="135">
        <f t="shared" si="770"/>
        <v>0</v>
      </c>
      <c r="CK365" s="135">
        <f t="shared" si="770"/>
        <v>0</v>
      </c>
      <c r="CL365" s="65">
        <f t="shared" si="770"/>
        <v>0</v>
      </c>
      <c r="CM365" s="135">
        <f t="shared" si="770"/>
        <v>0</v>
      </c>
      <c r="CN365" s="135">
        <f t="shared" si="770"/>
        <v>0</v>
      </c>
      <c r="CO365" s="135">
        <f t="shared" si="770"/>
        <v>0</v>
      </c>
      <c r="CP365" s="65">
        <f t="shared" si="770"/>
        <v>0</v>
      </c>
      <c r="CQ365" s="135">
        <f t="shared" si="770"/>
        <v>0</v>
      </c>
      <c r="CR365" s="135">
        <f t="shared" si="770"/>
        <v>0</v>
      </c>
      <c r="CS365" s="135">
        <f t="shared" si="770"/>
        <v>0</v>
      </c>
      <c r="CT365" s="135"/>
      <c r="CU365" s="65">
        <f t="shared" si="770"/>
        <v>0</v>
      </c>
      <c r="CV365" s="135">
        <f t="shared" si="770"/>
        <v>0</v>
      </c>
      <c r="CW365" s="135">
        <f t="shared" si="770"/>
        <v>0</v>
      </c>
      <c r="CX365" s="135">
        <f t="shared" si="770"/>
        <v>0</v>
      </c>
      <c r="CY365" s="135"/>
      <c r="CZ365" s="65">
        <f t="shared" si="770"/>
        <v>0</v>
      </c>
      <c r="DA365" s="135">
        <f t="shared" si="770"/>
        <v>0</v>
      </c>
      <c r="DB365" s="135">
        <f t="shared" si="770"/>
        <v>0</v>
      </c>
      <c r="DC365" s="135">
        <f t="shared" si="770"/>
        <v>0</v>
      </c>
      <c r="DD365" s="65">
        <f t="shared" si="770"/>
        <v>350000000</v>
      </c>
      <c r="DE365" s="65">
        <f t="shared" si="770"/>
        <v>1499534666</v>
      </c>
      <c r="DF365" s="65">
        <f t="shared" si="770"/>
        <v>726518947</v>
      </c>
      <c r="DG365" s="65">
        <f t="shared" si="770"/>
        <v>702574247</v>
      </c>
      <c r="DH365" s="65"/>
      <c r="DI365" s="65">
        <f t="shared" si="770"/>
        <v>0</v>
      </c>
      <c r="DJ365" s="65">
        <f t="shared" si="770"/>
        <v>0</v>
      </c>
      <c r="DK365" s="65">
        <f t="shared" si="770"/>
        <v>0</v>
      </c>
      <c r="DL365" s="65">
        <f t="shared" si="770"/>
        <v>0</v>
      </c>
      <c r="DM365" s="65">
        <f t="shared" si="770"/>
        <v>0</v>
      </c>
      <c r="DN365" s="65">
        <f t="shared" si="770"/>
        <v>60000000</v>
      </c>
      <c r="DO365" s="65">
        <f t="shared" si="770"/>
        <v>0</v>
      </c>
      <c r="DP365" s="65">
        <f t="shared" si="770"/>
        <v>0</v>
      </c>
      <c r="DQ365" s="65">
        <f t="shared" si="770"/>
        <v>300000000</v>
      </c>
      <c r="DR365" s="65">
        <f t="shared" si="770"/>
        <v>717000000</v>
      </c>
      <c r="DS365" s="65">
        <f t="shared" si="770"/>
        <v>406440000</v>
      </c>
      <c r="DT365" s="65">
        <f t="shared" si="770"/>
        <v>83840000</v>
      </c>
      <c r="DU365" s="65">
        <f t="shared" si="770"/>
        <v>0</v>
      </c>
      <c r="DV365" s="65">
        <f t="shared" si="770"/>
        <v>0</v>
      </c>
      <c r="DW365" s="65">
        <f t="shared" si="770"/>
        <v>0</v>
      </c>
      <c r="DX365" s="65">
        <f t="shared" si="770"/>
        <v>0</v>
      </c>
      <c r="DY365" s="65">
        <f t="shared" si="770"/>
        <v>0</v>
      </c>
      <c r="DZ365" s="65">
        <f t="shared" si="770"/>
        <v>0</v>
      </c>
      <c r="EA365" s="65">
        <f t="shared" si="770"/>
        <v>0</v>
      </c>
      <c r="EB365" s="65">
        <f t="shared" si="770"/>
        <v>0</v>
      </c>
      <c r="EC365" s="65">
        <f t="shared" si="770"/>
        <v>0</v>
      </c>
      <c r="ED365" s="65">
        <f t="shared" si="770"/>
        <v>0</v>
      </c>
      <c r="EE365" s="65">
        <f t="shared" si="770"/>
        <v>0</v>
      </c>
      <c r="EF365" s="65">
        <f t="shared" si="770"/>
        <v>0</v>
      </c>
      <c r="EG365" s="65">
        <f t="shared" ref="EG365" si="771">SUM(EG366:EG369)</f>
        <v>0</v>
      </c>
      <c r="EH365" s="65">
        <f t="shared" ref="EH365:EU365" si="772">SUM(EH366:EH369)</f>
        <v>0</v>
      </c>
      <c r="EI365" s="65">
        <f t="shared" si="772"/>
        <v>0</v>
      </c>
      <c r="EJ365" s="65">
        <f t="shared" si="772"/>
        <v>0</v>
      </c>
      <c r="EK365" s="65">
        <f t="shared" si="772"/>
        <v>0</v>
      </c>
      <c r="EL365" s="65">
        <f t="shared" si="772"/>
        <v>0</v>
      </c>
      <c r="EM365" s="65">
        <f t="shared" si="772"/>
        <v>0</v>
      </c>
      <c r="EN365" s="65">
        <f t="shared" si="772"/>
        <v>0</v>
      </c>
      <c r="EO365" s="65">
        <f t="shared" si="772"/>
        <v>0</v>
      </c>
      <c r="EP365" s="65">
        <f t="shared" si="772"/>
        <v>0</v>
      </c>
      <c r="EQ365" s="65">
        <f t="shared" si="772"/>
        <v>0</v>
      </c>
      <c r="ER365" s="65">
        <f t="shared" si="772"/>
        <v>0</v>
      </c>
      <c r="ES365" s="65">
        <f t="shared" si="772"/>
        <v>300000000</v>
      </c>
      <c r="ET365" s="65">
        <f t="shared" si="772"/>
        <v>777000000</v>
      </c>
      <c r="EU365" s="65">
        <f t="shared" si="772"/>
        <v>406440000</v>
      </c>
      <c r="EV365" s="65">
        <f>SUM(EV366:EV369)</f>
        <v>83840000</v>
      </c>
      <c r="EW365" s="675"/>
      <c r="EX365" s="675"/>
      <c r="EY365" s="675"/>
      <c r="EZ365" s="675"/>
      <c r="FA365" s="675"/>
      <c r="FB365" s="675"/>
      <c r="FC365" s="675"/>
      <c r="FD365" s="675"/>
      <c r="FE365" s="675"/>
      <c r="FF365" s="82">
        <f>SUM(FF366:FF369)</f>
        <v>280000000</v>
      </c>
      <c r="FG365" s="65">
        <f>SUM(FG366:FG369)</f>
        <v>1280000000</v>
      </c>
    </row>
    <row r="366" spans="1:163" ht="93.75" customHeight="1" x14ac:dyDescent="0.2">
      <c r="A366" s="299"/>
      <c r="B366" s="299"/>
      <c r="C366" s="217">
        <v>37</v>
      </c>
      <c r="D366" s="218" t="s">
        <v>531</v>
      </c>
      <c r="E366" s="512" t="s">
        <v>532</v>
      </c>
      <c r="F366" s="448">
        <v>0.6</v>
      </c>
      <c r="G366" s="226">
        <v>243</v>
      </c>
      <c r="H366" s="734" t="s">
        <v>816</v>
      </c>
      <c r="I366" s="455" t="s">
        <v>817</v>
      </c>
      <c r="J366" s="223" t="s">
        <v>818</v>
      </c>
      <c r="K366" s="223">
        <v>17</v>
      </c>
      <c r="L366" s="577" t="s">
        <v>73</v>
      </c>
      <c r="M366" s="564" t="s">
        <v>53</v>
      </c>
      <c r="N366" s="564">
        <v>20</v>
      </c>
      <c r="O366" s="490">
        <v>2</v>
      </c>
      <c r="P366" s="919">
        <v>2</v>
      </c>
      <c r="Q366" s="564">
        <v>6</v>
      </c>
      <c r="R366" s="272"/>
      <c r="S366" s="931">
        <v>6</v>
      </c>
      <c r="T366" s="564">
        <v>6</v>
      </c>
      <c r="U366" s="564"/>
      <c r="V366" s="931">
        <v>0</v>
      </c>
      <c r="W366" s="564">
        <v>6</v>
      </c>
      <c r="X366" s="577"/>
      <c r="Y366" s="449">
        <f>BL366/$BL$365</f>
        <v>0.2857142857142857</v>
      </c>
      <c r="Z366" s="227">
        <v>16</v>
      </c>
      <c r="AA366" s="224" t="s">
        <v>375</v>
      </c>
      <c r="AB366" s="77"/>
      <c r="AC366" s="78"/>
      <c r="AD366" s="79"/>
      <c r="AE366" s="79"/>
      <c r="AF366" s="77"/>
      <c r="AG366" s="78"/>
      <c r="AH366" s="78"/>
      <c r="AI366" s="78"/>
      <c r="AJ366" s="77">
        <f>48000000+52000000</f>
        <v>100000000</v>
      </c>
      <c r="AK366" s="75">
        <v>100000000</v>
      </c>
      <c r="AL366" s="75">
        <v>82950000</v>
      </c>
      <c r="AM366" s="75">
        <v>82950000</v>
      </c>
      <c r="AN366" s="77"/>
      <c r="AO366" s="78"/>
      <c r="AP366" s="78"/>
      <c r="AQ366" s="78"/>
      <c r="AR366" s="77"/>
      <c r="AS366" s="78"/>
      <c r="AT366" s="79"/>
      <c r="AU366" s="79"/>
      <c r="AV366" s="77"/>
      <c r="AW366" s="78"/>
      <c r="AX366" s="78"/>
      <c r="AY366" s="78"/>
      <c r="AZ366" s="77"/>
      <c r="BA366" s="78"/>
      <c r="BB366" s="78"/>
      <c r="BC366" s="78"/>
      <c r="BD366" s="77"/>
      <c r="BE366" s="78"/>
      <c r="BF366" s="79"/>
      <c r="BG366" s="79"/>
      <c r="BH366" s="77"/>
      <c r="BI366" s="78"/>
      <c r="BJ366" s="78"/>
      <c r="BK366" s="78"/>
      <c r="BL366" s="67">
        <f>+AB366+AF366+AJ366+AN366+AR366+AV366+AZ366+BD366+BH366</f>
        <v>100000000</v>
      </c>
      <c r="BM366" s="68">
        <f t="shared" ref="BM366:BO369" si="773">AC366+AG366+AK366+AO366+AS366+AW366+BA366+BE366+BI366</f>
        <v>100000000</v>
      </c>
      <c r="BN366" s="68">
        <f t="shared" si="773"/>
        <v>82950000</v>
      </c>
      <c r="BO366" s="68">
        <f t="shared" si="773"/>
        <v>82950000</v>
      </c>
      <c r="BP366" s="682"/>
      <c r="BQ366" s="238"/>
      <c r="BR366" s="238"/>
      <c r="BS366" s="238"/>
      <c r="BT366" s="682"/>
      <c r="BU366" s="238"/>
      <c r="BV366" s="238"/>
      <c r="BW366" s="238"/>
      <c r="BX366" s="238"/>
      <c r="BY366" s="682">
        <v>100000000</v>
      </c>
      <c r="BZ366" s="238">
        <v>100000000</v>
      </c>
      <c r="CA366" s="238">
        <v>90287997</v>
      </c>
      <c r="CB366" s="238">
        <v>90287997</v>
      </c>
      <c r="CC366" s="238"/>
      <c r="CD366" s="682"/>
      <c r="CE366" s="238"/>
      <c r="CF366" s="238"/>
      <c r="CG366" s="238"/>
      <c r="CH366" s="682"/>
      <c r="CI366" s="238"/>
      <c r="CJ366" s="238"/>
      <c r="CK366" s="238"/>
      <c r="CL366" s="682"/>
      <c r="CM366" s="238"/>
      <c r="CN366" s="238"/>
      <c r="CO366" s="238"/>
      <c r="CP366" s="682"/>
      <c r="CQ366" s="238"/>
      <c r="CR366" s="238"/>
      <c r="CS366" s="238"/>
      <c r="CT366" s="238"/>
      <c r="CU366" s="682"/>
      <c r="CV366" s="238"/>
      <c r="CW366" s="238"/>
      <c r="CX366" s="238"/>
      <c r="CY366" s="238"/>
      <c r="CZ366" s="682"/>
      <c r="DA366" s="238"/>
      <c r="DB366" s="238"/>
      <c r="DC366" s="238"/>
      <c r="DD366" s="676">
        <f t="shared" ref="DD366:DG369" si="774">BP366+BT366+BY366+CD366+CH366+CL366+CP366+CU366+CZ366</f>
        <v>100000000</v>
      </c>
      <c r="DE366" s="711">
        <f t="shared" si="774"/>
        <v>100000000</v>
      </c>
      <c r="DF366" s="711">
        <f t="shared" si="774"/>
        <v>90287997</v>
      </c>
      <c r="DG366" s="711">
        <f t="shared" si="774"/>
        <v>90287997</v>
      </c>
      <c r="DH366" s="711"/>
      <c r="DI366" s="682"/>
      <c r="DJ366" s="686"/>
      <c r="DK366" s="682"/>
      <c r="DL366" s="682"/>
      <c r="DM366" s="682"/>
      <c r="DN366" s="858"/>
      <c r="DO366" s="859"/>
      <c r="DP366" s="859"/>
      <c r="DQ366" s="682">
        <v>85700000</v>
      </c>
      <c r="DR366" s="682">
        <v>72000000</v>
      </c>
      <c r="DS366" s="682">
        <v>68400000</v>
      </c>
      <c r="DT366" s="682">
        <v>7600000</v>
      </c>
      <c r="DU366" s="682"/>
      <c r="DV366" s="682"/>
      <c r="DW366" s="682"/>
      <c r="DX366" s="682"/>
      <c r="DY366" s="682"/>
      <c r="DZ366" s="682"/>
      <c r="EA366" s="682"/>
      <c r="EB366" s="682"/>
      <c r="EC366" s="682"/>
      <c r="ED366" s="682"/>
      <c r="EE366" s="682"/>
      <c r="EF366" s="682"/>
      <c r="EG366" s="682"/>
      <c r="EH366" s="682"/>
      <c r="EI366" s="682"/>
      <c r="EJ366" s="682"/>
      <c r="EK366" s="682"/>
      <c r="EL366" s="682"/>
      <c r="EM366" s="682"/>
      <c r="EN366" s="682"/>
      <c r="EO366" s="682"/>
      <c r="EP366" s="682"/>
      <c r="EQ366" s="682"/>
      <c r="ER366" s="682"/>
      <c r="ES366" s="676">
        <f>DI366+DM366+DQ366+DU366+DY366+EC366+EG366+EK366+EO366</f>
        <v>85700000</v>
      </c>
      <c r="ET366" s="690">
        <f t="shared" ref="ET366:EV369" si="775">DJ366+DN366+DR366+DV366+DZ366+ED366+EH366+EL366+EP366</f>
        <v>72000000</v>
      </c>
      <c r="EU366" s="690">
        <f t="shared" si="775"/>
        <v>68400000</v>
      </c>
      <c r="EV366" s="690">
        <f t="shared" si="775"/>
        <v>7600000</v>
      </c>
      <c r="EW366" s="834"/>
      <c r="EX366" s="682"/>
      <c r="EY366" s="682">
        <v>80000000</v>
      </c>
      <c r="EZ366" s="682"/>
      <c r="FA366" s="682"/>
      <c r="FB366" s="682"/>
      <c r="FC366" s="682"/>
      <c r="FD366" s="682"/>
      <c r="FE366" s="682"/>
      <c r="FF366" s="676">
        <f>EW366+EX366+EY366+EZ366+FA366+FB366+FC366+FD366+FE366</f>
        <v>80000000</v>
      </c>
      <c r="FG366" s="107">
        <f>BL366+DD366+ES366+FF366</f>
        <v>365700000</v>
      </c>
    </row>
    <row r="367" spans="1:163" ht="93.75" customHeight="1" x14ac:dyDescent="0.2">
      <c r="A367" s="299"/>
      <c r="B367" s="299"/>
      <c r="C367" s="240">
        <v>37</v>
      </c>
      <c r="D367" s="241" t="s">
        <v>819</v>
      </c>
      <c r="E367" s="242" t="s">
        <v>532</v>
      </c>
      <c r="F367" s="522">
        <v>0.6</v>
      </c>
      <c r="G367" s="226">
        <v>244</v>
      </c>
      <c r="H367" s="734" t="s">
        <v>820</v>
      </c>
      <c r="I367" s="218" t="s">
        <v>821</v>
      </c>
      <c r="J367" s="223" t="s">
        <v>818</v>
      </c>
      <c r="K367" s="223">
        <v>17</v>
      </c>
      <c r="L367" s="489" t="s">
        <v>73</v>
      </c>
      <c r="M367" s="490" t="s">
        <v>53</v>
      </c>
      <c r="N367" s="490">
        <v>40</v>
      </c>
      <c r="O367" s="490">
        <v>4</v>
      </c>
      <c r="P367" s="932">
        <v>4</v>
      </c>
      <c r="Q367" s="490">
        <v>12</v>
      </c>
      <c r="R367" s="228"/>
      <c r="S367" s="932">
        <v>12</v>
      </c>
      <c r="T367" s="490">
        <v>12</v>
      </c>
      <c r="U367" s="490"/>
      <c r="V367" s="932">
        <v>0</v>
      </c>
      <c r="W367" s="490">
        <v>12</v>
      </c>
      <c r="X367" s="489"/>
      <c r="Y367" s="449">
        <f>BL367/$BL$365</f>
        <v>0.11428571428571428</v>
      </c>
      <c r="Z367" s="227">
        <v>16</v>
      </c>
      <c r="AA367" s="224" t="s">
        <v>375</v>
      </c>
      <c r="AB367" s="77"/>
      <c r="AC367" s="78"/>
      <c r="AD367" s="79"/>
      <c r="AE367" s="79"/>
      <c r="AF367" s="77"/>
      <c r="AG367" s="78"/>
      <c r="AH367" s="78"/>
      <c r="AI367" s="78"/>
      <c r="AJ367" s="77">
        <v>40000000</v>
      </c>
      <c r="AK367" s="75">
        <v>140000000</v>
      </c>
      <c r="AL367" s="75">
        <v>6400000</v>
      </c>
      <c r="AM367" s="75">
        <v>6400000</v>
      </c>
      <c r="AN367" s="77"/>
      <c r="AO367" s="78"/>
      <c r="AP367" s="78"/>
      <c r="AQ367" s="78"/>
      <c r="AR367" s="77"/>
      <c r="AS367" s="78"/>
      <c r="AT367" s="79"/>
      <c r="AU367" s="79"/>
      <c r="AV367" s="77"/>
      <c r="AW367" s="78"/>
      <c r="AX367" s="78"/>
      <c r="AY367" s="78"/>
      <c r="AZ367" s="77"/>
      <c r="BA367" s="78"/>
      <c r="BB367" s="78"/>
      <c r="BC367" s="78"/>
      <c r="BD367" s="77"/>
      <c r="BE367" s="78"/>
      <c r="BF367" s="79"/>
      <c r="BG367" s="79"/>
      <c r="BH367" s="77"/>
      <c r="BI367" s="78"/>
      <c r="BJ367" s="78"/>
      <c r="BK367" s="78"/>
      <c r="BL367" s="67">
        <f>+AB367+AF367+AJ367+AN367+AR367+AV367+AZ367+BD367+BH367</f>
        <v>40000000</v>
      </c>
      <c r="BM367" s="68">
        <f t="shared" si="773"/>
        <v>140000000</v>
      </c>
      <c r="BN367" s="68">
        <f t="shared" si="773"/>
        <v>6400000</v>
      </c>
      <c r="BO367" s="68">
        <f t="shared" si="773"/>
        <v>6400000</v>
      </c>
      <c r="BP367" s="682"/>
      <c r="BQ367" s="238"/>
      <c r="BR367" s="238"/>
      <c r="BS367" s="238"/>
      <c r="BT367" s="682"/>
      <c r="BU367" s="238">
        <v>365000000</v>
      </c>
      <c r="BV367" s="238">
        <v>223706251</v>
      </c>
      <c r="BW367" s="238">
        <v>209426251</v>
      </c>
      <c r="BX367" s="238"/>
      <c r="BY367" s="682">
        <v>40000000</v>
      </c>
      <c r="BZ367" s="238">
        <v>789534666</v>
      </c>
      <c r="CA367" s="238">
        <v>221464000</v>
      </c>
      <c r="CB367" s="238">
        <v>212140700</v>
      </c>
      <c r="CC367" s="238"/>
      <c r="CD367" s="682"/>
      <c r="CE367" s="238"/>
      <c r="CF367" s="238"/>
      <c r="CG367" s="238"/>
      <c r="CH367" s="682"/>
      <c r="CI367" s="238"/>
      <c r="CJ367" s="238"/>
      <c r="CK367" s="238"/>
      <c r="CL367" s="682"/>
      <c r="CM367" s="238"/>
      <c r="CN367" s="238"/>
      <c r="CO367" s="238"/>
      <c r="CP367" s="682"/>
      <c r="CQ367" s="238"/>
      <c r="CR367" s="238"/>
      <c r="CS367" s="238"/>
      <c r="CT367" s="238"/>
      <c r="CU367" s="682"/>
      <c r="CV367" s="238"/>
      <c r="CW367" s="238"/>
      <c r="CX367" s="238"/>
      <c r="CY367" s="238"/>
      <c r="CZ367" s="682"/>
      <c r="DA367" s="238"/>
      <c r="DB367" s="238"/>
      <c r="DC367" s="238"/>
      <c r="DD367" s="676">
        <f t="shared" si="774"/>
        <v>40000000</v>
      </c>
      <c r="DE367" s="711">
        <f t="shared" si="774"/>
        <v>1154534666</v>
      </c>
      <c r="DF367" s="711">
        <f t="shared" si="774"/>
        <v>445170251</v>
      </c>
      <c r="DG367" s="711">
        <f t="shared" si="774"/>
        <v>421566951</v>
      </c>
      <c r="DH367" s="711"/>
      <c r="DI367" s="682"/>
      <c r="DJ367" s="686"/>
      <c r="DK367" s="682"/>
      <c r="DL367" s="682"/>
      <c r="DM367" s="682"/>
      <c r="DN367" s="682">
        <v>60000000</v>
      </c>
      <c r="DO367" s="682"/>
      <c r="DP367" s="682"/>
      <c r="DQ367" s="682">
        <v>34250000</v>
      </c>
      <c r="DR367" s="682">
        <v>567000000</v>
      </c>
      <c r="DS367" s="682">
        <v>322200000</v>
      </c>
      <c r="DT367" s="682">
        <v>70960000</v>
      </c>
      <c r="DU367" s="682"/>
      <c r="DV367" s="682"/>
      <c r="DW367" s="682"/>
      <c r="DX367" s="682"/>
      <c r="DY367" s="682"/>
      <c r="DZ367" s="682"/>
      <c r="EA367" s="682"/>
      <c r="EB367" s="682"/>
      <c r="EC367" s="682"/>
      <c r="ED367" s="682"/>
      <c r="EE367" s="682"/>
      <c r="EF367" s="682"/>
      <c r="EG367" s="682"/>
      <c r="EH367" s="682"/>
      <c r="EI367" s="682"/>
      <c r="EJ367" s="682"/>
      <c r="EK367" s="682"/>
      <c r="EL367" s="682"/>
      <c r="EM367" s="682"/>
      <c r="EN367" s="682"/>
      <c r="EO367" s="682"/>
      <c r="EP367" s="682"/>
      <c r="EQ367" s="682"/>
      <c r="ER367" s="682"/>
      <c r="ES367" s="676">
        <f>DI367+DM367+DQ367+DU367+DY367+EC367+EG367+EK367+EO367</f>
        <v>34250000</v>
      </c>
      <c r="ET367" s="690">
        <f t="shared" si="775"/>
        <v>627000000</v>
      </c>
      <c r="EU367" s="690">
        <f t="shared" si="775"/>
        <v>322200000</v>
      </c>
      <c r="EV367" s="690">
        <f t="shared" si="775"/>
        <v>70960000</v>
      </c>
      <c r="EW367" s="834"/>
      <c r="EX367" s="682"/>
      <c r="EY367" s="682">
        <v>32000000</v>
      </c>
      <c r="EZ367" s="682"/>
      <c r="FA367" s="682"/>
      <c r="FB367" s="682"/>
      <c r="FC367" s="682"/>
      <c r="FD367" s="682"/>
      <c r="FE367" s="682"/>
      <c r="FF367" s="676">
        <f>EW367+EX367+EY367+EZ367+FA367+FB367+FC367+FD367+FE367</f>
        <v>32000000</v>
      </c>
      <c r="FG367" s="107">
        <f>BL367+DD367+ES367+FF367</f>
        <v>146250000</v>
      </c>
    </row>
    <row r="368" spans="1:163" ht="69.75" customHeight="1" x14ac:dyDescent="0.2">
      <c r="A368" s="299"/>
      <c r="B368" s="299"/>
      <c r="C368" s="240"/>
      <c r="D368" s="280"/>
      <c r="E368" s="275"/>
      <c r="F368" s="561"/>
      <c r="G368" s="226">
        <v>245</v>
      </c>
      <c r="H368" s="734" t="s">
        <v>822</v>
      </c>
      <c r="I368" s="455" t="s">
        <v>823</v>
      </c>
      <c r="J368" s="223" t="s">
        <v>818</v>
      </c>
      <c r="K368" s="223">
        <v>17</v>
      </c>
      <c r="L368" s="489" t="s">
        <v>58</v>
      </c>
      <c r="M368" s="490" t="s">
        <v>53</v>
      </c>
      <c r="N368" s="490">
        <v>1</v>
      </c>
      <c r="O368" s="490">
        <v>1</v>
      </c>
      <c r="P368" s="932">
        <v>0</v>
      </c>
      <c r="Q368" s="564">
        <v>1</v>
      </c>
      <c r="R368" s="228"/>
      <c r="S368" s="931">
        <v>1</v>
      </c>
      <c r="T368" s="564">
        <v>1</v>
      </c>
      <c r="U368" s="564"/>
      <c r="V368" s="931">
        <v>0</v>
      </c>
      <c r="W368" s="564">
        <v>1</v>
      </c>
      <c r="X368" s="577"/>
      <c r="Y368" s="449">
        <f>BL368/$BL$365</f>
        <v>0.51428571428571423</v>
      </c>
      <c r="Z368" s="227">
        <v>16</v>
      </c>
      <c r="AA368" s="224" t="s">
        <v>375</v>
      </c>
      <c r="AB368" s="77"/>
      <c r="AC368" s="78"/>
      <c r="AD368" s="79"/>
      <c r="AE368" s="79"/>
      <c r="AF368" s="77"/>
      <c r="AG368" s="78"/>
      <c r="AH368" s="78"/>
      <c r="AI368" s="78"/>
      <c r="AJ368" s="77">
        <v>180000000</v>
      </c>
      <c r="AK368" s="75">
        <v>180000000</v>
      </c>
      <c r="AL368" s="75"/>
      <c r="AM368" s="75"/>
      <c r="AN368" s="77"/>
      <c r="AO368" s="78"/>
      <c r="AP368" s="78"/>
      <c r="AQ368" s="78"/>
      <c r="AR368" s="77"/>
      <c r="AS368" s="78"/>
      <c r="AT368" s="79"/>
      <c r="AU368" s="79"/>
      <c r="AV368" s="77"/>
      <c r="AW368" s="78"/>
      <c r="AX368" s="78"/>
      <c r="AY368" s="78"/>
      <c r="AZ368" s="77"/>
      <c r="BA368" s="78"/>
      <c r="BB368" s="78"/>
      <c r="BC368" s="78"/>
      <c r="BD368" s="77"/>
      <c r="BE368" s="78"/>
      <c r="BF368" s="79"/>
      <c r="BG368" s="79"/>
      <c r="BH368" s="77"/>
      <c r="BI368" s="78"/>
      <c r="BJ368" s="78"/>
      <c r="BK368" s="78"/>
      <c r="BL368" s="67">
        <f>+AB368+AF368+AJ368+AN368+AR368+AV368+AZ368+BD368+BH368</f>
        <v>180000000</v>
      </c>
      <c r="BM368" s="68">
        <f t="shared" si="773"/>
        <v>180000000</v>
      </c>
      <c r="BN368" s="68">
        <f t="shared" si="773"/>
        <v>0</v>
      </c>
      <c r="BO368" s="68">
        <f t="shared" si="773"/>
        <v>0</v>
      </c>
      <c r="BP368" s="682"/>
      <c r="BQ368" s="238"/>
      <c r="BR368" s="238"/>
      <c r="BS368" s="238"/>
      <c r="BT368" s="682"/>
      <c r="BU368" s="736">
        <v>35000000</v>
      </c>
      <c r="BV368" s="723">
        <v>35000000</v>
      </c>
      <c r="BW368" s="723">
        <v>35000000</v>
      </c>
      <c r="BX368" s="1077"/>
      <c r="BY368" s="682">
        <v>179999999.99999997</v>
      </c>
      <c r="BZ368" s="238">
        <v>180000000</v>
      </c>
      <c r="CA368" s="238">
        <v>128640699</v>
      </c>
      <c r="CB368" s="238">
        <v>128640699</v>
      </c>
      <c r="CC368" s="238"/>
      <c r="CD368" s="682"/>
      <c r="CE368" s="238"/>
      <c r="CF368" s="238"/>
      <c r="CG368" s="238"/>
      <c r="CH368" s="682"/>
      <c r="CI368" s="238"/>
      <c r="CJ368" s="238"/>
      <c r="CK368" s="238"/>
      <c r="CL368" s="682"/>
      <c r="CM368" s="238"/>
      <c r="CN368" s="238"/>
      <c r="CO368" s="238"/>
      <c r="CP368" s="682"/>
      <c r="CQ368" s="238"/>
      <c r="CR368" s="238"/>
      <c r="CS368" s="238"/>
      <c r="CT368" s="238"/>
      <c r="CU368" s="682"/>
      <c r="CV368" s="238"/>
      <c r="CW368" s="238"/>
      <c r="CX368" s="238"/>
      <c r="CY368" s="238"/>
      <c r="CZ368" s="682"/>
      <c r="DA368" s="238"/>
      <c r="DB368" s="238"/>
      <c r="DC368" s="238"/>
      <c r="DD368" s="676">
        <f t="shared" si="774"/>
        <v>179999999.99999997</v>
      </c>
      <c r="DE368" s="711">
        <f t="shared" si="774"/>
        <v>215000000</v>
      </c>
      <c r="DF368" s="711">
        <f t="shared" si="774"/>
        <v>163640699</v>
      </c>
      <c r="DG368" s="711">
        <f t="shared" si="774"/>
        <v>163640699</v>
      </c>
      <c r="DH368" s="711"/>
      <c r="DI368" s="682"/>
      <c r="DJ368" s="686"/>
      <c r="DK368" s="682"/>
      <c r="DL368" s="682"/>
      <c r="DM368" s="682"/>
      <c r="DN368" s="682"/>
      <c r="DO368" s="682"/>
      <c r="DP368" s="682"/>
      <c r="DQ368" s="682">
        <v>154250000</v>
      </c>
      <c r="DR368" s="682">
        <v>60000000</v>
      </c>
      <c r="DS368" s="682"/>
      <c r="DT368" s="682"/>
      <c r="DU368" s="682"/>
      <c r="DV368" s="682"/>
      <c r="DW368" s="682"/>
      <c r="DX368" s="682"/>
      <c r="DY368" s="682"/>
      <c r="DZ368" s="682"/>
      <c r="EA368" s="682"/>
      <c r="EB368" s="682"/>
      <c r="EC368" s="682"/>
      <c r="ED368" s="682"/>
      <c r="EE368" s="682"/>
      <c r="EF368" s="682"/>
      <c r="EG368" s="682"/>
      <c r="EH368" s="682"/>
      <c r="EI368" s="682"/>
      <c r="EJ368" s="682"/>
      <c r="EK368" s="682"/>
      <c r="EL368" s="682"/>
      <c r="EM368" s="682"/>
      <c r="EN368" s="682"/>
      <c r="EO368" s="682"/>
      <c r="EP368" s="682"/>
      <c r="EQ368" s="682"/>
      <c r="ER368" s="682"/>
      <c r="ES368" s="676">
        <f>DI368+DM368+DQ368+DU368+DY368+EC368+EG368+EK368+EO368</f>
        <v>154250000</v>
      </c>
      <c r="ET368" s="690">
        <f t="shared" si="775"/>
        <v>60000000</v>
      </c>
      <c r="EU368" s="690">
        <f t="shared" si="775"/>
        <v>0</v>
      </c>
      <c r="EV368" s="690">
        <f t="shared" si="775"/>
        <v>0</v>
      </c>
      <c r="EW368" s="834"/>
      <c r="EX368" s="682"/>
      <c r="EY368" s="682">
        <v>144000000</v>
      </c>
      <c r="EZ368" s="682"/>
      <c r="FA368" s="682"/>
      <c r="FB368" s="682"/>
      <c r="FC368" s="682"/>
      <c r="FD368" s="682"/>
      <c r="FE368" s="682"/>
      <c r="FF368" s="676">
        <f>EW368+EX368+EY368+EZ368+FA368+FB368+FC368+FD368+FE368</f>
        <v>144000000</v>
      </c>
      <c r="FG368" s="107">
        <f>BL368+DD368+ES368+FF368</f>
        <v>658250000</v>
      </c>
    </row>
    <row r="369" spans="1:163" s="324" customFormat="1" ht="93.75" customHeight="1" x14ac:dyDescent="0.2">
      <c r="A369" s="317"/>
      <c r="B369" s="317"/>
      <c r="C369" s="327"/>
      <c r="D369" s="515"/>
      <c r="E369" s="327"/>
      <c r="F369" s="598"/>
      <c r="G369" s="226">
        <v>246</v>
      </c>
      <c r="H369" s="734" t="s">
        <v>824</v>
      </c>
      <c r="I369" s="363" t="s">
        <v>825</v>
      </c>
      <c r="J369" s="223" t="s">
        <v>818</v>
      </c>
      <c r="K369" s="426">
        <v>17</v>
      </c>
      <c r="L369" s="489" t="s">
        <v>58</v>
      </c>
      <c r="M369" s="490" t="s">
        <v>53</v>
      </c>
      <c r="N369" s="490">
        <v>13</v>
      </c>
      <c r="O369" s="490">
        <v>13</v>
      </c>
      <c r="P369" s="956">
        <v>13</v>
      </c>
      <c r="Q369" s="490">
        <v>13</v>
      </c>
      <c r="R369" s="228"/>
      <c r="S369" s="932">
        <v>13</v>
      </c>
      <c r="T369" s="490">
        <v>13</v>
      </c>
      <c r="U369" s="490"/>
      <c r="V369" s="932">
        <v>12</v>
      </c>
      <c r="W369" s="490">
        <v>13</v>
      </c>
      <c r="X369" s="489"/>
      <c r="Y369" s="449">
        <f>BL369/$BL$365</f>
        <v>8.5714285714285715E-2</v>
      </c>
      <c r="Z369" s="226">
        <v>16</v>
      </c>
      <c r="AA369" s="223" t="s">
        <v>375</v>
      </c>
      <c r="AB369" s="85"/>
      <c r="AC369" s="75"/>
      <c r="AD369" s="68"/>
      <c r="AE369" s="68"/>
      <c r="AF369" s="85"/>
      <c r="AG369" s="75"/>
      <c r="AH369" s="75"/>
      <c r="AI369" s="75"/>
      <c r="AJ369" s="85">
        <v>30000000</v>
      </c>
      <c r="AK369" s="75">
        <v>30000000</v>
      </c>
      <c r="AL369" s="75">
        <v>20000000</v>
      </c>
      <c r="AM369" s="75">
        <v>20000000</v>
      </c>
      <c r="AN369" s="85"/>
      <c r="AO369" s="75"/>
      <c r="AP369" s="75"/>
      <c r="AQ369" s="75"/>
      <c r="AR369" s="85"/>
      <c r="AS369" s="75"/>
      <c r="AT369" s="68"/>
      <c r="AU369" s="68"/>
      <c r="AV369" s="85"/>
      <c r="AW369" s="75"/>
      <c r="AX369" s="75"/>
      <c r="AY369" s="75"/>
      <c r="AZ369" s="85"/>
      <c r="BA369" s="75"/>
      <c r="BB369" s="75"/>
      <c r="BC369" s="75"/>
      <c r="BD369" s="85"/>
      <c r="BE369" s="75"/>
      <c r="BF369" s="68"/>
      <c r="BG369" s="68"/>
      <c r="BH369" s="85"/>
      <c r="BI369" s="75"/>
      <c r="BJ369" s="75"/>
      <c r="BK369" s="75"/>
      <c r="BL369" s="67">
        <f>+AB369+AF369+AJ369+AN369+AR369+AV369+AZ369+BD369+BH369</f>
        <v>30000000</v>
      </c>
      <c r="BM369" s="68">
        <f t="shared" si="773"/>
        <v>30000000</v>
      </c>
      <c r="BN369" s="68">
        <f t="shared" si="773"/>
        <v>20000000</v>
      </c>
      <c r="BO369" s="68">
        <f t="shared" si="773"/>
        <v>20000000</v>
      </c>
      <c r="BP369" s="686"/>
      <c r="BQ369" s="322"/>
      <c r="BR369" s="322"/>
      <c r="BS369" s="322"/>
      <c r="BT369" s="686"/>
      <c r="BU369" s="322"/>
      <c r="BV369" s="322"/>
      <c r="BW369" s="322"/>
      <c r="BX369" s="322"/>
      <c r="BY369" s="686">
        <v>30000000</v>
      </c>
      <c r="BZ369" s="322">
        <v>30000000</v>
      </c>
      <c r="CA369" s="322">
        <v>27420000</v>
      </c>
      <c r="CB369" s="322">
        <v>27078600</v>
      </c>
      <c r="CC369" s="322"/>
      <c r="CD369" s="686"/>
      <c r="CE369" s="322"/>
      <c r="CF369" s="322"/>
      <c r="CG369" s="322"/>
      <c r="CH369" s="686"/>
      <c r="CI369" s="322"/>
      <c r="CJ369" s="322"/>
      <c r="CK369" s="322"/>
      <c r="CL369" s="686"/>
      <c r="CM369" s="322"/>
      <c r="CN369" s="322"/>
      <c r="CO369" s="322"/>
      <c r="CP369" s="686"/>
      <c r="CQ369" s="322"/>
      <c r="CR369" s="322"/>
      <c r="CS369" s="322"/>
      <c r="CT369" s="322"/>
      <c r="CU369" s="686"/>
      <c r="CV369" s="322"/>
      <c r="CW369" s="322"/>
      <c r="CX369" s="322"/>
      <c r="CY369" s="322"/>
      <c r="CZ369" s="686"/>
      <c r="DA369" s="322"/>
      <c r="DB369" s="322"/>
      <c r="DC369" s="322"/>
      <c r="DD369" s="676">
        <f t="shared" si="774"/>
        <v>30000000</v>
      </c>
      <c r="DE369" s="711">
        <f t="shared" si="774"/>
        <v>30000000</v>
      </c>
      <c r="DF369" s="711">
        <f t="shared" si="774"/>
        <v>27420000</v>
      </c>
      <c r="DG369" s="711">
        <f t="shared" si="774"/>
        <v>27078600</v>
      </c>
      <c r="DH369" s="711"/>
      <c r="DI369" s="686"/>
      <c r="DJ369" s="686"/>
      <c r="DK369" s="686"/>
      <c r="DL369" s="686"/>
      <c r="DM369" s="686"/>
      <c r="DN369" s="686"/>
      <c r="DO369" s="686"/>
      <c r="DP369" s="686"/>
      <c r="DQ369" s="686">
        <f>25700000+100000</f>
        <v>25800000</v>
      </c>
      <c r="DR369" s="686">
        <v>18000000</v>
      </c>
      <c r="DS369" s="686">
        <v>15840000</v>
      </c>
      <c r="DT369" s="686">
        <v>5280000</v>
      </c>
      <c r="DU369" s="686"/>
      <c r="DV369" s="686"/>
      <c r="DW369" s="686"/>
      <c r="DX369" s="686"/>
      <c r="DY369" s="686"/>
      <c r="DZ369" s="686"/>
      <c r="EA369" s="686"/>
      <c r="EB369" s="686"/>
      <c r="EC369" s="686"/>
      <c r="ED369" s="686"/>
      <c r="EE369" s="686"/>
      <c r="EF369" s="686"/>
      <c r="EG369" s="686"/>
      <c r="EH369" s="686"/>
      <c r="EI369" s="686"/>
      <c r="EJ369" s="686"/>
      <c r="EK369" s="686"/>
      <c r="EL369" s="686"/>
      <c r="EM369" s="686"/>
      <c r="EN369" s="686"/>
      <c r="EO369" s="686"/>
      <c r="EP369" s="686"/>
      <c r="EQ369" s="686"/>
      <c r="ER369" s="686"/>
      <c r="ES369" s="676">
        <f>DI369+DM369+DQ369+DU369+DY369+EC369+EG369+EK369+EO369</f>
        <v>25800000</v>
      </c>
      <c r="ET369" s="690">
        <f t="shared" si="775"/>
        <v>18000000</v>
      </c>
      <c r="EU369" s="690">
        <f t="shared" si="775"/>
        <v>15840000</v>
      </c>
      <c r="EV369" s="690">
        <f t="shared" si="775"/>
        <v>5280000</v>
      </c>
      <c r="EW369" s="834"/>
      <c r="EX369" s="682"/>
      <c r="EY369" s="686">
        <v>24000000</v>
      </c>
      <c r="EZ369" s="686"/>
      <c r="FA369" s="682"/>
      <c r="FB369" s="682"/>
      <c r="FC369" s="682"/>
      <c r="FD369" s="682"/>
      <c r="FE369" s="682"/>
      <c r="FF369" s="676">
        <f>EW369+EX369+EY369+EZ369+FA369+FB369+FC369+FD369+FE369</f>
        <v>24000000</v>
      </c>
      <c r="FG369" s="107">
        <f>BL369+DD369+ES369+FF369</f>
        <v>109800000</v>
      </c>
    </row>
    <row r="370" spans="1:163" ht="24.75" customHeight="1" x14ac:dyDescent="0.2">
      <c r="A370" s="299"/>
      <c r="B370" s="299"/>
      <c r="C370" s="205">
        <v>84</v>
      </c>
      <c r="D370" s="206" t="s">
        <v>826</v>
      </c>
      <c r="E370" s="209"/>
      <c r="F370" s="209"/>
      <c r="G370" s="210"/>
      <c r="H370" s="209"/>
      <c r="I370" s="209"/>
      <c r="J370" s="434"/>
      <c r="K370" s="435"/>
      <c r="L370" s="436"/>
      <c r="M370" s="209"/>
      <c r="N370" s="209"/>
      <c r="O370" s="332"/>
      <c r="P370" s="212"/>
      <c r="Q370" s="434"/>
      <c r="R370" s="599"/>
      <c r="S370" s="893"/>
      <c r="T370" s="332"/>
      <c r="U370" s="535"/>
      <c r="V370" s="535"/>
      <c r="W370" s="600"/>
      <c r="X370" s="601"/>
      <c r="Y370" s="300"/>
      <c r="Z370" s="210"/>
      <c r="AA370" s="210"/>
      <c r="AB370" s="65">
        <f t="shared" ref="AB370:BK370" si="776">SUM(AB371:AB372)</f>
        <v>0</v>
      </c>
      <c r="AC370" s="65">
        <f t="shared" si="776"/>
        <v>0</v>
      </c>
      <c r="AD370" s="65">
        <f t="shared" si="776"/>
        <v>0</v>
      </c>
      <c r="AE370" s="65">
        <f t="shared" si="776"/>
        <v>0</v>
      </c>
      <c r="AF370" s="65">
        <f t="shared" si="776"/>
        <v>0</v>
      </c>
      <c r="AG370" s="65">
        <f t="shared" si="776"/>
        <v>0</v>
      </c>
      <c r="AH370" s="65">
        <f t="shared" si="776"/>
        <v>0</v>
      </c>
      <c r="AI370" s="65">
        <f t="shared" si="776"/>
        <v>0</v>
      </c>
      <c r="AJ370" s="65">
        <f t="shared" si="776"/>
        <v>50000000</v>
      </c>
      <c r="AK370" s="65">
        <f t="shared" si="776"/>
        <v>50000000</v>
      </c>
      <c r="AL370" s="65">
        <f t="shared" si="776"/>
        <v>43151587</v>
      </c>
      <c r="AM370" s="65">
        <f t="shared" si="776"/>
        <v>43151587</v>
      </c>
      <c r="AN370" s="65">
        <f t="shared" si="776"/>
        <v>0</v>
      </c>
      <c r="AO370" s="65">
        <f t="shared" si="776"/>
        <v>0</v>
      </c>
      <c r="AP370" s="65">
        <f t="shared" si="776"/>
        <v>0</v>
      </c>
      <c r="AQ370" s="65">
        <f t="shared" si="776"/>
        <v>0</v>
      </c>
      <c r="AR370" s="65">
        <f t="shared" si="776"/>
        <v>0</v>
      </c>
      <c r="AS370" s="65">
        <f t="shared" si="776"/>
        <v>0</v>
      </c>
      <c r="AT370" s="65">
        <f t="shared" si="776"/>
        <v>0</v>
      </c>
      <c r="AU370" s="65">
        <f t="shared" si="776"/>
        <v>0</v>
      </c>
      <c r="AV370" s="65">
        <f t="shared" si="776"/>
        <v>0</v>
      </c>
      <c r="AW370" s="65">
        <f t="shared" si="776"/>
        <v>0</v>
      </c>
      <c r="AX370" s="65">
        <f t="shared" si="776"/>
        <v>0</v>
      </c>
      <c r="AY370" s="65">
        <f t="shared" si="776"/>
        <v>0</v>
      </c>
      <c r="AZ370" s="65">
        <f t="shared" si="776"/>
        <v>0</v>
      </c>
      <c r="BA370" s="65">
        <f t="shared" si="776"/>
        <v>0</v>
      </c>
      <c r="BB370" s="65">
        <f t="shared" si="776"/>
        <v>0</v>
      </c>
      <c r="BC370" s="65">
        <f t="shared" si="776"/>
        <v>0</v>
      </c>
      <c r="BD370" s="65">
        <f t="shared" si="776"/>
        <v>0</v>
      </c>
      <c r="BE370" s="65">
        <f t="shared" si="776"/>
        <v>0</v>
      </c>
      <c r="BF370" s="65">
        <f t="shared" si="776"/>
        <v>0</v>
      </c>
      <c r="BG370" s="65">
        <f t="shared" si="776"/>
        <v>0</v>
      </c>
      <c r="BH370" s="65">
        <f t="shared" si="776"/>
        <v>0</v>
      </c>
      <c r="BI370" s="65">
        <f t="shared" si="776"/>
        <v>0</v>
      </c>
      <c r="BJ370" s="65">
        <f t="shared" si="776"/>
        <v>0</v>
      </c>
      <c r="BK370" s="65">
        <f t="shared" si="776"/>
        <v>0</v>
      </c>
      <c r="BL370" s="66">
        <f>SUM(BL371:BL372)</f>
        <v>50000000</v>
      </c>
      <c r="BM370" s="65">
        <f>SUM(BM371:BM372)</f>
        <v>50000000</v>
      </c>
      <c r="BN370" s="65">
        <f t="shared" ref="BN370:ED370" si="777">SUM(BN371:BN372)</f>
        <v>43151587</v>
      </c>
      <c r="BO370" s="65">
        <f t="shared" si="777"/>
        <v>43151587</v>
      </c>
      <c r="BP370" s="65">
        <f t="shared" si="777"/>
        <v>0</v>
      </c>
      <c r="BQ370" s="135">
        <f t="shared" si="777"/>
        <v>0</v>
      </c>
      <c r="BR370" s="135">
        <f t="shared" si="777"/>
        <v>0</v>
      </c>
      <c r="BS370" s="135">
        <f t="shared" si="777"/>
        <v>0</v>
      </c>
      <c r="BT370" s="65">
        <f t="shared" si="777"/>
        <v>0</v>
      </c>
      <c r="BU370" s="135">
        <f t="shared" si="777"/>
        <v>0</v>
      </c>
      <c r="BV370" s="135">
        <f t="shared" si="777"/>
        <v>0</v>
      </c>
      <c r="BW370" s="135">
        <f t="shared" si="777"/>
        <v>0</v>
      </c>
      <c r="BX370" s="135"/>
      <c r="BY370" s="65">
        <f t="shared" si="777"/>
        <v>80000000</v>
      </c>
      <c r="BZ370" s="135">
        <f t="shared" si="777"/>
        <v>80000000</v>
      </c>
      <c r="CA370" s="135">
        <f t="shared" si="777"/>
        <v>50853330</v>
      </c>
      <c r="CB370" s="135">
        <f t="shared" si="777"/>
        <v>41722330</v>
      </c>
      <c r="CC370" s="135"/>
      <c r="CD370" s="65">
        <f t="shared" si="777"/>
        <v>0</v>
      </c>
      <c r="CE370" s="135">
        <f t="shared" si="777"/>
        <v>0</v>
      </c>
      <c r="CF370" s="135">
        <f t="shared" si="777"/>
        <v>0</v>
      </c>
      <c r="CG370" s="135">
        <f t="shared" si="777"/>
        <v>0</v>
      </c>
      <c r="CH370" s="65">
        <f t="shared" si="777"/>
        <v>0</v>
      </c>
      <c r="CI370" s="135">
        <f t="shared" si="777"/>
        <v>0</v>
      </c>
      <c r="CJ370" s="135">
        <f t="shared" si="777"/>
        <v>0</v>
      </c>
      <c r="CK370" s="135">
        <f t="shared" si="777"/>
        <v>0</v>
      </c>
      <c r="CL370" s="65">
        <f t="shared" si="777"/>
        <v>0</v>
      </c>
      <c r="CM370" s="135">
        <f t="shared" si="777"/>
        <v>0</v>
      </c>
      <c r="CN370" s="135">
        <f t="shared" si="777"/>
        <v>0</v>
      </c>
      <c r="CO370" s="135">
        <f t="shared" si="777"/>
        <v>0</v>
      </c>
      <c r="CP370" s="65">
        <f t="shared" si="777"/>
        <v>0</v>
      </c>
      <c r="CQ370" s="135">
        <f t="shared" si="777"/>
        <v>0</v>
      </c>
      <c r="CR370" s="135">
        <f t="shared" si="777"/>
        <v>0</v>
      </c>
      <c r="CS370" s="135">
        <f t="shared" si="777"/>
        <v>0</v>
      </c>
      <c r="CT370" s="135"/>
      <c r="CU370" s="65">
        <f t="shared" si="777"/>
        <v>0</v>
      </c>
      <c r="CV370" s="135">
        <f t="shared" si="777"/>
        <v>0</v>
      </c>
      <c r="CW370" s="135">
        <f t="shared" si="777"/>
        <v>0</v>
      </c>
      <c r="CX370" s="135">
        <f t="shared" si="777"/>
        <v>0</v>
      </c>
      <c r="CY370" s="135"/>
      <c r="CZ370" s="65">
        <f t="shared" si="777"/>
        <v>0</v>
      </c>
      <c r="DA370" s="135">
        <f t="shared" si="777"/>
        <v>0</v>
      </c>
      <c r="DB370" s="135">
        <f t="shared" si="777"/>
        <v>0</v>
      </c>
      <c r="DC370" s="135">
        <f t="shared" si="777"/>
        <v>0</v>
      </c>
      <c r="DD370" s="65">
        <f t="shared" si="777"/>
        <v>80000000</v>
      </c>
      <c r="DE370" s="65">
        <f t="shared" si="777"/>
        <v>80000000</v>
      </c>
      <c r="DF370" s="65">
        <f t="shared" si="777"/>
        <v>50853330</v>
      </c>
      <c r="DG370" s="65">
        <f t="shared" si="777"/>
        <v>41722330</v>
      </c>
      <c r="DH370" s="65"/>
      <c r="DI370" s="65">
        <f t="shared" si="777"/>
        <v>0</v>
      </c>
      <c r="DJ370" s="65">
        <f t="shared" si="777"/>
        <v>0</v>
      </c>
      <c r="DK370" s="65">
        <f t="shared" si="777"/>
        <v>0</v>
      </c>
      <c r="DL370" s="65">
        <f t="shared" si="777"/>
        <v>0</v>
      </c>
      <c r="DM370" s="65">
        <f t="shared" si="777"/>
        <v>0</v>
      </c>
      <c r="DN370" s="65">
        <f t="shared" si="777"/>
        <v>0</v>
      </c>
      <c r="DO370" s="65">
        <f t="shared" si="777"/>
        <v>0</v>
      </c>
      <c r="DP370" s="65">
        <f t="shared" si="777"/>
        <v>0</v>
      </c>
      <c r="DQ370" s="65">
        <f t="shared" si="777"/>
        <v>50000000</v>
      </c>
      <c r="DR370" s="65">
        <f t="shared" si="777"/>
        <v>79000000</v>
      </c>
      <c r="DS370" s="65">
        <f t="shared" si="777"/>
        <v>37000000</v>
      </c>
      <c r="DT370" s="65">
        <f t="shared" si="777"/>
        <v>30780000</v>
      </c>
      <c r="DU370" s="65">
        <f t="shared" si="777"/>
        <v>0</v>
      </c>
      <c r="DV370" s="65">
        <f t="shared" si="777"/>
        <v>0</v>
      </c>
      <c r="DW370" s="65">
        <f t="shared" si="777"/>
        <v>0</v>
      </c>
      <c r="DX370" s="65">
        <f t="shared" si="777"/>
        <v>0</v>
      </c>
      <c r="DY370" s="65">
        <f t="shared" si="777"/>
        <v>0</v>
      </c>
      <c r="DZ370" s="65">
        <f t="shared" si="777"/>
        <v>0</v>
      </c>
      <c r="EA370" s="65">
        <f t="shared" si="777"/>
        <v>0</v>
      </c>
      <c r="EB370" s="65">
        <f t="shared" si="777"/>
        <v>0</v>
      </c>
      <c r="EC370" s="65">
        <f t="shared" si="777"/>
        <v>0</v>
      </c>
      <c r="ED370" s="65">
        <f t="shared" si="777"/>
        <v>0</v>
      </c>
      <c r="EE370" s="65">
        <f t="shared" ref="EE370:ER370" si="778">SUM(EE371:EE372)</f>
        <v>0</v>
      </c>
      <c r="EF370" s="65">
        <f t="shared" si="778"/>
        <v>0</v>
      </c>
      <c r="EG370" s="65">
        <f t="shared" si="778"/>
        <v>0</v>
      </c>
      <c r="EH370" s="65">
        <f t="shared" si="778"/>
        <v>0</v>
      </c>
      <c r="EI370" s="65">
        <f t="shared" si="778"/>
        <v>0</v>
      </c>
      <c r="EJ370" s="65">
        <f t="shared" si="778"/>
        <v>0</v>
      </c>
      <c r="EK370" s="65">
        <f t="shared" si="778"/>
        <v>0</v>
      </c>
      <c r="EL370" s="65">
        <f t="shared" si="778"/>
        <v>0</v>
      </c>
      <c r="EM370" s="65">
        <f t="shared" si="778"/>
        <v>0</v>
      </c>
      <c r="EN370" s="65">
        <f t="shared" si="778"/>
        <v>0</v>
      </c>
      <c r="EO370" s="65">
        <f t="shared" si="778"/>
        <v>0</v>
      </c>
      <c r="EP370" s="65">
        <f t="shared" si="778"/>
        <v>0</v>
      </c>
      <c r="EQ370" s="65">
        <f t="shared" si="778"/>
        <v>0</v>
      </c>
      <c r="ER370" s="65">
        <f t="shared" si="778"/>
        <v>0</v>
      </c>
      <c r="ES370" s="65">
        <f>SUM(ES371:ES372)</f>
        <v>50000000</v>
      </c>
      <c r="ET370" s="65">
        <f t="shared" ref="ET370:EV370" si="779">SUM(ET371:ET372)</f>
        <v>79000000</v>
      </c>
      <c r="EU370" s="65">
        <f t="shared" si="779"/>
        <v>37000000</v>
      </c>
      <c r="EV370" s="65">
        <f t="shared" si="779"/>
        <v>30780000</v>
      </c>
      <c r="EW370" s="675"/>
      <c r="EX370" s="675"/>
      <c r="EY370" s="675"/>
      <c r="EZ370" s="675"/>
      <c r="FA370" s="675"/>
      <c r="FB370" s="675"/>
      <c r="FC370" s="675"/>
      <c r="FD370" s="675"/>
      <c r="FE370" s="675"/>
      <c r="FF370" s="82">
        <f>SUM(FF371:FF372)</f>
        <v>50000000</v>
      </c>
      <c r="FG370" s="65">
        <f>SUM(FG371:FG372)</f>
        <v>230000000</v>
      </c>
    </row>
    <row r="371" spans="1:163" ht="65.25" customHeight="1" x14ac:dyDescent="0.2">
      <c r="A371" s="299"/>
      <c r="B371" s="299"/>
      <c r="C371" s="217">
        <v>37</v>
      </c>
      <c r="D371" s="241" t="s">
        <v>827</v>
      </c>
      <c r="E371" s="242" t="s">
        <v>532</v>
      </c>
      <c r="F371" s="522">
        <v>0.6</v>
      </c>
      <c r="G371" s="226">
        <v>247</v>
      </c>
      <c r="H371" s="222" t="s">
        <v>828</v>
      </c>
      <c r="I371" s="455" t="s">
        <v>829</v>
      </c>
      <c r="J371" s="226" t="s">
        <v>830</v>
      </c>
      <c r="K371" s="364">
        <v>16</v>
      </c>
      <c r="L371" s="473" t="s">
        <v>58</v>
      </c>
      <c r="M371" s="564" t="s">
        <v>53</v>
      </c>
      <c r="N371" s="564">
        <v>1</v>
      </c>
      <c r="O371" s="472">
        <v>1</v>
      </c>
      <c r="P371" s="919">
        <v>1</v>
      </c>
      <c r="Q371" s="473">
        <v>1</v>
      </c>
      <c r="R371" s="228"/>
      <c r="S371" s="920">
        <v>1</v>
      </c>
      <c r="T371" s="473">
        <v>1</v>
      </c>
      <c r="U371" s="473"/>
      <c r="V371" s="1043">
        <v>0.25</v>
      </c>
      <c r="W371" s="473">
        <v>1</v>
      </c>
      <c r="X371" s="473"/>
      <c r="Y371" s="529">
        <f>BL371/BL370</f>
        <v>0.5</v>
      </c>
      <c r="Z371" s="227">
        <v>16</v>
      </c>
      <c r="AA371" s="224" t="s">
        <v>375</v>
      </c>
      <c r="AB371" s="77"/>
      <c r="AC371" s="78"/>
      <c r="AD371" s="79"/>
      <c r="AE371" s="79"/>
      <c r="AF371" s="77"/>
      <c r="AG371" s="78"/>
      <c r="AH371" s="78"/>
      <c r="AI371" s="78"/>
      <c r="AJ371" s="77">
        <v>25000000</v>
      </c>
      <c r="AK371" s="69">
        <v>25000000</v>
      </c>
      <c r="AL371" s="78">
        <v>23151587</v>
      </c>
      <c r="AM371" s="78">
        <v>23151587</v>
      </c>
      <c r="AN371" s="77"/>
      <c r="AO371" s="78"/>
      <c r="AP371" s="78"/>
      <c r="AQ371" s="78"/>
      <c r="AR371" s="77"/>
      <c r="AS371" s="78"/>
      <c r="AT371" s="79"/>
      <c r="AU371" s="79"/>
      <c r="AV371" s="77"/>
      <c r="AW371" s="78"/>
      <c r="AX371" s="78"/>
      <c r="AY371" s="78"/>
      <c r="AZ371" s="77"/>
      <c r="BA371" s="78"/>
      <c r="BB371" s="78"/>
      <c r="BC371" s="78"/>
      <c r="BD371" s="77"/>
      <c r="BE371" s="78"/>
      <c r="BF371" s="79"/>
      <c r="BG371" s="79"/>
      <c r="BH371" s="77"/>
      <c r="BI371" s="78"/>
      <c r="BJ371" s="78"/>
      <c r="BK371" s="78"/>
      <c r="BL371" s="67">
        <f>+AB371+AF371+AJ371+AN371+AR371+AV371+AZ371+BD371+BH371</f>
        <v>25000000</v>
      </c>
      <c r="BM371" s="68">
        <f t="shared" ref="BM371:BO372" si="780">AC371+AG371+AK371+AO371+AS371+AW371+BA371+BE371+BI371</f>
        <v>25000000</v>
      </c>
      <c r="BN371" s="68">
        <f t="shared" si="780"/>
        <v>23151587</v>
      </c>
      <c r="BO371" s="68">
        <f t="shared" si="780"/>
        <v>23151587</v>
      </c>
      <c r="BP371" s="682"/>
      <c r="BQ371" s="238"/>
      <c r="BR371" s="238"/>
      <c r="BS371" s="238"/>
      <c r="BT371" s="682"/>
      <c r="BU371" s="238"/>
      <c r="BV371" s="238"/>
      <c r="BW371" s="238"/>
      <c r="BX371" s="238"/>
      <c r="BY371" s="685">
        <v>40000000</v>
      </c>
      <c r="BZ371" s="238">
        <v>40000000</v>
      </c>
      <c r="CA371" s="238">
        <v>38853330</v>
      </c>
      <c r="CB371" s="238">
        <v>38398330</v>
      </c>
      <c r="CC371" s="238"/>
      <c r="CD371" s="682"/>
      <c r="CE371" s="238"/>
      <c r="CF371" s="238"/>
      <c r="CG371" s="238"/>
      <c r="CH371" s="682"/>
      <c r="CI371" s="238"/>
      <c r="CJ371" s="238"/>
      <c r="CK371" s="238"/>
      <c r="CL371" s="682"/>
      <c r="CM371" s="238"/>
      <c r="CN371" s="238"/>
      <c r="CO371" s="238"/>
      <c r="CP371" s="682"/>
      <c r="CQ371" s="238"/>
      <c r="CR371" s="238"/>
      <c r="CS371" s="238"/>
      <c r="CT371" s="238"/>
      <c r="CU371" s="682"/>
      <c r="CV371" s="238"/>
      <c r="CW371" s="238"/>
      <c r="CX371" s="238"/>
      <c r="CY371" s="238"/>
      <c r="CZ371" s="682"/>
      <c r="DA371" s="238"/>
      <c r="DB371" s="238"/>
      <c r="DC371" s="238"/>
      <c r="DD371" s="676">
        <f t="shared" ref="DD371:DG372" si="781">BP371+BT371+BY371+CD371+CH371+CL371+CP371+CU371+CZ371</f>
        <v>40000000</v>
      </c>
      <c r="DE371" s="711">
        <f t="shared" si="781"/>
        <v>40000000</v>
      </c>
      <c r="DF371" s="711">
        <f t="shared" si="781"/>
        <v>38853330</v>
      </c>
      <c r="DG371" s="711">
        <f t="shared" si="781"/>
        <v>38398330</v>
      </c>
      <c r="DH371" s="711"/>
      <c r="DI371" s="682"/>
      <c r="DJ371" s="686"/>
      <c r="DK371" s="682"/>
      <c r="DL371" s="682"/>
      <c r="DM371" s="682"/>
      <c r="DN371" s="682"/>
      <c r="DO371" s="682"/>
      <c r="DP371" s="682"/>
      <c r="DQ371" s="682">
        <v>25000000</v>
      </c>
      <c r="DR371" s="682">
        <v>50000000</v>
      </c>
      <c r="DS371" s="682">
        <v>37000000</v>
      </c>
      <c r="DT371" s="682">
        <v>30780000</v>
      </c>
      <c r="DU371" s="682"/>
      <c r="DV371" s="682"/>
      <c r="DW371" s="682"/>
      <c r="DX371" s="682"/>
      <c r="DY371" s="682"/>
      <c r="DZ371" s="682"/>
      <c r="EA371" s="682"/>
      <c r="EB371" s="682"/>
      <c r="EC371" s="682"/>
      <c r="ED371" s="682"/>
      <c r="EE371" s="682"/>
      <c r="EF371" s="682"/>
      <c r="EG371" s="682"/>
      <c r="EH371" s="682"/>
      <c r="EI371" s="682"/>
      <c r="EJ371" s="682"/>
      <c r="EK371" s="682"/>
      <c r="EL371" s="682"/>
      <c r="EM371" s="682"/>
      <c r="EN371" s="682"/>
      <c r="EO371" s="682"/>
      <c r="EP371" s="682"/>
      <c r="EQ371" s="682"/>
      <c r="ER371" s="682"/>
      <c r="ES371" s="676">
        <f>DI371+DM371+DQ371+DU371+DY371+EC371+EG371+EK371+EO371</f>
        <v>25000000</v>
      </c>
      <c r="ET371" s="690">
        <f t="shared" ref="ET371:EV372" si="782">DJ371+DN371+DR371+DV371+DZ371+ED371+EH371+EL371+EP371</f>
        <v>50000000</v>
      </c>
      <c r="EU371" s="690">
        <f t="shared" si="782"/>
        <v>37000000</v>
      </c>
      <c r="EV371" s="690">
        <f t="shared" si="782"/>
        <v>30780000</v>
      </c>
      <c r="EW371" s="834"/>
      <c r="EX371" s="682"/>
      <c r="EY371" s="682">
        <v>25000000</v>
      </c>
      <c r="EZ371" s="682"/>
      <c r="FA371" s="682"/>
      <c r="FB371" s="682"/>
      <c r="FC371" s="682"/>
      <c r="FD371" s="682"/>
      <c r="FE371" s="682"/>
      <c r="FF371" s="676">
        <f>EW371+EX371+EY371+EZ371+FA371+FB371+FC371+FD371+FE371</f>
        <v>25000000</v>
      </c>
      <c r="FG371" s="107">
        <f>BL371+DD371+ES371+FF371</f>
        <v>115000000</v>
      </c>
    </row>
    <row r="372" spans="1:163" ht="65.25" customHeight="1" x14ac:dyDescent="0.2">
      <c r="A372" s="299"/>
      <c r="B372" s="358"/>
      <c r="C372" s="239"/>
      <c r="D372" s="244"/>
      <c r="E372" s="246"/>
      <c r="F372" s="372"/>
      <c r="G372" s="226">
        <v>248</v>
      </c>
      <c r="H372" s="734" t="s">
        <v>831</v>
      </c>
      <c r="I372" s="455" t="s">
        <v>832</v>
      </c>
      <c r="J372" s="223" t="s">
        <v>818</v>
      </c>
      <c r="K372" s="426">
        <v>17</v>
      </c>
      <c r="L372" s="564" t="s">
        <v>58</v>
      </c>
      <c r="M372" s="564" t="s">
        <v>53</v>
      </c>
      <c r="N372" s="564">
        <v>12</v>
      </c>
      <c r="O372" s="490">
        <v>12</v>
      </c>
      <c r="P372" s="919">
        <v>12</v>
      </c>
      <c r="Q372" s="564">
        <v>12</v>
      </c>
      <c r="R372" s="228"/>
      <c r="S372" s="931">
        <v>12</v>
      </c>
      <c r="T372" s="564">
        <v>12</v>
      </c>
      <c r="U372" s="564"/>
      <c r="V372" s="931">
        <v>0</v>
      </c>
      <c r="W372" s="564">
        <v>12</v>
      </c>
      <c r="X372" s="564"/>
      <c r="Y372" s="529">
        <f>BL372/BL370</f>
        <v>0.5</v>
      </c>
      <c r="Z372" s="226">
        <v>17</v>
      </c>
      <c r="AA372" s="223" t="s">
        <v>833</v>
      </c>
      <c r="AB372" s="77"/>
      <c r="AC372" s="78"/>
      <c r="AD372" s="79"/>
      <c r="AE372" s="79"/>
      <c r="AF372" s="77"/>
      <c r="AG372" s="78"/>
      <c r="AH372" s="78"/>
      <c r="AI372" s="78"/>
      <c r="AJ372" s="77">
        <v>25000000</v>
      </c>
      <c r="AK372" s="75">
        <v>25000000</v>
      </c>
      <c r="AL372" s="75">
        <v>20000000</v>
      </c>
      <c r="AM372" s="75">
        <v>20000000</v>
      </c>
      <c r="AN372" s="77"/>
      <c r="AO372" s="78"/>
      <c r="AP372" s="78"/>
      <c r="AQ372" s="78"/>
      <c r="AR372" s="77"/>
      <c r="AS372" s="78"/>
      <c r="AT372" s="79"/>
      <c r="AU372" s="79"/>
      <c r="AV372" s="77"/>
      <c r="AW372" s="78"/>
      <c r="AX372" s="78"/>
      <c r="AY372" s="78"/>
      <c r="AZ372" s="77"/>
      <c r="BA372" s="78"/>
      <c r="BB372" s="78"/>
      <c r="BC372" s="78"/>
      <c r="BD372" s="77"/>
      <c r="BE372" s="78"/>
      <c r="BF372" s="79"/>
      <c r="BG372" s="79"/>
      <c r="BH372" s="77"/>
      <c r="BI372" s="78"/>
      <c r="BJ372" s="78"/>
      <c r="BK372" s="78"/>
      <c r="BL372" s="67">
        <f>+AB372+AF372+AJ372+AN372+AR372+AV372+AZ372+BD372+BH372</f>
        <v>25000000</v>
      </c>
      <c r="BM372" s="68">
        <f t="shared" si="780"/>
        <v>25000000</v>
      </c>
      <c r="BN372" s="68">
        <f t="shared" si="780"/>
        <v>20000000</v>
      </c>
      <c r="BO372" s="68">
        <f t="shared" si="780"/>
        <v>20000000</v>
      </c>
      <c r="BP372" s="682"/>
      <c r="BQ372" s="238"/>
      <c r="BR372" s="238"/>
      <c r="BS372" s="238"/>
      <c r="BT372" s="682"/>
      <c r="BU372" s="238"/>
      <c r="BV372" s="238"/>
      <c r="BW372" s="238"/>
      <c r="BX372" s="238"/>
      <c r="BY372" s="685">
        <v>40000000</v>
      </c>
      <c r="BZ372" s="322">
        <v>40000000</v>
      </c>
      <c r="CA372" s="322">
        <v>12000000</v>
      </c>
      <c r="CB372" s="322">
        <v>3324000</v>
      </c>
      <c r="CC372" s="322"/>
      <c r="CD372" s="682"/>
      <c r="CE372" s="238"/>
      <c r="CF372" s="238"/>
      <c r="CG372" s="238"/>
      <c r="CH372" s="682"/>
      <c r="CI372" s="238"/>
      <c r="CJ372" s="238"/>
      <c r="CK372" s="238"/>
      <c r="CL372" s="682"/>
      <c r="CM372" s="238"/>
      <c r="CN372" s="238"/>
      <c r="CO372" s="238"/>
      <c r="CP372" s="682"/>
      <c r="CQ372" s="238"/>
      <c r="CR372" s="238"/>
      <c r="CS372" s="238"/>
      <c r="CT372" s="238"/>
      <c r="CU372" s="682"/>
      <c r="CV372" s="238"/>
      <c r="CW372" s="238"/>
      <c r="CX372" s="238"/>
      <c r="CY372" s="238"/>
      <c r="CZ372" s="682"/>
      <c r="DA372" s="238"/>
      <c r="DB372" s="238"/>
      <c r="DC372" s="238"/>
      <c r="DD372" s="676">
        <f t="shared" si="781"/>
        <v>40000000</v>
      </c>
      <c r="DE372" s="711">
        <f t="shared" si="781"/>
        <v>40000000</v>
      </c>
      <c r="DF372" s="711">
        <f t="shared" si="781"/>
        <v>12000000</v>
      </c>
      <c r="DG372" s="711">
        <f t="shared" si="781"/>
        <v>3324000</v>
      </c>
      <c r="DH372" s="711"/>
      <c r="DI372" s="682"/>
      <c r="DJ372" s="686"/>
      <c r="DK372" s="682"/>
      <c r="DL372" s="682"/>
      <c r="DM372" s="682"/>
      <c r="DN372" s="682"/>
      <c r="DO372" s="682"/>
      <c r="DP372" s="682"/>
      <c r="DQ372" s="682">
        <v>25000000</v>
      </c>
      <c r="DR372" s="682">
        <v>29000000</v>
      </c>
      <c r="DS372" s="682"/>
      <c r="DT372" s="682"/>
      <c r="DU372" s="682"/>
      <c r="DV372" s="682"/>
      <c r="DW372" s="682"/>
      <c r="DX372" s="682"/>
      <c r="DY372" s="682"/>
      <c r="DZ372" s="682"/>
      <c r="EA372" s="682"/>
      <c r="EB372" s="682"/>
      <c r="EC372" s="682"/>
      <c r="ED372" s="682"/>
      <c r="EE372" s="682"/>
      <c r="EF372" s="682"/>
      <c r="EG372" s="682"/>
      <c r="EH372" s="682"/>
      <c r="EI372" s="682"/>
      <c r="EJ372" s="682"/>
      <c r="EK372" s="682"/>
      <c r="EL372" s="682"/>
      <c r="EM372" s="682"/>
      <c r="EN372" s="682"/>
      <c r="EO372" s="682"/>
      <c r="EP372" s="682"/>
      <c r="EQ372" s="682"/>
      <c r="ER372" s="682"/>
      <c r="ES372" s="676">
        <f>DI372+DM372+DQ372+DU372+DY372+EC372+EG372+EK372+EO372</f>
        <v>25000000</v>
      </c>
      <c r="ET372" s="690">
        <f t="shared" si="782"/>
        <v>29000000</v>
      </c>
      <c r="EU372" s="690">
        <f t="shared" si="782"/>
        <v>0</v>
      </c>
      <c r="EV372" s="690">
        <f t="shared" si="782"/>
        <v>0</v>
      </c>
      <c r="EW372" s="834"/>
      <c r="EX372" s="682"/>
      <c r="EY372" s="682">
        <v>25000000</v>
      </c>
      <c r="EZ372" s="682"/>
      <c r="FA372" s="682"/>
      <c r="FB372" s="682"/>
      <c r="FC372" s="682"/>
      <c r="FD372" s="682"/>
      <c r="FE372" s="682"/>
      <c r="FF372" s="676">
        <f>EW372+EX372+EY372+EZ372+FA372+FB372+FC372+FD372+FE372</f>
        <v>25000000</v>
      </c>
      <c r="FG372" s="107">
        <f>BL372+DD372+ES372+FF372</f>
        <v>115000000</v>
      </c>
    </row>
    <row r="373" spans="1:163" ht="24.75" customHeight="1" x14ac:dyDescent="0.2">
      <c r="A373" s="299"/>
      <c r="B373" s="192">
        <v>27</v>
      </c>
      <c r="C373" s="297" t="s">
        <v>834</v>
      </c>
      <c r="D373" s="195"/>
      <c r="E373" s="195"/>
      <c r="F373" s="195"/>
      <c r="G373" s="196"/>
      <c r="H373" s="197"/>
      <c r="I373" s="197"/>
      <c r="J373" s="198"/>
      <c r="K373" s="196"/>
      <c r="L373" s="199"/>
      <c r="M373" s="197"/>
      <c r="N373" s="197"/>
      <c r="O373" s="200"/>
      <c r="P373" s="200"/>
      <c r="Q373" s="197"/>
      <c r="R373" s="201"/>
      <c r="S373" s="864"/>
      <c r="T373" s="197"/>
      <c r="U373" s="197"/>
      <c r="V373" s="200"/>
      <c r="W373" s="196"/>
      <c r="X373" s="196"/>
      <c r="Y373" s="298"/>
      <c r="Z373" s="196"/>
      <c r="AA373" s="196"/>
      <c r="AB373" s="63">
        <f t="shared" ref="AB373:BK373" si="783">AB374+AB381</f>
        <v>0</v>
      </c>
      <c r="AC373" s="63">
        <f t="shared" si="783"/>
        <v>0</v>
      </c>
      <c r="AD373" s="63">
        <f t="shared" si="783"/>
        <v>0</v>
      </c>
      <c r="AE373" s="63">
        <f t="shared" si="783"/>
        <v>0</v>
      </c>
      <c r="AF373" s="63">
        <f t="shared" si="783"/>
        <v>0</v>
      </c>
      <c r="AG373" s="63">
        <f t="shared" si="783"/>
        <v>0</v>
      </c>
      <c r="AH373" s="63">
        <f t="shared" si="783"/>
        <v>0</v>
      </c>
      <c r="AI373" s="63">
        <f t="shared" si="783"/>
        <v>0</v>
      </c>
      <c r="AJ373" s="63">
        <f t="shared" si="783"/>
        <v>580000000</v>
      </c>
      <c r="AK373" s="63">
        <f t="shared" si="783"/>
        <v>580000000</v>
      </c>
      <c r="AL373" s="63">
        <f t="shared" si="783"/>
        <v>290939305</v>
      </c>
      <c r="AM373" s="63">
        <f t="shared" si="783"/>
        <v>219949305</v>
      </c>
      <c r="AN373" s="63">
        <f t="shared" si="783"/>
        <v>0</v>
      </c>
      <c r="AO373" s="63">
        <f t="shared" si="783"/>
        <v>0</v>
      </c>
      <c r="AP373" s="63">
        <f t="shared" si="783"/>
        <v>0</v>
      </c>
      <c r="AQ373" s="63">
        <f t="shared" si="783"/>
        <v>0</v>
      </c>
      <c r="AR373" s="63">
        <f t="shared" si="783"/>
        <v>0</v>
      </c>
      <c r="AS373" s="63">
        <f t="shared" si="783"/>
        <v>0</v>
      </c>
      <c r="AT373" s="63">
        <f t="shared" si="783"/>
        <v>0</v>
      </c>
      <c r="AU373" s="63">
        <f t="shared" si="783"/>
        <v>0</v>
      </c>
      <c r="AV373" s="63">
        <f t="shared" si="783"/>
        <v>0</v>
      </c>
      <c r="AW373" s="63">
        <f t="shared" si="783"/>
        <v>0</v>
      </c>
      <c r="AX373" s="63">
        <f t="shared" si="783"/>
        <v>0</v>
      </c>
      <c r="AY373" s="63">
        <f t="shared" si="783"/>
        <v>0</v>
      </c>
      <c r="AZ373" s="63">
        <f t="shared" si="783"/>
        <v>0</v>
      </c>
      <c r="BA373" s="63">
        <f t="shared" si="783"/>
        <v>0</v>
      </c>
      <c r="BB373" s="63">
        <f t="shared" si="783"/>
        <v>0</v>
      </c>
      <c r="BC373" s="63">
        <f t="shared" si="783"/>
        <v>0</v>
      </c>
      <c r="BD373" s="63">
        <f t="shared" si="783"/>
        <v>0</v>
      </c>
      <c r="BE373" s="63">
        <f t="shared" si="783"/>
        <v>0</v>
      </c>
      <c r="BF373" s="63">
        <f t="shared" si="783"/>
        <v>0</v>
      </c>
      <c r="BG373" s="63">
        <f t="shared" si="783"/>
        <v>0</v>
      </c>
      <c r="BH373" s="63">
        <f t="shared" si="783"/>
        <v>1000000000</v>
      </c>
      <c r="BI373" s="63">
        <f t="shared" si="783"/>
        <v>0</v>
      </c>
      <c r="BJ373" s="63">
        <f t="shared" si="783"/>
        <v>0</v>
      </c>
      <c r="BK373" s="63">
        <f t="shared" si="783"/>
        <v>0</v>
      </c>
      <c r="BL373" s="64">
        <f>BL374+BL381</f>
        <v>1580000000</v>
      </c>
      <c r="BM373" s="63">
        <f>BM374+BM381</f>
        <v>580000000</v>
      </c>
      <c r="BN373" s="63">
        <f>BN374+BN381</f>
        <v>290939305</v>
      </c>
      <c r="BO373" s="63">
        <f>BO374+BO381</f>
        <v>219949305</v>
      </c>
      <c r="BP373" s="63">
        <f t="shared" ref="BP373:EF373" si="784">BP374+BP381</f>
        <v>0</v>
      </c>
      <c r="BQ373" s="133">
        <f t="shared" si="784"/>
        <v>0</v>
      </c>
      <c r="BR373" s="133">
        <f t="shared" si="784"/>
        <v>0</v>
      </c>
      <c r="BS373" s="133">
        <f t="shared" si="784"/>
        <v>0</v>
      </c>
      <c r="BT373" s="63">
        <f t="shared" si="784"/>
        <v>0</v>
      </c>
      <c r="BU373" s="133">
        <f t="shared" si="784"/>
        <v>245500000</v>
      </c>
      <c r="BV373" s="133">
        <f t="shared" si="784"/>
        <v>219905210</v>
      </c>
      <c r="BW373" s="133">
        <f t="shared" si="784"/>
        <v>219905210</v>
      </c>
      <c r="BX373" s="133">
        <f t="shared" ref="BX373" si="785">BX374+BX381</f>
        <v>0</v>
      </c>
      <c r="BY373" s="63">
        <f t="shared" si="784"/>
        <v>580000000</v>
      </c>
      <c r="BZ373" s="133">
        <f t="shared" si="784"/>
        <v>500000000</v>
      </c>
      <c r="CA373" s="133">
        <f t="shared" si="784"/>
        <v>459812968</v>
      </c>
      <c r="CB373" s="133">
        <f t="shared" si="784"/>
        <v>456107118</v>
      </c>
      <c r="CC373" s="133">
        <f t="shared" ref="CC373" si="786">CC374+CC381</f>
        <v>42000000</v>
      </c>
      <c r="CD373" s="63">
        <f t="shared" si="784"/>
        <v>0</v>
      </c>
      <c r="CE373" s="133">
        <f t="shared" si="784"/>
        <v>0</v>
      </c>
      <c r="CF373" s="133">
        <f t="shared" si="784"/>
        <v>0</v>
      </c>
      <c r="CG373" s="133">
        <f t="shared" si="784"/>
        <v>0</v>
      </c>
      <c r="CH373" s="63">
        <f t="shared" si="784"/>
        <v>0</v>
      </c>
      <c r="CI373" s="133">
        <f t="shared" si="784"/>
        <v>0</v>
      </c>
      <c r="CJ373" s="133">
        <f t="shared" si="784"/>
        <v>0</v>
      </c>
      <c r="CK373" s="133">
        <f t="shared" si="784"/>
        <v>0</v>
      </c>
      <c r="CL373" s="63">
        <f t="shared" si="784"/>
        <v>0</v>
      </c>
      <c r="CM373" s="133">
        <f t="shared" si="784"/>
        <v>0</v>
      </c>
      <c r="CN373" s="133">
        <f t="shared" si="784"/>
        <v>0</v>
      </c>
      <c r="CO373" s="133">
        <f t="shared" si="784"/>
        <v>0</v>
      </c>
      <c r="CP373" s="63">
        <f t="shared" si="784"/>
        <v>0</v>
      </c>
      <c r="CQ373" s="133">
        <f t="shared" si="784"/>
        <v>0</v>
      </c>
      <c r="CR373" s="133">
        <f t="shared" si="784"/>
        <v>0</v>
      </c>
      <c r="CS373" s="133">
        <f t="shared" si="784"/>
        <v>0</v>
      </c>
      <c r="CT373" s="133">
        <f t="shared" si="784"/>
        <v>0</v>
      </c>
      <c r="CU373" s="63">
        <f t="shared" si="784"/>
        <v>0</v>
      </c>
      <c r="CV373" s="133">
        <f t="shared" si="784"/>
        <v>0</v>
      </c>
      <c r="CW373" s="133">
        <f t="shared" si="784"/>
        <v>0</v>
      </c>
      <c r="CX373" s="133">
        <f t="shared" si="784"/>
        <v>0</v>
      </c>
      <c r="CY373" s="133">
        <f t="shared" si="784"/>
        <v>0</v>
      </c>
      <c r="CZ373" s="63">
        <f t="shared" si="784"/>
        <v>1000000000</v>
      </c>
      <c r="DA373" s="133">
        <f t="shared" si="784"/>
        <v>0</v>
      </c>
      <c r="DB373" s="133">
        <f t="shared" si="784"/>
        <v>0</v>
      </c>
      <c r="DC373" s="133">
        <f t="shared" si="784"/>
        <v>0</v>
      </c>
      <c r="DD373" s="63">
        <f t="shared" si="784"/>
        <v>1580000000</v>
      </c>
      <c r="DE373" s="63">
        <f t="shared" si="784"/>
        <v>745500000</v>
      </c>
      <c r="DF373" s="63">
        <f t="shared" si="784"/>
        <v>679718178</v>
      </c>
      <c r="DG373" s="63">
        <f t="shared" si="784"/>
        <v>676012328</v>
      </c>
      <c r="DH373" s="63">
        <f t="shared" si="784"/>
        <v>42000000</v>
      </c>
      <c r="DI373" s="63">
        <f t="shared" si="784"/>
        <v>0</v>
      </c>
      <c r="DJ373" s="63">
        <f t="shared" si="784"/>
        <v>0</v>
      </c>
      <c r="DK373" s="63">
        <f t="shared" si="784"/>
        <v>0</v>
      </c>
      <c r="DL373" s="63">
        <f t="shared" si="784"/>
        <v>0</v>
      </c>
      <c r="DM373" s="63">
        <f t="shared" si="784"/>
        <v>0</v>
      </c>
      <c r="DN373" s="63">
        <f t="shared" si="784"/>
        <v>240000000</v>
      </c>
      <c r="DO373" s="63">
        <f t="shared" si="784"/>
        <v>0</v>
      </c>
      <c r="DP373" s="63">
        <f t="shared" si="784"/>
        <v>0</v>
      </c>
      <c r="DQ373" s="63">
        <f t="shared" si="784"/>
        <v>580000000</v>
      </c>
      <c r="DR373" s="63">
        <f t="shared" si="784"/>
        <v>513000000</v>
      </c>
      <c r="DS373" s="63">
        <f t="shared" si="784"/>
        <v>165520000</v>
      </c>
      <c r="DT373" s="63">
        <f t="shared" si="784"/>
        <v>29580000</v>
      </c>
      <c r="DU373" s="63">
        <f t="shared" si="784"/>
        <v>0</v>
      </c>
      <c r="DV373" s="63">
        <f t="shared" si="784"/>
        <v>0</v>
      </c>
      <c r="DW373" s="63">
        <f t="shared" si="784"/>
        <v>0</v>
      </c>
      <c r="DX373" s="63">
        <f t="shared" si="784"/>
        <v>0</v>
      </c>
      <c r="DY373" s="63">
        <f t="shared" si="784"/>
        <v>0</v>
      </c>
      <c r="DZ373" s="63">
        <f t="shared" si="784"/>
        <v>0</v>
      </c>
      <c r="EA373" s="63">
        <f t="shared" si="784"/>
        <v>0</v>
      </c>
      <c r="EB373" s="63">
        <f t="shared" si="784"/>
        <v>0</v>
      </c>
      <c r="EC373" s="63">
        <f t="shared" si="784"/>
        <v>0</v>
      </c>
      <c r="ED373" s="63">
        <f t="shared" si="784"/>
        <v>0</v>
      </c>
      <c r="EE373" s="63">
        <f t="shared" si="784"/>
        <v>0</v>
      </c>
      <c r="EF373" s="63">
        <f t="shared" si="784"/>
        <v>0</v>
      </c>
      <c r="EG373" s="63">
        <f t="shared" ref="EG373" si="787">EG374+EG381</f>
        <v>0</v>
      </c>
      <c r="EH373" s="63">
        <f t="shared" ref="EH373:ER373" si="788">EH374+EH381</f>
        <v>0</v>
      </c>
      <c r="EI373" s="63">
        <f t="shared" si="788"/>
        <v>0</v>
      </c>
      <c r="EJ373" s="63">
        <f t="shared" si="788"/>
        <v>0</v>
      </c>
      <c r="EK373" s="63">
        <f t="shared" si="788"/>
        <v>0</v>
      </c>
      <c r="EL373" s="63">
        <f t="shared" si="788"/>
        <v>0</v>
      </c>
      <c r="EM373" s="63">
        <f t="shared" si="788"/>
        <v>0</v>
      </c>
      <c r="EN373" s="63">
        <f t="shared" si="788"/>
        <v>0</v>
      </c>
      <c r="EO373" s="63">
        <f t="shared" si="788"/>
        <v>1000000000</v>
      </c>
      <c r="EP373" s="63">
        <f t="shared" si="788"/>
        <v>0</v>
      </c>
      <c r="EQ373" s="63">
        <f t="shared" si="788"/>
        <v>0</v>
      </c>
      <c r="ER373" s="63">
        <f t="shared" si="788"/>
        <v>0</v>
      </c>
      <c r="ES373" s="63">
        <f>ES374+ES381</f>
        <v>1580000000</v>
      </c>
      <c r="ET373" s="63">
        <f t="shared" ref="ET373:EV373" si="789">ET374+ET381</f>
        <v>753000000</v>
      </c>
      <c r="EU373" s="63">
        <f t="shared" si="789"/>
        <v>165520000</v>
      </c>
      <c r="EV373" s="63">
        <f t="shared" si="789"/>
        <v>29580000</v>
      </c>
      <c r="EW373" s="674"/>
      <c r="EX373" s="674"/>
      <c r="EY373" s="674"/>
      <c r="EZ373" s="674"/>
      <c r="FA373" s="674"/>
      <c r="FB373" s="674"/>
      <c r="FC373" s="674"/>
      <c r="FD373" s="674"/>
      <c r="FE373" s="674"/>
      <c r="FF373" s="804">
        <f>FF374+FF381</f>
        <v>1580000000</v>
      </c>
      <c r="FG373" s="63">
        <f>FG374+FG381</f>
        <v>6320000000</v>
      </c>
    </row>
    <row r="374" spans="1:163" ht="24.75" customHeight="1" x14ac:dyDescent="0.2">
      <c r="A374" s="299"/>
      <c r="B374" s="296"/>
      <c r="C374" s="205">
        <v>85</v>
      </c>
      <c r="D374" s="206" t="s">
        <v>835</v>
      </c>
      <c r="E374" s="209"/>
      <c r="F374" s="209"/>
      <c r="G374" s="210"/>
      <c r="H374" s="209"/>
      <c r="I374" s="209"/>
      <c r="J374" s="208"/>
      <c r="K374" s="210"/>
      <c r="L374" s="211"/>
      <c r="M374" s="209"/>
      <c r="N374" s="209"/>
      <c r="O374" s="212"/>
      <c r="P374" s="212"/>
      <c r="Q374" s="209"/>
      <c r="R374" s="213"/>
      <c r="S374" s="865"/>
      <c r="T374" s="209"/>
      <c r="U374" s="209"/>
      <c r="V374" s="212"/>
      <c r="W374" s="210"/>
      <c r="X374" s="210"/>
      <c r="Y374" s="300"/>
      <c r="Z374" s="210"/>
      <c r="AA374" s="210"/>
      <c r="AB374" s="65">
        <f t="shared" ref="AB374:BK374" si="790">SUM(AB375:AB380)</f>
        <v>0</v>
      </c>
      <c r="AC374" s="65">
        <f t="shared" si="790"/>
        <v>0</v>
      </c>
      <c r="AD374" s="65">
        <f t="shared" si="790"/>
        <v>0</v>
      </c>
      <c r="AE374" s="65">
        <f t="shared" si="790"/>
        <v>0</v>
      </c>
      <c r="AF374" s="65">
        <f t="shared" si="790"/>
        <v>0</v>
      </c>
      <c r="AG374" s="65">
        <f t="shared" si="790"/>
        <v>0</v>
      </c>
      <c r="AH374" s="65">
        <f t="shared" si="790"/>
        <v>0</v>
      </c>
      <c r="AI374" s="65">
        <f t="shared" si="790"/>
        <v>0</v>
      </c>
      <c r="AJ374" s="65">
        <f t="shared" si="790"/>
        <v>500000000</v>
      </c>
      <c r="AK374" s="65">
        <f t="shared" si="790"/>
        <v>500000000</v>
      </c>
      <c r="AL374" s="65">
        <f t="shared" si="790"/>
        <v>234527805</v>
      </c>
      <c r="AM374" s="65">
        <f t="shared" si="790"/>
        <v>163537805</v>
      </c>
      <c r="AN374" s="65">
        <f t="shared" si="790"/>
        <v>0</v>
      </c>
      <c r="AO374" s="65">
        <f t="shared" si="790"/>
        <v>0</v>
      </c>
      <c r="AP374" s="65">
        <f t="shared" si="790"/>
        <v>0</v>
      </c>
      <c r="AQ374" s="65">
        <f t="shared" si="790"/>
        <v>0</v>
      </c>
      <c r="AR374" s="65">
        <f t="shared" si="790"/>
        <v>0</v>
      </c>
      <c r="AS374" s="65">
        <f t="shared" si="790"/>
        <v>0</v>
      </c>
      <c r="AT374" s="65">
        <f t="shared" si="790"/>
        <v>0</v>
      </c>
      <c r="AU374" s="65">
        <f t="shared" si="790"/>
        <v>0</v>
      </c>
      <c r="AV374" s="65">
        <f t="shared" si="790"/>
        <v>0</v>
      </c>
      <c r="AW374" s="65">
        <f t="shared" si="790"/>
        <v>0</v>
      </c>
      <c r="AX374" s="65">
        <f t="shared" si="790"/>
        <v>0</v>
      </c>
      <c r="AY374" s="65">
        <f t="shared" si="790"/>
        <v>0</v>
      </c>
      <c r="AZ374" s="65">
        <f t="shared" si="790"/>
        <v>0</v>
      </c>
      <c r="BA374" s="65">
        <f t="shared" si="790"/>
        <v>0</v>
      </c>
      <c r="BB374" s="65">
        <f t="shared" si="790"/>
        <v>0</v>
      </c>
      <c r="BC374" s="65">
        <f t="shared" si="790"/>
        <v>0</v>
      </c>
      <c r="BD374" s="65">
        <f t="shared" si="790"/>
        <v>0</v>
      </c>
      <c r="BE374" s="65">
        <f t="shared" si="790"/>
        <v>0</v>
      </c>
      <c r="BF374" s="65">
        <f t="shared" si="790"/>
        <v>0</v>
      </c>
      <c r="BG374" s="65">
        <f t="shared" si="790"/>
        <v>0</v>
      </c>
      <c r="BH374" s="65">
        <f t="shared" si="790"/>
        <v>1000000000</v>
      </c>
      <c r="BI374" s="65">
        <f t="shared" si="790"/>
        <v>0</v>
      </c>
      <c r="BJ374" s="65">
        <f t="shared" si="790"/>
        <v>0</v>
      </c>
      <c r="BK374" s="65">
        <f t="shared" si="790"/>
        <v>0</v>
      </c>
      <c r="BL374" s="66">
        <f>SUM(BL375:BL380)</f>
        <v>1500000000</v>
      </c>
      <c r="BM374" s="65">
        <f>SUM(BM375:BM380)</f>
        <v>500000000</v>
      </c>
      <c r="BN374" s="65">
        <f>SUM(BN375:BN380)</f>
        <v>234527805</v>
      </c>
      <c r="BO374" s="65">
        <f>SUM(BO375:BO380)</f>
        <v>163537805</v>
      </c>
      <c r="BP374" s="65">
        <f t="shared" ref="BP374:EF374" si="791">SUM(BP375:BP380)</f>
        <v>0</v>
      </c>
      <c r="BQ374" s="135">
        <f t="shared" si="791"/>
        <v>0</v>
      </c>
      <c r="BR374" s="135">
        <f t="shared" si="791"/>
        <v>0</v>
      </c>
      <c r="BS374" s="135">
        <f t="shared" si="791"/>
        <v>0</v>
      </c>
      <c r="BT374" s="65">
        <f t="shared" si="791"/>
        <v>0</v>
      </c>
      <c r="BU374" s="135">
        <f t="shared" si="791"/>
        <v>225000000</v>
      </c>
      <c r="BV374" s="135">
        <f t="shared" si="791"/>
        <v>199405210</v>
      </c>
      <c r="BW374" s="135">
        <f t="shared" si="791"/>
        <v>199405210</v>
      </c>
      <c r="BX374" s="135">
        <f t="shared" ref="BX374" si="792">SUM(BX375:BX380)</f>
        <v>0</v>
      </c>
      <c r="BY374" s="65">
        <f t="shared" si="791"/>
        <v>500000000</v>
      </c>
      <c r="BZ374" s="135">
        <f t="shared" si="791"/>
        <v>420000000</v>
      </c>
      <c r="CA374" s="135">
        <f t="shared" si="791"/>
        <v>384857968</v>
      </c>
      <c r="CB374" s="135">
        <f t="shared" si="791"/>
        <v>381152118</v>
      </c>
      <c r="CC374" s="135">
        <f t="shared" ref="CC374" si="793">SUM(CC375:CC380)</f>
        <v>42000000</v>
      </c>
      <c r="CD374" s="65">
        <f t="shared" si="791"/>
        <v>0</v>
      </c>
      <c r="CE374" s="135">
        <f t="shared" si="791"/>
        <v>0</v>
      </c>
      <c r="CF374" s="135">
        <f t="shared" si="791"/>
        <v>0</v>
      </c>
      <c r="CG374" s="135">
        <f t="shared" si="791"/>
        <v>0</v>
      </c>
      <c r="CH374" s="65">
        <f t="shared" si="791"/>
        <v>0</v>
      </c>
      <c r="CI374" s="135">
        <f t="shared" si="791"/>
        <v>0</v>
      </c>
      <c r="CJ374" s="135">
        <f t="shared" si="791"/>
        <v>0</v>
      </c>
      <c r="CK374" s="135">
        <f t="shared" si="791"/>
        <v>0</v>
      </c>
      <c r="CL374" s="65">
        <f t="shared" si="791"/>
        <v>0</v>
      </c>
      <c r="CM374" s="135">
        <f t="shared" si="791"/>
        <v>0</v>
      </c>
      <c r="CN374" s="135">
        <f t="shared" si="791"/>
        <v>0</v>
      </c>
      <c r="CO374" s="135">
        <f t="shared" si="791"/>
        <v>0</v>
      </c>
      <c r="CP374" s="65">
        <f t="shared" si="791"/>
        <v>0</v>
      </c>
      <c r="CQ374" s="135">
        <f t="shared" si="791"/>
        <v>0</v>
      </c>
      <c r="CR374" s="135">
        <f t="shared" si="791"/>
        <v>0</v>
      </c>
      <c r="CS374" s="135">
        <f t="shared" si="791"/>
        <v>0</v>
      </c>
      <c r="CT374" s="135">
        <f t="shared" si="791"/>
        <v>0</v>
      </c>
      <c r="CU374" s="65">
        <f t="shared" si="791"/>
        <v>0</v>
      </c>
      <c r="CV374" s="135">
        <f t="shared" si="791"/>
        <v>0</v>
      </c>
      <c r="CW374" s="135">
        <f t="shared" si="791"/>
        <v>0</v>
      </c>
      <c r="CX374" s="135">
        <f t="shared" si="791"/>
        <v>0</v>
      </c>
      <c r="CY374" s="135">
        <f t="shared" si="791"/>
        <v>0</v>
      </c>
      <c r="CZ374" s="65">
        <f t="shared" si="791"/>
        <v>1000000000</v>
      </c>
      <c r="DA374" s="135">
        <f t="shared" si="791"/>
        <v>0</v>
      </c>
      <c r="DB374" s="135">
        <f t="shared" si="791"/>
        <v>0</v>
      </c>
      <c r="DC374" s="135">
        <f t="shared" si="791"/>
        <v>0</v>
      </c>
      <c r="DD374" s="65">
        <f t="shared" si="791"/>
        <v>1500000000</v>
      </c>
      <c r="DE374" s="65">
        <f t="shared" si="791"/>
        <v>645000000</v>
      </c>
      <c r="DF374" s="65">
        <f t="shared" si="791"/>
        <v>584263178</v>
      </c>
      <c r="DG374" s="65">
        <f t="shared" si="791"/>
        <v>580557328</v>
      </c>
      <c r="DH374" s="65">
        <f t="shared" si="791"/>
        <v>42000000</v>
      </c>
      <c r="DI374" s="65">
        <f t="shared" si="791"/>
        <v>0</v>
      </c>
      <c r="DJ374" s="65">
        <f t="shared" si="791"/>
        <v>0</v>
      </c>
      <c r="DK374" s="65">
        <f t="shared" si="791"/>
        <v>0</v>
      </c>
      <c r="DL374" s="65">
        <f t="shared" si="791"/>
        <v>0</v>
      </c>
      <c r="DM374" s="65">
        <f t="shared" si="791"/>
        <v>0</v>
      </c>
      <c r="DN374" s="65">
        <f t="shared" si="791"/>
        <v>170000000</v>
      </c>
      <c r="DO374" s="65">
        <f t="shared" si="791"/>
        <v>0</v>
      </c>
      <c r="DP374" s="65">
        <f t="shared" si="791"/>
        <v>0</v>
      </c>
      <c r="DQ374" s="65">
        <f t="shared" si="791"/>
        <v>500000000</v>
      </c>
      <c r="DR374" s="65">
        <f t="shared" si="791"/>
        <v>413000000</v>
      </c>
      <c r="DS374" s="65">
        <f t="shared" si="791"/>
        <v>119370000</v>
      </c>
      <c r="DT374" s="65">
        <f t="shared" si="791"/>
        <v>29580000</v>
      </c>
      <c r="DU374" s="65">
        <f t="shared" si="791"/>
        <v>0</v>
      </c>
      <c r="DV374" s="65">
        <f t="shared" si="791"/>
        <v>0</v>
      </c>
      <c r="DW374" s="65">
        <f t="shared" si="791"/>
        <v>0</v>
      </c>
      <c r="DX374" s="65">
        <f t="shared" si="791"/>
        <v>0</v>
      </c>
      <c r="DY374" s="65">
        <f t="shared" si="791"/>
        <v>0</v>
      </c>
      <c r="DZ374" s="65">
        <f t="shared" si="791"/>
        <v>0</v>
      </c>
      <c r="EA374" s="65">
        <f t="shared" si="791"/>
        <v>0</v>
      </c>
      <c r="EB374" s="65">
        <f t="shared" si="791"/>
        <v>0</v>
      </c>
      <c r="EC374" s="65">
        <f t="shared" si="791"/>
        <v>0</v>
      </c>
      <c r="ED374" s="65">
        <f t="shared" si="791"/>
        <v>0</v>
      </c>
      <c r="EE374" s="65">
        <f t="shared" si="791"/>
        <v>0</v>
      </c>
      <c r="EF374" s="65">
        <f t="shared" si="791"/>
        <v>0</v>
      </c>
      <c r="EG374" s="65">
        <f t="shared" ref="EG374" si="794">SUM(EG375:EG380)</f>
        <v>0</v>
      </c>
      <c r="EH374" s="65">
        <f t="shared" ref="EH374:ER374" si="795">SUM(EH375:EH380)</f>
        <v>0</v>
      </c>
      <c r="EI374" s="65">
        <f t="shared" si="795"/>
        <v>0</v>
      </c>
      <c r="EJ374" s="65">
        <f t="shared" si="795"/>
        <v>0</v>
      </c>
      <c r="EK374" s="65">
        <f t="shared" si="795"/>
        <v>0</v>
      </c>
      <c r="EL374" s="65">
        <f t="shared" si="795"/>
        <v>0</v>
      </c>
      <c r="EM374" s="65">
        <f t="shared" si="795"/>
        <v>0</v>
      </c>
      <c r="EN374" s="65">
        <f t="shared" si="795"/>
        <v>0</v>
      </c>
      <c r="EO374" s="65">
        <f t="shared" si="795"/>
        <v>1000000000</v>
      </c>
      <c r="EP374" s="65">
        <f t="shared" si="795"/>
        <v>0</v>
      </c>
      <c r="EQ374" s="65">
        <f t="shared" si="795"/>
        <v>0</v>
      </c>
      <c r="ER374" s="65">
        <f t="shared" si="795"/>
        <v>0</v>
      </c>
      <c r="ES374" s="65">
        <f>SUM(ES375:ES380)</f>
        <v>1500000000</v>
      </c>
      <c r="ET374" s="65">
        <f t="shared" ref="ET374:EV374" si="796">SUM(ET375:ET380)</f>
        <v>583000000</v>
      </c>
      <c r="EU374" s="65">
        <f t="shared" si="796"/>
        <v>119370000</v>
      </c>
      <c r="EV374" s="65">
        <f t="shared" si="796"/>
        <v>29580000</v>
      </c>
      <c r="EW374" s="675"/>
      <c r="EX374" s="675"/>
      <c r="EY374" s="675"/>
      <c r="EZ374" s="675"/>
      <c r="FA374" s="675"/>
      <c r="FB374" s="675"/>
      <c r="FC374" s="675"/>
      <c r="FD374" s="675"/>
      <c r="FE374" s="675"/>
      <c r="FF374" s="82">
        <f>SUM(FF375:FF380)</f>
        <v>1500000000</v>
      </c>
      <c r="FG374" s="65">
        <f>SUM(FG375:FG380)</f>
        <v>6000000000</v>
      </c>
    </row>
    <row r="375" spans="1:163" ht="78.75" customHeight="1" x14ac:dyDescent="0.2">
      <c r="A375" s="299"/>
      <c r="B375" s="299"/>
      <c r="C375" s="217">
        <v>37</v>
      </c>
      <c r="D375" s="241" t="s">
        <v>827</v>
      </c>
      <c r="E375" s="242" t="s">
        <v>532</v>
      </c>
      <c r="F375" s="522">
        <v>0.6</v>
      </c>
      <c r="G375" s="226">
        <v>249</v>
      </c>
      <c r="H375" s="222" t="s">
        <v>836</v>
      </c>
      <c r="I375" s="455" t="s">
        <v>837</v>
      </c>
      <c r="J375" s="223" t="s">
        <v>838</v>
      </c>
      <c r="K375" s="426">
        <v>16</v>
      </c>
      <c r="L375" s="564" t="s">
        <v>58</v>
      </c>
      <c r="M375" s="564">
        <v>1</v>
      </c>
      <c r="N375" s="564">
        <v>1</v>
      </c>
      <c r="O375" s="490">
        <v>1</v>
      </c>
      <c r="P375" s="956">
        <v>1</v>
      </c>
      <c r="Q375" s="564">
        <v>1</v>
      </c>
      <c r="R375" s="228"/>
      <c r="S375" s="931">
        <v>1</v>
      </c>
      <c r="T375" s="564">
        <v>1</v>
      </c>
      <c r="U375" s="564"/>
      <c r="V375" s="931">
        <v>0</v>
      </c>
      <c r="W375" s="564">
        <v>1</v>
      </c>
      <c r="X375" s="577"/>
      <c r="Y375" s="388">
        <f t="shared" ref="Y375:Y380" si="797">BL375/$BL$374</f>
        <v>0.13333333333333333</v>
      </c>
      <c r="Z375" s="226">
        <v>16</v>
      </c>
      <c r="AA375" s="223" t="s">
        <v>375</v>
      </c>
      <c r="AB375" s="85"/>
      <c r="AC375" s="75"/>
      <c r="AD375" s="68"/>
      <c r="AE375" s="68"/>
      <c r="AF375" s="85"/>
      <c r="AG375" s="75"/>
      <c r="AH375" s="75"/>
      <c r="AI375" s="75"/>
      <c r="AJ375" s="77">
        <v>200000000</v>
      </c>
      <c r="AK375" s="75">
        <v>200000000</v>
      </c>
      <c r="AL375" s="122">
        <v>154729472</v>
      </c>
      <c r="AM375" s="75">
        <v>83739472</v>
      </c>
      <c r="AN375" s="77"/>
      <c r="AO375" s="78"/>
      <c r="AP375" s="78"/>
      <c r="AQ375" s="75"/>
      <c r="AR375" s="85"/>
      <c r="AS375" s="75"/>
      <c r="AT375" s="68"/>
      <c r="AU375" s="68"/>
      <c r="AV375" s="85"/>
      <c r="AW375" s="75"/>
      <c r="AX375" s="75"/>
      <c r="AY375" s="75"/>
      <c r="AZ375" s="85"/>
      <c r="BA375" s="75"/>
      <c r="BB375" s="75"/>
      <c r="BC375" s="75"/>
      <c r="BD375" s="85"/>
      <c r="BE375" s="75"/>
      <c r="BF375" s="68"/>
      <c r="BG375" s="68"/>
      <c r="BH375" s="85"/>
      <c r="BI375" s="75"/>
      <c r="BJ375" s="75"/>
      <c r="BK375" s="75"/>
      <c r="BL375" s="67">
        <f t="shared" ref="BL375:BL380" si="798">+AB375+AF375+AJ375+AN375+AR375+AV375+AZ375+BD375+BH375</f>
        <v>200000000</v>
      </c>
      <c r="BM375" s="68">
        <f t="shared" ref="BM375:BO380" si="799">AC375+AG375+AK375+AO375+AS375+AW375+BA375+BE375+BI375</f>
        <v>200000000</v>
      </c>
      <c r="BN375" s="68">
        <f t="shared" si="799"/>
        <v>154729472</v>
      </c>
      <c r="BO375" s="68">
        <f t="shared" si="799"/>
        <v>83739472</v>
      </c>
      <c r="BP375" s="682"/>
      <c r="BQ375" s="238"/>
      <c r="BR375" s="238"/>
      <c r="BS375" s="238"/>
      <c r="BT375" s="682"/>
      <c r="BU375" s="722">
        <v>20000000</v>
      </c>
      <c r="BV375" s="238">
        <v>7500000</v>
      </c>
      <c r="BW375" s="238">
        <v>7500000</v>
      </c>
      <c r="BX375" s="238"/>
      <c r="BY375" s="682">
        <v>200000000</v>
      </c>
      <c r="BZ375" s="322">
        <v>120000000</v>
      </c>
      <c r="CA375" s="322">
        <v>105452716</v>
      </c>
      <c r="CB375" s="322">
        <v>105452716</v>
      </c>
      <c r="CC375" s="682">
        <v>42000000</v>
      </c>
      <c r="CD375" s="682"/>
      <c r="CE375" s="238"/>
      <c r="CF375" s="238"/>
      <c r="CG375" s="238"/>
      <c r="CH375" s="682"/>
      <c r="CI375" s="238"/>
      <c r="CJ375" s="238"/>
      <c r="CK375" s="238"/>
      <c r="CL375" s="682"/>
      <c r="CM375" s="238"/>
      <c r="CN375" s="238"/>
      <c r="CO375" s="238"/>
      <c r="CP375" s="682"/>
      <c r="CQ375" s="238"/>
      <c r="CR375" s="238"/>
      <c r="CS375" s="238"/>
      <c r="CT375" s="238"/>
      <c r="CU375" s="682"/>
      <c r="CV375" s="238"/>
      <c r="CW375" s="238"/>
      <c r="CX375" s="238"/>
      <c r="CY375" s="238"/>
      <c r="CZ375" s="682"/>
      <c r="DA375" s="238"/>
      <c r="DB375" s="238"/>
      <c r="DC375" s="238"/>
      <c r="DD375" s="676">
        <f t="shared" ref="DD375:DD382" si="800">BP375+BT375+BY375+CD375+CH375+CL375+CP375+CU375+CZ375</f>
        <v>200000000</v>
      </c>
      <c r="DE375" s="711">
        <f t="shared" ref="DE375:DE380" si="801">BQ375+BU375+BZ375+CE375+CI375+CM375+CQ375+CV375+DA375</f>
        <v>140000000</v>
      </c>
      <c r="DF375" s="711">
        <f t="shared" ref="DF375:DF380" si="802">BR375+BV375+CA375+CF375+CJ375+CN375+CR375+CW375+DB375</f>
        <v>112952716</v>
      </c>
      <c r="DG375" s="711">
        <f t="shared" ref="DG375:DG380" si="803">BS375+BW375+CB375+CG375+CK375+CO375+CS375+CX375+DC375</f>
        <v>112952716</v>
      </c>
      <c r="DH375" s="711">
        <f>CC375</f>
        <v>42000000</v>
      </c>
      <c r="DI375" s="682"/>
      <c r="DJ375" s="686"/>
      <c r="DK375" s="682"/>
      <c r="DL375" s="682"/>
      <c r="DM375" s="682"/>
      <c r="DN375" s="682"/>
      <c r="DO375" s="682"/>
      <c r="DP375" s="682"/>
      <c r="DQ375" s="682">
        <v>200000000</v>
      </c>
      <c r="DR375" s="682">
        <v>120000000</v>
      </c>
      <c r="DS375" s="682"/>
      <c r="DT375" s="682"/>
      <c r="DU375" s="682"/>
      <c r="DV375" s="682"/>
      <c r="DW375" s="682"/>
      <c r="DX375" s="682"/>
      <c r="DY375" s="682"/>
      <c r="DZ375" s="682"/>
      <c r="EA375" s="682"/>
      <c r="EB375" s="682"/>
      <c r="EC375" s="682"/>
      <c r="ED375" s="682"/>
      <c r="EE375" s="682"/>
      <c r="EF375" s="682"/>
      <c r="EG375" s="682"/>
      <c r="EH375" s="682"/>
      <c r="EI375" s="682"/>
      <c r="EJ375" s="682"/>
      <c r="EK375" s="682"/>
      <c r="EL375" s="682"/>
      <c r="EM375" s="682"/>
      <c r="EN375" s="682"/>
      <c r="EO375" s="682"/>
      <c r="EP375" s="682"/>
      <c r="EQ375" s="682"/>
      <c r="ER375" s="682"/>
      <c r="ES375" s="676">
        <f t="shared" ref="ES375:ES380" si="804">DI375+DM375+DQ375+DU375+DY375+EC375+EG375+EK375+EO375</f>
        <v>200000000</v>
      </c>
      <c r="ET375" s="690">
        <f t="shared" ref="ET375:EV380" si="805">DJ375+DN375+DR375+DV375+DZ375+ED375+EH375+EL375+EP375</f>
        <v>120000000</v>
      </c>
      <c r="EU375" s="690">
        <f t="shared" si="805"/>
        <v>0</v>
      </c>
      <c r="EV375" s="690">
        <f t="shared" si="805"/>
        <v>0</v>
      </c>
      <c r="EW375" s="834"/>
      <c r="EX375" s="682"/>
      <c r="EY375" s="682">
        <v>200000000</v>
      </c>
      <c r="EZ375" s="682"/>
      <c r="FA375" s="682"/>
      <c r="FB375" s="682"/>
      <c r="FC375" s="682"/>
      <c r="FD375" s="682"/>
      <c r="FE375" s="682"/>
      <c r="FF375" s="676">
        <f t="shared" ref="FF375:FF382" si="806">EW375+EX375+EY375+EZ375+FA375+FB375+FC375+FD375+FE375</f>
        <v>200000000</v>
      </c>
      <c r="FG375" s="107">
        <f t="shared" ref="FG375:FG380" si="807">BL375+DD375+ES375+FF375</f>
        <v>800000000</v>
      </c>
    </row>
    <row r="376" spans="1:163" ht="78.75" customHeight="1" x14ac:dyDescent="0.2">
      <c r="A376" s="299"/>
      <c r="B376" s="299"/>
      <c r="C376" s="240"/>
      <c r="D376" s="280"/>
      <c r="E376" s="275"/>
      <c r="F376" s="561"/>
      <c r="G376" s="226">
        <v>250</v>
      </c>
      <c r="H376" s="222" t="s">
        <v>839</v>
      </c>
      <c r="I376" s="455" t="s">
        <v>840</v>
      </c>
      <c r="J376" s="223" t="s">
        <v>838</v>
      </c>
      <c r="K376" s="426">
        <v>16</v>
      </c>
      <c r="L376" s="247" t="s">
        <v>58</v>
      </c>
      <c r="M376" s="564">
        <v>1</v>
      </c>
      <c r="N376" s="564">
        <v>3</v>
      </c>
      <c r="O376" s="364">
        <v>3</v>
      </c>
      <c r="P376" s="919">
        <v>3</v>
      </c>
      <c r="Q376" s="247">
        <v>3</v>
      </c>
      <c r="R376" s="228"/>
      <c r="S376" s="924">
        <v>3</v>
      </c>
      <c r="T376" s="239">
        <v>3</v>
      </c>
      <c r="U376" s="239"/>
      <c r="V376" s="927">
        <v>1</v>
      </c>
      <c r="W376" s="239">
        <v>3</v>
      </c>
      <c r="X376" s="562"/>
      <c r="Y376" s="388">
        <f t="shared" si="797"/>
        <v>4.6166666666666668E-2</v>
      </c>
      <c r="Z376" s="226">
        <v>16</v>
      </c>
      <c r="AA376" s="223" t="s">
        <v>375</v>
      </c>
      <c r="AB376" s="85"/>
      <c r="AC376" s="75"/>
      <c r="AD376" s="68"/>
      <c r="AE376" s="68"/>
      <c r="AF376" s="85"/>
      <c r="AG376" s="75"/>
      <c r="AH376" s="75"/>
      <c r="AI376" s="75"/>
      <c r="AJ376" s="77">
        <v>69250000</v>
      </c>
      <c r="AK376" s="68">
        <v>69250000</v>
      </c>
      <c r="AL376" s="78">
        <v>47228333</v>
      </c>
      <c r="AM376" s="78">
        <v>47228333</v>
      </c>
      <c r="AN376" s="77"/>
      <c r="AO376" s="78"/>
      <c r="AP376" s="78"/>
      <c r="AQ376" s="75"/>
      <c r="AR376" s="85"/>
      <c r="AS376" s="75"/>
      <c r="AT376" s="68"/>
      <c r="AU376" s="68"/>
      <c r="AV376" s="85"/>
      <c r="AW376" s="75"/>
      <c r="AX376" s="75"/>
      <c r="AY376" s="75"/>
      <c r="AZ376" s="85"/>
      <c r="BA376" s="75"/>
      <c r="BB376" s="75"/>
      <c r="BC376" s="75"/>
      <c r="BD376" s="85"/>
      <c r="BE376" s="75"/>
      <c r="BF376" s="68"/>
      <c r="BG376" s="68"/>
      <c r="BH376" s="85"/>
      <c r="BI376" s="75"/>
      <c r="BJ376" s="75"/>
      <c r="BK376" s="75"/>
      <c r="BL376" s="67">
        <f t="shared" si="798"/>
        <v>69250000</v>
      </c>
      <c r="BM376" s="68">
        <f t="shared" si="799"/>
        <v>69250000</v>
      </c>
      <c r="BN376" s="68">
        <f t="shared" si="799"/>
        <v>47228333</v>
      </c>
      <c r="BO376" s="68">
        <f t="shared" si="799"/>
        <v>47228333</v>
      </c>
      <c r="BP376" s="682"/>
      <c r="BQ376" s="238"/>
      <c r="BR376" s="238"/>
      <c r="BS376" s="238"/>
      <c r="BT376" s="682"/>
      <c r="BU376" s="238">
        <v>205000000</v>
      </c>
      <c r="BV376" s="238">
        <v>191905210</v>
      </c>
      <c r="BW376" s="238">
        <v>191905210</v>
      </c>
      <c r="BX376" s="238"/>
      <c r="BY376" s="682">
        <v>69250000</v>
      </c>
      <c r="BZ376" s="238">
        <v>69250000</v>
      </c>
      <c r="CA376" s="238">
        <v>61805415</v>
      </c>
      <c r="CB376" s="238">
        <v>61805415</v>
      </c>
      <c r="CC376" s="238"/>
      <c r="CD376" s="682"/>
      <c r="CE376" s="238"/>
      <c r="CF376" s="238"/>
      <c r="CG376" s="238"/>
      <c r="CH376" s="682"/>
      <c r="CI376" s="238"/>
      <c r="CJ376" s="238"/>
      <c r="CK376" s="238"/>
      <c r="CL376" s="682"/>
      <c r="CM376" s="238"/>
      <c r="CN376" s="238"/>
      <c r="CO376" s="238"/>
      <c r="CP376" s="682"/>
      <c r="CQ376" s="238"/>
      <c r="CR376" s="238"/>
      <c r="CS376" s="238"/>
      <c r="CT376" s="238"/>
      <c r="CU376" s="682"/>
      <c r="CV376" s="238"/>
      <c r="CW376" s="238"/>
      <c r="CX376" s="238"/>
      <c r="CY376" s="238"/>
      <c r="CZ376" s="682"/>
      <c r="DA376" s="238"/>
      <c r="DB376" s="238"/>
      <c r="DC376" s="238"/>
      <c r="DD376" s="676">
        <f t="shared" si="800"/>
        <v>69250000</v>
      </c>
      <c r="DE376" s="711">
        <f t="shared" si="801"/>
        <v>274250000</v>
      </c>
      <c r="DF376" s="711">
        <f t="shared" si="802"/>
        <v>253710625</v>
      </c>
      <c r="DG376" s="711">
        <f t="shared" si="803"/>
        <v>253710625</v>
      </c>
      <c r="DH376" s="711"/>
      <c r="DI376" s="682"/>
      <c r="DJ376" s="686"/>
      <c r="DK376" s="682"/>
      <c r="DL376" s="682"/>
      <c r="DM376" s="682"/>
      <c r="DN376" s="682">
        <v>170000000</v>
      </c>
      <c r="DO376" s="682"/>
      <c r="DP376" s="682"/>
      <c r="DQ376" s="682">
        <v>60000000</v>
      </c>
      <c r="DR376" s="682">
        <v>188000000</v>
      </c>
      <c r="DS376" s="682">
        <v>84490000</v>
      </c>
      <c r="DT376" s="682">
        <v>20080000</v>
      </c>
      <c r="DU376" s="682"/>
      <c r="DV376" s="682"/>
      <c r="DW376" s="682"/>
      <c r="DX376" s="682"/>
      <c r="DY376" s="682"/>
      <c r="DZ376" s="682"/>
      <c r="EA376" s="682"/>
      <c r="EB376" s="682"/>
      <c r="EC376" s="682"/>
      <c r="ED376" s="682"/>
      <c r="EE376" s="682"/>
      <c r="EF376" s="682"/>
      <c r="EG376" s="682"/>
      <c r="EH376" s="682"/>
      <c r="EI376" s="682"/>
      <c r="EJ376" s="682"/>
      <c r="EK376" s="682"/>
      <c r="EL376" s="682"/>
      <c r="EM376" s="682"/>
      <c r="EN376" s="682"/>
      <c r="EO376" s="682"/>
      <c r="EP376" s="682"/>
      <c r="EQ376" s="682"/>
      <c r="ER376" s="682"/>
      <c r="ES376" s="676">
        <f t="shared" si="804"/>
        <v>60000000</v>
      </c>
      <c r="ET376" s="690">
        <f t="shared" si="805"/>
        <v>358000000</v>
      </c>
      <c r="EU376" s="690">
        <f t="shared" si="805"/>
        <v>84490000</v>
      </c>
      <c r="EV376" s="690">
        <f t="shared" si="805"/>
        <v>20080000</v>
      </c>
      <c r="EW376" s="834"/>
      <c r="EX376" s="682"/>
      <c r="EY376" s="682">
        <v>60000000</v>
      </c>
      <c r="EZ376" s="682"/>
      <c r="FA376" s="682"/>
      <c r="FB376" s="682"/>
      <c r="FC376" s="682"/>
      <c r="FD376" s="682"/>
      <c r="FE376" s="682"/>
      <c r="FF376" s="676">
        <f t="shared" si="806"/>
        <v>60000000</v>
      </c>
      <c r="FG376" s="107">
        <f t="shared" si="807"/>
        <v>258500000</v>
      </c>
    </row>
    <row r="377" spans="1:163" ht="68.25" customHeight="1" x14ac:dyDescent="0.2">
      <c r="A377" s="299"/>
      <c r="B377" s="299"/>
      <c r="C377" s="240"/>
      <c r="D377" s="280"/>
      <c r="E377" s="275"/>
      <c r="F377" s="561"/>
      <c r="G377" s="226">
        <v>251</v>
      </c>
      <c r="H377" s="222" t="s">
        <v>841</v>
      </c>
      <c r="I377" s="455" t="s">
        <v>842</v>
      </c>
      <c r="J377" s="223" t="s">
        <v>838</v>
      </c>
      <c r="K377" s="426">
        <v>16</v>
      </c>
      <c r="L377" s="247" t="s">
        <v>58</v>
      </c>
      <c r="M377" s="564">
        <v>0</v>
      </c>
      <c r="N377" s="564">
        <v>1</v>
      </c>
      <c r="O377" s="364">
        <v>1</v>
      </c>
      <c r="P377" s="919">
        <v>1</v>
      </c>
      <c r="Q377" s="217">
        <v>1</v>
      </c>
      <c r="R377" s="228"/>
      <c r="S377" s="923">
        <v>1</v>
      </c>
      <c r="T377" s="247">
        <v>1</v>
      </c>
      <c r="U377" s="247"/>
      <c r="V377" s="924">
        <v>0.25</v>
      </c>
      <c r="W377" s="247">
        <v>1</v>
      </c>
      <c r="X377" s="273"/>
      <c r="Y377" s="388">
        <f t="shared" si="797"/>
        <v>0.13716666666666666</v>
      </c>
      <c r="Z377" s="226">
        <v>16</v>
      </c>
      <c r="AA377" s="223" t="s">
        <v>375</v>
      </c>
      <c r="AB377" s="85"/>
      <c r="AC377" s="75"/>
      <c r="AD377" s="68"/>
      <c r="AE377" s="68"/>
      <c r="AF377" s="85"/>
      <c r="AG377" s="75"/>
      <c r="AH377" s="75"/>
      <c r="AI377" s="75"/>
      <c r="AJ377" s="77">
        <v>205750000</v>
      </c>
      <c r="AK377" s="68">
        <v>205750000</v>
      </c>
      <c r="AL377" s="78">
        <v>15870000</v>
      </c>
      <c r="AM377" s="78">
        <v>15870000</v>
      </c>
      <c r="AN377" s="77"/>
      <c r="AO377" s="78"/>
      <c r="AP377" s="78"/>
      <c r="AQ377" s="75"/>
      <c r="AR377" s="85"/>
      <c r="AS377" s="75"/>
      <c r="AT377" s="68"/>
      <c r="AU377" s="68"/>
      <c r="AV377" s="85"/>
      <c r="AW377" s="75"/>
      <c r="AX377" s="75"/>
      <c r="AY377" s="75"/>
      <c r="AZ377" s="85"/>
      <c r="BA377" s="75"/>
      <c r="BB377" s="75"/>
      <c r="BC377" s="75"/>
      <c r="BD377" s="85"/>
      <c r="BE377" s="75"/>
      <c r="BF377" s="68"/>
      <c r="BG377" s="68"/>
      <c r="BH377" s="85"/>
      <c r="BI377" s="75"/>
      <c r="BJ377" s="75"/>
      <c r="BK377" s="75"/>
      <c r="BL377" s="67">
        <f t="shared" si="798"/>
        <v>205750000</v>
      </c>
      <c r="BM377" s="68">
        <f t="shared" si="799"/>
        <v>205750000</v>
      </c>
      <c r="BN377" s="68">
        <f t="shared" si="799"/>
        <v>15870000</v>
      </c>
      <c r="BO377" s="68">
        <f t="shared" si="799"/>
        <v>15870000</v>
      </c>
      <c r="BP377" s="682"/>
      <c r="BQ377" s="238"/>
      <c r="BR377" s="238"/>
      <c r="BS377" s="238"/>
      <c r="BT377" s="682"/>
      <c r="BU377" s="238"/>
      <c r="BV377" s="238"/>
      <c r="BW377" s="238"/>
      <c r="BX377" s="238"/>
      <c r="BY377" s="682">
        <v>205750000</v>
      </c>
      <c r="BZ377" s="238">
        <v>205750000</v>
      </c>
      <c r="CA377" s="238">
        <v>192838987</v>
      </c>
      <c r="CB377" s="238">
        <v>190393987</v>
      </c>
      <c r="CC377" s="238"/>
      <c r="CD377" s="682"/>
      <c r="CE377" s="238"/>
      <c r="CF377" s="238"/>
      <c r="CG377" s="238"/>
      <c r="CH377" s="682"/>
      <c r="CI377" s="238"/>
      <c r="CJ377" s="238"/>
      <c r="CK377" s="238"/>
      <c r="CL377" s="682"/>
      <c r="CM377" s="238"/>
      <c r="CN377" s="238"/>
      <c r="CO377" s="238"/>
      <c r="CP377" s="682"/>
      <c r="CQ377" s="238"/>
      <c r="CR377" s="238"/>
      <c r="CS377" s="238"/>
      <c r="CT377" s="238"/>
      <c r="CU377" s="682"/>
      <c r="CV377" s="238"/>
      <c r="CW377" s="238"/>
      <c r="CX377" s="238"/>
      <c r="CY377" s="238"/>
      <c r="CZ377" s="682"/>
      <c r="DA377" s="238"/>
      <c r="DB377" s="238"/>
      <c r="DC377" s="238"/>
      <c r="DD377" s="676">
        <f t="shared" si="800"/>
        <v>205750000</v>
      </c>
      <c r="DE377" s="711">
        <f t="shared" si="801"/>
        <v>205750000</v>
      </c>
      <c r="DF377" s="711">
        <f t="shared" si="802"/>
        <v>192838987</v>
      </c>
      <c r="DG377" s="711">
        <f t="shared" si="803"/>
        <v>190393987</v>
      </c>
      <c r="DH377" s="711"/>
      <c r="DI377" s="682"/>
      <c r="DJ377" s="686"/>
      <c r="DK377" s="682"/>
      <c r="DL377" s="682"/>
      <c r="DM377" s="682"/>
      <c r="DN377" s="682"/>
      <c r="DO377" s="682"/>
      <c r="DP377" s="682"/>
      <c r="DQ377" s="682">
        <v>205000000</v>
      </c>
      <c r="DR377" s="682">
        <v>50000000</v>
      </c>
      <c r="DS377" s="682">
        <v>1380000</v>
      </c>
      <c r="DT377" s="682"/>
      <c r="DU377" s="682"/>
      <c r="DV377" s="682"/>
      <c r="DW377" s="682"/>
      <c r="DX377" s="682"/>
      <c r="DY377" s="682"/>
      <c r="DZ377" s="682"/>
      <c r="EA377" s="682"/>
      <c r="EB377" s="682"/>
      <c r="EC377" s="682"/>
      <c r="ED377" s="682"/>
      <c r="EE377" s="682"/>
      <c r="EF377" s="682"/>
      <c r="EG377" s="682"/>
      <c r="EH377" s="682"/>
      <c r="EI377" s="682"/>
      <c r="EJ377" s="682"/>
      <c r="EK377" s="682"/>
      <c r="EL377" s="682"/>
      <c r="EM377" s="682"/>
      <c r="EN377" s="682"/>
      <c r="EO377" s="682"/>
      <c r="EP377" s="682"/>
      <c r="EQ377" s="682"/>
      <c r="ER377" s="682"/>
      <c r="ES377" s="676">
        <f t="shared" si="804"/>
        <v>205000000</v>
      </c>
      <c r="ET377" s="690">
        <f t="shared" si="805"/>
        <v>50000000</v>
      </c>
      <c r="EU377" s="690">
        <f t="shared" si="805"/>
        <v>1380000</v>
      </c>
      <c r="EV377" s="690">
        <f t="shared" si="805"/>
        <v>0</v>
      </c>
      <c r="EW377" s="834"/>
      <c r="EX377" s="682"/>
      <c r="EY377" s="682">
        <v>205000000</v>
      </c>
      <c r="EZ377" s="682"/>
      <c r="FA377" s="682"/>
      <c r="FB377" s="682"/>
      <c r="FC377" s="682"/>
      <c r="FD377" s="682"/>
      <c r="FE377" s="682"/>
      <c r="FF377" s="676">
        <f t="shared" si="806"/>
        <v>205000000</v>
      </c>
      <c r="FG377" s="107">
        <f t="shared" si="807"/>
        <v>821500000</v>
      </c>
    </row>
    <row r="378" spans="1:163" ht="83.25" customHeight="1" x14ac:dyDescent="0.2">
      <c r="A378" s="299"/>
      <c r="B378" s="299"/>
      <c r="C378" s="240"/>
      <c r="D378" s="280"/>
      <c r="E378" s="275"/>
      <c r="F378" s="561"/>
      <c r="G378" s="226">
        <v>252</v>
      </c>
      <c r="H378" s="222" t="s">
        <v>843</v>
      </c>
      <c r="I378" s="455" t="s">
        <v>844</v>
      </c>
      <c r="J378" s="223" t="s">
        <v>838</v>
      </c>
      <c r="K378" s="426">
        <v>16</v>
      </c>
      <c r="L378" s="273" t="s">
        <v>73</v>
      </c>
      <c r="M378" s="564">
        <v>4</v>
      </c>
      <c r="N378" s="564">
        <v>3</v>
      </c>
      <c r="O378" s="247">
        <v>0</v>
      </c>
      <c r="P378" s="1092"/>
      <c r="Q378" s="247">
        <v>0</v>
      </c>
      <c r="R378" s="602"/>
      <c r="S378" s="924"/>
      <c r="T378" s="373">
        <v>1</v>
      </c>
      <c r="U378" s="899">
        <v>2</v>
      </c>
      <c r="V378" s="1087">
        <v>0.5</v>
      </c>
      <c r="W378" s="364">
        <v>2</v>
      </c>
      <c r="X378" s="426">
        <v>1</v>
      </c>
      <c r="Y378" s="388">
        <f t="shared" si="797"/>
        <v>0</v>
      </c>
      <c r="Z378" s="226">
        <v>16</v>
      </c>
      <c r="AA378" s="223" t="s">
        <v>375</v>
      </c>
      <c r="AB378" s="85"/>
      <c r="AC378" s="75"/>
      <c r="AD378" s="68"/>
      <c r="AE378" s="68"/>
      <c r="AF378" s="85"/>
      <c r="AG378" s="75"/>
      <c r="AH378" s="75"/>
      <c r="AI378" s="75"/>
      <c r="AJ378" s="77"/>
      <c r="AK378" s="78"/>
      <c r="AL378" s="78"/>
      <c r="AM378" s="78"/>
      <c r="AN378" s="77"/>
      <c r="AO378" s="78"/>
      <c r="AP378" s="78"/>
      <c r="AQ378" s="75"/>
      <c r="AR378" s="85"/>
      <c r="AS378" s="75"/>
      <c r="AT378" s="68"/>
      <c r="AU378" s="68"/>
      <c r="AV378" s="85"/>
      <c r="AW378" s="75"/>
      <c r="AX378" s="75"/>
      <c r="AY378" s="75"/>
      <c r="AZ378" s="85"/>
      <c r="BA378" s="75"/>
      <c r="BB378" s="75"/>
      <c r="BC378" s="75"/>
      <c r="BD378" s="85"/>
      <c r="BE378" s="75"/>
      <c r="BF378" s="68"/>
      <c r="BG378" s="68"/>
      <c r="BH378" s="85"/>
      <c r="BI378" s="75"/>
      <c r="BJ378" s="75"/>
      <c r="BK378" s="75"/>
      <c r="BL378" s="67">
        <f t="shared" si="798"/>
        <v>0</v>
      </c>
      <c r="BM378" s="68">
        <f t="shared" si="799"/>
        <v>0</v>
      </c>
      <c r="BN378" s="68">
        <f t="shared" si="799"/>
        <v>0</v>
      </c>
      <c r="BO378" s="68">
        <f t="shared" si="799"/>
        <v>0</v>
      </c>
      <c r="BP378" s="682"/>
      <c r="BQ378" s="238"/>
      <c r="BR378" s="238"/>
      <c r="BS378" s="238"/>
      <c r="BT378" s="682"/>
      <c r="BU378" s="238"/>
      <c r="BV378" s="238"/>
      <c r="BW378" s="238"/>
      <c r="BX378" s="238"/>
      <c r="BY378" s="682"/>
      <c r="BZ378" s="238"/>
      <c r="CA378" s="238"/>
      <c r="CB378" s="238"/>
      <c r="CC378" s="238"/>
      <c r="CD378" s="682"/>
      <c r="CE378" s="238"/>
      <c r="CF378" s="238"/>
      <c r="CG378" s="238"/>
      <c r="CH378" s="682"/>
      <c r="CI378" s="238"/>
      <c r="CJ378" s="238"/>
      <c r="CK378" s="238"/>
      <c r="CL378" s="682"/>
      <c r="CM378" s="238"/>
      <c r="CN378" s="238"/>
      <c r="CO378" s="238"/>
      <c r="CP378" s="682"/>
      <c r="CQ378" s="238"/>
      <c r="CR378" s="238"/>
      <c r="CS378" s="238"/>
      <c r="CT378" s="238"/>
      <c r="CU378" s="682"/>
      <c r="CV378" s="238"/>
      <c r="CW378" s="238"/>
      <c r="CX378" s="238"/>
      <c r="CY378" s="238"/>
      <c r="CZ378" s="682"/>
      <c r="DA378" s="238"/>
      <c r="DB378" s="238"/>
      <c r="DC378" s="238"/>
      <c r="DD378" s="676">
        <f t="shared" si="800"/>
        <v>0</v>
      </c>
      <c r="DE378" s="676">
        <f t="shared" si="801"/>
        <v>0</v>
      </c>
      <c r="DF378" s="676">
        <f t="shared" si="802"/>
        <v>0</v>
      </c>
      <c r="DG378" s="676">
        <f t="shared" si="803"/>
        <v>0</v>
      </c>
      <c r="DH378" s="676"/>
      <c r="DI378" s="682"/>
      <c r="DJ378" s="686"/>
      <c r="DK378" s="682"/>
      <c r="DL378" s="682"/>
      <c r="DM378" s="682"/>
      <c r="DN378" s="682"/>
      <c r="DO378" s="682"/>
      <c r="DP378" s="682"/>
      <c r="DQ378" s="682">
        <v>10000000</v>
      </c>
      <c r="DR378" s="682">
        <v>25000000</v>
      </c>
      <c r="DS378" s="682">
        <v>18500000</v>
      </c>
      <c r="DT378" s="682">
        <v>7000000</v>
      </c>
      <c r="DU378" s="682"/>
      <c r="DV378" s="682"/>
      <c r="DW378" s="682"/>
      <c r="DX378" s="682"/>
      <c r="DY378" s="682"/>
      <c r="DZ378" s="682"/>
      <c r="EA378" s="682"/>
      <c r="EB378" s="682"/>
      <c r="EC378" s="682"/>
      <c r="ED378" s="682"/>
      <c r="EE378" s="682"/>
      <c r="EF378" s="682"/>
      <c r="EG378" s="682"/>
      <c r="EH378" s="682"/>
      <c r="EI378" s="682"/>
      <c r="EJ378" s="682"/>
      <c r="EK378" s="682"/>
      <c r="EL378" s="682"/>
      <c r="EM378" s="682"/>
      <c r="EN378" s="682"/>
      <c r="EO378" s="682"/>
      <c r="EP378" s="682"/>
      <c r="EQ378" s="682"/>
      <c r="ER378" s="682"/>
      <c r="ES378" s="676">
        <f t="shared" si="804"/>
        <v>10000000</v>
      </c>
      <c r="ET378" s="690">
        <f t="shared" si="805"/>
        <v>25000000</v>
      </c>
      <c r="EU378" s="690">
        <f t="shared" si="805"/>
        <v>18500000</v>
      </c>
      <c r="EV378" s="690">
        <f t="shared" si="805"/>
        <v>7000000</v>
      </c>
      <c r="EW378" s="834"/>
      <c r="EX378" s="682"/>
      <c r="EY378" s="682">
        <v>10000000</v>
      </c>
      <c r="EZ378" s="682"/>
      <c r="FA378" s="682"/>
      <c r="FB378" s="682"/>
      <c r="FC378" s="682"/>
      <c r="FD378" s="682"/>
      <c r="FE378" s="682"/>
      <c r="FF378" s="676">
        <f t="shared" si="806"/>
        <v>10000000</v>
      </c>
      <c r="FG378" s="107">
        <f t="shared" si="807"/>
        <v>20000000</v>
      </c>
    </row>
    <row r="379" spans="1:163" ht="51.75" customHeight="1" x14ac:dyDescent="0.2">
      <c r="A379" s="299"/>
      <c r="B379" s="299"/>
      <c r="C379" s="240"/>
      <c r="D379" s="280"/>
      <c r="E379" s="275"/>
      <c r="F379" s="561"/>
      <c r="G379" s="226">
        <v>253</v>
      </c>
      <c r="H379" s="363" t="s">
        <v>845</v>
      </c>
      <c r="I379" s="455" t="s">
        <v>846</v>
      </c>
      <c r="J379" s="223" t="s">
        <v>838</v>
      </c>
      <c r="K379" s="426">
        <v>16</v>
      </c>
      <c r="L379" s="603" t="s">
        <v>73</v>
      </c>
      <c r="M379" s="490">
        <v>0</v>
      </c>
      <c r="N379" s="489">
        <v>1</v>
      </c>
      <c r="O379" s="604">
        <v>0.25</v>
      </c>
      <c r="P379" s="919">
        <v>0</v>
      </c>
      <c r="Q379" s="605">
        <v>0.25</v>
      </c>
      <c r="R379" s="532"/>
      <c r="S379" s="933">
        <v>0.25</v>
      </c>
      <c r="T379" s="604">
        <v>0.25</v>
      </c>
      <c r="U379" s="604"/>
      <c r="V379" s="919">
        <v>0</v>
      </c>
      <c r="W379" s="604">
        <v>0.25</v>
      </c>
      <c r="X379" s="1109">
        <f>O379+W379</f>
        <v>0.5</v>
      </c>
      <c r="Y379" s="388">
        <f t="shared" si="797"/>
        <v>0.66666666666666663</v>
      </c>
      <c r="Z379" s="226">
        <v>16</v>
      </c>
      <c r="AA379" s="223" t="s">
        <v>375</v>
      </c>
      <c r="AB379" s="85"/>
      <c r="AC379" s="75"/>
      <c r="AD379" s="68"/>
      <c r="AE379" s="68"/>
      <c r="AF379" s="85"/>
      <c r="AG379" s="75"/>
      <c r="AH379" s="75"/>
      <c r="AI379" s="75"/>
      <c r="AJ379" s="77"/>
      <c r="AK379" s="78"/>
      <c r="AL379" s="78"/>
      <c r="AM379" s="78"/>
      <c r="AN379" s="77"/>
      <c r="AO379" s="78"/>
      <c r="AP379" s="78"/>
      <c r="AQ379" s="75"/>
      <c r="AR379" s="85"/>
      <c r="AS379" s="75"/>
      <c r="AT379" s="68"/>
      <c r="AU379" s="68"/>
      <c r="AV379" s="85"/>
      <c r="AW379" s="75"/>
      <c r="AX379" s="75"/>
      <c r="AY379" s="75"/>
      <c r="AZ379" s="85"/>
      <c r="BA379" s="75"/>
      <c r="BB379" s="75"/>
      <c r="BC379" s="75"/>
      <c r="BD379" s="85"/>
      <c r="BE379" s="75"/>
      <c r="BF379" s="68"/>
      <c r="BG379" s="68"/>
      <c r="BH379" s="85">
        <v>1000000000</v>
      </c>
      <c r="BI379" s="75"/>
      <c r="BJ379" s="75"/>
      <c r="BK379" s="75"/>
      <c r="BL379" s="67">
        <f t="shared" si="798"/>
        <v>1000000000</v>
      </c>
      <c r="BM379" s="68">
        <f t="shared" si="799"/>
        <v>0</v>
      </c>
      <c r="BN379" s="68">
        <f t="shared" si="799"/>
        <v>0</v>
      </c>
      <c r="BO379" s="68">
        <f t="shared" si="799"/>
        <v>0</v>
      </c>
      <c r="BP379" s="682">
        <v>0</v>
      </c>
      <c r="BQ379" s="238">
        <v>0</v>
      </c>
      <c r="BR379" s="238">
        <v>0</v>
      </c>
      <c r="BS379" s="238">
        <v>0</v>
      </c>
      <c r="BT379" s="682">
        <v>0</v>
      </c>
      <c r="BU379" s="238">
        <v>0</v>
      </c>
      <c r="BV379" s="238">
        <v>0</v>
      </c>
      <c r="BW379" s="238">
        <v>0</v>
      </c>
      <c r="BX379" s="238"/>
      <c r="BY379" s="682">
        <v>0</v>
      </c>
      <c r="BZ379" s="238"/>
      <c r="CA379" s="238"/>
      <c r="CB379" s="238"/>
      <c r="CC379" s="238"/>
      <c r="CD379" s="682">
        <v>0</v>
      </c>
      <c r="CE379" s="238">
        <v>0</v>
      </c>
      <c r="CF379" s="238">
        <v>0</v>
      </c>
      <c r="CG379" s="238">
        <v>0</v>
      </c>
      <c r="CH379" s="682">
        <v>0</v>
      </c>
      <c r="CI379" s="238">
        <v>0</v>
      </c>
      <c r="CJ379" s="238">
        <v>0</v>
      </c>
      <c r="CK379" s="238">
        <v>0</v>
      </c>
      <c r="CL379" s="682">
        <v>0</v>
      </c>
      <c r="CM379" s="238">
        <v>0</v>
      </c>
      <c r="CN379" s="238">
        <v>0</v>
      </c>
      <c r="CO379" s="238">
        <v>0</v>
      </c>
      <c r="CP379" s="682">
        <v>0</v>
      </c>
      <c r="CQ379" s="238">
        <v>0</v>
      </c>
      <c r="CR379" s="238">
        <v>0</v>
      </c>
      <c r="CS379" s="238">
        <v>0</v>
      </c>
      <c r="CT379" s="238"/>
      <c r="CU379" s="682">
        <v>0</v>
      </c>
      <c r="CV379" s="238">
        <v>0</v>
      </c>
      <c r="CW379" s="238">
        <v>0</v>
      </c>
      <c r="CX379" s="238">
        <v>0</v>
      </c>
      <c r="CY379" s="238"/>
      <c r="CZ379" s="682">
        <v>1000000000</v>
      </c>
      <c r="DA379" s="238">
        <v>0</v>
      </c>
      <c r="DB379" s="238">
        <v>0</v>
      </c>
      <c r="DC379" s="238">
        <v>0</v>
      </c>
      <c r="DD379" s="676">
        <f t="shared" si="800"/>
        <v>1000000000</v>
      </c>
      <c r="DE379" s="676">
        <f t="shared" si="801"/>
        <v>0</v>
      </c>
      <c r="DF379" s="676">
        <f t="shared" si="802"/>
        <v>0</v>
      </c>
      <c r="DG379" s="676">
        <f t="shared" si="803"/>
        <v>0</v>
      </c>
      <c r="DH379" s="676"/>
      <c r="DI379" s="682"/>
      <c r="DJ379" s="686"/>
      <c r="DK379" s="682"/>
      <c r="DL379" s="682"/>
      <c r="DM379" s="682"/>
      <c r="DN379" s="682"/>
      <c r="DO379" s="682"/>
      <c r="DP379" s="682"/>
      <c r="DQ379" s="682">
        <v>0</v>
      </c>
      <c r="DR379" s="682"/>
      <c r="DS379" s="682"/>
      <c r="DT379" s="682"/>
      <c r="DU379" s="682">
        <v>0</v>
      </c>
      <c r="DV379" s="682"/>
      <c r="DW379" s="682"/>
      <c r="DX379" s="682"/>
      <c r="DY379" s="682">
        <v>0</v>
      </c>
      <c r="DZ379" s="682"/>
      <c r="EA379" s="682"/>
      <c r="EB379" s="682"/>
      <c r="EC379" s="682">
        <v>0</v>
      </c>
      <c r="ED379" s="682"/>
      <c r="EE379" s="682"/>
      <c r="EF379" s="682"/>
      <c r="EG379" s="682">
        <v>0</v>
      </c>
      <c r="EH379" s="682"/>
      <c r="EI379" s="682"/>
      <c r="EJ379" s="682"/>
      <c r="EK379" s="682">
        <v>0</v>
      </c>
      <c r="EL379" s="682"/>
      <c r="EM379" s="682"/>
      <c r="EN379" s="682"/>
      <c r="EO379" s="682">
        <v>1000000000</v>
      </c>
      <c r="EP379" s="682"/>
      <c r="EQ379" s="682"/>
      <c r="ER379" s="682"/>
      <c r="ES379" s="676">
        <f t="shared" si="804"/>
        <v>1000000000</v>
      </c>
      <c r="ET379" s="690">
        <f t="shared" si="805"/>
        <v>0</v>
      </c>
      <c r="EU379" s="690">
        <f t="shared" si="805"/>
        <v>0</v>
      </c>
      <c r="EV379" s="690">
        <f t="shared" si="805"/>
        <v>0</v>
      </c>
      <c r="EW379" s="834"/>
      <c r="EX379" s="682"/>
      <c r="EY379" s="682">
        <v>0</v>
      </c>
      <c r="EZ379" s="682">
        <v>0</v>
      </c>
      <c r="FA379" s="682">
        <v>0</v>
      </c>
      <c r="FB379" s="682">
        <v>0</v>
      </c>
      <c r="FC379" s="682">
        <v>0</v>
      </c>
      <c r="FD379" s="682">
        <v>0</v>
      </c>
      <c r="FE379" s="682">
        <v>1000000000</v>
      </c>
      <c r="FF379" s="676">
        <f t="shared" si="806"/>
        <v>1000000000</v>
      </c>
      <c r="FG379" s="107">
        <f t="shared" si="807"/>
        <v>4000000000</v>
      </c>
    </row>
    <row r="380" spans="1:163" ht="98.25" customHeight="1" x14ac:dyDescent="0.2">
      <c r="A380" s="299"/>
      <c r="B380" s="299"/>
      <c r="C380" s="239"/>
      <c r="D380" s="244"/>
      <c r="E380" s="246"/>
      <c r="F380" s="372"/>
      <c r="G380" s="226">
        <v>254</v>
      </c>
      <c r="H380" s="363" t="s">
        <v>847</v>
      </c>
      <c r="I380" s="455" t="s">
        <v>848</v>
      </c>
      <c r="J380" s="223" t="s">
        <v>838</v>
      </c>
      <c r="K380" s="426">
        <v>16</v>
      </c>
      <c r="L380" s="364" t="s">
        <v>58</v>
      </c>
      <c r="M380" s="490">
        <v>0</v>
      </c>
      <c r="N380" s="489">
        <v>1</v>
      </c>
      <c r="O380" s="364">
        <v>1</v>
      </c>
      <c r="P380" s="953">
        <v>0.5</v>
      </c>
      <c r="Q380" s="247">
        <v>1</v>
      </c>
      <c r="R380" s="228"/>
      <c r="S380" s="924">
        <v>1</v>
      </c>
      <c r="T380" s="247">
        <v>1</v>
      </c>
      <c r="U380" s="247"/>
      <c r="V380" s="924">
        <v>0.25</v>
      </c>
      <c r="W380" s="247">
        <v>1</v>
      </c>
      <c r="X380" s="273"/>
      <c r="Y380" s="388">
        <f t="shared" si="797"/>
        <v>1.6666666666666666E-2</v>
      </c>
      <c r="Z380" s="226">
        <v>16</v>
      </c>
      <c r="AA380" s="223" t="s">
        <v>375</v>
      </c>
      <c r="AB380" s="85"/>
      <c r="AC380" s="75"/>
      <c r="AD380" s="68"/>
      <c r="AE380" s="68"/>
      <c r="AF380" s="85"/>
      <c r="AG380" s="75"/>
      <c r="AH380" s="75"/>
      <c r="AI380" s="75"/>
      <c r="AJ380" s="77">
        <v>25000000</v>
      </c>
      <c r="AK380" s="69">
        <v>25000000</v>
      </c>
      <c r="AL380" s="78">
        <v>16700000</v>
      </c>
      <c r="AM380" s="78">
        <v>16700000</v>
      </c>
      <c r="AN380" s="77"/>
      <c r="AO380" s="78"/>
      <c r="AP380" s="78"/>
      <c r="AQ380" s="75"/>
      <c r="AR380" s="85"/>
      <c r="AS380" s="75"/>
      <c r="AT380" s="68"/>
      <c r="AU380" s="68"/>
      <c r="AV380" s="85"/>
      <c r="AW380" s="75"/>
      <c r="AX380" s="75"/>
      <c r="AY380" s="75"/>
      <c r="AZ380" s="85"/>
      <c r="BA380" s="75"/>
      <c r="BB380" s="75"/>
      <c r="BC380" s="75"/>
      <c r="BD380" s="85"/>
      <c r="BE380" s="75"/>
      <c r="BF380" s="68"/>
      <c r="BG380" s="68"/>
      <c r="BH380" s="85"/>
      <c r="BI380" s="75"/>
      <c r="BJ380" s="75"/>
      <c r="BK380" s="75"/>
      <c r="BL380" s="67">
        <f t="shared" si="798"/>
        <v>25000000</v>
      </c>
      <c r="BM380" s="68">
        <f t="shared" si="799"/>
        <v>25000000</v>
      </c>
      <c r="BN380" s="68">
        <f t="shared" si="799"/>
        <v>16700000</v>
      </c>
      <c r="BO380" s="68">
        <f t="shared" si="799"/>
        <v>16700000</v>
      </c>
      <c r="BP380" s="682"/>
      <c r="BQ380" s="238"/>
      <c r="BR380" s="238"/>
      <c r="BS380" s="238"/>
      <c r="BT380" s="682"/>
      <c r="BU380" s="238"/>
      <c r="BV380" s="238"/>
      <c r="BW380" s="238"/>
      <c r="BX380" s="238"/>
      <c r="BY380" s="682">
        <v>25000000</v>
      </c>
      <c r="BZ380" s="238">
        <v>25000000</v>
      </c>
      <c r="CA380" s="238">
        <v>24760850</v>
      </c>
      <c r="CB380" s="238">
        <v>23500000</v>
      </c>
      <c r="CC380" s="238"/>
      <c r="CD380" s="682"/>
      <c r="CE380" s="238"/>
      <c r="CF380" s="238"/>
      <c r="CG380" s="238"/>
      <c r="CH380" s="682"/>
      <c r="CI380" s="238"/>
      <c r="CJ380" s="238"/>
      <c r="CK380" s="238"/>
      <c r="CL380" s="682"/>
      <c r="CM380" s="238"/>
      <c r="CN380" s="238"/>
      <c r="CO380" s="238"/>
      <c r="CP380" s="682"/>
      <c r="CQ380" s="238"/>
      <c r="CR380" s="238"/>
      <c r="CS380" s="238"/>
      <c r="CT380" s="238"/>
      <c r="CU380" s="682"/>
      <c r="CV380" s="238"/>
      <c r="CW380" s="238"/>
      <c r="CX380" s="238"/>
      <c r="CY380" s="238"/>
      <c r="CZ380" s="682"/>
      <c r="DA380" s="238"/>
      <c r="DB380" s="238"/>
      <c r="DC380" s="238"/>
      <c r="DD380" s="676">
        <f t="shared" si="800"/>
        <v>25000000</v>
      </c>
      <c r="DE380" s="711">
        <f t="shared" si="801"/>
        <v>25000000</v>
      </c>
      <c r="DF380" s="711">
        <f t="shared" si="802"/>
        <v>24760850</v>
      </c>
      <c r="DG380" s="711">
        <f t="shared" si="803"/>
        <v>23500000</v>
      </c>
      <c r="DH380" s="711"/>
      <c r="DI380" s="682"/>
      <c r="DJ380" s="686"/>
      <c r="DK380" s="682"/>
      <c r="DL380" s="682"/>
      <c r="DM380" s="682"/>
      <c r="DN380" s="682"/>
      <c r="DO380" s="682"/>
      <c r="DP380" s="682"/>
      <c r="DQ380" s="682">
        <v>25000000</v>
      </c>
      <c r="DR380" s="682">
        <v>30000000</v>
      </c>
      <c r="DS380" s="682">
        <v>15000000</v>
      </c>
      <c r="DT380" s="682">
        <v>2500000</v>
      </c>
      <c r="DU380" s="682"/>
      <c r="DV380" s="682"/>
      <c r="DW380" s="682"/>
      <c r="DX380" s="682"/>
      <c r="DY380" s="682"/>
      <c r="DZ380" s="682"/>
      <c r="EA380" s="682"/>
      <c r="EB380" s="682"/>
      <c r="EC380" s="682"/>
      <c r="ED380" s="682"/>
      <c r="EE380" s="682"/>
      <c r="EF380" s="682"/>
      <c r="EG380" s="682"/>
      <c r="EH380" s="682"/>
      <c r="EI380" s="682"/>
      <c r="EJ380" s="682"/>
      <c r="EK380" s="682"/>
      <c r="EL380" s="682"/>
      <c r="EM380" s="682"/>
      <c r="EN380" s="682"/>
      <c r="EO380" s="682"/>
      <c r="EP380" s="682"/>
      <c r="EQ380" s="682"/>
      <c r="ER380" s="682"/>
      <c r="ES380" s="676">
        <f t="shared" si="804"/>
        <v>25000000</v>
      </c>
      <c r="ET380" s="690">
        <f t="shared" si="805"/>
        <v>30000000</v>
      </c>
      <c r="EU380" s="690">
        <f t="shared" si="805"/>
        <v>15000000</v>
      </c>
      <c r="EV380" s="690">
        <f t="shared" si="805"/>
        <v>2500000</v>
      </c>
      <c r="EW380" s="834"/>
      <c r="EX380" s="682"/>
      <c r="EY380" s="682">
        <v>25000000</v>
      </c>
      <c r="EZ380" s="682"/>
      <c r="FA380" s="682"/>
      <c r="FB380" s="682"/>
      <c r="FC380" s="682"/>
      <c r="FD380" s="682"/>
      <c r="FE380" s="682"/>
      <c r="FF380" s="676">
        <f t="shared" si="806"/>
        <v>25000000</v>
      </c>
      <c r="FG380" s="107">
        <f t="shared" si="807"/>
        <v>100000000</v>
      </c>
    </row>
    <row r="381" spans="1:163" ht="24.75" customHeight="1" x14ac:dyDescent="0.2">
      <c r="A381" s="299"/>
      <c r="B381" s="299"/>
      <c r="C381" s="205">
        <v>86</v>
      </c>
      <c r="D381" s="206" t="s">
        <v>849</v>
      </c>
      <c r="E381" s="209"/>
      <c r="F381" s="209"/>
      <c r="G381" s="208"/>
      <c r="H381" s="209"/>
      <c r="I381" s="209"/>
      <c r="J381" s="341"/>
      <c r="K381" s="593"/>
      <c r="L381" s="597"/>
      <c r="M381" s="209"/>
      <c r="N381" s="209"/>
      <c r="O381" s="209"/>
      <c r="P381" s="212"/>
      <c r="Q381" s="593"/>
      <c r="R381" s="213"/>
      <c r="S381" s="894"/>
      <c r="T381" s="606"/>
      <c r="U381" s="606"/>
      <c r="V381" s="606"/>
      <c r="W381" s="593"/>
      <c r="X381" s="593"/>
      <c r="Y381" s="607"/>
      <c r="Z381" s="593"/>
      <c r="AA381" s="593"/>
      <c r="AB381" s="65">
        <f t="shared" ref="AB381:BK381" si="808">SUM(AB382)</f>
        <v>0</v>
      </c>
      <c r="AC381" s="65">
        <f t="shared" si="808"/>
        <v>0</v>
      </c>
      <c r="AD381" s="65">
        <f t="shared" si="808"/>
        <v>0</v>
      </c>
      <c r="AE381" s="65">
        <f t="shared" si="808"/>
        <v>0</v>
      </c>
      <c r="AF381" s="65">
        <f t="shared" si="808"/>
        <v>0</v>
      </c>
      <c r="AG381" s="65">
        <f t="shared" si="808"/>
        <v>0</v>
      </c>
      <c r="AH381" s="65">
        <f t="shared" si="808"/>
        <v>0</v>
      </c>
      <c r="AI381" s="65">
        <f t="shared" si="808"/>
        <v>0</v>
      </c>
      <c r="AJ381" s="65">
        <f t="shared" si="808"/>
        <v>80000000</v>
      </c>
      <c r="AK381" s="65">
        <f t="shared" si="808"/>
        <v>80000000</v>
      </c>
      <c r="AL381" s="65">
        <f t="shared" si="808"/>
        <v>56411500</v>
      </c>
      <c r="AM381" s="65">
        <f t="shared" si="808"/>
        <v>56411500</v>
      </c>
      <c r="AN381" s="65">
        <f t="shared" si="808"/>
        <v>0</v>
      </c>
      <c r="AO381" s="65">
        <f t="shared" si="808"/>
        <v>0</v>
      </c>
      <c r="AP381" s="65">
        <f t="shared" si="808"/>
        <v>0</v>
      </c>
      <c r="AQ381" s="65">
        <f t="shared" si="808"/>
        <v>0</v>
      </c>
      <c r="AR381" s="65">
        <f t="shared" si="808"/>
        <v>0</v>
      </c>
      <c r="AS381" s="65">
        <f t="shared" si="808"/>
        <v>0</v>
      </c>
      <c r="AT381" s="65">
        <f t="shared" si="808"/>
        <v>0</v>
      </c>
      <c r="AU381" s="65">
        <f t="shared" si="808"/>
        <v>0</v>
      </c>
      <c r="AV381" s="65">
        <f t="shared" si="808"/>
        <v>0</v>
      </c>
      <c r="AW381" s="65">
        <f t="shared" si="808"/>
        <v>0</v>
      </c>
      <c r="AX381" s="65">
        <f t="shared" si="808"/>
        <v>0</v>
      </c>
      <c r="AY381" s="65">
        <f t="shared" si="808"/>
        <v>0</v>
      </c>
      <c r="AZ381" s="65">
        <f t="shared" si="808"/>
        <v>0</v>
      </c>
      <c r="BA381" s="65">
        <f t="shared" si="808"/>
        <v>0</v>
      </c>
      <c r="BB381" s="65">
        <f t="shared" si="808"/>
        <v>0</v>
      </c>
      <c r="BC381" s="65">
        <f t="shared" si="808"/>
        <v>0</v>
      </c>
      <c r="BD381" s="65">
        <f t="shared" si="808"/>
        <v>0</v>
      </c>
      <c r="BE381" s="65">
        <f t="shared" si="808"/>
        <v>0</v>
      </c>
      <c r="BF381" s="65">
        <f t="shared" si="808"/>
        <v>0</v>
      </c>
      <c r="BG381" s="65">
        <f t="shared" si="808"/>
        <v>0</v>
      </c>
      <c r="BH381" s="65">
        <f t="shared" si="808"/>
        <v>0</v>
      </c>
      <c r="BI381" s="65">
        <f t="shared" si="808"/>
        <v>0</v>
      </c>
      <c r="BJ381" s="65">
        <f t="shared" si="808"/>
        <v>0</v>
      </c>
      <c r="BK381" s="65">
        <f t="shared" si="808"/>
        <v>0</v>
      </c>
      <c r="BL381" s="66">
        <f>SUM(BL382)</f>
        <v>80000000</v>
      </c>
      <c r="BM381" s="65">
        <f>SUM(BM382)</f>
        <v>80000000</v>
      </c>
      <c r="BN381" s="65">
        <f t="shared" ref="BN381:ED381" si="809">SUM(BN382)</f>
        <v>56411500</v>
      </c>
      <c r="BO381" s="65">
        <f t="shared" si="809"/>
        <v>56411500</v>
      </c>
      <c r="BP381" s="65">
        <f t="shared" si="809"/>
        <v>0</v>
      </c>
      <c r="BQ381" s="135">
        <f t="shared" si="809"/>
        <v>0</v>
      </c>
      <c r="BR381" s="135">
        <f t="shared" si="809"/>
        <v>0</v>
      </c>
      <c r="BS381" s="135">
        <f t="shared" si="809"/>
        <v>0</v>
      </c>
      <c r="BT381" s="65">
        <f t="shared" si="809"/>
        <v>0</v>
      </c>
      <c r="BU381" s="135">
        <f t="shared" si="809"/>
        <v>20500000</v>
      </c>
      <c r="BV381" s="135">
        <f t="shared" si="809"/>
        <v>20500000</v>
      </c>
      <c r="BW381" s="135">
        <f t="shared" si="809"/>
        <v>20500000</v>
      </c>
      <c r="BX381" s="135"/>
      <c r="BY381" s="65">
        <f t="shared" si="809"/>
        <v>80000000</v>
      </c>
      <c r="BZ381" s="135">
        <f t="shared" si="809"/>
        <v>80000000</v>
      </c>
      <c r="CA381" s="135">
        <f t="shared" si="809"/>
        <v>74955000</v>
      </c>
      <c r="CB381" s="135">
        <f t="shared" si="809"/>
        <v>74955000</v>
      </c>
      <c r="CC381" s="135"/>
      <c r="CD381" s="65">
        <f t="shared" si="809"/>
        <v>0</v>
      </c>
      <c r="CE381" s="135">
        <f t="shared" si="809"/>
        <v>0</v>
      </c>
      <c r="CF381" s="135">
        <f t="shared" si="809"/>
        <v>0</v>
      </c>
      <c r="CG381" s="135">
        <f t="shared" si="809"/>
        <v>0</v>
      </c>
      <c r="CH381" s="65">
        <f t="shared" si="809"/>
        <v>0</v>
      </c>
      <c r="CI381" s="135">
        <f t="shared" si="809"/>
        <v>0</v>
      </c>
      <c r="CJ381" s="135">
        <f t="shared" si="809"/>
        <v>0</v>
      </c>
      <c r="CK381" s="135">
        <f t="shared" si="809"/>
        <v>0</v>
      </c>
      <c r="CL381" s="65">
        <f t="shared" si="809"/>
        <v>0</v>
      </c>
      <c r="CM381" s="135">
        <f t="shared" si="809"/>
        <v>0</v>
      </c>
      <c r="CN381" s="135">
        <f t="shared" si="809"/>
        <v>0</v>
      </c>
      <c r="CO381" s="135">
        <f t="shared" si="809"/>
        <v>0</v>
      </c>
      <c r="CP381" s="65">
        <f t="shared" si="809"/>
        <v>0</v>
      </c>
      <c r="CQ381" s="135">
        <f t="shared" si="809"/>
        <v>0</v>
      </c>
      <c r="CR381" s="135">
        <f t="shared" si="809"/>
        <v>0</v>
      </c>
      <c r="CS381" s="135">
        <f t="shared" si="809"/>
        <v>0</v>
      </c>
      <c r="CT381" s="135"/>
      <c r="CU381" s="65">
        <f t="shared" si="809"/>
        <v>0</v>
      </c>
      <c r="CV381" s="135">
        <f t="shared" si="809"/>
        <v>0</v>
      </c>
      <c r="CW381" s="135">
        <f t="shared" si="809"/>
        <v>0</v>
      </c>
      <c r="CX381" s="135">
        <f t="shared" si="809"/>
        <v>0</v>
      </c>
      <c r="CY381" s="135"/>
      <c r="CZ381" s="65">
        <f t="shared" si="809"/>
        <v>0</v>
      </c>
      <c r="DA381" s="135">
        <f t="shared" si="809"/>
        <v>0</v>
      </c>
      <c r="DB381" s="135">
        <f t="shared" si="809"/>
        <v>0</v>
      </c>
      <c r="DC381" s="135">
        <f t="shared" si="809"/>
        <v>0</v>
      </c>
      <c r="DD381" s="65">
        <f t="shared" si="809"/>
        <v>80000000</v>
      </c>
      <c r="DE381" s="65">
        <f t="shared" si="809"/>
        <v>100500000</v>
      </c>
      <c r="DF381" s="65">
        <f t="shared" si="809"/>
        <v>95455000</v>
      </c>
      <c r="DG381" s="65">
        <f t="shared" si="809"/>
        <v>95455000</v>
      </c>
      <c r="DH381" s="65"/>
      <c r="DI381" s="65">
        <f t="shared" si="809"/>
        <v>0</v>
      </c>
      <c r="DJ381" s="65">
        <f t="shared" si="809"/>
        <v>0</v>
      </c>
      <c r="DK381" s="65">
        <f t="shared" si="809"/>
        <v>0</v>
      </c>
      <c r="DL381" s="65">
        <f t="shared" si="809"/>
        <v>0</v>
      </c>
      <c r="DM381" s="65">
        <f t="shared" si="809"/>
        <v>0</v>
      </c>
      <c r="DN381" s="65">
        <f t="shared" si="809"/>
        <v>70000000</v>
      </c>
      <c r="DO381" s="65">
        <f t="shared" si="809"/>
        <v>0</v>
      </c>
      <c r="DP381" s="65">
        <f t="shared" si="809"/>
        <v>0</v>
      </c>
      <c r="DQ381" s="65">
        <f t="shared" si="809"/>
        <v>80000000</v>
      </c>
      <c r="DR381" s="65">
        <f t="shared" si="809"/>
        <v>100000000</v>
      </c>
      <c r="DS381" s="65">
        <f t="shared" si="809"/>
        <v>46150000</v>
      </c>
      <c r="DT381" s="65">
        <f t="shared" si="809"/>
        <v>0</v>
      </c>
      <c r="DU381" s="65">
        <f t="shared" si="809"/>
        <v>0</v>
      </c>
      <c r="DV381" s="65">
        <f t="shared" si="809"/>
        <v>0</v>
      </c>
      <c r="DW381" s="65">
        <f t="shared" si="809"/>
        <v>0</v>
      </c>
      <c r="DX381" s="65">
        <f t="shared" si="809"/>
        <v>0</v>
      </c>
      <c r="DY381" s="65">
        <f t="shared" si="809"/>
        <v>0</v>
      </c>
      <c r="DZ381" s="65">
        <f t="shared" si="809"/>
        <v>0</v>
      </c>
      <c r="EA381" s="65">
        <f t="shared" si="809"/>
        <v>0</v>
      </c>
      <c r="EB381" s="65">
        <f t="shared" si="809"/>
        <v>0</v>
      </c>
      <c r="EC381" s="65">
        <f t="shared" si="809"/>
        <v>0</v>
      </c>
      <c r="ED381" s="65">
        <f t="shared" si="809"/>
        <v>0</v>
      </c>
      <c r="EE381" s="65">
        <f t="shared" ref="EE381:ER381" si="810">SUM(EE382)</f>
        <v>0</v>
      </c>
      <c r="EF381" s="65">
        <f t="shared" si="810"/>
        <v>0</v>
      </c>
      <c r="EG381" s="65">
        <f t="shared" si="810"/>
        <v>0</v>
      </c>
      <c r="EH381" s="65">
        <f t="shared" si="810"/>
        <v>0</v>
      </c>
      <c r="EI381" s="65">
        <f t="shared" si="810"/>
        <v>0</v>
      </c>
      <c r="EJ381" s="65">
        <f t="shared" si="810"/>
        <v>0</v>
      </c>
      <c r="EK381" s="65">
        <f t="shared" si="810"/>
        <v>0</v>
      </c>
      <c r="EL381" s="65">
        <f t="shared" si="810"/>
        <v>0</v>
      </c>
      <c r="EM381" s="65">
        <f t="shared" si="810"/>
        <v>0</v>
      </c>
      <c r="EN381" s="65">
        <f t="shared" si="810"/>
        <v>0</v>
      </c>
      <c r="EO381" s="65">
        <f t="shared" si="810"/>
        <v>0</v>
      </c>
      <c r="EP381" s="65">
        <f t="shared" si="810"/>
        <v>0</v>
      </c>
      <c r="EQ381" s="65">
        <f t="shared" si="810"/>
        <v>0</v>
      </c>
      <c r="ER381" s="65">
        <f t="shared" si="810"/>
        <v>0</v>
      </c>
      <c r="ES381" s="65">
        <f>SUM(ES382)</f>
        <v>80000000</v>
      </c>
      <c r="ET381" s="65">
        <f t="shared" ref="ET381:EV381" si="811">SUM(ET382)</f>
        <v>170000000</v>
      </c>
      <c r="EU381" s="65">
        <f t="shared" si="811"/>
        <v>46150000</v>
      </c>
      <c r="EV381" s="65">
        <f t="shared" si="811"/>
        <v>0</v>
      </c>
      <c r="EW381" s="675"/>
      <c r="EX381" s="675"/>
      <c r="EY381" s="675"/>
      <c r="EZ381" s="675"/>
      <c r="FA381" s="675"/>
      <c r="FB381" s="675"/>
      <c r="FC381" s="675"/>
      <c r="FD381" s="675"/>
      <c r="FE381" s="675"/>
      <c r="FF381" s="82">
        <f>SUM(FF382)</f>
        <v>80000000</v>
      </c>
      <c r="FG381" s="65">
        <f>SUM(FG382)</f>
        <v>320000000</v>
      </c>
    </row>
    <row r="382" spans="1:163" ht="161.25" customHeight="1" x14ac:dyDescent="0.2">
      <c r="A382" s="299"/>
      <c r="B382" s="358"/>
      <c r="C382" s="247">
        <v>37</v>
      </c>
      <c r="D382" s="218" t="s">
        <v>827</v>
      </c>
      <c r="E382" s="512" t="s">
        <v>532</v>
      </c>
      <c r="F382" s="448">
        <v>0.6</v>
      </c>
      <c r="G382" s="226">
        <v>255</v>
      </c>
      <c r="H382" s="222" t="s">
        <v>850</v>
      </c>
      <c r="I382" s="455" t="s">
        <v>851</v>
      </c>
      <c r="J382" s="226" t="s">
        <v>830</v>
      </c>
      <c r="K382" s="364">
        <v>16</v>
      </c>
      <c r="L382" s="247" t="s">
        <v>58</v>
      </c>
      <c r="M382" s="564">
        <v>12</v>
      </c>
      <c r="N382" s="564">
        <v>12</v>
      </c>
      <c r="O382" s="364">
        <v>12</v>
      </c>
      <c r="P382" s="919">
        <v>12</v>
      </c>
      <c r="Q382" s="247">
        <v>12</v>
      </c>
      <c r="R382" s="228"/>
      <c r="S382" s="924">
        <v>12</v>
      </c>
      <c r="T382" s="247">
        <v>12</v>
      </c>
      <c r="U382" s="247"/>
      <c r="V382" s="924">
        <v>7</v>
      </c>
      <c r="W382" s="247">
        <v>12</v>
      </c>
      <c r="X382" s="273"/>
      <c r="Y382" s="388">
        <f>BL382/BL381</f>
        <v>1</v>
      </c>
      <c r="Z382" s="227">
        <v>16</v>
      </c>
      <c r="AA382" s="224" t="s">
        <v>375</v>
      </c>
      <c r="AB382" s="85"/>
      <c r="AC382" s="75"/>
      <c r="AD382" s="68"/>
      <c r="AE382" s="68"/>
      <c r="AF382" s="85"/>
      <c r="AG382" s="75"/>
      <c r="AH382" s="75"/>
      <c r="AI382" s="75"/>
      <c r="AJ382" s="77">
        <f>76685000+3315000</f>
        <v>80000000</v>
      </c>
      <c r="AK382" s="78">
        <v>80000000</v>
      </c>
      <c r="AL382" s="78">
        <v>56411500</v>
      </c>
      <c r="AM382" s="78">
        <v>56411500</v>
      </c>
      <c r="AN382" s="77"/>
      <c r="AO382" s="78"/>
      <c r="AP382" s="78"/>
      <c r="AQ382" s="75"/>
      <c r="AR382" s="85"/>
      <c r="AS382" s="75"/>
      <c r="AT382" s="68"/>
      <c r="AU382" s="68"/>
      <c r="AV382" s="85"/>
      <c r="AW382" s="75"/>
      <c r="AX382" s="75"/>
      <c r="AY382" s="75"/>
      <c r="AZ382" s="85"/>
      <c r="BA382" s="75"/>
      <c r="BB382" s="75"/>
      <c r="BC382" s="75"/>
      <c r="BD382" s="85"/>
      <c r="BE382" s="75"/>
      <c r="BF382" s="68"/>
      <c r="BG382" s="68"/>
      <c r="BH382" s="85"/>
      <c r="BI382" s="75"/>
      <c r="BJ382" s="75"/>
      <c r="BK382" s="75"/>
      <c r="BL382" s="67">
        <f>+AB382+AF382+AJ382+AN382+AR382+AV382+AZ382+BD382+BH382</f>
        <v>80000000</v>
      </c>
      <c r="BM382" s="68">
        <f>AC382+AG382+AK382+AO382+AS382+AW382+BA382+BE382+BI382</f>
        <v>80000000</v>
      </c>
      <c r="BN382" s="68">
        <f>AD382+AH382+AL382+AP382+AT382+AX382+BB382+BF382+BJ382</f>
        <v>56411500</v>
      </c>
      <c r="BO382" s="68">
        <f>AE382+AI382+AM382+AQ382+AU382+AY382+BC382+BG382+BK382</f>
        <v>56411500</v>
      </c>
      <c r="BP382" s="682"/>
      <c r="BQ382" s="238"/>
      <c r="BR382" s="238"/>
      <c r="BS382" s="238"/>
      <c r="BT382" s="682"/>
      <c r="BU382" s="238">
        <v>20500000</v>
      </c>
      <c r="BV382" s="238">
        <v>20500000</v>
      </c>
      <c r="BW382" s="238">
        <v>20500000</v>
      </c>
      <c r="BX382" s="238"/>
      <c r="BY382" s="682">
        <v>80000000</v>
      </c>
      <c r="BZ382" s="238">
        <v>80000000</v>
      </c>
      <c r="CA382" s="238">
        <v>74955000</v>
      </c>
      <c r="CB382" s="238">
        <v>74955000</v>
      </c>
      <c r="CC382" s="238"/>
      <c r="CD382" s="682"/>
      <c r="CE382" s="238"/>
      <c r="CF382" s="238"/>
      <c r="CG382" s="238"/>
      <c r="CH382" s="682"/>
      <c r="CI382" s="238"/>
      <c r="CJ382" s="238"/>
      <c r="CK382" s="238"/>
      <c r="CL382" s="682"/>
      <c r="CM382" s="238"/>
      <c r="CN382" s="238"/>
      <c r="CO382" s="238"/>
      <c r="CP382" s="682"/>
      <c r="CQ382" s="238"/>
      <c r="CR382" s="238"/>
      <c r="CS382" s="238"/>
      <c r="CT382" s="238"/>
      <c r="CU382" s="682"/>
      <c r="CV382" s="238"/>
      <c r="CW382" s="238"/>
      <c r="CX382" s="238"/>
      <c r="CY382" s="238"/>
      <c r="CZ382" s="682"/>
      <c r="DA382" s="238"/>
      <c r="DB382" s="238"/>
      <c r="DC382" s="238"/>
      <c r="DD382" s="676">
        <f t="shared" si="800"/>
        <v>80000000</v>
      </c>
      <c r="DE382" s="711">
        <f>BQ382+BU382+BZ382+CE382+CI382+CM382+CQ382+CV382+DA382</f>
        <v>100500000</v>
      </c>
      <c r="DF382" s="711">
        <f>BR382+BV382+CA382+CF382+CJ382+CN382+CR382+CW382+DB382</f>
        <v>95455000</v>
      </c>
      <c r="DG382" s="711">
        <f>BS382+BW382+CB382+CG382+CK382+CO382+CS382+CX382+DC382</f>
        <v>95455000</v>
      </c>
      <c r="DH382" s="711"/>
      <c r="DI382" s="682"/>
      <c r="DJ382" s="686"/>
      <c r="DK382" s="682"/>
      <c r="DL382" s="682"/>
      <c r="DM382" s="682"/>
      <c r="DN382" s="682">
        <v>70000000</v>
      </c>
      <c r="DO382" s="682"/>
      <c r="DP382" s="682"/>
      <c r="DQ382" s="682">
        <v>80000000</v>
      </c>
      <c r="DR382" s="682">
        <v>100000000</v>
      </c>
      <c r="DS382" s="682">
        <v>46150000</v>
      </c>
      <c r="DT382" s="682"/>
      <c r="DU382" s="682"/>
      <c r="DV382" s="682"/>
      <c r="DW382" s="682"/>
      <c r="DX382" s="682"/>
      <c r="DY382" s="682"/>
      <c r="DZ382" s="682"/>
      <c r="EA382" s="682"/>
      <c r="EB382" s="682"/>
      <c r="EC382" s="682"/>
      <c r="ED382" s="682"/>
      <c r="EE382" s="682"/>
      <c r="EF382" s="682"/>
      <c r="EG382" s="682"/>
      <c r="EH382" s="682"/>
      <c r="EI382" s="682"/>
      <c r="EJ382" s="682"/>
      <c r="EK382" s="682"/>
      <c r="EL382" s="682"/>
      <c r="EM382" s="682"/>
      <c r="EN382" s="682"/>
      <c r="EO382" s="682"/>
      <c r="EP382" s="682"/>
      <c r="EQ382" s="682"/>
      <c r="ER382" s="682"/>
      <c r="ES382" s="676">
        <f>DI382+DM382+DQ382+DU382+DY382+EC382+EG382+EK382+EO382</f>
        <v>80000000</v>
      </c>
      <c r="ET382" s="690">
        <f>DJ382+DN382+DR382+DV382+DZ382+ED382+EH382+EL382+EP382</f>
        <v>170000000</v>
      </c>
      <c r="EU382" s="690">
        <f>DK382+DO382+DS382+DW382+EA382+EE382+EI382+EM382+EQ382</f>
        <v>46150000</v>
      </c>
      <c r="EV382" s="690">
        <f>DL382+DP382+DT382+DX382+EB382+EF382+EJ382+EN382+ER382</f>
        <v>0</v>
      </c>
      <c r="EW382" s="834"/>
      <c r="EX382" s="682"/>
      <c r="EY382" s="682">
        <v>80000000</v>
      </c>
      <c r="EZ382" s="682"/>
      <c r="FA382" s="682"/>
      <c r="FB382" s="682"/>
      <c r="FC382" s="682"/>
      <c r="FD382" s="682"/>
      <c r="FE382" s="682"/>
      <c r="FF382" s="676">
        <f t="shared" si="806"/>
        <v>80000000</v>
      </c>
      <c r="FG382" s="107">
        <f>BL382+DD382+ES382+FF382</f>
        <v>320000000</v>
      </c>
    </row>
    <row r="383" spans="1:163" s="324" customFormat="1" ht="24.75" customHeight="1" x14ac:dyDescent="0.2">
      <c r="A383" s="299"/>
      <c r="B383" s="192">
        <v>28</v>
      </c>
      <c r="C383" s="297" t="s">
        <v>852</v>
      </c>
      <c r="D383" s="194"/>
      <c r="E383" s="195"/>
      <c r="F383" s="195"/>
      <c r="G383" s="196"/>
      <c r="H383" s="197"/>
      <c r="I383" s="197"/>
      <c r="J383" s="608"/>
      <c r="K383" s="609"/>
      <c r="L383" s="610"/>
      <c r="M383" s="197"/>
      <c r="N383" s="197"/>
      <c r="O383" s="611"/>
      <c r="P383" s="200"/>
      <c r="Q383" s="609"/>
      <c r="R383" s="201"/>
      <c r="S383" s="895"/>
      <c r="T383" s="612"/>
      <c r="U383" s="612"/>
      <c r="V383" s="612"/>
      <c r="W383" s="609"/>
      <c r="X383" s="609"/>
      <c r="Y383" s="298"/>
      <c r="Z383" s="196"/>
      <c r="AA383" s="196"/>
      <c r="AB383" s="63">
        <f t="shared" ref="AB383:BK383" si="812">AB384+AB404+AB410</f>
        <v>0</v>
      </c>
      <c r="AC383" s="63">
        <f t="shared" si="812"/>
        <v>0</v>
      </c>
      <c r="AD383" s="63">
        <f t="shared" si="812"/>
        <v>0</v>
      </c>
      <c r="AE383" s="63">
        <f t="shared" si="812"/>
        <v>0</v>
      </c>
      <c r="AF383" s="63">
        <f t="shared" si="812"/>
        <v>64260244</v>
      </c>
      <c r="AG383" s="63">
        <f t="shared" si="812"/>
        <v>46963067.460000001</v>
      </c>
      <c r="AH383" s="63">
        <f t="shared" si="812"/>
        <v>12320000</v>
      </c>
      <c r="AI383" s="63">
        <f t="shared" si="812"/>
        <v>12320000</v>
      </c>
      <c r="AJ383" s="63">
        <f t="shared" si="812"/>
        <v>2487251891</v>
      </c>
      <c r="AK383" s="63">
        <f t="shared" si="812"/>
        <v>3008020116</v>
      </c>
      <c r="AL383" s="63">
        <f t="shared" si="812"/>
        <v>2225921617</v>
      </c>
      <c r="AM383" s="63">
        <f t="shared" si="812"/>
        <v>2112449132</v>
      </c>
      <c r="AN383" s="63">
        <f t="shared" si="812"/>
        <v>435000000</v>
      </c>
      <c r="AO383" s="63">
        <f t="shared" si="812"/>
        <v>170000000</v>
      </c>
      <c r="AP383" s="63">
        <f t="shared" si="812"/>
        <v>164266414</v>
      </c>
      <c r="AQ383" s="63">
        <f t="shared" si="812"/>
        <v>125928628</v>
      </c>
      <c r="AR383" s="63">
        <f t="shared" si="812"/>
        <v>0</v>
      </c>
      <c r="AS383" s="63">
        <f t="shared" si="812"/>
        <v>0</v>
      </c>
      <c r="AT383" s="63">
        <f t="shared" si="812"/>
        <v>0</v>
      </c>
      <c r="AU383" s="63">
        <f t="shared" si="812"/>
        <v>0</v>
      </c>
      <c r="AV383" s="63">
        <f t="shared" si="812"/>
        <v>0</v>
      </c>
      <c r="AW383" s="63">
        <f t="shared" si="812"/>
        <v>0</v>
      </c>
      <c r="AX383" s="63">
        <f t="shared" si="812"/>
        <v>0</v>
      </c>
      <c r="AY383" s="63">
        <f t="shared" si="812"/>
        <v>0</v>
      </c>
      <c r="AZ383" s="63">
        <f t="shared" si="812"/>
        <v>0</v>
      </c>
      <c r="BA383" s="63">
        <f t="shared" si="812"/>
        <v>0</v>
      </c>
      <c r="BB383" s="63">
        <f t="shared" si="812"/>
        <v>0</v>
      </c>
      <c r="BC383" s="63">
        <f t="shared" si="812"/>
        <v>0</v>
      </c>
      <c r="BD383" s="63">
        <f t="shared" si="812"/>
        <v>0</v>
      </c>
      <c r="BE383" s="63">
        <f t="shared" si="812"/>
        <v>0</v>
      </c>
      <c r="BF383" s="63">
        <f t="shared" si="812"/>
        <v>0</v>
      </c>
      <c r="BG383" s="63">
        <f t="shared" si="812"/>
        <v>0</v>
      </c>
      <c r="BH383" s="63">
        <f t="shared" si="812"/>
        <v>4097000000</v>
      </c>
      <c r="BI383" s="63">
        <f t="shared" si="812"/>
        <v>0</v>
      </c>
      <c r="BJ383" s="63">
        <f t="shared" si="812"/>
        <v>0</v>
      </c>
      <c r="BK383" s="63">
        <f t="shared" si="812"/>
        <v>0</v>
      </c>
      <c r="BL383" s="64">
        <f>BL384+BL404+BL410</f>
        <v>7083512135</v>
      </c>
      <c r="BM383" s="63">
        <f>BM384+BM404+BM410</f>
        <v>3224983183.46</v>
      </c>
      <c r="BN383" s="63">
        <f>BN384+BN404+BN410</f>
        <v>2402508031</v>
      </c>
      <c r="BO383" s="63">
        <f>BO384+BO404+BO410</f>
        <v>2250697760</v>
      </c>
      <c r="BP383" s="63">
        <f t="shared" ref="BP383:DG383" si="813">BP384+BP404+BP410</f>
        <v>4000000000</v>
      </c>
      <c r="BQ383" s="133">
        <f t="shared" si="813"/>
        <v>0</v>
      </c>
      <c r="BR383" s="133">
        <f t="shared" si="813"/>
        <v>0</v>
      </c>
      <c r="BS383" s="133">
        <f t="shared" si="813"/>
        <v>0</v>
      </c>
      <c r="BT383" s="63">
        <f t="shared" si="813"/>
        <v>41200000</v>
      </c>
      <c r="BU383" s="133">
        <f t="shared" si="813"/>
        <v>2141129201</v>
      </c>
      <c r="BV383" s="133">
        <f t="shared" si="813"/>
        <v>480778425</v>
      </c>
      <c r="BW383" s="133">
        <f t="shared" si="813"/>
        <v>480778425</v>
      </c>
      <c r="BX383" s="133"/>
      <c r="BY383" s="63">
        <f t="shared" si="813"/>
        <v>1774152274</v>
      </c>
      <c r="BZ383" s="133">
        <f t="shared" si="813"/>
        <v>4175116423</v>
      </c>
      <c r="CA383" s="133">
        <f t="shared" si="813"/>
        <v>3886023707.23</v>
      </c>
      <c r="CB383" s="133">
        <f t="shared" si="813"/>
        <v>3477499577.23</v>
      </c>
      <c r="CC383" s="133"/>
      <c r="CD383" s="63">
        <f t="shared" si="813"/>
        <v>200000000</v>
      </c>
      <c r="CE383" s="133">
        <f t="shared" si="813"/>
        <v>284641017</v>
      </c>
      <c r="CF383" s="133">
        <f t="shared" si="813"/>
        <v>241082281</v>
      </c>
      <c r="CG383" s="133">
        <f t="shared" si="813"/>
        <v>218243781</v>
      </c>
      <c r="CH383" s="63">
        <f t="shared" si="813"/>
        <v>0</v>
      </c>
      <c r="CI383" s="133">
        <f t="shared" si="813"/>
        <v>0</v>
      </c>
      <c r="CJ383" s="133">
        <f t="shared" si="813"/>
        <v>0</v>
      </c>
      <c r="CK383" s="133">
        <f t="shared" si="813"/>
        <v>0</v>
      </c>
      <c r="CL383" s="63">
        <f t="shared" si="813"/>
        <v>0</v>
      </c>
      <c r="CM383" s="133">
        <f t="shared" si="813"/>
        <v>0</v>
      </c>
      <c r="CN383" s="133">
        <f t="shared" si="813"/>
        <v>0</v>
      </c>
      <c r="CO383" s="133">
        <f t="shared" si="813"/>
        <v>0</v>
      </c>
      <c r="CP383" s="63">
        <f t="shared" si="813"/>
        <v>0</v>
      </c>
      <c r="CQ383" s="133">
        <f t="shared" si="813"/>
        <v>0</v>
      </c>
      <c r="CR383" s="133">
        <f t="shared" si="813"/>
        <v>0</v>
      </c>
      <c r="CS383" s="133">
        <f t="shared" si="813"/>
        <v>0</v>
      </c>
      <c r="CT383" s="133"/>
      <c r="CU383" s="63">
        <f t="shared" si="813"/>
        <v>0</v>
      </c>
      <c r="CV383" s="133">
        <f t="shared" si="813"/>
        <v>0</v>
      </c>
      <c r="CW383" s="133">
        <f t="shared" si="813"/>
        <v>0</v>
      </c>
      <c r="CX383" s="133">
        <f t="shared" si="813"/>
        <v>0</v>
      </c>
      <c r="CY383" s="133"/>
      <c r="CZ383" s="63">
        <f t="shared" si="813"/>
        <v>2000000000</v>
      </c>
      <c r="DA383" s="133">
        <f t="shared" si="813"/>
        <v>0</v>
      </c>
      <c r="DB383" s="133">
        <f t="shared" si="813"/>
        <v>0</v>
      </c>
      <c r="DC383" s="133">
        <f t="shared" si="813"/>
        <v>0</v>
      </c>
      <c r="DD383" s="63">
        <f t="shared" si="813"/>
        <v>8015352274</v>
      </c>
      <c r="DE383" s="63">
        <f t="shared" si="813"/>
        <v>6600886641</v>
      </c>
      <c r="DF383" s="63">
        <f t="shared" si="813"/>
        <v>4607884413.2299995</v>
      </c>
      <c r="DG383" s="63">
        <f t="shared" si="813"/>
        <v>4176521783.23</v>
      </c>
      <c r="DH383" s="64"/>
      <c r="DI383" s="674"/>
      <c r="DJ383" s="63">
        <f t="shared" ref="DJ383" si="814">DJ384+DJ404+DJ410</f>
        <v>5000000000</v>
      </c>
      <c r="DK383" s="63">
        <f t="shared" ref="DK383" si="815">DK384+DK404+DK410</f>
        <v>0</v>
      </c>
      <c r="DL383" s="63">
        <f t="shared" ref="DL383:DM383" si="816">DL384+DL404+DL410</f>
        <v>0</v>
      </c>
      <c r="DM383" s="63">
        <f t="shared" si="816"/>
        <v>42436000</v>
      </c>
      <c r="DN383" s="63">
        <f t="shared" ref="DN383" si="817">DN384+DN404+DN410</f>
        <v>1883382721</v>
      </c>
      <c r="DO383" s="63">
        <f t="shared" ref="DO383" si="818">DO384+DO404+DO410</f>
        <v>49320000</v>
      </c>
      <c r="DP383" s="63">
        <f t="shared" ref="DP383:DQ383" si="819">DP384+DP404+DP410</f>
        <v>11400000</v>
      </c>
      <c r="DQ383" s="63">
        <f t="shared" si="819"/>
        <v>1235304749</v>
      </c>
      <c r="DR383" s="63">
        <f t="shared" ref="DR383" si="820">DR384+DR404+DR410</f>
        <v>3736000000</v>
      </c>
      <c r="DS383" s="63">
        <f t="shared" ref="DS383" si="821">DS384+DS404+DS410</f>
        <v>1957982792</v>
      </c>
      <c r="DT383" s="63">
        <f t="shared" ref="DT383" si="822">DT384+DT404+DT410</f>
        <v>388513332</v>
      </c>
      <c r="DU383" s="63">
        <f t="shared" ref="DU383" si="823">DU384+DU404+DU410</f>
        <v>200000000</v>
      </c>
      <c r="DV383" s="63">
        <f t="shared" ref="DV383" si="824">DV384+DV404+DV410</f>
        <v>293558736</v>
      </c>
      <c r="DW383" s="63">
        <f t="shared" ref="DW383" si="825">DW384+DW404+DW410</f>
        <v>119490000</v>
      </c>
      <c r="DX383" s="63">
        <f t="shared" ref="DX383:DY383" si="826">DX384+DX404+DX410</f>
        <v>34140000</v>
      </c>
      <c r="DY383" s="63">
        <f t="shared" si="826"/>
        <v>0</v>
      </c>
      <c r="DZ383" s="63">
        <f t="shared" ref="DZ383" si="827">DZ384+DZ404+DZ410</f>
        <v>0</v>
      </c>
      <c r="EA383" s="63">
        <f t="shared" ref="EA383" si="828">EA384+EA404+EA410</f>
        <v>0</v>
      </c>
      <c r="EB383" s="63">
        <f t="shared" ref="EB383" si="829">EB384+EB404+EB410</f>
        <v>0</v>
      </c>
      <c r="EC383" s="63">
        <f t="shared" ref="EC383" si="830">EC384+EC404+EC410</f>
        <v>0</v>
      </c>
      <c r="ED383" s="63">
        <f t="shared" ref="ED383" si="831">ED384+ED404+ED410</f>
        <v>0</v>
      </c>
      <c r="EE383" s="63">
        <f t="shared" ref="EE383" si="832">EE384+EE404+EE410</f>
        <v>0</v>
      </c>
      <c r="EF383" s="63">
        <f t="shared" ref="EF383:EG383" si="833">EF384+EF404+EF410</f>
        <v>0</v>
      </c>
      <c r="EG383" s="63">
        <f t="shared" si="833"/>
        <v>0</v>
      </c>
      <c r="EH383" s="63">
        <f t="shared" ref="EH383" si="834">EH384+EH404+EH410</f>
        <v>0</v>
      </c>
      <c r="EI383" s="63">
        <f t="shared" ref="EI383" si="835">EI384+EI404+EI410</f>
        <v>0</v>
      </c>
      <c r="EJ383" s="63">
        <f t="shared" ref="EJ383:EK383" si="836">EJ384+EJ404+EJ410</f>
        <v>0</v>
      </c>
      <c r="EK383" s="63">
        <f t="shared" si="836"/>
        <v>0</v>
      </c>
      <c r="EL383" s="63">
        <f t="shared" ref="EL383" si="837">EL384+EL404+EL410</f>
        <v>0</v>
      </c>
      <c r="EM383" s="63">
        <f t="shared" ref="EM383" si="838">EM384+EM404+EM410</f>
        <v>0</v>
      </c>
      <c r="EN383" s="63">
        <f t="shared" ref="EN383:EO383" si="839">EN384+EN404+EN410</f>
        <v>0</v>
      </c>
      <c r="EO383" s="63">
        <f t="shared" si="839"/>
        <v>2000000000</v>
      </c>
      <c r="EP383" s="63">
        <f t="shared" ref="EP383" si="840">EP384+EP404+EP410</f>
        <v>0</v>
      </c>
      <c r="EQ383" s="63">
        <f t="shared" ref="EQ383" si="841">EQ384+EQ404+EQ410</f>
        <v>0</v>
      </c>
      <c r="ER383" s="63">
        <f t="shared" ref="ER383" si="842">ER384+ER404+ER410</f>
        <v>0</v>
      </c>
      <c r="ES383" s="63">
        <f t="shared" ref="ES383" si="843">ES384+ES404+ES410</f>
        <v>3477740749</v>
      </c>
      <c r="ET383" s="63">
        <f t="shared" ref="ET383" si="844">ET384+ET404+ET410</f>
        <v>10912941457</v>
      </c>
      <c r="EU383" s="63">
        <f t="shared" ref="EU383" si="845">EU384+EU404+EU410</f>
        <v>2126792792</v>
      </c>
      <c r="EV383" s="63">
        <f t="shared" ref="EV383" si="846">EV384+EV404+EV410</f>
        <v>434053332</v>
      </c>
      <c r="EW383" s="674"/>
      <c r="EX383" s="674"/>
      <c r="EY383" s="674"/>
      <c r="EZ383" s="674"/>
      <c r="FA383" s="674"/>
      <c r="FB383" s="674"/>
      <c r="FC383" s="674"/>
      <c r="FD383" s="674"/>
      <c r="FE383" s="674"/>
      <c r="FF383" s="804">
        <f>FF384+FF404+FF410</f>
        <v>3393709080</v>
      </c>
      <c r="FG383" s="63">
        <f>FG384+FG404+FG410</f>
        <v>21970314238</v>
      </c>
    </row>
    <row r="384" spans="1:163" s="324" customFormat="1" ht="24.75" customHeight="1" x14ac:dyDescent="0.2">
      <c r="A384" s="299"/>
      <c r="B384" s="362"/>
      <c r="C384" s="205">
        <v>87</v>
      </c>
      <c r="D384" s="206" t="s">
        <v>853</v>
      </c>
      <c r="E384" s="209"/>
      <c r="F384" s="209"/>
      <c r="G384" s="210"/>
      <c r="H384" s="206"/>
      <c r="I384" s="209"/>
      <c r="J384" s="208"/>
      <c r="K384" s="210"/>
      <c r="L384" s="211"/>
      <c r="M384" s="209"/>
      <c r="N384" s="209"/>
      <c r="O384" s="212"/>
      <c r="P384" s="212"/>
      <c r="Q384" s="210"/>
      <c r="R384" s="213"/>
      <c r="S384" s="890"/>
      <c r="T384" s="613"/>
      <c r="U384" s="613"/>
      <c r="V384" s="613"/>
      <c r="W384" s="210"/>
      <c r="X384" s="210"/>
      <c r="Y384" s="300"/>
      <c r="Z384" s="210"/>
      <c r="AA384" s="210"/>
      <c r="AB384" s="65">
        <f t="shared" ref="AB384:BK384" si="847">SUM(AB385:AB403)</f>
        <v>0</v>
      </c>
      <c r="AC384" s="65">
        <f t="shared" si="847"/>
        <v>0</v>
      </c>
      <c r="AD384" s="65">
        <f t="shared" si="847"/>
        <v>0</v>
      </c>
      <c r="AE384" s="65">
        <f t="shared" si="847"/>
        <v>0</v>
      </c>
      <c r="AF384" s="65">
        <f t="shared" si="847"/>
        <v>0</v>
      </c>
      <c r="AG384" s="65">
        <f t="shared" si="847"/>
        <v>0</v>
      </c>
      <c r="AH384" s="65">
        <f t="shared" si="847"/>
        <v>0</v>
      </c>
      <c r="AI384" s="65">
        <f t="shared" si="847"/>
        <v>0</v>
      </c>
      <c r="AJ384" s="65">
        <f t="shared" si="847"/>
        <v>700000000</v>
      </c>
      <c r="AK384" s="65">
        <f t="shared" si="847"/>
        <v>980000000</v>
      </c>
      <c r="AL384" s="65">
        <f t="shared" si="847"/>
        <v>587602465</v>
      </c>
      <c r="AM384" s="65">
        <f t="shared" si="847"/>
        <v>583602465</v>
      </c>
      <c r="AN384" s="65">
        <f t="shared" si="847"/>
        <v>0</v>
      </c>
      <c r="AO384" s="65">
        <f t="shared" si="847"/>
        <v>0</v>
      </c>
      <c r="AP384" s="65">
        <f t="shared" si="847"/>
        <v>0</v>
      </c>
      <c r="AQ384" s="65">
        <f t="shared" si="847"/>
        <v>0</v>
      </c>
      <c r="AR384" s="65">
        <f t="shared" si="847"/>
        <v>0</v>
      </c>
      <c r="AS384" s="65">
        <f t="shared" si="847"/>
        <v>0</v>
      </c>
      <c r="AT384" s="65">
        <f t="shared" si="847"/>
        <v>0</v>
      </c>
      <c r="AU384" s="65">
        <f t="shared" si="847"/>
        <v>0</v>
      </c>
      <c r="AV384" s="65">
        <f t="shared" si="847"/>
        <v>0</v>
      </c>
      <c r="AW384" s="65">
        <f t="shared" si="847"/>
        <v>0</v>
      </c>
      <c r="AX384" s="65">
        <f t="shared" si="847"/>
        <v>0</v>
      </c>
      <c r="AY384" s="65">
        <f t="shared" si="847"/>
        <v>0</v>
      </c>
      <c r="AZ384" s="65">
        <f t="shared" si="847"/>
        <v>0</v>
      </c>
      <c r="BA384" s="65">
        <f t="shared" si="847"/>
        <v>0</v>
      </c>
      <c r="BB384" s="65">
        <f t="shared" si="847"/>
        <v>0</v>
      </c>
      <c r="BC384" s="65">
        <f t="shared" si="847"/>
        <v>0</v>
      </c>
      <c r="BD384" s="65">
        <f t="shared" si="847"/>
        <v>0</v>
      </c>
      <c r="BE384" s="65">
        <f t="shared" si="847"/>
        <v>0</v>
      </c>
      <c r="BF384" s="65">
        <f t="shared" si="847"/>
        <v>0</v>
      </c>
      <c r="BG384" s="65">
        <f t="shared" si="847"/>
        <v>0</v>
      </c>
      <c r="BH384" s="65">
        <f t="shared" si="847"/>
        <v>4097000000</v>
      </c>
      <c r="BI384" s="65">
        <f t="shared" si="847"/>
        <v>0</v>
      </c>
      <c r="BJ384" s="65">
        <f t="shared" si="847"/>
        <v>0</v>
      </c>
      <c r="BK384" s="65">
        <f t="shared" si="847"/>
        <v>0</v>
      </c>
      <c r="BL384" s="66">
        <f>SUM(BL385:BL403)</f>
        <v>4797000000</v>
      </c>
      <c r="BM384" s="65">
        <f>SUM(BM385:BM403)</f>
        <v>980000000</v>
      </c>
      <c r="BN384" s="65">
        <f>SUM(BN385:BN403)</f>
        <v>587602465</v>
      </c>
      <c r="BO384" s="65">
        <f>SUM(BO385:BO403)</f>
        <v>583602465</v>
      </c>
      <c r="BP384" s="65">
        <f t="shared" ref="BP384:DG384" si="848">SUM(BP385:BP403)</f>
        <v>0</v>
      </c>
      <c r="BQ384" s="135">
        <f t="shared" si="848"/>
        <v>0</v>
      </c>
      <c r="BR384" s="135">
        <f t="shared" si="848"/>
        <v>0</v>
      </c>
      <c r="BS384" s="135">
        <f t="shared" si="848"/>
        <v>0</v>
      </c>
      <c r="BT384" s="65">
        <f t="shared" si="848"/>
        <v>0</v>
      </c>
      <c r="BU384" s="135">
        <f t="shared" si="848"/>
        <v>170000000</v>
      </c>
      <c r="BV384" s="135">
        <f t="shared" si="848"/>
        <v>166037999</v>
      </c>
      <c r="BW384" s="135">
        <f t="shared" si="848"/>
        <v>166037999</v>
      </c>
      <c r="BX384" s="135"/>
      <c r="BY384" s="65">
        <f t="shared" si="848"/>
        <v>420000000</v>
      </c>
      <c r="BZ384" s="135">
        <f t="shared" si="848"/>
        <v>1176000000</v>
      </c>
      <c r="CA384" s="135">
        <f t="shared" si="848"/>
        <v>1035148571.23</v>
      </c>
      <c r="CB384" s="135">
        <f t="shared" si="848"/>
        <v>835148571.23000002</v>
      </c>
      <c r="CC384" s="135"/>
      <c r="CD384" s="65">
        <f t="shared" si="848"/>
        <v>0</v>
      </c>
      <c r="CE384" s="135">
        <f t="shared" si="848"/>
        <v>0</v>
      </c>
      <c r="CF384" s="135">
        <f t="shared" si="848"/>
        <v>0</v>
      </c>
      <c r="CG384" s="135">
        <f t="shared" si="848"/>
        <v>0</v>
      </c>
      <c r="CH384" s="65">
        <f t="shared" si="848"/>
        <v>0</v>
      </c>
      <c r="CI384" s="135">
        <f t="shared" si="848"/>
        <v>0</v>
      </c>
      <c r="CJ384" s="135">
        <f t="shared" si="848"/>
        <v>0</v>
      </c>
      <c r="CK384" s="135">
        <f t="shared" si="848"/>
        <v>0</v>
      </c>
      <c r="CL384" s="65">
        <f t="shared" si="848"/>
        <v>0</v>
      </c>
      <c r="CM384" s="135">
        <f t="shared" si="848"/>
        <v>0</v>
      </c>
      <c r="CN384" s="135">
        <f t="shared" si="848"/>
        <v>0</v>
      </c>
      <c r="CO384" s="135">
        <f t="shared" si="848"/>
        <v>0</v>
      </c>
      <c r="CP384" s="65">
        <f t="shared" si="848"/>
        <v>0</v>
      </c>
      <c r="CQ384" s="135">
        <f t="shared" si="848"/>
        <v>0</v>
      </c>
      <c r="CR384" s="135">
        <f t="shared" si="848"/>
        <v>0</v>
      </c>
      <c r="CS384" s="135">
        <f t="shared" si="848"/>
        <v>0</v>
      </c>
      <c r="CT384" s="135"/>
      <c r="CU384" s="65">
        <f t="shared" si="848"/>
        <v>0</v>
      </c>
      <c r="CV384" s="135">
        <f t="shared" si="848"/>
        <v>0</v>
      </c>
      <c r="CW384" s="135">
        <f t="shared" si="848"/>
        <v>0</v>
      </c>
      <c r="CX384" s="135">
        <f t="shared" si="848"/>
        <v>0</v>
      </c>
      <c r="CY384" s="135"/>
      <c r="CZ384" s="65">
        <f t="shared" si="848"/>
        <v>2000000000</v>
      </c>
      <c r="DA384" s="135">
        <f t="shared" si="848"/>
        <v>0</v>
      </c>
      <c r="DB384" s="135">
        <f t="shared" si="848"/>
        <v>0</v>
      </c>
      <c r="DC384" s="135">
        <f t="shared" si="848"/>
        <v>0</v>
      </c>
      <c r="DD384" s="65">
        <f t="shared" si="848"/>
        <v>2420000000</v>
      </c>
      <c r="DE384" s="65">
        <f t="shared" si="848"/>
        <v>1346000000</v>
      </c>
      <c r="DF384" s="65">
        <f t="shared" si="848"/>
        <v>1201186570.23</v>
      </c>
      <c r="DG384" s="65">
        <f t="shared" si="848"/>
        <v>1001186570.23</v>
      </c>
      <c r="DH384" s="66"/>
      <c r="DI384" s="675"/>
      <c r="DJ384" s="65">
        <f t="shared" ref="DJ384" si="849">SUM(DJ385:DJ403)</f>
        <v>0</v>
      </c>
      <c r="DK384" s="65">
        <f t="shared" ref="DK384" si="850">SUM(DK385:DK403)</f>
        <v>0</v>
      </c>
      <c r="DL384" s="65">
        <f t="shared" ref="DL384:DM384" si="851">SUM(DL385:DL403)</f>
        <v>0</v>
      </c>
      <c r="DM384" s="65">
        <f t="shared" si="851"/>
        <v>0</v>
      </c>
      <c r="DN384" s="65">
        <f t="shared" ref="DN384" si="852">SUM(DN385:DN403)</f>
        <v>420000000</v>
      </c>
      <c r="DO384" s="65">
        <f t="shared" ref="DO384" si="853">SUM(DO385:DO403)</f>
        <v>21480000</v>
      </c>
      <c r="DP384" s="65">
        <f t="shared" ref="DP384:DQ384" si="854">SUM(DP385:DP403)</f>
        <v>6760000</v>
      </c>
      <c r="DQ384" s="65">
        <f t="shared" si="854"/>
        <v>420000000</v>
      </c>
      <c r="DR384" s="65">
        <f t="shared" ref="DR384" si="855">SUM(DR385:DR403)</f>
        <v>1030000000</v>
      </c>
      <c r="DS384" s="65">
        <f t="shared" ref="DS384" si="856">SUM(DS385:DS403)</f>
        <v>456983329</v>
      </c>
      <c r="DT384" s="65">
        <f t="shared" ref="DT384" si="857">SUM(DT385:DT403)</f>
        <v>122573332</v>
      </c>
      <c r="DU384" s="65">
        <f t="shared" ref="DU384" si="858">SUM(DU385:DU403)</f>
        <v>0</v>
      </c>
      <c r="DV384" s="65">
        <f t="shared" ref="DV384" si="859">SUM(DV385:DV403)</f>
        <v>0</v>
      </c>
      <c r="DW384" s="65">
        <f t="shared" ref="DW384" si="860">SUM(DW385:DW403)</f>
        <v>0</v>
      </c>
      <c r="DX384" s="65">
        <f t="shared" ref="DX384:DY384" si="861">SUM(DX385:DX403)</f>
        <v>0</v>
      </c>
      <c r="DY384" s="65">
        <f t="shared" si="861"/>
        <v>0</v>
      </c>
      <c r="DZ384" s="65">
        <f t="shared" ref="DZ384" si="862">SUM(DZ385:DZ403)</f>
        <v>0</v>
      </c>
      <c r="EA384" s="65">
        <f t="shared" ref="EA384" si="863">SUM(EA385:EA403)</f>
        <v>0</v>
      </c>
      <c r="EB384" s="65">
        <f t="shared" ref="EB384" si="864">SUM(EB385:EB403)</f>
        <v>0</v>
      </c>
      <c r="EC384" s="65">
        <f t="shared" ref="EC384" si="865">SUM(EC385:EC403)</f>
        <v>0</v>
      </c>
      <c r="ED384" s="65">
        <f t="shared" ref="ED384" si="866">SUM(ED385:ED403)</f>
        <v>0</v>
      </c>
      <c r="EE384" s="65">
        <f t="shared" ref="EE384" si="867">SUM(EE385:EE403)</f>
        <v>0</v>
      </c>
      <c r="EF384" s="65">
        <f t="shared" ref="EF384:EG384" si="868">SUM(EF385:EF403)</f>
        <v>0</v>
      </c>
      <c r="EG384" s="65">
        <f t="shared" si="868"/>
        <v>0</v>
      </c>
      <c r="EH384" s="65">
        <f t="shared" ref="EH384" si="869">SUM(EH385:EH403)</f>
        <v>0</v>
      </c>
      <c r="EI384" s="65">
        <f t="shared" ref="EI384" si="870">SUM(EI385:EI403)</f>
        <v>0</v>
      </c>
      <c r="EJ384" s="65">
        <f t="shared" ref="EJ384:EK384" si="871">SUM(EJ385:EJ403)</f>
        <v>0</v>
      </c>
      <c r="EK384" s="65">
        <f t="shared" si="871"/>
        <v>0</v>
      </c>
      <c r="EL384" s="65">
        <f t="shared" ref="EL384" si="872">SUM(EL385:EL403)</f>
        <v>0</v>
      </c>
      <c r="EM384" s="65">
        <f t="shared" ref="EM384" si="873">SUM(EM385:EM403)</f>
        <v>0</v>
      </c>
      <c r="EN384" s="65">
        <f t="shared" ref="EN384:EO384" si="874">SUM(EN385:EN403)</f>
        <v>0</v>
      </c>
      <c r="EO384" s="65">
        <f t="shared" si="874"/>
        <v>2000000000</v>
      </c>
      <c r="EP384" s="65">
        <f t="shared" ref="EP384" si="875">SUM(EP385:EP403)</f>
        <v>0</v>
      </c>
      <c r="EQ384" s="65">
        <f t="shared" ref="EQ384" si="876">SUM(EQ385:EQ403)</f>
        <v>0</v>
      </c>
      <c r="ER384" s="65">
        <f t="shared" ref="ER384" si="877">SUM(ER385:ER403)</f>
        <v>0</v>
      </c>
      <c r="ES384" s="65">
        <f t="shared" ref="ES384" si="878">SUM(ES385:ES403)</f>
        <v>2420000000</v>
      </c>
      <c r="ET384" s="65">
        <f t="shared" ref="ET384" si="879">SUM(ET385:ET403)</f>
        <v>1450000000</v>
      </c>
      <c r="EU384" s="65">
        <f t="shared" ref="EU384" si="880">SUM(EU385:EU403)</f>
        <v>478463329</v>
      </c>
      <c r="EV384" s="65">
        <f t="shared" ref="EV384" si="881">SUM(EV385:EV403)</f>
        <v>129333332</v>
      </c>
      <c r="EW384" s="675"/>
      <c r="EX384" s="675"/>
      <c r="EY384" s="675"/>
      <c r="EZ384" s="675"/>
      <c r="FA384" s="675"/>
      <c r="FB384" s="675"/>
      <c r="FC384" s="675"/>
      <c r="FD384" s="675"/>
      <c r="FE384" s="675"/>
      <c r="FF384" s="82">
        <f>SUM(FF385:FF403)</f>
        <v>2400000000</v>
      </c>
      <c r="FG384" s="65">
        <f>SUM(FG385:FG403)</f>
        <v>12037000000</v>
      </c>
    </row>
    <row r="385" spans="1:163" ht="54.75" customHeight="1" x14ac:dyDescent="0.2">
      <c r="A385" s="299"/>
      <c r="B385" s="317"/>
      <c r="C385" s="217">
        <v>38</v>
      </c>
      <c r="D385" s="241" t="s">
        <v>796</v>
      </c>
      <c r="E385" s="217">
        <v>0</v>
      </c>
      <c r="F385" s="217">
        <v>2</v>
      </c>
      <c r="G385" s="226">
        <v>256</v>
      </c>
      <c r="H385" s="734" t="s">
        <v>854</v>
      </c>
      <c r="I385" s="455" t="s">
        <v>855</v>
      </c>
      <c r="J385" s="223" t="s">
        <v>818</v>
      </c>
      <c r="K385" s="426">
        <v>17</v>
      </c>
      <c r="L385" s="577" t="s">
        <v>73</v>
      </c>
      <c r="M385" s="564">
        <v>1</v>
      </c>
      <c r="N385" s="564">
        <v>1</v>
      </c>
      <c r="O385" s="490">
        <v>1</v>
      </c>
      <c r="P385" s="956">
        <v>1</v>
      </c>
      <c r="Q385" s="564">
        <v>0</v>
      </c>
      <c r="R385" s="614"/>
      <c r="S385" s="931"/>
      <c r="T385" s="564">
        <v>0</v>
      </c>
      <c r="U385" s="564"/>
      <c r="V385" s="931"/>
      <c r="W385" s="564">
        <v>0</v>
      </c>
      <c r="X385" s="577"/>
      <c r="Y385" s="388">
        <f t="shared" ref="Y385:Y403" si="882">BL385/$BL$384</f>
        <v>4.0973525119866586E-2</v>
      </c>
      <c r="Z385" s="226">
        <v>16</v>
      </c>
      <c r="AA385" s="223" t="s">
        <v>375</v>
      </c>
      <c r="AB385" s="85"/>
      <c r="AC385" s="75"/>
      <c r="AD385" s="68"/>
      <c r="AE385" s="68"/>
      <c r="AF385" s="85"/>
      <c r="AG385" s="75"/>
      <c r="AH385" s="75"/>
      <c r="AI385" s="75"/>
      <c r="AJ385" s="75">
        <v>196550000</v>
      </c>
      <c r="AK385" s="75">
        <v>196550000</v>
      </c>
      <c r="AL385" s="75">
        <v>184355800</v>
      </c>
      <c r="AM385" s="75">
        <v>184355800</v>
      </c>
      <c r="AN385" s="89"/>
      <c r="AO385" s="88"/>
      <c r="AP385" s="88"/>
      <c r="AQ385" s="75"/>
      <c r="AR385" s="85"/>
      <c r="AS385" s="75"/>
      <c r="AT385" s="68"/>
      <c r="AU385" s="68"/>
      <c r="AV385" s="85"/>
      <c r="AW385" s="75"/>
      <c r="AX385" s="75"/>
      <c r="AY385" s="75"/>
      <c r="AZ385" s="85"/>
      <c r="BA385" s="75"/>
      <c r="BB385" s="75"/>
      <c r="BC385" s="75"/>
      <c r="BD385" s="85"/>
      <c r="BE385" s="75"/>
      <c r="BF385" s="68"/>
      <c r="BG385" s="68"/>
      <c r="BH385" s="85"/>
      <c r="BI385" s="75"/>
      <c r="BJ385" s="75"/>
      <c r="BK385" s="75"/>
      <c r="BL385" s="67">
        <f t="shared" ref="BL385:BL403" si="883">+AB385+AF385+AJ385+AN385+AR385+AV385+AZ385+BD385+BH385</f>
        <v>196550000</v>
      </c>
      <c r="BM385" s="68">
        <f t="shared" ref="BM385:BM403" si="884">AC385+AG385+AK385+AO385+AS385+AW385+BA385+BE385+BI385</f>
        <v>196550000</v>
      </c>
      <c r="BN385" s="68">
        <f t="shared" ref="BN385:BN403" si="885">AD385+AH385+AL385+AP385+AT385+AX385+BB385+BF385+BJ385</f>
        <v>184355800</v>
      </c>
      <c r="BO385" s="68">
        <f t="shared" ref="BO385:BO403" si="886">AE385+AI385+AM385+AQ385+AU385+AY385+BC385+BG385+BK385</f>
        <v>184355800</v>
      </c>
      <c r="BP385" s="682">
        <v>0</v>
      </c>
      <c r="BQ385" s="238">
        <v>0</v>
      </c>
      <c r="BR385" s="238">
        <v>0</v>
      </c>
      <c r="BS385" s="238">
        <v>0</v>
      </c>
      <c r="BT385" s="682">
        <v>0</v>
      </c>
      <c r="BU385" s="238">
        <v>0</v>
      </c>
      <c r="BV385" s="238">
        <v>0</v>
      </c>
      <c r="BW385" s="238">
        <v>0</v>
      </c>
      <c r="BX385" s="238"/>
      <c r="BY385" s="682">
        <v>0</v>
      </c>
      <c r="BZ385" s="238">
        <v>0</v>
      </c>
      <c r="CA385" s="238">
        <v>0</v>
      </c>
      <c r="CB385" s="238">
        <v>0</v>
      </c>
      <c r="CC385" s="238"/>
      <c r="CD385" s="682">
        <v>0</v>
      </c>
      <c r="CE385" s="238">
        <v>0</v>
      </c>
      <c r="CF385" s="238">
        <v>0</v>
      </c>
      <c r="CG385" s="238">
        <v>0</v>
      </c>
      <c r="CH385" s="682">
        <v>0</v>
      </c>
      <c r="CI385" s="238">
        <v>0</v>
      </c>
      <c r="CJ385" s="238">
        <v>0</v>
      </c>
      <c r="CK385" s="238">
        <v>0</v>
      </c>
      <c r="CL385" s="682">
        <v>0</v>
      </c>
      <c r="CM385" s="238">
        <v>0</v>
      </c>
      <c r="CN385" s="238">
        <v>0</v>
      </c>
      <c r="CO385" s="238">
        <v>0</v>
      </c>
      <c r="CP385" s="682">
        <v>0</v>
      </c>
      <c r="CQ385" s="238">
        <v>0</v>
      </c>
      <c r="CR385" s="238">
        <v>0</v>
      </c>
      <c r="CS385" s="238">
        <v>0</v>
      </c>
      <c r="CT385" s="238"/>
      <c r="CU385" s="682">
        <v>0</v>
      </c>
      <c r="CV385" s="238">
        <v>0</v>
      </c>
      <c r="CW385" s="238">
        <v>0</v>
      </c>
      <c r="CX385" s="238">
        <v>0</v>
      </c>
      <c r="CY385" s="238"/>
      <c r="CZ385" s="682">
        <v>0</v>
      </c>
      <c r="DA385" s="238">
        <v>0</v>
      </c>
      <c r="DB385" s="238">
        <v>0</v>
      </c>
      <c r="DC385" s="238">
        <v>0</v>
      </c>
      <c r="DD385" s="676">
        <f t="shared" ref="DD385:DD403" si="887">BP385+BT385+BY385+CD385+CH385+CL385+CP385+CU385+CZ385</f>
        <v>0</v>
      </c>
      <c r="DE385" s="711">
        <f t="shared" ref="DE385:DE403" si="888">BQ385+BU385+BZ385+CE385+CI385+CM385+CQ385+CV385+DA385</f>
        <v>0</v>
      </c>
      <c r="DF385" s="711">
        <f t="shared" ref="DF385:DF403" si="889">BR385+BV385+CA385+CF385+CJ385+CN385+CR385+CW385+DB385</f>
        <v>0</v>
      </c>
      <c r="DG385" s="711">
        <f t="shared" ref="DG385:DG403" si="890">BS385+BW385+CB385+CG385+CK385+CO385+CS385+CX385+DC385</f>
        <v>0</v>
      </c>
      <c r="DH385" s="711"/>
      <c r="DI385" s="685">
        <v>0</v>
      </c>
      <c r="DJ385" s="685"/>
      <c r="DK385" s="685"/>
      <c r="DL385" s="685"/>
      <c r="DM385" s="685">
        <v>0</v>
      </c>
      <c r="DN385" s="685"/>
      <c r="DO385" s="685"/>
      <c r="DP385" s="685"/>
      <c r="DQ385" s="685">
        <v>0</v>
      </c>
      <c r="DR385" s="685"/>
      <c r="DS385" s="685"/>
      <c r="DT385" s="685"/>
      <c r="DU385" s="685">
        <v>0</v>
      </c>
      <c r="DV385" s="685"/>
      <c r="DW385" s="685"/>
      <c r="DX385" s="685"/>
      <c r="DY385" s="685">
        <v>0</v>
      </c>
      <c r="DZ385" s="685"/>
      <c r="EA385" s="685"/>
      <c r="EB385" s="685"/>
      <c r="EC385" s="685">
        <v>0</v>
      </c>
      <c r="ED385" s="685"/>
      <c r="EE385" s="685"/>
      <c r="EF385" s="685"/>
      <c r="EG385" s="685">
        <v>0</v>
      </c>
      <c r="EH385" s="685"/>
      <c r="EI385" s="685"/>
      <c r="EJ385" s="685"/>
      <c r="EK385" s="685">
        <v>0</v>
      </c>
      <c r="EL385" s="685"/>
      <c r="EM385" s="685"/>
      <c r="EN385" s="685"/>
      <c r="EO385" s="685">
        <v>0</v>
      </c>
      <c r="EP385" s="682"/>
      <c r="EQ385" s="682"/>
      <c r="ER385" s="682"/>
      <c r="ES385" s="676">
        <f t="shared" ref="ES385:ES403" si="891">DI385+DM385+DQ385+DU385+DY385+EC385+EG385+EK385+EO385</f>
        <v>0</v>
      </c>
      <c r="ET385" s="690">
        <f t="shared" ref="ET385:ET403" si="892">DJ385+DN385+DR385+DV385+DZ385+ED385+EH385+EL385+EP385</f>
        <v>0</v>
      </c>
      <c r="EU385" s="690">
        <f t="shared" ref="EU385:EU403" si="893">DK385+DO385+DS385+DW385+EA385+EE385+EI385+EM385+EQ385</f>
        <v>0</v>
      </c>
      <c r="EV385" s="690">
        <f t="shared" ref="EV385:EV403" si="894">DL385+DP385+DT385+DX385+EB385+EF385+EJ385+EN385+ER385</f>
        <v>0</v>
      </c>
      <c r="EW385" s="834"/>
      <c r="EX385" s="682"/>
      <c r="EY385" s="685">
        <v>0</v>
      </c>
      <c r="EZ385" s="682">
        <v>0</v>
      </c>
      <c r="FA385" s="682">
        <v>0</v>
      </c>
      <c r="FB385" s="682">
        <v>0</v>
      </c>
      <c r="FC385" s="682">
        <v>0</v>
      </c>
      <c r="FD385" s="682">
        <v>0</v>
      </c>
      <c r="FE385" s="685">
        <v>0</v>
      </c>
      <c r="FF385" s="676">
        <f t="shared" ref="FF385:FF420" si="895">EW385+EX385+EY385+EZ385+FA385+FB385+FC385+FD385+FE385</f>
        <v>0</v>
      </c>
      <c r="FG385" s="107">
        <f t="shared" ref="FG385:FG403" si="896">BL385+DD385+ES385+FF385</f>
        <v>196550000</v>
      </c>
    </row>
    <row r="386" spans="1:163" ht="54.75" customHeight="1" x14ac:dyDescent="0.2">
      <c r="A386" s="299"/>
      <c r="B386" s="317"/>
      <c r="C386" s="240"/>
      <c r="D386" s="280"/>
      <c r="E386" s="240"/>
      <c r="F386" s="240"/>
      <c r="G386" s="226">
        <v>257</v>
      </c>
      <c r="H386" s="734" t="s">
        <v>856</v>
      </c>
      <c r="I386" s="218" t="s">
        <v>286</v>
      </c>
      <c r="J386" s="223" t="s">
        <v>818</v>
      </c>
      <c r="K386" s="426">
        <v>17</v>
      </c>
      <c r="L386" s="236" t="s">
        <v>58</v>
      </c>
      <c r="M386" s="225">
        <v>0</v>
      </c>
      <c r="N386" s="225">
        <v>1</v>
      </c>
      <c r="O386" s="237">
        <v>1</v>
      </c>
      <c r="P386" s="956">
        <v>1</v>
      </c>
      <c r="Q386" s="225">
        <v>1</v>
      </c>
      <c r="R386" s="228"/>
      <c r="S386" s="931">
        <v>1</v>
      </c>
      <c r="T386" s="225">
        <v>1</v>
      </c>
      <c r="U386" s="225"/>
      <c r="V386" s="948">
        <v>0.3</v>
      </c>
      <c r="W386" s="225">
        <v>1</v>
      </c>
      <c r="X386" s="236"/>
      <c r="Y386" s="388">
        <f t="shared" si="882"/>
        <v>0.32013758599124453</v>
      </c>
      <c r="Z386" s="226">
        <v>13</v>
      </c>
      <c r="AA386" s="223" t="s">
        <v>155</v>
      </c>
      <c r="AB386" s="85"/>
      <c r="AC386" s="75"/>
      <c r="AD386" s="68"/>
      <c r="AE386" s="68"/>
      <c r="AF386" s="85"/>
      <c r="AG386" s="75"/>
      <c r="AH386" s="75"/>
      <c r="AI386" s="75"/>
      <c r="AJ386" s="68">
        <v>35700000</v>
      </c>
      <c r="AK386" s="68">
        <v>35700000</v>
      </c>
      <c r="AL386" s="68">
        <v>27800000</v>
      </c>
      <c r="AM386" s="68">
        <v>27800000</v>
      </c>
      <c r="AN386" s="123"/>
      <c r="AO386" s="76"/>
      <c r="AP386" s="76"/>
      <c r="AQ386" s="75"/>
      <c r="AR386" s="85"/>
      <c r="AS386" s="75"/>
      <c r="AT386" s="68"/>
      <c r="AU386" s="68"/>
      <c r="AV386" s="85"/>
      <c r="AW386" s="75"/>
      <c r="AX386" s="75"/>
      <c r="AY386" s="75"/>
      <c r="AZ386" s="85"/>
      <c r="BA386" s="75"/>
      <c r="BB386" s="75"/>
      <c r="BC386" s="75"/>
      <c r="BD386" s="85"/>
      <c r="BE386" s="75"/>
      <c r="BF386" s="68"/>
      <c r="BG386" s="68"/>
      <c r="BH386" s="85">
        <v>1500000000</v>
      </c>
      <c r="BI386" s="75"/>
      <c r="BJ386" s="75"/>
      <c r="BK386" s="75"/>
      <c r="BL386" s="67">
        <f t="shared" si="883"/>
        <v>1535700000</v>
      </c>
      <c r="BM386" s="68">
        <f t="shared" si="884"/>
        <v>35700000</v>
      </c>
      <c r="BN386" s="68">
        <f t="shared" si="885"/>
        <v>27800000</v>
      </c>
      <c r="BO386" s="68">
        <f t="shared" si="886"/>
        <v>27800000</v>
      </c>
      <c r="BP386" s="682"/>
      <c r="BQ386" s="238"/>
      <c r="BR386" s="238"/>
      <c r="BS386" s="238"/>
      <c r="BT386" s="682"/>
      <c r="BU386" s="238"/>
      <c r="BV386" s="238"/>
      <c r="BW386" s="238"/>
      <c r="BX386" s="238"/>
      <c r="BY386" s="685">
        <v>35700000</v>
      </c>
      <c r="BZ386" s="322">
        <v>120200000</v>
      </c>
      <c r="CA386" s="322">
        <v>118002000</v>
      </c>
      <c r="CB386" s="322">
        <v>118002000</v>
      </c>
      <c r="CC386" s="322"/>
      <c r="CD386" s="682"/>
      <c r="CE386" s="238"/>
      <c r="CF386" s="238"/>
      <c r="CG386" s="238"/>
      <c r="CH386" s="682"/>
      <c r="CI386" s="238"/>
      <c r="CJ386" s="238"/>
      <c r="CK386" s="238"/>
      <c r="CL386" s="682"/>
      <c r="CM386" s="238"/>
      <c r="CN386" s="238"/>
      <c r="CO386" s="238"/>
      <c r="CP386" s="682"/>
      <c r="CQ386" s="238"/>
      <c r="CR386" s="238"/>
      <c r="CS386" s="238"/>
      <c r="CT386" s="238"/>
      <c r="CU386" s="682"/>
      <c r="CV386" s="238"/>
      <c r="CW386" s="238"/>
      <c r="CX386" s="238"/>
      <c r="CY386" s="238"/>
      <c r="CZ386" s="682">
        <v>500000000</v>
      </c>
      <c r="DA386" s="238"/>
      <c r="DB386" s="238"/>
      <c r="DC386" s="238"/>
      <c r="DD386" s="676">
        <f t="shared" si="887"/>
        <v>535700000</v>
      </c>
      <c r="DE386" s="711">
        <f t="shared" si="888"/>
        <v>120200000</v>
      </c>
      <c r="DF386" s="711">
        <f t="shared" si="889"/>
        <v>118002000</v>
      </c>
      <c r="DG386" s="711">
        <f t="shared" si="890"/>
        <v>118002000</v>
      </c>
      <c r="DH386" s="711"/>
      <c r="DI386" s="685"/>
      <c r="DJ386" s="93"/>
      <c r="DK386" s="685"/>
      <c r="DL386" s="685"/>
      <c r="DM386" s="685"/>
      <c r="DN386" s="685"/>
      <c r="DO386" s="685"/>
      <c r="DP386" s="685"/>
      <c r="DQ386" s="685">
        <v>35700000</v>
      </c>
      <c r="DR386" s="685">
        <v>72000000</v>
      </c>
      <c r="DS386" s="685">
        <v>60120000</v>
      </c>
      <c r="DT386" s="685">
        <v>20040000</v>
      </c>
      <c r="DU386" s="685"/>
      <c r="DV386" s="685"/>
      <c r="DW386" s="685"/>
      <c r="DX386" s="685"/>
      <c r="DY386" s="685"/>
      <c r="DZ386" s="685"/>
      <c r="EA386" s="685"/>
      <c r="EB386" s="685"/>
      <c r="EC386" s="685"/>
      <c r="ED386" s="685"/>
      <c r="EE386" s="685"/>
      <c r="EF386" s="685"/>
      <c r="EG386" s="685"/>
      <c r="EH386" s="685"/>
      <c r="EI386" s="685"/>
      <c r="EJ386" s="685"/>
      <c r="EK386" s="685"/>
      <c r="EL386" s="682"/>
      <c r="EM386" s="682"/>
      <c r="EN386" s="682"/>
      <c r="EO386" s="682">
        <v>500000000</v>
      </c>
      <c r="EP386" s="682"/>
      <c r="EQ386" s="682"/>
      <c r="ER386" s="682"/>
      <c r="ES386" s="676">
        <f t="shared" si="891"/>
        <v>535700000</v>
      </c>
      <c r="ET386" s="690">
        <f t="shared" si="892"/>
        <v>72000000</v>
      </c>
      <c r="EU386" s="690">
        <f t="shared" si="893"/>
        <v>60120000</v>
      </c>
      <c r="EV386" s="690">
        <f t="shared" si="894"/>
        <v>20040000</v>
      </c>
      <c r="EW386" s="834"/>
      <c r="EX386" s="682"/>
      <c r="EY386" s="685">
        <v>35700000</v>
      </c>
      <c r="EZ386" s="682"/>
      <c r="FA386" s="682"/>
      <c r="FB386" s="682"/>
      <c r="FC386" s="682"/>
      <c r="FD386" s="682"/>
      <c r="FE386" s="682">
        <v>500000000</v>
      </c>
      <c r="FF386" s="676">
        <f t="shared" si="895"/>
        <v>535700000</v>
      </c>
      <c r="FG386" s="107">
        <f t="shared" si="896"/>
        <v>3142800000</v>
      </c>
    </row>
    <row r="387" spans="1:163" ht="68.25" customHeight="1" x14ac:dyDescent="0.2">
      <c r="A387" s="299"/>
      <c r="B387" s="317"/>
      <c r="C387" s="240"/>
      <c r="D387" s="280"/>
      <c r="E387" s="240"/>
      <c r="F387" s="240"/>
      <c r="G387" s="226">
        <v>258</v>
      </c>
      <c r="H387" s="734" t="s">
        <v>857</v>
      </c>
      <c r="I387" s="218" t="s">
        <v>858</v>
      </c>
      <c r="J387" s="223" t="s">
        <v>818</v>
      </c>
      <c r="K387" s="426">
        <v>17</v>
      </c>
      <c r="L387" s="236" t="s">
        <v>58</v>
      </c>
      <c r="M387" s="225">
        <v>0</v>
      </c>
      <c r="N387" s="237">
        <v>1</v>
      </c>
      <c r="O387" s="237">
        <v>1</v>
      </c>
      <c r="P387" s="956">
        <f>BO387/BL387</f>
        <v>0</v>
      </c>
      <c r="Q387" s="237">
        <v>1</v>
      </c>
      <c r="R387" s="228"/>
      <c r="S387" s="910">
        <v>1</v>
      </c>
      <c r="T387" s="237">
        <v>1</v>
      </c>
      <c r="U387" s="237"/>
      <c r="V387" s="910">
        <v>0.13</v>
      </c>
      <c r="W387" s="225">
        <v>1</v>
      </c>
      <c r="X387" s="236"/>
      <c r="Y387" s="388">
        <f t="shared" si="882"/>
        <v>0.20846362309776945</v>
      </c>
      <c r="Z387" s="227">
        <v>15</v>
      </c>
      <c r="AA387" s="224" t="s">
        <v>59</v>
      </c>
      <c r="AB387" s="85"/>
      <c r="AC387" s="75"/>
      <c r="AD387" s="68"/>
      <c r="AE387" s="68"/>
      <c r="AF387" s="85"/>
      <c r="AG387" s="75"/>
      <c r="AH387" s="75"/>
      <c r="AI387" s="75"/>
      <c r="AJ387" s="75">
        <v>0</v>
      </c>
      <c r="AK387" s="69"/>
      <c r="AL387" s="75"/>
      <c r="AM387" s="75"/>
      <c r="AN387" s="74"/>
      <c r="AO387" s="69"/>
      <c r="AP387" s="69"/>
      <c r="AQ387" s="75"/>
      <c r="AR387" s="85"/>
      <c r="AS387" s="75"/>
      <c r="AT387" s="68"/>
      <c r="AU387" s="68"/>
      <c r="AV387" s="85"/>
      <c r="AW387" s="75"/>
      <c r="AX387" s="75"/>
      <c r="AY387" s="75"/>
      <c r="AZ387" s="85"/>
      <c r="BA387" s="75"/>
      <c r="BB387" s="75"/>
      <c r="BC387" s="75"/>
      <c r="BD387" s="85"/>
      <c r="BE387" s="75"/>
      <c r="BF387" s="68"/>
      <c r="BG387" s="68"/>
      <c r="BH387" s="85">
        <v>1000000000</v>
      </c>
      <c r="BI387" s="75"/>
      <c r="BJ387" s="75"/>
      <c r="BK387" s="75"/>
      <c r="BL387" s="67">
        <f t="shared" si="883"/>
        <v>1000000000</v>
      </c>
      <c r="BM387" s="68">
        <f t="shared" si="884"/>
        <v>0</v>
      </c>
      <c r="BN387" s="68">
        <f t="shared" si="885"/>
        <v>0</v>
      </c>
      <c r="BO387" s="68">
        <f t="shared" si="886"/>
        <v>0</v>
      </c>
      <c r="BP387" s="682"/>
      <c r="BQ387" s="238"/>
      <c r="BR387" s="238"/>
      <c r="BS387" s="238"/>
      <c r="BT387" s="682"/>
      <c r="BU387" s="238"/>
      <c r="BV387" s="238"/>
      <c r="BW387" s="238"/>
      <c r="BX387" s="238"/>
      <c r="BY387" s="685">
        <v>20000000</v>
      </c>
      <c r="BZ387" s="322">
        <v>20000000</v>
      </c>
      <c r="CA387" s="322">
        <v>20000000</v>
      </c>
      <c r="CB387" s="322">
        <v>20000000</v>
      </c>
      <c r="CC387" s="322"/>
      <c r="CD387" s="682"/>
      <c r="CE387" s="238"/>
      <c r="CF387" s="238"/>
      <c r="CG387" s="238"/>
      <c r="CH387" s="682"/>
      <c r="CI387" s="238"/>
      <c r="CJ387" s="238"/>
      <c r="CK387" s="238"/>
      <c r="CL387" s="682"/>
      <c r="CM387" s="238"/>
      <c r="CN387" s="238"/>
      <c r="CO387" s="238"/>
      <c r="CP387" s="682"/>
      <c r="CQ387" s="238"/>
      <c r="CR387" s="238"/>
      <c r="CS387" s="238"/>
      <c r="CT387" s="238"/>
      <c r="CU387" s="682"/>
      <c r="CV387" s="238"/>
      <c r="CW387" s="238"/>
      <c r="CX387" s="238"/>
      <c r="CY387" s="238"/>
      <c r="CZ387" s="682"/>
      <c r="DA387" s="238"/>
      <c r="DB387" s="238"/>
      <c r="DC387" s="238"/>
      <c r="DD387" s="676">
        <f t="shared" si="887"/>
        <v>20000000</v>
      </c>
      <c r="DE387" s="711">
        <f t="shared" si="888"/>
        <v>20000000</v>
      </c>
      <c r="DF387" s="711">
        <f t="shared" si="889"/>
        <v>20000000</v>
      </c>
      <c r="DG387" s="711">
        <f t="shared" si="890"/>
        <v>20000000</v>
      </c>
      <c r="DH387" s="711"/>
      <c r="DI387" s="685"/>
      <c r="DJ387" s="93"/>
      <c r="DK387" s="685"/>
      <c r="DL387" s="685"/>
      <c r="DM387" s="685"/>
      <c r="DN387" s="685"/>
      <c r="DO387" s="685"/>
      <c r="DP387" s="685"/>
      <c r="DQ387" s="685">
        <v>20000000</v>
      </c>
      <c r="DR387" s="685">
        <v>30000000</v>
      </c>
      <c r="DS387" s="685">
        <v>12000000</v>
      </c>
      <c r="DT387" s="685">
        <v>4000000</v>
      </c>
      <c r="DU387" s="685"/>
      <c r="DV387" s="685"/>
      <c r="DW387" s="685"/>
      <c r="DX387" s="685"/>
      <c r="DY387" s="685"/>
      <c r="DZ387" s="685"/>
      <c r="EA387" s="685"/>
      <c r="EB387" s="685"/>
      <c r="EC387" s="685"/>
      <c r="ED387" s="685"/>
      <c r="EE387" s="685"/>
      <c r="EF387" s="685"/>
      <c r="EG387" s="685"/>
      <c r="EH387" s="685"/>
      <c r="EI387" s="685"/>
      <c r="EJ387" s="685"/>
      <c r="EK387" s="685"/>
      <c r="EL387" s="682"/>
      <c r="EM387" s="682"/>
      <c r="EN387" s="682"/>
      <c r="EO387" s="682"/>
      <c r="EP387" s="682"/>
      <c r="EQ387" s="682"/>
      <c r="ER387" s="682"/>
      <c r="ES387" s="676">
        <f t="shared" si="891"/>
        <v>20000000</v>
      </c>
      <c r="ET387" s="690">
        <f t="shared" si="892"/>
        <v>30000000</v>
      </c>
      <c r="EU387" s="690">
        <f t="shared" si="893"/>
        <v>12000000</v>
      </c>
      <c r="EV387" s="690">
        <f t="shared" si="894"/>
        <v>4000000</v>
      </c>
      <c r="EW387" s="834"/>
      <c r="EX387" s="682"/>
      <c r="EY387" s="685">
        <v>20000000</v>
      </c>
      <c r="EZ387" s="682"/>
      <c r="FA387" s="682"/>
      <c r="FB387" s="682"/>
      <c r="FC387" s="682"/>
      <c r="FD387" s="682"/>
      <c r="FE387" s="682"/>
      <c r="FF387" s="676">
        <f t="shared" si="895"/>
        <v>20000000</v>
      </c>
      <c r="FG387" s="107">
        <f t="shared" si="896"/>
        <v>1060000000</v>
      </c>
    </row>
    <row r="388" spans="1:163" ht="68.25" customHeight="1" x14ac:dyDescent="0.2">
      <c r="A388" s="299"/>
      <c r="B388" s="317"/>
      <c r="C388" s="240"/>
      <c r="D388" s="280"/>
      <c r="E388" s="240"/>
      <c r="F388" s="240"/>
      <c r="G388" s="226">
        <v>259</v>
      </c>
      <c r="H388" s="734" t="s">
        <v>859</v>
      </c>
      <c r="I388" s="455" t="s">
        <v>860</v>
      </c>
      <c r="J388" s="223" t="s">
        <v>818</v>
      </c>
      <c r="K388" s="426">
        <v>17</v>
      </c>
      <c r="L388" s="577" t="s">
        <v>58</v>
      </c>
      <c r="M388" s="564">
        <v>1</v>
      </c>
      <c r="N388" s="564">
        <v>1</v>
      </c>
      <c r="O388" s="490">
        <v>1</v>
      </c>
      <c r="P388" s="956">
        <v>1</v>
      </c>
      <c r="Q388" s="564">
        <v>1</v>
      </c>
      <c r="R388" s="228"/>
      <c r="S388" s="931">
        <v>1</v>
      </c>
      <c r="T388" s="564">
        <v>1</v>
      </c>
      <c r="U388" s="564"/>
      <c r="V388" s="931">
        <v>0</v>
      </c>
      <c r="W388" s="564">
        <v>1</v>
      </c>
      <c r="X388" s="577"/>
      <c r="Y388" s="388">
        <f t="shared" si="882"/>
        <v>1.876172607879925E-3</v>
      </c>
      <c r="Z388" s="226">
        <v>13</v>
      </c>
      <c r="AA388" s="223" t="s">
        <v>155</v>
      </c>
      <c r="AB388" s="85"/>
      <c r="AC388" s="75"/>
      <c r="AD388" s="68"/>
      <c r="AE388" s="68"/>
      <c r="AF388" s="85"/>
      <c r="AG388" s="75"/>
      <c r="AH388" s="75"/>
      <c r="AI388" s="75"/>
      <c r="AJ388" s="68">
        <v>9000000</v>
      </c>
      <c r="AK388" s="68">
        <v>9000000</v>
      </c>
      <c r="AL388" s="68">
        <v>9000000</v>
      </c>
      <c r="AM388" s="68">
        <v>9000000</v>
      </c>
      <c r="AN388" s="80"/>
      <c r="AO388" s="79"/>
      <c r="AP388" s="79"/>
      <c r="AQ388" s="75"/>
      <c r="AR388" s="85"/>
      <c r="AS388" s="75"/>
      <c r="AT388" s="68"/>
      <c r="AU388" s="68"/>
      <c r="AV388" s="85"/>
      <c r="AW388" s="75"/>
      <c r="AX388" s="75"/>
      <c r="AY388" s="75"/>
      <c r="AZ388" s="85"/>
      <c r="BA388" s="75"/>
      <c r="BB388" s="75"/>
      <c r="BC388" s="75"/>
      <c r="BD388" s="85"/>
      <c r="BE388" s="75"/>
      <c r="BF388" s="68"/>
      <c r="BG388" s="68"/>
      <c r="BH388" s="85"/>
      <c r="BI388" s="75"/>
      <c r="BJ388" s="75"/>
      <c r="BK388" s="75"/>
      <c r="BL388" s="67">
        <f t="shared" si="883"/>
        <v>9000000</v>
      </c>
      <c r="BM388" s="68">
        <f t="shared" si="884"/>
        <v>9000000</v>
      </c>
      <c r="BN388" s="68">
        <f t="shared" si="885"/>
        <v>9000000</v>
      </c>
      <c r="BO388" s="68">
        <f t="shared" si="886"/>
        <v>9000000</v>
      </c>
      <c r="BP388" s="682"/>
      <c r="BQ388" s="238"/>
      <c r="BR388" s="238"/>
      <c r="BS388" s="238"/>
      <c r="BT388" s="682"/>
      <c r="BU388" s="238"/>
      <c r="BV388" s="238"/>
      <c r="BW388" s="238"/>
      <c r="BX388" s="238"/>
      <c r="BY388" s="685">
        <v>9000000</v>
      </c>
      <c r="BZ388" s="322">
        <v>9000000</v>
      </c>
      <c r="CA388" s="771">
        <v>5633333</v>
      </c>
      <c r="CB388" s="831">
        <v>5633333</v>
      </c>
      <c r="CC388" s="1080"/>
      <c r="CD388" s="682"/>
      <c r="CE388" s="238"/>
      <c r="CF388" s="238"/>
      <c r="CG388" s="238"/>
      <c r="CH388" s="682"/>
      <c r="CI388" s="238"/>
      <c r="CJ388" s="238"/>
      <c r="CK388" s="238"/>
      <c r="CL388" s="682"/>
      <c r="CM388" s="238"/>
      <c r="CN388" s="238"/>
      <c r="CO388" s="238"/>
      <c r="CP388" s="682"/>
      <c r="CQ388" s="238"/>
      <c r="CR388" s="238"/>
      <c r="CS388" s="238"/>
      <c r="CT388" s="238"/>
      <c r="CU388" s="682"/>
      <c r="CV388" s="238"/>
      <c r="CW388" s="238"/>
      <c r="CX388" s="238"/>
      <c r="CY388" s="238"/>
      <c r="CZ388" s="682"/>
      <c r="DA388" s="238"/>
      <c r="DB388" s="238"/>
      <c r="DC388" s="238"/>
      <c r="DD388" s="676">
        <f t="shared" si="887"/>
        <v>9000000</v>
      </c>
      <c r="DE388" s="711">
        <f t="shared" si="888"/>
        <v>9000000</v>
      </c>
      <c r="DF388" s="711">
        <f t="shared" si="889"/>
        <v>5633333</v>
      </c>
      <c r="DG388" s="711">
        <f t="shared" si="890"/>
        <v>5633333</v>
      </c>
      <c r="DH388" s="711"/>
      <c r="DI388" s="685"/>
      <c r="DJ388" s="93"/>
      <c r="DK388" s="685"/>
      <c r="DL388" s="685"/>
      <c r="DM388" s="685"/>
      <c r="DN388" s="685"/>
      <c r="DO388" s="685"/>
      <c r="DP388" s="685"/>
      <c r="DQ388" s="685">
        <v>9000000</v>
      </c>
      <c r="DR388" s="685">
        <v>9000000</v>
      </c>
      <c r="DS388" s="685">
        <v>0</v>
      </c>
      <c r="DT388" s="685">
        <v>0</v>
      </c>
      <c r="DU388" s="685"/>
      <c r="DV388" s="685"/>
      <c r="DW388" s="685"/>
      <c r="DX388" s="685"/>
      <c r="DY388" s="685"/>
      <c r="DZ388" s="685"/>
      <c r="EA388" s="685"/>
      <c r="EB388" s="685"/>
      <c r="EC388" s="685"/>
      <c r="ED388" s="685"/>
      <c r="EE388" s="685"/>
      <c r="EF388" s="685"/>
      <c r="EG388" s="685"/>
      <c r="EH388" s="685"/>
      <c r="EI388" s="685"/>
      <c r="EJ388" s="685"/>
      <c r="EK388" s="685"/>
      <c r="EL388" s="682"/>
      <c r="EM388" s="682"/>
      <c r="EN388" s="682"/>
      <c r="EO388" s="682"/>
      <c r="EP388" s="682"/>
      <c r="EQ388" s="682"/>
      <c r="ER388" s="682"/>
      <c r="ES388" s="676">
        <f t="shared" si="891"/>
        <v>9000000</v>
      </c>
      <c r="ET388" s="690">
        <f t="shared" si="892"/>
        <v>9000000</v>
      </c>
      <c r="EU388" s="690">
        <f t="shared" si="893"/>
        <v>0</v>
      </c>
      <c r="EV388" s="690">
        <f t="shared" si="894"/>
        <v>0</v>
      </c>
      <c r="EW388" s="834"/>
      <c r="EX388" s="682"/>
      <c r="EY388" s="685">
        <v>9000000</v>
      </c>
      <c r="EZ388" s="682"/>
      <c r="FA388" s="682"/>
      <c r="FB388" s="682"/>
      <c r="FC388" s="682"/>
      <c r="FD388" s="682"/>
      <c r="FE388" s="682"/>
      <c r="FF388" s="676">
        <f t="shared" si="895"/>
        <v>9000000</v>
      </c>
      <c r="FG388" s="107">
        <f t="shared" si="896"/>
        <v>36000000</v>
      </c>
    </row>
    <row r="389" spans="1:163" ht="78.75" customHeight="1" x14ac:dyDescent="0.2">
      <c r="A389" s="299"/>
      <c r="B389" s="317"/>
      <c r="C389" s="240"/>
      <c r="D389" s="280"/>
      <c r="E389" s="240"/>
      <c r="F389" s="240"/>
      <c r="G389" s="226">
        <v>260</v>
      </c>
      <c r="H389" s="734" t="s">
        <v>861</v>
      </c>
      <c r="I389" s="455" t="s">
        <v>862</v>
      </c>
      <c r="J389" s="223" t="s">
        <v>818</v>
      </c>
      <c r="K389" s="426">
        <v>17</v>
      </c>
      <c r="L389" s="577" t="s">
        <v>58</v>
      </c>
      <c r="M389" s="564">
        <v>12</v>
      </c>
      <c r="N389" s="564">
        <v>12</v>
      </c>
      <c r="O389" s="490">
        <v>12</v>
      </c>
      <c r="P389" s="956">
        <v>12</v>
      </c>
      <c r="Q389" s="564">
        <v>12</v>
      </c>
      <c r="R389" s="228"/>
      <c r="S389" s="931">
        <v>12</v>
      </c>
      <c r="T389" s="564">
        <v>12</v>
      </c>
      <c r="U389" s="564"/>
      <c r="V389" s="931">
        <v>0</v>
      </c>
      <c r="W389" s="564">
        <v>12</v>
      </c>
      <c r="X389" s="577"/>
      <c r="Y389" s="388">
        <f t="shared" si="882"/>
        <v>3.8925370022930999E-3</v>
      </c>
      <c r="Z389" s="226">
        <v>13</v>
      </c>
      <c r="AA389" s="223" t="s">
        <v>155</v>
      </c>
      <c r="AB389" s="85"/>
      <c r="AC389" s="75"/>
      <c r="AD389" s="68"/>
      <c r="AE389" s="68"/>
      <c r="AF389" s="85"/>
      <c r="AG389" s="75"/>
      <c r="AH389" s="75"/>
      <c r="AI389" s="75"/>
      <c r="AJ389" s="68">
        <v>18672500</v>
      </c>
      <c r="AK389" s="68">
        <v>18672500</v>
      </c>
      <c r="AL389" s="75"/>
      <c r="AM389" s="68"/>
      <c r="AN389" s="80"/>
      <c r="AO389" s="79"/>
      <c r="AP389" s="79"/>
      <c r="AQ389" s="75"/>
      <c r="AR389" s="85"/>
      <c r="AS389" s="75"/>
      <c r="AT389" s="68"/>
      <c r="AU389" s="68"/>
      <c r="AV389" s="85"/>
      <c r="AW389" s="75"/>
      <c r="AX389" s="75"/>
      <c r="AY389" s="75"/>
      <c r="AZ389" s="85"/>
      <c r="BA389" s="75"/>
      <c r="BB389" s="75"/>
      <c r="BC389" s="75"/>
      <c r="BD389" s="85"/>
      <c r="BE389" s="75"/>
      <c r="BF389" s="68"/>
      <c r="BG389" s="68"/>
      <c r="BH389" s="85"/>
      <c r="BI389" s="75"/>
      <c r="BJ389" s="75"/>
      <c r="BK389" s="75"/>
      <c r="BL389" s="67">
        <f t="shared" si="883"/>
        <v>18672500</v>
      </c>
      <c r="BM389" s="68">
        <f t="shared" si="884"/>
        <v>18672500</v>
      </c>
      <c r="BN389" s="68">
        <f t="shared" si="885"/>
        <v>0</v>
      </c>
      <c r="BO389" s="68">
        <f t="shared" si="886"/>
        <v>0</v>
      </c>
      <c r="BP389" s="682"/>
      <c r="BQ389" s="238"/>
      <c r="BR389" s="238"/>
      <c r="BS389" s="238"/>
      <c r="BT389" s="682"/>
      <c r="BU389" s="238">
        <v>36667</v>
      </c>
      <c r="BV389" s="238"/>
      <c r="BW389" s="238"/>
      <c r="BX389" s="238"/>
      <c r="BY389" s="685">
        <v>18000000</v>
      </c>
      <c r="BZ389" s="322">
        <v>12841640</v>
      </c>
      <c r="CA389" s="322">
        <v>1500000</v>
      </c>
      <c r="CB389" s="322">
        <v>1500000</v>
      </c>
      <c r="CC389" s="322"/>
      <c r="CD389" s="682"/>
      <c r="CE389" s="238"/>
      <c r="CF389" s="238"/>
      <c r="CG389" s="238"/>
      <c r="CH389" s="682"/>
      <c r="CI389" s="238"/>
      <c r="CJ389" s="238"/>
      <c r="CK389" s="238"/>
      <c r="CL389" s="682"/>
      <c r="CM389" s="238"/>
      <c r="CN389" s="238"/>
      <c r="CO389" s="238"/>
      <c r="CP389" s="682"/>
      <c r="CQ389" s="238"/>
      <c r="CR389" s="238"/>
      <c r="CS389" s="238"/>
      <c r="CT389" s="238"/>
      <c r="CU389" s="682"/>
      <c r="CV389" s="238"/>
      <c r="CW389" s="238"/>
      <c r="CX389" s="238"/>
      <c r="CY389" s="238"/>
      <c r="CZ389" s="682"/>
      <c r="DA389" s="238"/>
      <c r="DB389" s="238"/>
      <c r="DC389" s="238"/>
      <c r="DD389" s="676">
        <f t="shared" si="887"/>
        <v>18000000</v>
      </c>
      <c r="DE389" s="711">
        <f t="shared" si="888"/>
        <v>12878307</v>
      </c>
      <c r="DF389" s="711">
        <f t="shared" si="889"/>
        <v>1500000</v>
      </c>
      <c r="DG389" s="711">
        <f t="shared" si="890"/>
        <v>1500000</v>
      </c>
      <c r="DH389" s="711"/>
      <c r="DI389" s="685"/>
      <c r="DJ389" s="93"/>
      <c r="DK389" s="685"/>
      <c r="DL389" s="685"/>
      <c r="DM389" s="685"/>
      <c r="DN389" s="685"/>
      <c r="DO389" s="685"/>
      <c r="DP389" s="685"/>
      <c r="DQ389" s="685">
        <v>18000000</v>
      </c>
      <c r="DR389" s="685">
        <v>10000000</v>
      </c>
      <c r="DS389" s="685"/>
      <c r="DT389" s="685"/>
      <c r="DU389" s="685"/>
      <c r="DV389" s="685"/>
      <c r="DW389" s="685"/>
      <c r="DX389" s="685"/>
      <c r="DY389" s="685"/>
      <c r="DZ389" s="685"/>
      <c r="EA389" s="685"/>
      <c r="EB389" s="685"/>
      <c r="EC389" s="685"/>
      <c r="ED389" s="685"/>
      <c r="EE389" s="685"/>
      <c r="EF389" s="685"/>
      <c r="EG389" s="685"/>
      <c r="EH389" s="685"/>
      <c r="EI389" s="685"/>
      <c r="EJ389" s="685"/>
      <c r="EK389" s="685"/>
      <c r="EL389" s="682"/>
      <c r="EM389" s="682"/>
      <c r="EN389" s="682"/>
      <c r="EO389" s="682"/>
      <c r="EP389" s="682"/>
      <c r="EQ389" s="682"/>
      <c r="ER389" s="682"/>
      <c r="ES389" s="676">
        <f t="shared" si="891"/>
        <v>18000000</v>
      </c>
      <c r="ET389" s="690">
        <f t="shared" si="892"/>
        <v>10000000</v>
      </c>
      <c r="EU389" s="690">
        <f t="shared" si="893"/>
        <v>0</v>
      </c>
      <c r="EV389" s="690">
        <f t="shared" si="894"/>
        <v>0</v>
      </c>
      <c r="EW389" s="834"/>
      <c r="EX389" s="682"/>
      <c r="EY389" s="685">
        <v>18000000</v>
      </c>
      <c r="EZ389" s="682"/>
      <c r="FA389" s="682"/>
      <c r="FB389" s="682"/>
      <c r="FC389" s="682"/>
      <c r="FD389" s="682"/>
      <c r="FE389" s="682"/>
      <c r="FF389" s="676">
        <f t="shared" si="895"/>
        <v>18000000</v>
      </c>
      <c r="FG389" s="107">
        <f t="shared" si="896"/>
        <v>72672500</v>
      </c>
    </row>
    <row r="390" spans="1:163" ht="54.75" customHeight="1" x14ac:dyDescent="0.2">
      <c r="A390" s="299"/>
      <c r="B390" s="317"/>
      <c r="C390" s="240"/>
      <c r="D390" s="280"/>
      <c r="E390" s="240"/>
      <c r="F390" s="240"/>
      <c r="G390" s="226">
        <v>261</v>
      </c>
      <c r="H390" s="734" t="s">
        <v>863</v>
      </c>
      <c r="I390" s="455" t="s">
        <v>864</v>
      </c>
      <c r="J390" s="223" t="s">
        <v>818</v>
      </c>
      <c r="K390" s="426">
        <v>17</v>
      </c>
      <c r="L390" s="577" t="s">
        <v>58</v>
      </c>
      <c r="M390" s="564">
        <v>1</v>
      </c>
      <c r="N390" s="564">
        <v>2</v>
      </c>
      <c r="O390" s="490">
        <v>2</v>
      </c>
      <c r="P390" s="956">
        <v>2</v>
      </c>
      <c r="Q390" s="564">
        <v>2</v>
      </c>
      <c r="R390" s="228"/>
      <c r="S390" s="931">
        <v>1.5</v>
      </c>
      <c r="T390" s="564">
        <v>2</v>
      </c>
      <c r="U390" s="564"/>
      <c r="V390" s="931">
        <v>1</v>
      </c>
      <c r="W390" s="564">
        <v>2</v>
      </c>
      <c r="X390" s="577"/>
      <c r="Y390" s="388">
        <f t="shared" si="882"/>
        <v>5.6702105482593287E-3</v>
      </c>
      <c r="Z390" s="226">
        <v>17</v>
      </c>
      <c r="AA390" s="223" t="s">
        <v>833</v>
      </c>
      <c r="AB390" s="85"/>
      <c r="AC390" s="75"/>
      <c r="AD390" s="68"/>
      <c r="AE390" s="68"/>
      <c r="AF390" s="85"/>
      <c r="AG390" s="75"/>
      <c r="AH390" s="75"/>
      <c r="AI390" s="75"/>
      <c r="AJ390" s="68">
        <v>27200000</v>
      </c>
      <c r="AK390" s="68">
        <v>27200000</v>
      </c>
      <c r="AL390" s="68">
        <v>20000000</v>
      </c>
      <c r="AM390" s="68">
        <v>20000000</v>
      </c>
      <c r="AN390" s="67"/>
      <c r="AO390" s="68"/>
      <c r="AP390" s="68"/>
      <c r="AQ390" s="75"/>
      <c r="AR390" s="85"/>
      <c r="AS390" s="75"/>
      <c r="AT390" s="68"/>
      <c r="AU390" s="68"/>
      <c r="AV390" s="85"/>
      <c r="AW390" s="75"/>
      <c r="AX390" s="75"/>
      <c r="AY390" s="75"/>
      <c r="AZ390" s="85"/>
      <c r="BA390" s="75"/>
      <c r="BB390" s="75"/>
      <c r="BC390" s="75"/>
      <c r="BD390" s="85"/>
      <c r="BE390" s="75"/>
      <c r="BF390" s="68"/>
      <c r="BG390" s="68"/>
      <c r="BH390" s="85"/>
      <c r="BI390" s="75"/>
      <c r="BJ390" s="75"/>
      <c r="BK390" s="75"/>
      <c r="BL390" s="67">
        <f t="shared" si="883"/>
        <v>27200000</v>
      </c>
      <c r="BM390" s="68">
        <f t="shared" si="884"/>
        <v>27200000</v>
      </c>
      <c r="BN390" s="68">
        <f t="shared" si="885"/>
        <v>20000000</v>
      </c>
      <c r="BO390" s="68">
        <f t="shared" si="886"/>
        <v>20000000</v>
      </c>
      <c r="BP390" s="682"/>
      <c r="BQ390" s="238"/>
      <c r="BR390" s="238"/>
      <c r="BS390" s="238"/>
      <c r="BT390" s="682"/>
      <c r="BU390" s="238"/>
      <c r="BV390" s="238"/>
      <c r="BW390" s="238"/>
      <c r="BX390" s="238"/>
      <c r="BY390" s="682">
        <v>25000000</v>
      </c>
      <c r="BZ390" s="322">
        <v>25000000</v>
      </c>
      <c r="CA390" s="322">
        <v>25000000</v>
      </c>
      <c r="CB390" s="322">
        <v>25000000</v>
      </c>
      <c r="CC390" s="322"/>
      <c r="CD390" s="682"/>
      <c r="CE390" s="238"/>
      <c r="CF390" s="238"/>
      <c r="CG390" s="238"/>
      <c r="CH390" s="682"/>
      <c r="CI390" s="238"/>
      <c r="CJ390" s="238"/>
      <c r="CK390" s="238"/>
      <c r="CL390" s="682"/>
      <c r="CM390" s="238"/>
      <c r="CN390" s="238"/>
      <c r="CO390" s="238"/>
      <c r="CP390" s="682"/>
      <c r="CQ390" s="238"/>
      <c r="CR390" s="238"/>
      <c r="CS390" s="238"/>
      <c r="CT390" s="238"/>
      <c r="CU390" s="682"/>
      <c r="CV390" s="238"/>
      <c r="CW390" s="238"/>
      <c r="CX390" s="238"/>
      <c r="CY390" s="238"/>
      <c r="CZ390" s="682"/>
      <c r="DA390" s="238"/>
      <c r="DB390" s="238"/>
      <c r="DC390" s="238"/>
      <c r="DD390" s="676">
        <f t="shared" si="887"/>
        <v>25000000</v>
      </c>
      <c r="DE390" s="711">
        <f t="shared" si="888"/>
        <v>25000000</v>
      </c>
      <c r="DF390" s="711">
        <f t="shared" si="889"/>
        <v>25000000</v>
      </c>
      <c r="DG390" s="711">
        <f t="shared" si="890"/>
        <v>25000000</v>
      </c>
      <c r="DH390" s="711"/>
      <c r="DI390" s="682"/>
      <c r="DJ390" s="686"/>
      <c r="DK390" s="682"/>
      <c r="DL390" s="682"/>
      <c r="DM390" s="682"/>
      <c r="DN390" s="682"/>
      <c r="DO390" s="682"/>
      <c r="DP390" s="682"/>
      <c r="DQ390" s="682">
        <v>25000000</v>
      </c>
      <c r="DR390" s="682">
        <v>21000000</v>
      </c>
      <c r="DS390" s="682">
        <v>20933333</v>
      </c>
      <c r="DT390" s="682">
        <v>4000000</v>
      </c>
      <c r="DU390" s="682"/>
      <c r="DV390" s="682"/>
      <c r="DW390" s="682"/>
      <c r="DX390" s="682"/>
      <c r="DY390" s="682"/>
      <c r="DZ390" s="682"/>
      <c r="EA390" s="682"/>
      <c r="EB390" s="682"/>
      <c r="EC390" s="682"/>
      <c r="ED390" s="682"/>
      <c r="EE390" s="682"/>
      <c r="EF390" s="682"/>
      <c r="EG390" s="682"/>
      <c r="EH390" s="682"/>
      <c r="EI390" s="682"/>
      <c r="EJ390" s="682"/>
      <c r="EK390" s="682"/>
      <c r="EL390" s="682"/>
      <c r="EM390" s="682"/>
      <c r="EN390" s="682"/>
      <c r="EO390" s="682"/>
      <c r="EP390" s="682"/>
      <c r="EQ390" s="682"/>
      <c r="ER390" s="682"/>
      <c r="ES390" s="676">
        <f t="shared" si="891"/>
        <v>25000000</v>
      </c>
      <c r="ET390" s="690">
        <f t="shared" si="892"/>
        <v>21000000</v>
      </c>
      <c r="EU390" s="690">
        <f t="shared" si="893"/>
        <v>20933333</v>
      </c>
      <c r="EV390" s="690">
        <f t="shared" si="894"/>
        <v>4000000</v>
      </c>
      <c r="EW390" s="834"/>
      <c r="EX390" s="682"/>
      <c r="EY390" s="682">
        <v>25000000</v>
      </c>
      <c r="EZ390" s="682"/>
      <c r="FA390" s="682"/>
      <c r="FB390" s="682"/>
      <c r="FC390" s="682"/>
      <c r="FD390" s="682"/>
      <c r="FE390" s="682"/>
      <c r="FF390" s="676">
        <f t="shared" si="895"/>
        <v>25000000</v>
      </c>
      <c r="FG390" s="107">
        <f t="shared" si="896"/>
        <v>102200000</v>
      </c>
    </row>
    <row r="391" spans="1:163" ht="78.75" customHeight="1" x14ac:dyDescent="0.2">
      <c r="A391" s="299"/>
      <c r="B391" s="317"/>
      <c r="C391" s="240"/>
      <c r="D391" s="280"/>
      <c r="E391" s="240"/>
      <c r="F391" s="240"/>
      <c r="G391" s="226">
        <v>262</v>
      </c>
      <c r="H391" s="734" t="s">
        <v>865</v>
      </c>
      <c r="I391" s="455" t="s">
        <v>866</v>
      </c>
      <c r="J391" s="223" t="s">
        <v>818</v>
      </c>
      <c r="K391" s="426">
        <v>17</v>
      </c>
      <c r="L391" s="577" t="s">
        <v>58</v>
      </c>
      <c r="M391" s="564">
        <v>1</v>
      </c>
      <c r="N391" s="564">
        <v>1</v>
      </c>
      <c r="O391" s="490">
        <v>1</v>
      </c>
      <c r="P391" s="956">
        <f>BO391/BL391</f>
        <v>0</v>
      </c>
      <c r="Q391" s="564">
        <v>1</v>
      </c>
      <c r="R391" s="228"/>
      <c r="S391" s="931">
        <v>1</v>
      </c>
      <c r="T391" s="564">
        <v>1</v>
      </c>
      <c r="U391" s="564"/>
      <c r="V391" s="931">
        <v>7.0000000000000007E-2</v>
      </c>
      <c r="W391" s="564">
        <v>1</v>
      </c>
      <c r="X391" s="577"/>
      <c r="Y391" s="388">
        <f t="shared" si="882"/>
        <v>0.10944340212632896</v>
      </c>
      <c r="Z391" s="226">
        <v>17</v>
      </c>
      <c r="AA391" s="223" t="s">
        <v>833</v>
      </c>
      <c r="AB391" s="85"/>
      <c r="AC391" s="75"/>
      <c r="AD391" s="68"/>
      <c r="AE391" s="68"/>
      <c r="AF391" s="85"/>
      <c r="AG391" s="75"/>
      <c r="AH391" s="75"/>
      <c r="AI391" s="75"/>
      <c r="AJ391" s="75">
        <v>25000000</v>
      </c>
      <c r="AK391" s="75">
        <v>100000000</v>
      </c>
      <c r="AL391" s="75"/>
      <c r="AM391" s="75"/>
      <c r="AN391" s="89"/>
      <c r="AO391" s="88"/>
      <c r="AP391" s="88"/>
      <c r="AQ391" s="75"/>
      <c r="AR391" s="85"/>
      <c r="AS391" s="75"/>
      <c r="AT391" s="68"/>
      <c r="AU391" s="68"/>
      <c r="AV391" s="85"/>
      <c r="AW391" s="75"/>
      <c r="AX391" s="75"/>
      <c r="AY391" s="75"/>
      <c r="AZ391" s="85"/>
      <c r="BA391" s="75"/>
      <c r="BB391" s="75"/>
      <c r="BC391" s="75"/>
      <c r="BD391" s="85"/>
      <c r="BE391" s="75"/>
      <c r="BF391" s="68"/>
      <c r="BG391" s="68"/>
      <c r="BH391" s="85">
        <v>500000000</v>
      </c>
      <c r="BI391" s="75"/>
      <c r="BJ391" s="75"/>
      <c r="BK391" s="75"/>
      <c r="BL391" s="67">
        <f t="shared" si="883"/>
        <v>525000000</v>
      </c>
      <c r="BM391" s="68">
        <f t="shared" si="884"/>
        <v>100000000</v>
      </c>
      <c r="BN391" s="68">
        <f t="shared" si="885"/>
        <v>0</v>
      </c>
      <c r="BO391" s="68">
        <f t="shared" si="886"/>
        <v>0</v>
      </c>
      <c r="BP391" s="682"/>
      <c r="BQ391" s="238"/>
      <c r="BR391" s="238"/>
      <c r="BS391" s="238"/>
      <c r="BT391" s="682"/>
      <c r="BU391" s="238"/>
      <c r="BV391" s="238"/>
      <c r="BW391" s="238"/>
      <c r="BX391" s="238"/>
      <c r="BY391" s="682">
        <v>25000000</v>
      </c>
      <c r="BZ391" s="322">
        <v>25000000</v>
      </c>
      <c r="CA391" s="322">
        <v>24710000</v>
      </c>
      <c r="CB391" s="322">
        <v>24710000</v>
      </c>
      <c r="CC391" s="322"/>
      <c r="CD391" s="682"/>
      <c r="CE391" s="238"/>
      <c r="CF391" s="238"/>
      <c r="CG391" s="238"/>
      <c r="CH391" s="682"/>
      <c r="CI391" s="238"/>
      <c r="CJ391" s="238"/>
      <c r="CK391" s="238"/>
      <c r="CL391" s="682"/>
      <c r="CM391" s="238"/>
      <c r="CN391" s="238"/>
      <c r="CO391" s="238"/>
      <c r="CP391" s="682"/>
      <c r="CQ391" s="238"/>
      <c r="CR391" s="238"/>
      <c r="CS391" s="238"/>
      <c r="CT391" s="238"/>
      <c r="CU391" s="682"/>
      <c r="CV391" s="238"/>
      <c r="CW391" s="238"/>
      <c r="CX391" s="238"/>
      <c r="CY391" s="238"/>
      <c r="CZ391" s="682">
        <v>500000000</v>
      </c>
      <c r="DA391" s="238"/>
      <c r="DB391" s="238"/>
      <c r="DC391" s="238"/>
      <c r="DD391" s="676">
        <f t="shared" si="887"/>
        <v>525000000</v>
      </c>
      <c r="DE391" s="711">
        <f t="shared" si="888"/>
        <v>25000000</v>
      </c>
      <c r="DF391" s="711">
        <f t="shared" si="889"/>
        <v>24710000</v>
      </c>
      <c r="DG391" s="711">
        <f t="shared" si="890"/>
        <v>24710000</v>
      </c>
      <c r="DH391" s="711"/>
      <c r="DI391" s="682"/>
      <c r="DJ391" s="686"/>
      <c r="DK391" s="682"/>
      <c r="DL391" s="682"/>
      <c r="DM391" s="682"/>
      <c r="DN391" s="682">
        <v>78000000</v>
      </c>
      <c r="DO391" s="682">
        <v>20280000</v>
      </c>
      <c r="DP391" s="682">
        <v>6760000</v>
      </c>
      <c r="DQ391" s="682">
        <v>25000000</v>
      </c>
      <c r="DR391" s="682">
        <v>30000000</v>
      </c>
      <c r="DS391" s="682">
        <v>15840000</v>
      </c>
      <c r="DT391" s="682">
        <v>5280000</v>
      </c>
      <c r="DU391" s="682"/>
      <c r="DV391" s="682"/>
      <c r="DW391" s="682"/>
      <c r="DX391" s="682"/>
      <c r="DY391" s="682"/>
      <c r="DZ391" s="682"/>
      <c r="EA391" s="682"/>
      <c r="EB391" s="682"/>
      <c r="EC391" s="682"/>
      <c r="ED391" s="682"/>
      <c r="EE391" s="682"/>
      <c r="EF391" s="682"/>
      <c r="EG391" s="682"/>
      <c r="EH391" s="682"/>
      <c r="EI391" s="682"/>
      <c r="EJ391" s="682"/>
      <c r="EK391" s="682"/>
      <c r="EL391" s="682"/>
      <c r="EM391" s="682"/>
      <c r="EN391" s="682"/>
      <c r="EO391" s="682">
        <v>500000000</v>
      </c>
      <c r="EP391" s="682"/>
      <c r="EQ391" s="682"/>
      <c r="ER391" s="682"/>
      <c r="ES391" s="676">
        <f t="shared" si="891"/>
        <v>525000000</v>
      </c>
      <c r="ET391" s="690">
        <f t="shared" si="892"/>
        <v>108000000</v>
      </c>
      <c r="EU391" s="690">
        <f t="shared" si="893"/>
        <v>36120000</v>
      </c>
      <c r="EV391" s="690">
        <f t="shared" si="894"/>
        <v>12040000</v>
      </c>
      <c r="EW391" s="834"/>
      <c r="EX391" s="682"/>
      <c r="EY391" s="682">
        <v>25000000</v>
      </c>
      <c r="EZ391" s="682"/>
      <c r="FA391" s="682"/>
      <c r="FB391" s="682"/>
      <c r="FC391" s="682"/>
      <c r="FD391" s="682"/>
      <c r="FE391" s="682">
        <v>500000000</v>
      </c>
      <c r="FF391" s="676">
        <f t="shared" si="895"/>
        <v>525000000</v>
      </c>
      <c r="FG391" s="107">
        <f t="shared" si="896"/>
        <v>2100000000</v>
      </c>
    </row>
    <row r="392" spans="1:163" ht="54.75" customHeight="1" x14ac:dyDescent="0.2">
      <c r="A392" s="299"/>
      <c r="B392" s="317"/>
      <c r="C392" s="240"/>
      <c r="D392" s="280"/>
      <c r="E392" s="240"/>
      <c r="F392" s="240"/>
      <c r="G392" s="226">
        <v>263</v>
      </c>
      <c r="H392" s="734" t="s">
        <v>867</v>
      </c>
      <c r="I392" s="455" t="s">
        <v>868</v>
      </c>
      <c r="J392" s="223" t="s">
        <v>818</v>
      </c>
      <c r="K392" s="426">
        <v>17</v>
      </c>
      <c r="L392" s="577" t="s">
        <v>58</v>
      </c>
      <c r="M392" s="564">
        <v>1</v>
      </c>
      <c r="N392" s="564">
        <v>1</v>
      </c>
      <c r="O392" s="490">
        <v>1</v>
      </c>
      <c r="P392" s="957">
        <v>0.6</v>
      </c>
      <c r="Q392" s="564">
        <v>1</v>
      </c>
      <c r="R392" s="228"/>
      <c r="S392" s="932">
        <v>1</v>
      </c>
      <c r="T392" s="564">
        <v>1</v>
      </c>
      <c r="U392" s="564"/>
      <c r="V392" s="931">
        <v>0.5</v>
      </c>
      <c r="W392" s="564">
        <v>1</v>
      </c>
      <c r="X392" s="577"/>
      <c r="Y392" s="388">
        <f t="shared" si="882"/>
        <v>1.2486971023556389E-2</v>
      </c>
      <c r="Z392" s="226">
        <v>17</v>
      </c>
      <c r="AA392" s="223" t="s">
        <v>833</v>
      </c>
      <c r="AB392" s="85"/>
      <c r="AC392" s="75"/>
      <c r="AD392" s="68"/>
      <c r="AE392" s="68"/>
      <c r="AF392" s="85"/>
      <c r="AG392" s="75"/>
      <c r="AH392" s="75"/>
      <c r="AI392" s="75"/>
      <c r="AJ392" s="75">
        <v>59900000</v>
      </c>
      <c r="AK392" s="68">
        <v>59900000</v>
      </c>
      <c r="AL392" s="75">
        <v>6400000</v>
      </c>
      <c r="AM392" s="75">
        <v>6400000</v>
      </c>
      <c r="AN392" s="89"/>
      <c r="AO392" s="88"/>
      <c r="AP392" s="88"/>
      <c r="AQ392" s="75"/>
      <c r="AR392" s="85"/>
      <c r="AS392" s="75"/>
      <c r="AT392" s="68"/>
      <c r="AU392" s="68"/>
      <c r="AV392" s="85"/>
      <c r="AW392" s="75"/>
      <c r="AX392" s="75"/>
      <c r="AY392" s="75"/>
      <c r="AZ392" s="85"/>
      <c r="BA392" s="75"/>
      <c r="BB392" s="75"/>
      <c r="BC392" s="75"/>
      <c r="BD392" s="85"/>
      <c r="BE392" s="75"/>
      <c r="BF392" s="68"/>
      <c r="BG392" s="68"/>
      <c r="BH392" s="85"/>
      <c r="BI392" s="75"/>
      <c r="BJ392" s="75"/>
      <c r="BK392" s="75"/>
      <c r="BL392" s="67">
        <f t="shared" si="883"/>
        <v>59900000</v>
      </c>
      <c r="BM392" s="68">
        <f t="shared" si="884"/>
        <v>59900000</v>
      </c>
      <c r="BN392" s="68">
        <f t="shared" si="885"/>
        <v>6400000</v>
      </c>
      <c r="BO392" s="68">
        <f t="shared" si="886"/>
        <v>6400000</v>
      </c>
      <c r="BP392" s="682"/>
      <c r="BQ392" s="238"/>
      <c r="BR392" s="238"/>
      <c r="BS392" s="238"/>
      <c r="BT392" s="682"/>
      <c r="BU392" s="238">
        <v>30000000</v>
      </c>
      <c r="BV392" s="238">
        <v>30000000</v>
      </c>
      <c r="BW392" s="238">
        <v>30000000</v>
      </c>
      <c r="BX392" s="238"/>
      <c r="BY392" s="685">
        <v>35000000</v>
      </c>
      <c r="BZ392" s="322">
        <v>56500000</v>
      </c>
      <c r="CA392" s="322">
        <v>54568477</v>
      </c>
      <c r="CB392" s="322">
        <v>54568477</v>
      </c>
      <c r="CC392" s="322"/>
      <c r="CD392" s="682"/>
      <c r="CE392" s="238"/>
      <c r="CF392" s="238"/>
      <c r="CG392" s="238"/>
      <c r="CH392" s="682"/>
      <c r="CI392" s="238"/>
      <c r="CJ392" s="238"/>
      <c r="CK392" s="238"/>
      <c r="CL392" s="682"/>
      <c r="CM392" s="238"/>
      <c r="CN392" s="238"/>
      <c r="CO392" s="238"/>
      <c r="CP392" s="682"/>
      <c r="CQ392" s="238"/>
      <c r="CR392" s="238"/>
      <c r="CS392" s="238"/>
      <c r="CT392" s="238"/>
      <c r="CU392" s="682"/>
      <c r="CV392" s="238"/>
      <c r="CW392" s="238"/>
      <c r="CX392" s="238"/>
      <c r="CY392" s="238"/>
      <c r="CZ392" s="682">
        <v>400000000</v>
      </c>
      <c r="DA392" s="238"/>
      <c r="DB392" s="238"/>
      <c r="DC392" s="238"/>
      <c r="DD392" s="676">
        <f t="shared" si="887"/>
        <v>435000000</v>
      </c>
      <c r="DE392" s="711">
        <f t="shared" si="888"/>
        <v>86500000</v>
      </c>
      <c r="DF392" s="711">
        <f t="shared" si="889"/>
        <v>84568477</v>
      </c>
      <c r="DG392" s="711">
        <f t="shared" si="890"/>
        <v>84568477</v>
      </c>
      <c r="DH392" s="711"/>
      <c r="DI392" s="685"/>
      <c r="DJ392" s="93"/>
      <c r="DK392" s="685"/>
      <c r="DL392" s="685"/>
      <c r="DM392" s="685"/>
      <c r="DN392" s="685">
        <v>40000000</v>
      </c>
      <c r="DO392" s="685"/>
      <c r="DP392" s="685"/>
      <c r="DQ392" s="685">
        <v>35000000</v>
      </c>
      <c r="DR392" s="685">
        <v>40000000</v>
      </c>
      <c r="DS392" s="685"/>
      <c r="DT392" s="685"/>
      <c r="DU392" s="685"/>
      <c r="DV392" s="685"/>
      <c r="DW392" s="685"/>
      <c r="DX392" s="685"/>
      <c r="DY392" s="685"/>
      <c r="DZ392" s="685"/>
      <c r="EA392" s="685"/>
      <c r="EB392" s="685"/>
      <c r="EC392" s="685"/>
      <c r="ED392" s="685"/>
      <c r="EE392" s="685"/>
      <c r="EF392" s="685"/>
      <c r="EG392" s="685"/>
      <c r="EH392" s="685"/>
      <c r="EI392" s="685"/>
      <c r="EJ392" s="685"/>
      <c r="EK392" s="685"/>
      <c r="EL392" s="682"/>
      <c r="EM392" s="682"/>
      <c r="EN392" s="682"/>
      <c r="EO392" s="682">
        <v>400000000</v>
      </c>
      <c r="EP392" s="682"/>
      <c r="EQ392" s="682"/>
      <c r="ER392" s="682"/>
      <c r="ES392" s="676">
        <f t="shared" si="891"/>
        <v>435000000</v>
      </c>
      <c r="ET392" s="690">
        <f t="shared" si="892"/>
        <v>80000000</v>
      </c>
      <c r="EU392" s="690">
        <f t="shared" si="893"/>
        <v>0</v>
      </c>
      <c r="EV392" s="690">
        <f t="shared" si="894"/>
        <v>0</v>
      </c>
      <c r="EW392" s="834"/>
      <c r="EX392" s="682"/>
      <c r="EY392" s="685">
        <v>35000000</v>
      </c>
      <c r="EZ392" s="682"/>
      <c r="FA392" s="682"/>
      <c r="FB392" s="682"/>
      <c r="FC392" s="682"/>
      <c r="FD392" s="682"/>
      <c r="FE392" s="682">
        <v>400000000</v>
      </c>
      <c r="FF392" s="676">
        <f t="shared" si="895"/>
        <v>435000000</v>
      </c>
      <c r="FG392" s="107">
        <f t="shared" si="896"/>
        <v>1364900000</v>
      </c>
    </row>
    <row r="393" spans="1:163" ht="75" customHeight="1" x14ac:dyDescent="0.2">
      <c r="A393" s="299"/>
      <c r="B393" s="317"/>
      <c r="C393" s="240"/>
      <c r="D393" s="280"/>
      <c r="E393" s="240"/>
      <c r="F393" s="240"/>
      <c r="G393" s="226">
        <v>264</v>
      </c>
      <c r="H393" s="734" t="s">
        <v>869</v>
      </c>
      <c r="I393" s="455" t="s">
        <v>870</v>
      </c>
      <c r="J393" s="223" t="s">
        <v>818</v>
      </c>
      <c r="K393" s="426">
        <v>17</v>
      </c>
      <c r="L393" s="577" t="s">
        <v>58</v>
      </c>
      <c r="M393" s="564">
        <v>0</v>
      </c>
      <c r="N393" s="564">
        <v>1</v>
      </c>
      <c r="O393" s="490">
        <v>1</v>
      </c>
      <c r="P393" s="956">
        <v>1</v>
      </c>
      <c r="Q393" s="564">
        <v>1</v>
      </c>
      <c r="R393" s="228"/>
      <c r="S393" s="931">
        <v>1</v>
      </c>
      <c r="T393" s="564">
        <v>1</v>
      </c>
      <c r="U393" s="564"/>
      <c r="V393" s="931">
        <v>0</v>
      </c>
      <c r="W393" s="564">
        <v>1</v>
      </c>
      <c r="X393" s="577"/>
      <c r="Y393" s="388">
        <f t="shared" si="882"/>
        <v>0.10944340212632896</v>
      </c>
      <c r="Z393" s="226">
        <v>17</v>
      </c>
      <c r="AA393" s="223" t="s">
        <v>833</v>
      </c>
      <c r="AB393" s="85"/>
      <c r="AC393" s="75"/>
      <c r="AD393" s="68"/>
      <c r="AE393" s="68"/>
      <c r="AF393" s="85"/>
      <c r="AG393" s="75"/>
      <c r="AH393" s="75"/>
      <c r="AI393" s="75"/>
      <c r="AJ393" s="87">
        <v>25000000</v>
      </c>
      <c r="AK393" s="75">
        <v>100000000</v>
      </c>
      <c r="AL393" s="75">
        <v>67800000</v>
      </c>
      <c r="AM393" s="75">
        <v>63800000</v>
      </c>
      <c r="AN393" s="87"/>
      <c r="AO393" s="75"/>
      <c r="AP393" s="75"/>
      <c r="AQ393" s="75"/>
      <c r="AR393" s="85"/>
      <c r="AS393" s="75"/>
      <c r="AT393" s="68"/>
      <c r="AU393" s="68"/>
      <c r="AV393" s="85"/>
      <c r="AW393" s="75"/>
      <c r="AX393" s="75"/>
      <c r="AY393" s="75"/>
      <c r="AZ393" s="85"/>
      <c r="BA393" s="75"/>
      <c r="BB393" s="75"/>
      <c r="BC393" s="75"/>
      <c r="BD393" s="85"/>
      <c r="BE393" s="75"/>
      <c r="BF393" s="68"/>
      <c r="BG393" s="68"/>
      <c r="BH393" s="85">
        <v>500000000</v>
      </c>
      <c r="BI393" s="75"/>
      <c r="BJ393" s="75"/>
      <c r="BK393" s="75"/>
      <c r="BL393" s="67">
        <f t="shared" si="883"/>
        <v>525000000</v>
      </c>
      <c r="BM393" s="68">
        <f t="shared" si="884"/>
        <v>100000000</v>
      </c>
      <c r="BN393" s="68">
        <f t="shared" si="885"/>
        <v>67800000</v>
      </c>
      <c r="BO393" s="68">
        <f t="shared" si="886"/>
        <v>63800000</v>
      </c>
      <c r="BP393" s="682"/>
      <c r="BQ393" s="238"/>
      <c r="BR393" s="238"/>
      <c r="BS393" s="238"/>
      <c r="BT393" s="682"/>
      <c r="BU393" s="238">
        <v>40000000</v>
      </c>
      <c r="BV393" s="238">
        <v>40000000</v>
      </c>
      <c r="BW393" s="238">
        <v>40000000</v>
      </c>
      <c r="BX393" s="238"/>
      <c r="BY393" s="685">
        <v>25000000</v>
      </c>
      <c r="BZ393" s="322">
        <v>175000000</v>
      </c>
      <c r="CA393" s="322">
        <v>174444749.22999999</v>
      </c>
      <c r="CB393" s="322">
        <v>174444749.22999999</v>
      </c>
      <c r="CC393" s="322"/>
      <c r="CD393" s="682"/>
      <c r="CE393" s="238"/>
      <c r="CF393" s="238"/>
      <c r="CG393" s="238"/>
      <c r="CH393" s="682"/>
      <c r="CI393" s="238"/>
      <c r="CJ393" s="238"/>
      <c r="CK393" s="238"/>
      <c r="CL393" s="682"/>
      <c r="CM393" s="238"/>
      <c r="CN393" s="238"/>
      <c r="CO393" s="238"/>
      <c r="CP393" s="682"/>
      <c r="CQ393" s="238"/>
      <c r="CR393" s="238"/>
      <c r="CS393" s="238"/>
      <c r="CT393" s="238"/>
      <c r="CU393" s="682"/>
      <c r="CV393" s="238"/>
      <c r="CW393" s="238"/>
      <c r="CX393" s="238"/>
      <c r="CY393" s="238"/>
      <c r="CZ393" s="682">
        <v>300000000</v>
      </c>
      <c r="DA393" s="238"/>
      <c r="DB393" s="238"/>
      <c r="DC393" s="238"/>
      <c r="DD393" s="676">
        <f t="shared" si="887"/>
        <v>325000000</v>
      </c>
      <c r="DE393" s="711">
        <f t="shared" si="888"/>
        <v>215000000</v>
      </c>
      <c r="DF393" s="711">
        <f t="shared" si="889"/>
        <v>214444749.22999999</v>
      </c>
      <c r="DG393" s="711">
        <f t="shared" si="890"/>
        <v>214444749.22999999</v>
      </c>
      <c r="DH393" s="711"/>
      <c r="DI393" s="685"/>
      <c r="DJ393" s="93"/>
      <c r="DK393" s="685"/>
      <c r="DL393" s="685"/>
      <c r="DM393" s="685"/>
      <c r="DN393" s="685">
        <v>100000000</v>
      </c>
      <c r="DO393" s="685"/>
      <c r="DP393" s="685"/>
      <c r="DQ393" s="685">
        <v>25000000</v>
      </c>
      <c r="DR393" s="685">
        <v>150000000</v>
      </c>
      <c r="DS393" s="685"/>
      <c r="DT393" s="685"/>
      <c r="DU393" s="685"/>
      <c r="DV393" s="685"/>
      <c r="DW393" s="685"/>
      <c r="DX393" s="685"/>
      <c r="DY393" s="685"/>
      <c r="DZ393" s="685"/>
      <c r="EA393" s="685"/>
      <c r="EB393" s="685"/>
      <c r="EC393" s="685"/>
      <c r="ED393" s="685"/>
      <c r="EE393" s="685"/>
      <c r="EF393" s="685"/>
      <c r="EG393" s="685"/>
      <c r="EH393" s="685"/>
      <c r="EI393" s="685"/>
      <c r="EJ393" s="685"/>
      <c r="EK393" s="685"/>
      <c r="EL393" s="682"/>
      <c r="EM393" s="682"/>
      <c r="EN393" s="682"/>
      <c r="EO393" s="682">
        <v>300000000</v>
      </c>
      <c r="EP393" s="682"/>
      <c r="EQ393" s="682"/>
      <c r="ER393" s="682"/>
      <c r="ES393" s="676">
        <f t="shared" si="891"/>
        <v>325000000</v>
      </c>
      <c r="ET393" s="690">
        <f t="shared" si="892"/>
        <v>250000000</v>
      </c>
      <c r="EU393" s="690">
        <f t="shared" si="893"/>
        <v>0</v>
      </c>
      <c r="EV393" s="690">
        <f t="shared" si="894"/>
        <v>0</v>
      </c>
      <c r="EW393" s="834"/>
      <c r="EX393" s="682"/>
      <c r="EY393" s="685">
        <v>25000000</v>
      </c>
      <c r="EZ393" s="682"/>
      <c r="FA393" s="682"/>
      <c r="FB393" s="682"/>
      <c r="FC393" s="682"/>
      <c r="FD393" s="682"/>
      <c r="FE393" s="682">
        <v>300000000</v>
      </c>
      <c r="FF393" s="676">
        <f t="shared" si="895"/>
        <v>325000000</v>
      </c>
      <c r="FG393" s="107">
        <f t="shared" si="896"/>
        <v>1500000000</v>
      </c>
    </row>
    <row r="394" spans="1:163" ht="102.75" customHeight="1" x14ac:dyDescent="0.2">
      <c r="A394" s="299"/>
      <c r="B394" s="317"/>
      <c r="C394" s="240"/>
      <c r="D394" s="280"/>
      <c r="E394" s="240"/>
      <c r="F394" s="240"/>
      <c r="G394" s="226">
        <v>265</v>
      </c>
      <c r="H394" s="222" t="s">
        <v>871</v>
      </c>
      <c r="I394" s="218" t="s">
        <v>872</v>
      </c>
      <c r="J394" s="223" t="s">
        <v>125</v>
      </c>
      <c r="K394" s="223">
        <v>13</v>
      </c>
      <c r="L394" s="236" t="s">
        <v>58</v>
      </c>
      <c r="M394" s="225">
        <v>0</v>
      </c>
      <c r="N394" s="225">
        <v>1</v>
      </c>
      <c r="O394" s="237">
        <v>1</v>
      </c>
      <c r="P394" s="956">
        <v>1</v>
      </c>
      <c r="Q394" s="225">
        <v>1</v>
      </c>
      <c r="R394" s="228"/>
      <c r="S394" s="931">
        <v>1</v>
      </c>
      <c r="T394" s="225">
        <v>1</v>
      </c>
      <c r="U394" s="225"/>
      <c r="V394" s="948">
        <v>0.25</v>
      </c>
      <c r="W394" s="225">
        <v>1</v>
      </c>
      <c r="X394" s="236"/>
      <c r="Y394" s="388">
        <f t="shared" si="882"/>
        <v>0.15810923493850323</v>
      </c>
      <c r="Z394" s="226">
        <v>17</v>
      </c>
      <c r="AA394" s="223" t="s">
        <v>833</v>
      </c>
      <c r="AB394" s="85"/>
      <c r="AC394" s="75"/>
      <c r="AD394" s="68"/>
      <c r="AE394" s="68"/>
      <c r="AF394" s="85"/>
      <c r="AG394" s="75"/>
      <c r="AH394" s="75"/>
      <c r="AI394" s="75"/>
      <c r="AJ394" s="75">
        <v>161450000</v>
      </c>
      <c r="AK394" s="75">
        <v>291450000</v>
      </c>
      <c r="AL394" s="75">
        <v>171449999</v>
      </c>
      <c r="AM394" s="75">
        <v>171449999</v>
      </c>
      <c r="AN394" s="89"/>
      <c r="AO394" s="88"/>
      <c r="AP394" s="88"/>
      <c r="AQ394" s="75"/>
      <c r="AR394" s="85"/>
      <c r="AS394" s="75"/>
      <c r="AT394" s="68"/>
      <c r="AU394" s="68"/>
      <c r="AV394" s="85"/>
      <c r="AW394" s="75"/>
      <c r="AX394" s="75"/>
      <c r="AY394" s="75"/>
      <c r="AZ394" s="85"/>
      <c r="BA394" s="75"/>
      <c r="BB394" s="75"/>
      <c r="BC394" s="75"/>
      <c r="BD394" s="85"/>
      <c r="BE394" s="75"/>
      <c r="BF394" s="68"/>
      <c r="BG394" s="68"/>
      <c r="BH394" s="85">
        <v>597000000</v>
      </c>
      <c r="BI394" s="75"/>
      <c r="BJ394" s="75"/>
      <c r="BK394" s="75"/>
      <c r="BL394" s="67">
        <f t="shared" si="883"/>
        <v>758450000</v>
      </c>
      <c r="BM394" s="68">
        <f t="shared" si="884"/>
        <v>291450000</v>
      </c>
      <c r="BN394" s="68">
        <f t="shared" si="885"/>
        <v>171449999</v>
      </c>
      <c r="BO394" s="68">
        <f t="shared" si="886"/>
        <v>171449999</v>
      </c>
      <c r="BP394" s="682"/>
      <c r="BQ394" s="238"/>
      <c r="BR394" s="238"/>
      <c r="BS394" s="238"/>
      <c r="BT394" s="682"/>
      <c r="BU394" s="238">
        <v>45000000</v>
      </c>
      <c r="BV394" s="238">
        <v>45000000</v>
      </c>
      <c r="BW394" s="238">
        <v>45000000</v>
      </c>
      <c r="BX394" s="238"/>
      <c r="BY394" s="93">
        <v>100000000</v>
      </c>
      <c r="BZ394" s="322">
        <v>600000000</v>
      </c>
      <c r="CA394" s="322">
        <v>505120319</v>
      </c>
      <c r="CB394" s="322">
        <v>305120319</v>
      </c>
      <c r="CC394" s="322"/>
      <c r="CD394" s="686"/>
      <c r="CE394" s="322"/>
      <c r="CF394" s="322"/>
      <c r="CG394" s="322"/>
      <c r="CH394" s="686"/>
      <c r="CI394" s="322"/>
      <c r="CJ394" s="322"/>
      <c r="CK394" s="322"/>
      <c r="CL394" s="682"/>
      <c r="CM394" s="238"/>
      <c r="CN394" s="238"/>
      <c r="CO394" s="238"/>
      <c r="CP394" s="682"/>
      <c r="CQ394" s="238"/>
      <c r="CR394" s="238"/>
      <c r="CS394" s="238"/>
      <c r="CT394" s="238"/>
      <c r="CU394" s="682"/>
      <c r="CV394" s="238"/>
      <c r="CW394" s="238"/>
      <c r="CX394" s="238"/>
      <c r="CY394" s="238"/>
      <c r="CZ394" s="682">
        <v>300000000</v>
      </c>
      <c r="DA394" s="238"/>
      <c r="DB394" s="238"/>
      <c r="DC394" s="238"/>
      <c r="DD394" s="676">
        <f t="shared" si="887"/>
        <v>400000000</v>
      </c>
      <c r="DE394" s="711">
        <f>BQ394+BU394+BZ394+CE394+CI394+CM394+CQ394+CV394+DA394</f>
        <v>645000000</v>
      </c>
      <c r="DF394" s="711">
        <f>BR394+BV394+CA394+CF394+CJ394+CN394+CR394+CW394+DB394</f>
        <v>550120319</v>
      </c>
      <c r="DG394" s="711">
        <f>BS394+BW394+CB394+CG394+CK394+CO394+CS394+CX394+DC394</f>
        <v>350120319</v>
      </c>
      <c r="DH394" s="711"/>
      <c r="DI394" s="685"/>
      <c r="DJ394" s="93"/>
      <c r="DK394" s="685"/>
      <c r="DL394" s="685"/>
      <c r="DM394" s="685"/>
      <c r="DN394" s="685">
        <v>135000000</v>
      </c>
      <c r="DO394" s="685"/>
      <c r="DP394" s="685"/>
      <c r="DQ394" s="93">
        <v>100000000</v>
      </c>
      <c r="DR394" s="93">
        <v>456500000</v>
      </c>
      <c r="DS394" s="93">
        <v>236999996</v>
      </c>
      <c r="DT394" s="93">
        <v>62213332</v>
      </c>
      <c r="DU394" s="93"/>
      <c r="DV394" s="93"/>
      <c r="DW394" s="93"/>
      <c r="DX394" s="93"/>
      <c r="DY394" s="685"/>
      <c r="DZ394" s="685"/>
      <c r="EA394" s="685"/>
      <c r="EB394" s="685"/>
      <c r="EC394" s="685"/>
      <c r="ED394" s="685"/>
      <c r="EE394" s="685"/>
      <c r="EF394" s="685"/>
      <c r="EG394" s="685"/>
      <c r="EH394" s="685"/>
      <c r="EI394" s="685"/>
      <c r="EJ394" s="685"/>
      <c r="EK394" s="685"/>
      <c r="EL394" s="682"/>
      <c r="EM394" s="682"/>
      <c r="EN394" s="682"/>
      <c r="EO394" s="682">
        <v>300000000</v>
      </c>
      <c r="EP394" s="682"/>
      <c r="EQ394" s="682"/>
      <c r="ER394" s="682"/>
      <c r="ES394" s="676">
        <f t="shared" si="891"/>
        <v>400000000</v>
      </c>
      <c r="ET394" s="690">
        <f t="shared" si="892"/>
        <v>591500000</v>
      </c>
      <c r="EU394" s="690">
        <f t="shared" si="893"/>
        <v>236999996</v>
      </c>
      <c r="EV394" s="690">
        <f t="shared" si="894"/>
        <v>62213332</v>
      </c>
      <c r="EW394" s="834"/>
      <c r="EX394" s="682"/>
      <c r="EY394" s="93">
        <v>80000000</v>
      </c>
      <c r="EZ394" s="686"/>
      <c r="FA394" s="682"/>
      <c r="FB394" s="682"/>
      <c r="FC394" s="682"/>
      <c r="FD394" s="682"/>
      <c r="FE394" s="682">
        <v>300000000</v>
      </c>
      <c r="FF394" s="676">
        <f t="shared" si="895"/>
        <v>380000000</v>
      </c>
      <c r="FG394" s="107">
        <f t="shared" si="896"/>
        <v>1938450000</v>
      </c>
    </row>
    <row r="395" spans="1:163" ht="95.25" customHeight="1" x14ac:dyDescent="0.2">
      <c r="A395" s="299"/>
      <c r="B395" s="317"/>
      <c r="C395" s="240"/>
      <c r="D395" s="280"/>
      <c r="E395" s="240"/>
      <c r="F395" s="240"/>
      <c r="G395" s="226">
        <v>266</v>
      </c>
      <c r="H395" s="734" t="s">
        <v>873</v>
      </c>
      <c r="I395" s="455" t="s">
        <v>874</v>
      </c>
      <c r="J395" s="223" t="s">
        <v>818</v>
      </c>
      <c r="K395" s="426">
        <v>17</v>
      </c>
      <c r="L395" s="577" t="s">
        <v>58</v>
      </c>
      <c r="M395" s="564">
        <v>1</v>
      </c>
      <c r="N395" s="564">
        <v>1</v>
      </c>
      <c r="O395" s="490">
        <v>1</v>
      </c>
      <c r="P395" s="956">
        <v>1</v>
      </c>
      <c r="Q395" s="564">
        <v>1</v>
      </c>
      <c r="R395" s="228"/>
      <c r="S395" s="931">
        <v>1</v>
      </c>
      <c r="T395" s="564">
        <v>1</v>
      </c>
      <c r="U395" s="564"/>
      <c r="V395" s="931">
        <v>0.3</v>
      </c>
      <c r="W395" s="564">
        <v>1</v>
      </c>
      <c r="X395" s="577"/>
      <c r="Y395" s="388">
        <f t="shared" si="882"/>
        <v>3.335417969564311E-3</v>
      </c>
      <c r="Z395" s="226">
        <v>16</v>
      </c>
      <c r="AA395" s="223" t="s">
        <v>375</v>
      </c>
      <c r="AB395" s="85"/>
      <c r="AC395" s="75"/>
      <c r="AD395" s="68"/>
      <c r="AE395" s="68"/>
      <c r="AF395" s="85"/>
      <c r="AG395" s="75"/>
      <c r="AH395" s="75"/>
      <c r="AI395" s="75"/>
      <c r="AJ395" s="68">
        <v>16000000</v>
      </c>
      <c r="AK395" s="75">
        <v>16000000</v>
      </c>
      <c r="AL395" s="68">
        <v>16000000</v>
      </c>
      <c r="AM395" s="68">
        <v>16000000</v>
      </c>
      <c r="AN395" s="80"/>
      <c r="AO395" s="79"/>
      <c r="AP395" s="79"/>
      <c r="AQ395" s="75"/>
      <c r="AR395" s="85"/>
      <c r="AS395" s="75"/>
      <c r="AT395" s="68"/>
      <c r="AU395" s="68"/>
      <c r="AV395" s="85"/>
      <c r="AW395" s="75"/>
      <c r="AX395" s="75"/>
      <c r="AY395" s="75"/>
      <c r="AZ395" s="85"/>
      <c r="BA395" s="75"/>
      <c r="BB395" s="75"/>
      <c r="BC395" s="75"/>
      <c r="BD395" s="85"/>
      <c r="BE395" s="75"/>
      <c r="BF395" s="68"/>
      <c r="BG395" s="68"/>
      <c r="BH395" s="85"/>
      <c r="BI395" s="75"/>
      <c r="BJ395" s="75"/>
      <c r="BK395" s="75"/>
      <c r="BL395" s="67">
        <f t="shared" si="883"/>
        <v>16000000</v>
      </c>
      <c r="BM395" s="68">
        <f t="shared" si="884"/>
        <v>16000000</v>
      </c>
      <c r="BN395" s="68">
        <f t="shared" si="885"/>
        <v>16000000</v>
      </c>
      <c r="BO395" s="68">
        <f t="shared" si="886"/>
        <v>16000000</v>
      </c>
      <c r="BP395" s="682"/>
      <c r="BQ395" s="238"/>
      <c r="BR395" s="238"/>
      <c r="BS395" s="238"/>
      <c r="BT395" s="682"/>
      <c r="BU395" s="238">
        <v>20000000</v>
      </c>
      <c r="BV395" s="238">
        <v>16111333</v>
      </c>
      <c r="BW395" s="238">
        <v>16111333</v>
      </c>
      <c r="BX395" s="238"/>
      <c r="BY395" s="685">
        <v>16000000</v>
      </c>
      <c r="BZ395" s="322">
        <v>16000000</v>
      </c>
      <c r="CA395" s="322">
        <v>15840000</v>
      </c>
      <c r="CB395" s="322">
        <v>15840000</v>
      </c>
      <c r="CC395" s="322"/>
      <c r="CD395" s="682"/>
      <c r="CE395" s="238"/>
      <c r="CF395" s="238"/>
      <c r="CG395" s="238"/>
      <c r="CH395" s="682"/>
      <c r="CI395" s="238"/>
      <c r="CJ395" s="238"/>
      <c r="CK395" s="238"/>
      <c r="CL395" s="682"/>
      <c r="CM395" s="238"/>
      <c r="CN395" s="238"/>
      <c r="CO395" s="238"/>
      <c r="CP395" s="682"/>
      <c r="CQ395" s="238"/>
      <c r="CR395" s="238"/>
      <c r="CS395" s="238"/>
      <c r="CT395" s="238"/>
      <c r="CU395" s="682"/>
      <c r="CV395" s="238"/>
      <c r="CW395" s="238"/>
      <c r="CX395" s="238"/>
      <c r="CY395" s="238"/>
      <c r="CZ395" s="682"/>
      <c r="DA395" s="238"/>
      <c r="DB395" s="238"/>
      <c r="DC395" s="238"/>
      <c r="DD395" s="676">
        <f t="shared" si="887"/>
        <v>16000000</v>
      </c>
      <c r="DE395" s="711">
        <f t="shared" si="888"/>
        <v>36000000</v>
      </c>
      <c r="DF395" s="711">
        <f t="shared" si="889"/>
        <v>31951333</v>
      </c>
      <c r="DG395" s="711">
        <f t="shared" si="890"/>
        <v>31951333</v>
      </c>
      <c r="DH395" s="711"/>
      <c r="DI395" s="685"/>
      <c r="DJ395" s="93"/>
      <c r="DK395" s="685"/>
      <c r="DL395" s="685"/>
      <c r="DM395" s="685"/>
      <c r="DN395" s="685"/>
      <c r="DO395" s="685"/>
      <c r="DP395" s="685"/>
      <c r="DQ395" s="685">
        <v>16000000</v>
      </c>
      <c r="DR395" s="685">
        <v>38500000</v>
      </c>
      <c r="DS395" s="685">
        <v>20280000</v>
      </c>
      <c r="DT395" s="685">
        <v>6760000</v>
      </c>
      <c r="DU395" s="685"/>
      <c r="DV395" s="685"/>
      <c r="DW395" s="685"/>
      <c r="DX395" s="685"/>
      <c r="DY395" s="685"/>
      <c r="DZ395" s="685"/>
      <c r="EA395" s="685"/>
      <c r="EB395" s="685"/>
      <c r="EC395" s="685"/>
      <c r="ED395" s="685"/>
      <c r="EE395" s="685"/>
      <c r="EF395" s="685"/>
      <c r="EG395" s="685"/>
      <c r="EH395" s="685"/>
      <c r="EI395" s="685"/>
      <c r="EJ395" s="685"/>
      <c r="EK395" s="685"/>
      <c r="EL395" s="682"/>
      <c r="EM395" s="682"/>
      <c r="EN395" s="682"/>
      <c r="EO395" s="682"/>
      <c r="EP395" s="682"/>
      <c r="EQ395" s="682"/>
      <c r="ER395" s="682"/>
      <c r="ES395" s="676">
        <f t="shared" si="891"/>
        <v>16000000</v>
      </c>
      <c r="ET395" s="690">
        <f t="shared" si="892"/>
        <v>38500000</v>
      </c>
      <c r="EU395" s="690">
        <f t="shared" si="893"/>
        <v>20280000</v>
      </c>
      <c r="EV395" s="690">
        <f t="shared" si="894"/>
        <v>6760000</v>
      </c>
      <c r="EW395" s="834"/>
      <c r="EX395" s="682"/>
      <c r="EY395" s="685">
        <v>16000000</v>
      </c>
      <c r="EZ395" s="682"/>
      <c r="FA395" s="682"/>
      <c r="FB395" s="682"/>
      <c r="FC395" s="682"/>
      <c r="FD395" s="682"/>
      <c r="FE395" s="682"/>
      <c r="FF395" s="676">
        <f t="shared" si="895"/>
        <v>16000000</v>
      </c>
      <c r="FG395" s="107">
        <f t="shared" si="896"/>
        <v>64000000</v>
      </c>
    </row>
    <row r="396" spans="1:163" ht="54.75" customHeight="1" x14ac:dyDescent="0.2">
      <c r="A396" s="299"/>
      <c r="B396" s="317"/>
      <c r="C396" s="240"/>
      <c r="D396" s="280"/>
      <c r="E396" s="240"/>
      <c r="F396" s="240"/>
      <c r="G396" s="226">
        <v>267</v>
      </c>
      <c r="H396" s="734" t="s">
        <v>875</v>
      </c>
      <c r="I396" s="455" t="s">
        <v>876</v>
      </c>
      <c r="J396" s="223" t="s">
        <v>818</v>
      </c>
      <c r="K396" s="426">
        <v>17</v>
      </c>
      <c r="L396" s="577" t="s">
        <v>58</v>
      </c>
      <c r="M396" s="564">
        <v>1</v>
      </c>
      <c r="N396" s="564">
        <v>1</v>
      </c>
      <c r="O396" s="490">
        <v>1</v>
      </c>
      <c r="P396" s="956">
        <v>1</v>
      </c>
      <c r="Q396" s="564">
        <v>1</v>
      </c>
      <c r="R396" s="228"/>
      <c r="S396" s="931">
        <v>1</v>
      </c>
      <c r="T396" s="564">
        <v>1</v>
      </c>
      <c r="U396" s="564"/>
      <c r="V396" s="931">
        <v>0</v>
      </c>
      <c r="W396" s="564">
        <v>1</v>
      </c>
      <c r="X396" s="577"/>
      <c r="Y396" s="388">
        <f t="shared" si="882"/>
        <v>3.6481134042109652E-3</v>
      </c>
      <c r="Z396" s="226">
        <v>17</v>
      </c>
      <c r="AA396" s="223" t="s">
        <v>833</v>
      </c>
      <c r="AB396" s="85"/>
      <c r="AC396" s="75"/>
      <c r="AD396" s="68"/>
      <c r="AE396" s="68"/>
      <c r="AF396" s="85"/>
      <c r="AG396" s="75"/>
      <c r="AH396" s="75"/>
      <c r="AI396" s="75"/>
      <c r="AJ396" s="68">
        <v>17500000</v>
      </c>
      <c r="AK396" s="68">
        <v>17500000</v>
      </c>
      <c r="AL396" s="112">
        <v>7230000</v>
      </c>
      <c r="AM396" s="68">
        <v>7230000</v>
      </c>
      <c r="AN396" s="80"/>
      <c r="AO396" s="79"/>
      <c r="AP396" s="79"/>
      <c r="AQ396" s="75"/>
      <c r="AR396" s="85"/>
      <c r="AS396" s="75"/>
      <c r="AT396" s="68"/>
      <c r="AU396" s="68"/>
      <c r="AV396" s="85"/>
      <c r="AW396" s="75"/>
      <c r="AX396" s="75"/>
      <c r="AY396" s="75"/>
      <c r="AZ396" s="85"/>
      <c r="BA396" s="75"/>
      <c r="BB396" s="75"/>
      <c r="BC396" s="75"/>
      <c r="BD396" s="85"/>
      <c r="BE396" s="75"/>
      <c r="BF396" s="68"/>
      <c r="BG396" s="68"/>
      <c r="BH396" s="85"/>
      <c r="BI396" s="75"/>
      <c r="BJ396" s="75"/>
      <c r="BK396" s="75"/>
      <c r="BL396" s="67">
        <f t="shared" si="883"/>
        <v>17500000</v>
      </c>
      <c r="BM396" s="68">
        <f t="shared" si="884"/>
        <v>17500000</v>
      </c>
      <c r="BN396" s="68">
        <f t="shared" si="885"/>
        <v>7230000</v>
      </c>
      <c r="BO396" s="68">
        <f t="shared" si="886"/>
        <v>7230000</v>
      </c>
      <c r="BP396" s="682"/>
      <c r="BQ396" s="238"/>
      <c r="BR396" s="238"/>
      <c r="BS396" s="238"/>
      <c r="BT396" s="682"/>
      <c r="BU396" s="238"/>
      <c r="BV396" s="238"/>
      <c r="BW396" s="238"/>
      <c r="BX396" s="238"/>
      <c r="BY396" s="685">
        <v>12000000</v>
      </c>
      <c r="BZ396" s="322">
        <v>12000000</v>
      </c>
      <c r="CA396" s="322">
        <v>3436000</v>
      </c>
      <c r="CB396" s="322">
        <v>3436000</v>
      </c>
      <c r="CC396" s="322"/>
      <c r="CD396" s="682"/>
      <c r="CE396" s="238"/>
      <c r="CF396" s="238"/>
      <c r="CG396" s="238"/>
      <c r="CH396" s="682"/>
      <c r="CI396" s="238"/>
      <c r="CJ396" s="238"/>
      <c r="CK396" s="238"/>
      <c r="CL396" s="682"/>
      <c r="CM396" s="238"/>
      <c r="CN396" s="238"/>
      <c r="CO396" s="238"/>
      <c r="CP396" s="682"/>
      <c r="CQ396" s="238"/>
      <c r="CR396" s="238"/>
      <c r="CS396" s="238"/>
      <c r="CT396" s="238"/>
      <c r="CU396" s="682"/>
      <c r="CV396" s="238"/>
      <c r="CW396" s="238"/>
      <c r="CX396" s="238"/>
      <c r="CY396" s="238"/>
      <c r="CZ396" s="682"/>
      <c r="DA396" s="238"/>
      <c r="DB396" s="238"/>
      <c r="DC396" s="238"/>
      <c r="DD396" s="676">
        <f t="shared" si="887"/>
        <v>12000000</v>
      </c>
      <c r="DE396" s="711">
        <f t="shared" si="888"/>
        <v>12000000</v>
      </c>
      <c r="DF396" s="711">
        <f t="shared" si="889"/>
        <v>3436000</v>
      </c>
      <c r="DG396" s="711">
        <f t="shared" si="890"/>
        <v>3436000</v>
      </c>
      <c r="DH396" s="711"/>
      <c r="DI396" s="685"/>
      <c r="DJ396" s="685"/>
      <c r="DK396" s="685"/>
      <c r="DL396" s="685"/>
      <c r="DM396" s="685"/>
      <c r="DN396" s="685"/>
      <c r="DO396" s="685"/>
      <c r="DP396" s="685"/>
      <c r="DQ396" s="685">
        <v>12000000</v>
      </c>
      <c r="DR396" s="685">
        <v>10000000</v>
      </c>
      <c r="DS396" s="685"/>
      <c r="DT396" s="685"/>
      <c r="DU396" s="685"/>
      <c r="DV396" s="685"/>
      <c r="DW396" s="685"/>
      <c r="DX396" s="685"/>
      <c r="DY396" s="685"/>
      <c r="DZ396" s="685"/>
      <c r="EA396" s="685"/>
      <c r="EB396" s="685"/>
      <c r="EC396" s="685"/>
      <c r="ED396" s="685"/>
      <c r="EE396" s="685"/>
      <c r="EF396" s="685"/>
      <c r="EG396" s="685"/>
      <c r="EH396" s="685"/>
      <c r="EI396" s="685"/>
      <c r="EJ396" s="685"/>
      <c r="EK396" s="685"/>
      <c r="EL396" s="682"/>
      <c r="EM396" s="682"/>
      <c r="EN396" s="682"/>
      <c r="EO396" s="682"/>
      <c r="EP396" s="682"/>
      <c r="EQ396" s="682"/>
      <c r="ER396" s="682"/>
      <c r="ES396" s="676">
        <f t="shared" si="891"/>
        <v>12000000</v>
      </c>
      <c r="ET396" s="690">
        <f t="shared" si="892"/>
        <v>10000000</v>
      </c>
      <c r="EU396" s="690">
        <f t="shared" si="893"/>
        <v>0</v>
      </c>
      <c r="EV396" s="690">
        <f t="shared" si="894"/>
        <v>0</v>
      </c>
      <c r="EW396" s="834"/>
      <c r="EX396" s="682"/>
      <c r="EY396" s="685">
        <v>12000000</v>
      </c>
      <c r="EZ396" s="682"/>
      <c r="FA396" s="682"/>
      <c r="FB396" s="682"/>
      <c r="FC396" s="682"/>
      <c r="FD396" s="682"/>
      <c r="FE396" s="682"/>
      <c r="FF396" s="676">
        <f t="shared" si="895"/>
        <v>12000000</v>
      </c>
      <c r="FG396" s="107">
        <f t="shared" si="896"/>
        <v>53500000</v>
      </c>
    </row>
    <row r="397" spans="1:163" ht="102.75" customHeight="1" x14ac:dyDescent="0.2">
      <c r="A397" s="299"/>
      <c r="B397" s="317"/>
      <c r="C397" s="240"/>
      <c r="D397" s="280"/>
      <c r="E397" s="240"/>
      <c r="F397" s="240"/>
      <c r="G397" s="226">
        <v>268</v>
      </c>
      <c r="H397" s="734" t="s">
        <v>877</v>
      </c>
      <c r="I397" s="455" t="s">
        <v>878</v>
      </c>
      <c r="J397" s="223" t="s">
        <v>818</v>
      </c>
      <c r="K397" s="426">
        <v>17</v>
      </c>
      <c r="L397" s="577" t="s">
        <v>58</v>
      </c>
      <c r="M397" s="564">
        <v>12</v>
      </c>
      <c r="N397" s="564">
        <v>12</v>
      </c>
      <c r="O397" s="490">
        <v>12</v>
      </c>
      <c r="P397" s="956">
        <v>12</v>
      </c>
      <c r="Q397" s="564">
        <v>12</v>
      </c>
      <c r="R397" s="228"/>
      <c r="S397" s="931">
        <v>12</v>
      </c>
      <c r="T397" s="564">
        <v>12</v>
      </c>
      <c r="U397" s="564"/>
      <c r="V397" s="931">
        <v>0</v>
      </c>
      <c r="W397" s="564">
        <v>12</v>
      </c>
      <c r="X397" s="577"/>
      <c r="Y397" s="388">
        <f t="shared" si="882"/>
        <v>3.8925370022930999E-3</v>
      </c>
      <c r="Z397" s="226">
        <v>13</v>
      </c>
      <c r="AA397" s="223" t="s">
        <v>155</v>
      </c>
      <c r="AB397" s="85"/>
      <c r="AC397" s="75"/>
      <c r="AD397" s="68"/>
      <c r="AE397" s="68"/>
      <c r="AF397" s="75"/>
      <c r="AG397" s="75"/>
      <c r="AH397" s="75"/>
      <c r="AI397" s="75"/>
      <c r="AJ397" s="69">
        <v>18672500</v>
      </c>
      <c r="AK397" s="68">
        <v>18672500</v>
      </c>
      <c r="AL397" s="68">
        <v>11200000</v>
      </c>
      <c r="AM397" s="75">
        <v>11200000</v>
      </c>
      <c r="AN397" s="74"/>
      <c r="AO397" s="69"/>
      <c r="AP397" s="69"/>
      <c r="AQ397" s="75"/>
      <c r="AR397" s="85"/>
      <c r="AS397" s="75"/>
      <c r="AT397" s="68"/>
      <c r="AU397" s="68"/>
      <c r="AV397" s="85"/>
      <c r="AW397" s="75"/>
      <c r="AX397" s="75"/>
      <c r="AY397" s="75"/>
      <c r="AZ397" s="85"/>
      <c r="BA397" s="75"/>
      <c r="BB397" s="75"/>
      <c r="BC397" s="75"/>
      <c r="BD397" s="85"/>
      <c r="BE397" s="75"/>
      <c r="BF397" s="68"/>
      <c r="BG397" s="68"/>
      <c r="BH397" s="85"/>
      <c r="BI397" s="75"/>
      <c r="BJ397" s="75"/>
      <c r="BK397" s="75"/>
      <c r="BL397" s="67">
        <f t="shared" si="883"/>
        <v>18672500</v>
      </c>
      <c r="BM397" s="68">
        <f t="shared" si="884"/>
        <v>18672500</v>
      </c>
      <c r="BN397" s="68">
        <f t="shared" si="885"/>
        <v>11200000</v>
      </c>
      <c r="BO397" s="68">
        <f t="shared" si="886"/>
        <v>11200000</v>
      </c>
      <c r="BP397" s="682"/>
      <c r="BQ397" s="238"/>
      <c r="BR397" s="238"/>
      <c r="BS397" s="238"/>
      <c r="BT397" s="682"/>
      <c r="BU397" s="238"/>
      <c r="BV397" s="238"/>
      <c r="BW397" s="238"/>
      <c r="BX397" s="238"/>
      <c r="BY397" s="685">
        <v>12000000</v>
      </c>
      <c r="BZ397" s="322">
        <v>12000000</v>
      </c>
      <c r="CA397" s="322">
        <v>11560000</v>
      </c>
      <c r="CB397" s="322">
        <v>11560000</v>
      </c>
      <c r="CC397" s="322"/>
      <c r="CD397" s="682"/>
      <c r="CE397" s="238"/>
      <c r="CF397" s="238"/>
      <c r="CG397" s="238"/>
      <c r="CH397" s="682"/>
      <c r="CI397" s="238"/>
      <c r="CJ397" s="238"/>
      <c r="CK397" s="238"/>
      <c r="CL397" s="682"/>
      <c r="CM397" s="238"/>
      <c r="CN397" s="238"/>
      <c r="CO397" s="238"/>
      <c r="CP397" s="682"/>
      <c r="CQ397" s="238"/>
      <c r="CR397" s="238"/>
      <c r="CS397" s="238"/>
      <c r="CT397" s="238"/>
      <c r="CU397" s="682"/>
      <c r="CV397" s="238"/>
      <c r="CW397" s="238"/>
      <c r="CX397" s="238"/>
      <c r="CY397" s="238"/>
      <c r="CZ397" s="682"/>
      <c r="DA397" s="238"/>
      <c r="DB397" s="238"/>
      <c r="DC397" s="238"/>
      <c r="DD397" s="676">
        <f t="shared" si="887"/>
        <v>12000000</v>
      </c>
      <c r="DE397" s="711">
        <f t="shared" si="888"/>
        <v>12000000</v>
      </c>
      <c r="DF397" s="711">
        <f t="shared" si="889"/>
        <v>11560000</v>
      </c>
      <c r="DG397" s="711">
        <f t="shared" si="890"/>
        <v>11560000</v>
      </c>
      <c r="DH397" s="711"/>
      <c r="DI397" s="685"/>
      <c r="DJ397" s="93"/>
      <c r="DK397" s="685"/>
      <c r="DL397" s="685"/>
      <c r="DM397" s="685"/>
      <c r="DN397" s="685">
        <v>49000000</v>
      </c>
      <c r="DO397" s="685"/>
      <c r="DP397" s="685"/>
      <c r="DQ397" s="685">
        <v>12000000</v>
      </c>
      <c r="DR397" s="685">
        <v>21000000</v>
      </c>
      <c r="DS397" s="685">
        <v>1200000</v>
      </c>
      <c r="DT397" s="685"/>
      <c r="DU397" s="685"/>
      <c r="DV397" s="685"/>
      <c r="DW397" s="685"/>
      <c r="DX397" s="685"/>
      <c r="DY397" s="685"/>
      <c r="DZ397" s="685"/>
      <c r="EA397" s="685"/>
      <c r="EB397" s="685"/>
      <c r="EC397" s="685"/>
      <c r="ED397" s="685"/>
      <c r="EE397" s="685"/>
      <c r="EF397" s="685"/>
      <c r="EG397" s="685"/>
      <c r="EH397" s="685"/>
      <c r="EI397" s="685"/>
      <c r="EJ397" s="685"/>
      <c r="EK397" s="685"/>
      <c r="EL397" s="682"/>
      <c r="EM397" s="682"/>
      <c r="EN397" s="682"/>
      <c r="EO397" s="682"/>
      <c r="EP397" s="682"/>
      <c r="EQ397" s="682"/>
      <c r="ER397" s="682"/>
      <c r="ES397" s="676">
        <f t="shared" si="891"/>
        <v>12000000</v>
      </c>
      <c r="ET397" s="690">
        <f t="shared" si="892"/>
        <v>70000000</v>
      </c>
      <c r="EU397" s="690">
        <f t="shared" si="893"/>
        <v>1200000</v>
      </c>
      <c r="EV397" s="690">
        <f t="shared" si="894"/>
        <v>0</v>
      </c>
      <c r="EW397" s="834"/>
      <c r="EX397" s="682"/>
      <c r="EY397" s="685">
        <v>12000000</v>
      </c>
      <c r="EZ397" s="682"/>
      <c r="FA397" s="682"/>
      <c r="FB397" s="682"/>
      <c r="FC397" s="682"/>
      <c r="FD397" s="682"/>
      <c r="FE397" s="682"/>
      <c r="FF397" s="676">
        <f t="shared" si="895"/>
        <v>12000000</v>
      </c>
      <c r="FG397" s="107">
        <f t="shared" si="896"/>
        <v>54672500</v>
      </c>
    </row>
    <row r="398" spans="1:163" ht="97.5" customHeight="1" x14ac:dyDescent="0.2">
      <c r="A398" s="299"/>
      <c r="B398" s="317"/>
      <c r="C398" s="240"/>
      <c r="D398" s="280"/>
      <c r="E398" s="240"/>
      <c r="F398" s="240"/>
      <c r="G398" s="226">
        <v>269</v>
      </c>
      <c r="H398" s="734" t="s">
        <v>879</v>
      </c>
      <c r="I398" s="455" t="s">
        <v>880</v>
      </c>
      <c r="J398" s="223" t="s">
        <v>818</v>
      </c>
      <c r="K398" s="426">
        <v>17</v>
      </c>
      <c r="L398" s="577" t="s">
        <v>58</v>
      </c>
      <c r="M398" s="564">
        <v>12</v>
      </c>
      <c r="N398" s="564">
        <v>12</v>
      </c>
      <c r="O398" s="490">
        <v>12</v>
      </c>
      <c r="P398" s="956">
        <v>12</v>
      </c>
      <c r="Q398" s="564">
        <v>12</v>
      </c>
      <c r="R398" s="228"/>
      <c r="S398" s="931">
        <v>12</v>
      </c>
      <c r="T398" s="564">
        <v>12</v>
      </c>
      <c r="U398" s="564"/>
      <c r="V398" s="931">
        <v>12</v>
      </c>
      <c r="W398" s="564">
        <v>12</v>
      </c>
      <c r="X398" s="577"/>
      <c r="Y398" s="388">
        <f t="shared" si="882"/>
        <v>3.2254534083802377E-3</v>
      </c>
      <c r="Z398" s="226">
        <v>16</v>
      </c>
      <c r="AA398" s="223" t="s">
        <v>375</v>
      </c>
      <c r="AB398" s="85"/>
      <c r="AC398" s="75"/>
      <c r="AD398" s="68"/>
      <c r="AE398" s="68"/>
      <c r="AF398" s="75"/>
      <c r="AG398" s="75"/>
      <c r="AH398" s="75"/>
      <c r="AI398" s="75"/>
      <c r="AJ398" s="79">
        <v>15472500</v>
      </c>
      <c r="AK398" s="68">
        <v>15172500</v>
      </c>
      <c r="AL398" s="75">
        <v>12800000</v>
      </c>
      <c r="AM398" s="75">
        <v>12800000</v>
      </c>
      <c r="AN398" s="124"/>
      <c r="AO398" s="125"/>
      <c r="AP398" s="125"/>
      <c r="AQ398" s="75"/>
      <c r="AR398" s="85"/>
      <c r="AS398" s="75"/>
      <c r="AT398" s="68"/>
      <c r="AU398" s="68"/>
      <c r="AV398" s="85"/>
      <c r="AW398" s="75"/>
      <c r="AX398" s="75"/>
      <c r="AY398" s="75"/>
      <c r="AZ398" s="85"/>
      <c r="BA398" s="75"/>
      <c r="BB398" s="75"/>
      <c r="BC398" s="75"/>
      <c r="BD398" s="85"/>
      <c r="BE398" s="75"/>
      <c r="BF398" s="68"/>
      <c r="BG398" s="68"/>
      <c r="BH398" s="85"/>
      <c r="BI398" s="75"/>
      <c r="BJ398" s="75"/>
      <c r="BK398" s="75"/>
      <c r="BL398" s="67">
        <f t="shared" si="883"/>
        <v>15472500</v>
      </c>
      <c r="BM398" s="68">
        <f t="shared" si="884"/>
        <v>15172500</v>
      </c>
      <c r="BN398" s="68">
        <f t="shared" si="885"/>
        <v>12800000</v>
      </c>
      <c r="BO398" s="68">
        <f t="shared" si="886"/>
        <v>12800000</v>
      </c>
      <c r="BP398" s="682"/>
      <c r="BQ398" s="238"/>
      <c r="BR398" s="238"/>
      <c r="BS398" s="238"/>
      <c r="BT398" s="682"/>
      <c r="BU398" s="238"/>
      <c r="BV398" s="238"/>
      <c r="BW398" s="238"/>
      <c r="BX398" s="238"/>
      <c r="BY398" s="685">
        <v>12000000</v>
      </c>
      <c r="BZ398" s="322">
        <v>27210000</v>
      </c>
      <c r="CA398" s="322">
        <v>27210000</v>
      </c>
      <c r="CB398" s="322">
        <v>27210000</v>
      </c>
      <c r="CC398" s="322"/>
      <c r="CD398" s="682"/>
      <c r="CE398" s="238"/>
      <c r="CF398" s="238"/>
      <c r="CG398" s="238"/>
      <c r="CH398" s="682"/>
      <c r="CI398" s="238"/>
      <c r="CJ398" s="238"/>
      <c r="CK398" s="238"/>
      <c r="CL398" s="682"/>
      <c r="CM398" s="238"/>
      <c r="CN398" s="238"/>
      <c r="CO398" s="238"/>
      <c r="CP398" s="682"/>
      <c r="CQ398" s="238"/>
      <c r="CR398" s="238"/>
      <c r="CS398" s="238"/>
      <c r="CT398" s="238"/>
      <c r="CU398" s="682"/>
      <c r="CV398" s="238"/>
      <c r="CW398" s="238"/>
      <c r="CX398" s="238"/>
      <c r="CY398" s="238"/>
      <c r="CZ398" s="682"/>
      <c r="DA398" s="238"/>
      <c r="DB398" s="238"/>
      <c r="DC398" s="238"/>
      <c r="DD398" s="676">
        <f t="shared" si="887"/>
        <v>12000000</v>
      </c>
      <c r="DE398" s="720">
        <f t="shared" si="888"/>
        <v>27210000</v>
      </c>
      <c r="DF398" s="720">
        <f t="shared" si="889"/>
        <v>27210000</v>
      </c>
      <c r="DG398" s="711">
        <f t="shared" si="890"/>
        <v>27210000</v>
      </c>
      <c r="DH398" s="711"/>
      <c r="DI398" s="685"/>
      <c r="DJ398" s="93"/>
      <c r="DK398" s="685"/>
      <c r="DL398" s="685"/>
      <c r="DM398" s="685"/>
      <c r="DN398" s="685">
        <v>9000000</v>
      </c>
      <c r="DO398" s="685"/>
      <c r="DP398" s="685"/>
      <c r="DQ398" s="685">
        <v>12000000</v>
      </c>
      <c r="DR398" s="685">
        <v>21000000</v>
      </c>
      <c r="DS398" s="685">
        <v>21000000</v>
      </c>
      <c r="DT398" s="685">
        <v>6760000</v>
      </c>
      <c r="DU398" s="685"/>
      <c r="DV398" s="685"/>
      <c r="DW398" s="685"/>
      <c r="DX398" s="685"/>
      <c r="DY398" s="685"/>
      <c r="DZ398" s="685"/>
      <c r="EA398" s="685"/>
      <c r="EB398" s="685"/>
      <c r="EC398" s="685"/>
      <c r="ED398" s="685"/>
      <c r="EE398" s="685"/>
      <c r="EF398" s="685"/>
      <c r="EG398" s="685"/>
      <c r="EH398" s="685"/>
      <c r="EI398" s="685"/>
      <c r="EJ398" s="685"/>
      <c r="EK398" s="685"/>
      <c r="EL398" s="682"/>
      <c r="EM398" s="682"/>
      <c r="EN398" s="682"/>
      <c r="EO398" s="682"/>
      <c r="EP398" s="682"/>
      <c r="EQ398" s="682"/>
      <c r="ER398" s="682"/>
      <c r="ES398" s="676">
        <f t="shared" si="891"/>
        <v>12000000</v>
      </c>
      <c r="ET398" s="690">
        <f t="shared" si="892"/>
        <v>30000000</v>
      </c>
      <c r="EU398" s="690">
        <f t="shared" si="893"/>
        <v>21000000</v>
      </c>
      <c r="EV398" s="690">
        <f t="shared" si="894"/>
        <v>6760000</v>
      </c>
      <c r="EW398" s="834"/>
      <c r="EX398" s="682"/>
      <c r="EY398" s="685">
        <v>12000000</v>
      </c>
      <c r="EZ398" s="682"/>
      <c r="FA398" s="682"/>
      <c r="FB398" s="682"/>
      <c r="FC398" s="682"/>
      <c r="FD398" s="682"/>
      <c r="FE398" s="682"/>
      <c r="FF398" s="676">
        <f t="shared" si="895"/>
        <v>12000000</v>
      </c>
      <c r="FG398" s="107">
        <f t="shared" si="896"/>
        <v>51472500</v>
      </c>
    </row>
    <row r="399" spans="1:163" ht="141" customHeight="1" x14ac:dyDescent="0.2">
      <c r="A399" s="299"/>
      <c r="B399" s="317"/>
      <c r="C399" s="240"/>
      <c r="D399" s="280"/>
      <c r="E399" s="240"/>
      <c r="F399" s="240"/>
      <c r="G399" s="226">
        <v>270</v>
      </c>
      <c r="H399" s="734" t="s">
        <v>881</v>
      </c>
      <c r="I399" s="455" t="s">
        <v>882</v>
      </c>
      <c r="J399" s="223" t="s">
        <v>818</v>
      </c>
      <c r="K399" s="426">
        <v>17</v>
      </c>
      <c r="L399" s="577" t="s">
        <v>58</v>
      </c>
      <c r="M399" s="564" t="s">
        <v>53</v>
      </c>
      <c r="N399" s="564">
        <v>12</v>
      </c>
      <c r="O399" s="490">
        <v>12</v>
      </c>
      <c r="P399" s="956">
        <v>12</v>
      </c>
      <c r="Q399" s="564">
        <v>12</v>
      </c>
      <c r="R399" s="228"/>
      <c r="S399" s="931">
        <v>12</v>
      </c>
      <c r="T399" s="564">
        <v>12</v>
      </c>
      <c r="U399" s="564"/>
      <c r="V399" s="931">
        <v>0</v>
      </c>
      <c r="W399" s="564">
        <v>12</v>
      </c>
      <c r="X399" s="577"/>
      <c r="Y399" s="388">
        <f t="shared" si="882"/>
        <v>3.1629143214509069E-3</v>
      </c>
      <c r="Z399" s="226">
        <v>16</v>
      </c>
      <c r="AA399" s="223" t="s">
        <v>375</v>
      </c>
      <c r="AB399" s="85"/>
      <c r="AC399" s="75"/>
      <c r="AD399" s="68"/>
      <c r="AE399" s="68"/>
      <c r="AF399" s="75"/>
      <c r="AG399" s="75"/>
      <c r="AH399" s="75"/>
      <c r="AI399" s="75"/>
      <c r="AJ399" s="79">
        <v>15172500</v>
      </c>
      <c r="AK399" s="68">
        <v>15172500</v>
      </c>
      <c r="AL399" s="75">
        <v>10000000</v>
      </c>
      <c r="AM399" s="75">
        <v>10000000</v>
      </c>
      <c r="AN399" s="80"/>
      <c r="AO399" s="79"/>
      <c r="AP399" s="79"/>
      <c r="AQ399" s="75"/>
      <c r="AR399" s="85"/>
      <c r="AS399" s="75"/>
      <c r="AT399" s="68"/>
      <c r="AU399" s="68"/>
      <c r="AV399" s="85"/>
      <c r="AW399" s="75"/>
      <c r="AX399" s="75"/>
      <c r="AY399" s="75"/>
      <c r="AZ399" s="85"/>
      <c r="BA399" s="75"/>
      <c r="BB399" s="75"/>
      <c r="BC399" s="75"/>
      <c r="BD399" s="85"/>
      <c r="BE399" s="75"/>
      <c r="BF399" s="68"/>
      <c r="BG399" s="68"/>
      <c r="BH399" s="85"/>
      <c r="BI399" s="75"/>
      <c r="BJ399" s="75"/>
      <c r="BK399" s="75"/>
      <c r="BL399" s="67">
        <f t="shared" si="883"/>
        <v>15172500</v>
      </c>
      <c r="BM399" s="68">
        <f t="shared" si="884"/>
        <v>15172500</v>
      </c>
      <c r="BN399" s="68">
        <f t="shared" si="885"/>
        <v>10000000</v>
      </c>
      <c r="BO399" s="68">
        <f t="shared" si="886"/>
        <v>10000000</v>
      </c>
      <c r="BP399" s="682"/>
      <c r="BQ399" s="238"/>
      <c r="BR399" s="238"/>
      <c r="BS399" s="238"/>
      <c r="BT399" s="682"/>
      <c r="BU399" s="238"/>
      <c r="BV399" s="238"/>
      <c r="BW399" s="238"/>
      <c r="BX399" s="238"/>
      <c r="BY399" s="685">
        <v>15000000</v>
      </c>
      <c r="BZ399" s="322">
        <v>15000000</v>
      </c>
      <c r="CA399" s="322">
        <v>11080000</v>
      </c>
      <c r="CB399" s="322">
        <v>11080000</v>
      </c>
      <c r="CC399" s="322"/>
      <c r="CD399" s="682"/>
      <c r="CE399" s="238"/>
      <c r="CF399" s="238"/>
      <c r="CG399" s="238"/>
      <c r="CH399" s="682"/>
      <c r="CI399" s="238"/>
      <c r="CJ399" s="238"/>
      <c r="CK399" s="238"/>
      <c r="CL399" s="682"/>
      <c r="CM399" s="238"/>
      <c r="CN399" s="238"/>
      <c r="CO399" s="238"/>
      <c r="CP399" s="682"/>
      <c r="CQ399" s="238"/>
      <c r="CR399" s="238"/>
      <c r="CS399" s="238"/>
      <c r="CT399" s="238"/>
      <c r="CU399" s="682"/>
      <c r="CV399" s="238"/>
      <c r="CW399" s="238"/>
      <c r="CX399" s="238"/>
      <c r="CY399" s="238"/>
      <c r="CZ399" s="682"/>
      <c r="DA399" s="238"/>
      <c r="DB399" s="238"/>
      <c r="DC399" s="238"/>
      <c r="DD399" s="676">
        <f t="shared" si="887"/>
        <v>15000000</v>
      </c>
      <c r="DE399" s="711">
        <f t="shared" si="888"/>
        <v>15000000</v>
      </c>
      <c r="DF399" s="711">
        <f t="shared" si="889"/>
        <v>11080000</v>
      </c>
      <c r="DG399" s="711">
        <f t="shared" si="890"/>
        <v>11080000</v>
      </c>
      <c r="DH399" s="711"/>
      <c r="DI399" s="685"/>
      <c r="DJ399" s="93"/>
      <c r="DK399" s="685"/>
      <c r="DL399" s="685"/>
      <c r="DM399" s="685"/>
      <c r="DN399" s="685"/>
      <c r="DO399" s="685"/>
      <c r="DP399" s="685"/>
      <c r="DQ399" s="685">
        <v>15000000</v>
      </c>
      <c r="DR399" s="685">
        <v>21000000</v>
      </c>
      <c r="DS399" s="685">
        <v>2410000</v>
      </c>
      <c r="DT399" s="685"/>
      <c r="DU399" s="685"/>
      <c r="DV399" s="685"/>
      <c r="DW399" s="685"/>
      <c r="DX399" s="685"/>
      <c r="DY399" s="685"/>
      <c r="DZ399" s="685"/>
      <c r="EA399" s="685"/>
      <c r="EB399" s="685"/>
      <c r="EC399" s="685"/>
      <c r="ED399" s="685"/>
      <c r="EE399" s="685"/>
      <c r="EF399" s="685"/>
      <c r="EG399" s="685"/>
      <c r="EH399" s="685"/>
      <c r="EI399" s="685"/>
      <c r="EJ399" s="685"/>
      <c r="EK399" s="685"/>
      <c r="EL399" s="682"/>
      <c r="EM399" s="682"/>
      <c r="EN399" s="682"/>
      <c r="EO399" s="682"/>
      <c r="EP399" s="682"/>
      <c r="EQ399" s="682"/>
      <c r="ER399" s="682"/>
      <c r="ES399" s="676">
        <f t="shared" si="891"/>
        <v>15000000</v>
      </c>
      <c r="ET399" s="690">
        <f t="shared" si="892"/>
        <v>21000000</v>
      </c>
      <c r="EU399" s="690">
        <f t="shared" si="893"/>
        <v>2410000</v>
      </c>
      <c r="EV399" s="690">
        <f t="shared" si="894"/>
        <v>0</v>
      </c>
      <c r="EW399" s="834"/>
      <c r="EX399" s="682"/>
      <c r="EY399" s="685">
        <v>15000000</v>
      </c>
      <c r="EZ399" s="682"/>
      <c r="FA399" s="682"/>
      <c r="FB399" s="682"/>
      <c r="FC399" s="682"/>
      <c r="FD399" s="682"/>
      <c r="FE399" s="682"/>
      <c r="FF399" s="676">
        <f t="shared" si="895"/>
        <v>15000000</v>
      </c>
      <c r="FG399" s="107">
        <f t="shared" si="896"/>
        <v>60172500</v>
      </c>
    </row>
    <row r="400" spans="1:163" ht="149.25" customHeight="1" x14ac:dyDescent="0.2">
      <c r="A400" s="299"/>
      <c r="B400" s="317"/>
      <c r="C400" s="240"/>
      <c r="D400" s="280"/>
      <c r="E400" s="240"/>
      <c r="F400" s="240"/>
      <c r="G400" s="226">
        <v>271</v>
      </c>
      <c r="H400" s="734" t="s">
        <v>883</v>
      </c>
      <c r="I400" s="455" t="s">
        <v>882</v>
      </c>
      <c r="J400" s="223" t="s">
        <v>818</v>
      </c>
      <c r="K400" s="426">
        <v>17</v>
      </c>
      <c r="L400" s="577" t="s">
        <v>58</v>
      </c>
      <c r="M400" s="564">
        <v>12</v>
      </c>
      <c r="N400" s="564">
        <v>12</v>
      </c>
      <c r="O400" s="490">
        <v>12</v>
      </c>
      <c r="P400" s="956">
        <v>12</v>
      </c>
      <c r="Q400" s="564">
        <v>12</v>
      </c>
      <c r="R400" s="228"/>
      <c r="S400" s="931">
        <v>12</v>
      </c>
      <c r="T400" s="564">
        <v>12</v>
      </c>
      <c r="U400" s="564"/>
      <c r="V400" s="931">
        <v>12</v>
      </c>
      <c r="W400" s="564">
        <v>12</v>
      </c>
      <c r="X400" s="577"/>
      <c r="Y400" s="388">
        <f t="shared" si="882"/>
        <v>5.5644152595372108E-3</v>
      </c>
      <c r="Z400" s="226">
        <v>3</v>
      </c>
      <c r="AA400" s="223" t="s">
        <v>450</v>
      </c>
      <c r="AB400" s="85"/>
      <c r="AC400" s="75"/>
      <c r="AD400" s="68"/>
      <c r="AE400" s="68"/>
      <c r="AF400" s="75"/>
      <c r="AG400" s="75"/>
      <c r="AH400" s="75"/>
      <c r="AI400" s="75"/>
      <c r="AJ400" s="79">
        <v>26692500</v>
      </c>
      <c r="AK400" s="68">
        <v>28492500</v>
      </c>
      <c r="AL400" s="68">
        <v>20400000</v>
      </c>
      <c r="AM400" s="68">
        <v>20400000</v>
      </c>
      <c r="AN400" s="80"/>
      <c r="AO400" s="79"/>
      <c r="AP400" s="79"/>
      <c r="AQ400" s="75"/>
      <c r="AR400" s="85"/>
      <c r="AS400" s="75"/>
      <c r="AT400" s="68"/>
      <c r="AU400" s="68"/>
      <c r="AV400" s="85"/>
      <c r="AW400" s="75"/>
      <c r="AX400" s="75"/>
      <c r="AY400" s="75"/>
      <c r="AZ400" s="85"/>
      <c r="BA400" s="75"/>
      <c r="BB400" s="75"/>
      <c r="BC400" s="75"/>
      <c r="BD400" s="85"/>
      <c r="BE400" s="75"/>
      <c r="BF400" s="68"/>
      <c r="BG400" s="68"/>
      <c r="BH400" s="85"/>
      <c r="BI400" s="75"/>
      <c r="BJ400" s="75"/>
      <c r="BK400" s="75"/>
      <c r="BL400" s="67">
        <f t="shared" si="883"/>
        <v>26692500</v>
      </c>
      <c r="BM400" s="68">
        <f t="shared" si="884"/>
        <v>28492500</v>
      </c>
      <c r="BN400" s="68">
        <f t="shared" si="885"/>
        <v>20400000</v>
      </c>
      <c r="BO400" s="68">
        <f t="shared" si="886"/>
        <v>20400000</v>
      </c>
      <c r="BP400" s="682"/>
      <c r="BQ400" s="238"/>
      <c r="BR400" s="238"/>
      <c r="BS400" s="238"/>
      <c r="BT400" s="682"/>
      <c r="BU400" s="238">
        <v>17463333</v>
      </c>
      <c r="BV400" s="238">
        <v>17463333</v>
      </c>
      <c r="BW400" s="238">
        <v>17463333</v>
      </c>
      <c r="BX400" s="238"/>
      <c r="BY400" s="685">
        <v>28492500</v>
      </c>
      <c r="BZ400" s="322">
        <v>18440860</v>
      </c>
      <c r="CA400" s="322">
        <v>18440860</v>
      </c>
      <c r="CB400" s="322">
        <v>18440860</v>
      </c>
      <c r="CC400" s="322"/>
      <c r="CD400" s="682"/>
      <c r="CE400" s="238"/>
      <c r="CF400" s="238"/>
      <c r="CG400" s="238"/>
      <c r="CH400" s="682"/>
      <c r="CI400" s="238"/>
      <c r="CJ400" s="238"/>
      <c r="CK400" s="238"/>
      <c r="CL400" s="682"/>
      <c r="CM400" s="238"/>
      <c r="CN400" s="238"/>
      <c r="CO400" s="238"/>
      <c r="CP400" s="682"/>
      <c r="CQ400" s="238"/>
      <c r="CR400" s="238"/>
      <c r="CS400" s="238"/>
      <c r="CT400" s="238"/>
      <c r="CU400" s="682"/>
      <c r="CV400" s="238"/>
      <c r="CW400" s="238"/>
      <c r="CX400" s="238"/>
      <c r="CY400" s="238"/>
      <c r="CZ400" s="682"/>
      <c r="DA400" s="238"/>
      <c r="DB400" s="238"/>
      <c r="DC400" s="238"/>
      <c r="DD400" s="676">
        <f t="shared" si="887"/>
        <v>28492500</v>
      </c>
      <c r="DE400" s="711">
        <f>BQ400+BU400+BZ400+CE400+CI400+CM400+CQ400+CV400+DA400</f>
        <v>35904193</v>
      </c>
      <c r="DF400" s="711">
        <f>BR400+BV400+CA400+CF400+CJ400+CN400+CR400+CW400+DB400</f>
        <v>35904193</v>
      </c>
      <c r="DG400" s="711">
        <f>BS400+BW400+CB400+CG400+CK400+CO400+CS400+CX400+DC400</f>
        <v>35904193</v>
      </c>
      <c r="DH400" s="711"/>
      <c r="DI400" s="682"/>
      <c r="DJ400" s="686"/>
      <c r="DK400" s="682"/>
      <c r="DL400" s="682"/>
      <c r="DM400" s="682"/>
      <c r="DN400" s="682"/>
      <c r="DO400" s="682"/>
      <c r="DP400" s="682"/>
      <c r="DQ400" s="685">
        <v>28492500</v>
      </c>
      <c r="DR400" s="682">
        <v>38500000</v>
      </c>
      <c r="DS400" s="682">
        <v>21600000</v>
      </c>
      <c r="DT400" s="682">
        <v>6760000</v>
      </c>
      <c r="DU400" s="682"/>
      <c r="DV400" s="682"/>
      <c r="DW400" s="682"/>
      <c r="DX400" s="682"/>
      <c r="DY400" s="682"/>
      <c r="DZ400" s="682"/>
      <c r="EA400" s="682"/>
      <c r="EB400" s="682"/>
      <c r="EC400" s="682"/>
      <c r="ED400" s="682"/>
      <c r="EE400" s="682"/>
      <c r="EF400" s="682"/>
      <c r="EG400" s="682"/>
      <c r="EH400" s="682"/>
      <c r="EI400" s="682"/>
      <c r="EJ400" s="682"/>
      <c r="EK400" s="682"/>
      <c r="EL400" s="682"/>
      <c r="EM400" s="682"/>
      <c r="EN400" s="682"/>
      <c r="EO400" s="682"/>
      <c r="EP400" s="682"/>
      <c r="EQ400" s="682"/>
      <c r="ER400" s="682"/>
      <c r="ES400" s="676">
        <f t="shared" si="891"/>
        <v>28492500</v>
      </c>
      <c r="ET400" s="690">
        <f t="shared" si="892"/>
        <v>38500000</v>
      </c>
      <c r="EU400" s="690">
        <f t="shared" si="893"/>
        <v>21600000</v>
      </c>
      <c r="EV400" s="690">
        <f t="shared" si="894"/>
        <v>6760000</v>
      </c>
      <c r="EW400" s="834"/>
      <c r="EX400" s="682"/>
      <c r="EY400" s="685">
        <v>28492500</v>
      </c>
      <c r="EZ400" s="682"/>
      <c r="FA400" s="682"/>
      <c r="FB400" s="682"/>
      <c r="FC400" s="682"/>
      <c r="FD400" s="682"/>
      <c r="FE400" s="682"/>
      <c r="FF400" s="676">
        <f t="shared" si="895"/>
        <v>28492500</v>
      </c>
      <c r="FG400" s="107">
        <f t="shared" si="896"/>
        <v>112170000</v>
      </c>
    </row>
    <row r="401" spans="1:163" ht="192.75" customHeight="1" x14ac:dyDescent="0.2">
      <c r="A401" s="299"/>
      <c r="B401" s="317"/>
      <c r="C401" s="240"/>
      <c r="D401" s="280"/>
      <c r="E401" s="240"/>
      <c r="F401" s="240"/>
      <c r="G401" s="226">
        <v>272</v>
      </c>
      <c r="H401" s="734" t="s">
        <v>884</v>
      </c>
      <c r="I401" s="455" t="s">
        <v>882</v>
      </c>
      <c r="J401" s="223" t="s">
        <v>818</v>
      </c>
      <c r="K401" s="426">
        <v>17</v>
      </c>
      <c r="L401" s="577" t="s">
        <v>58</v>
      </c>
      <c r="M401" s="564" t="s">
        <v>53</v>
      </c>
      <c r="N401" s="564">
        <v>12</v>
      </c>
      <c r="O401" s="490">
        <v>12</v>
      </c>
      <c r="P401" s="956">
        <v>12</v>
      </c>
      <c r="Q401" s="564">
        <v>12</v>
      </c>
      <c r="R401" s="228"/>
      <c r="S401" s="931">
        <v>12</v>
      </c>
      <c r="T401" s="564">
        <v>12</v>
      </c>
      <c r="U401" s="564"/>
      <c r="V401" s="931">
        <v>6</v>
      </c>
      <c r="W401" s="564">
        <v>12</v>
      </c>
      <c r="X401" s="577"/>
      <c r="Y401" s="388">
        <f t="shared" si="882"/>
        <v>3.475609756097561E-3</v>
      </c>
      <c r="Z401" s="226">
        <v>16</v>
      </c>
      <c r="AA401" s="223" t="s">
        <v>375</v>
      </c>
      <c r="AB401" s="85"/>
      <c r="AC401" s="75"/>
      <c r="AD401" s="68"/>
      <c r="AE401" s="68"/>
      <c r="AF401" s="75"/>
      <c r="AG401" s="75"/>
      <c r="AH401" s="75"/>
      <c r="AI401" s="75"/>
      <c r="AJ401" s="79">
        <v>16672500</v>
      </c>
      <c r="AK401" s="68">
        <v>15172500</v>
      </c>
      <c r="AL401" s="75">
        <v>14000000</v>
      </c>
      <c r="AM401" s="75">
        <v>14000000</v>
      </c>
      <c r="AN401" s="74"/>
      <c r="AO401" s="69"/>
      <c r="AP401" s="69"/>
      <c r="AQ401" s="75"/>
      <c r="AR401" s="85"/>
      <c r="AS401" s="75"/>
      <c r="AT401" s="68"/>
      <c r="AU401" s="68"/>
      <c r="AV401" s="85"/>
      <c r="AW401" s="75"/>
      <c r="AX401" s="75"/>
      <c r="AY401" s="75"/>
      <c r="AZ401" s="85"/>
      <c r="BA401" s="75"/>
      <c r="BB401" s="75"/>
      <c r="BC401" s="75"/>
      <c r="BD401" s="85"/>
      <c r="BE401" s="75"/>
      <c r="BF401" s="68"/>
      <c r="BG401" s="68"/>
      <c r="BH401" s="85"/>
      <c r="BI401" s="75"/>
      <c r="BJ401" s="75"/>
      <c r="BK401" s="75"/>
      <c r="BL401" s="67">
        <f t="shared" si="883"/>
        <v>16672500</v>
      </c>
      <c r="BM401" s="68">
        <f t="shared" si="884"/>
        <v>15172500</v>
      </c>
      <c r="BN401" s="68">
        <f t="shared" si="885"/>
        <v>14000000</v>
      </c>
      <c r="BO401" s="68">
        <f t="shared" si="886"/>
        <v>14000000</v>
      </c>
      <c r="BP401" s="682"/>
      <c r="BQ401" s="238"/>
      <c r="BR401" s="238"/>
      <c r="BS401" s="238"/>
      <c r="BT401" s="682"/>
      <c r="BU401" s="238">
        <v>17500000</v>
      </c>
      <c r="BV401" s="238">
        <v>17463333</v>
      </c>
      <c r="BW401" s="238">
        <v>17463333</v>
      </c>
      <c r="BX401" s="238"/>
      <c r="BY401" s="685">
        <v>15000000</v>
      </c>
      <c r="BZ401" s="322">
        <v>15000000</v>
      </c>
      <c r="CA401" s="322">
        <v>14995333</v>
      </c>
      <c r="CB401" s="322">
        <v>14995333</v>
      </c>
      <c r="CC401" s="322"/>
      <c r="CD401" s="682"/>
      <c r="CE401" s="238"/>
      <c r="CF401" s="238"/>
      <c r="CG401" s="238"/>
      <c r="CH401" s="682"/>
      <c r="CI401" s="238"/>
      <c r="CJ401" s="238"/>
      <c r="CK401" s="238"/>
      <c r="CL401" s="682"/>
      <c r="CM401" s="238"/>
      <c r="CN401" s="238"/>
      <c r="CO401" s="238"/>
      <c r="CP401" s="682"/>
      <c r="CQ401" s="238"/>
      <c r="CR401" s="238"/>
      <c r="CS401" s="238"/>
      <c r="CT401" s="238"/>
      <c r="CU401" s="682"/>
      <c r="CV401" s="238"/>
      <c r="CW401" s="238"/>
      <c r="CX401" s="238"/>
      <c r="CY401" s="238"/>
      <c r="CZ401" s="682"/>
      <c r="DA401" s="238"/>
      <c r="DB401" s="238"/>
      <c r="DC401" s="238"/>
      <c r="DD401" s="676">
        <f t="shared" si="887"/>
        <v>15000000</v>
      </c>
      <c r="DE401" s="711">
        <f t="shared" si="888"/>
        <v>32500000</v>
      </c>
      <c r="DF401" s="711">
        <f t="shared" si="889"/>
        <v>32458666</v>
      </c>
      <c r="DG401" s="711">
        <f t="shared" si="890"/>
        <v>32458666</v>
      </c>
      <c r="DH401" s="711"/>
      <c r="DI401" s="682"/>
      <c r="DJ401" s="686"/>
      <c r="DK401" s="682"/>
      <c r="DL401" s="682"/>
      <c r="DM401" s="682"/>
      <c r="DN401" s="682"/>
      <c r="DO401" s="682"/>
      <c r="DP401" s="682"/>
      <c r="DQ401" s="685">
        <v>15000000</v>
      </c>
      <c r="DR401" s="682">
        <v>38500000</v>
      </c>
      <c r="DS401" s="682">
        <v>21600000</v>
      </c>
      <c r="DT401" s="682">
        <v>6760000</v>
      </c>
      <c r="DU401" s="682"/>
      <c r="DV401" s="682"/>
      <c r="DW401" s="682"/>
      <c r="DX401" s="682"/>
      <c r="DY401" s="682"/>
      <c r="DZ401" s="682"/>
      <c r="EA401" s="682"/>
      <c r="EB401" s="682"/>
      <c r="EC401" s="682"/>
      <c r="ED401" s="682"/>
      <c r="EE401" s="682"/>
      <c r="EF401" s="682"/>
      <c r="EG401" s="682"/>
      <c r="EH401" s="682"/>
      <c r="EI401" s="682"/>
      <c r="EJ401" s="682"/>
      <c r="EK401" s="682"/>
      <c r="EL401" s="682"/>
      <c r="EM401" s="682"/>
      <c r="EN401" s="682"/>
      <c r="EO401" s="682"/>
      <c r="EP401" s="682"/>
      <c r="EQ401" s="682"/>
      <c r="ER401" s="682"/>
      <c r="ES401" s="676">
        <f t="shared" si="891"/>
        <v>15000000</v>
      </c>
      <c r="ET401" s="690">
        <f t="shared" si="892"/>
        <v>38500000</v>
      </c>
      <c r="EU401" s="690">
        <f t="shared" si="893"/>
        <v>21600000</v>
      </c>
      <c r="EV401" s="690">
        <f t="shared" si="894"/>
        <v>6760000</v>
      </c>
      <c r="EW401" s="834"/>
      <c r="EX401" s="682"/>
      <c r="EY401" s="685">
        <v>15000000</v>
      </c>
      <c r="EZ401" s="682"/>
      <c r="FA401" s="682"/>
      <c r="FB401" s="682"/>
      <c r="FC401" s="682"/>
      <c r="FD401" s="682"/>
      <c r="FE401" s="682"/>
      <c r="FF401" s="676">
        <f t="shared" si="895"/>
        <v>15000000</v>
      </c>
      <c r="FG401" s="107">
        <f t="shared" si="896"/>
        <v>61672500</v>
      </c>
    </row>
    <row r="402" spans="1:163" ht="102.75" customHeight="1" x14ac:dyDescent="0.2">
      <c r="A402" s="299"/>
      <c r="B402" s="317"/>
      <c r="C402" s="240"/>
      <c r="D402" s="280"/>
      <c r="E402" s="240"/>
      <c r="F402" s="240"/>
      <c r="G402" s="226">
        <v>273</v>
      </c>
      <c r="H402" s="734" t="s">
        <v>885</v>
      </c>
      <c r="I402" s="455" t="s">
        <v>880</v>
      </c>
      <c r="J402" s="223" t="s">
        <v>818</v>
      </c>
      <c r="K402" s="426">
        <v>17</v>
      </c>
      <c r="L402" s="577" t="s">
        <v>58</v>
      </c>
      <c r="M402" s="564">
        <v>12</v>
      </c>
      <c r="N402" s="564">
        <v>12</v>
      </c>
      <c r="O402" s="490">
        <v>12</v>
      </c>
      <c r="P402" s="956">
        <v>12</v>
      </c>
      <c r="Q402" s="564">
        <v>12</v>
      </c>
      <c r="R402" s="228"/>
      <c r="S402" s="931">
        <v>12</v>
      </c>
      <c r="T402" s="564">
        <v>12</v>
      </c>
      <c r="U402" s="564"/>
      <c r="V402" s="931">
        <v>0</v>
      </c>
      <c r="W402" s="564">
        <v>12</v>
      </c>
      <c r="X402" s="577"/>
      <c r="Y402" s="388">
        <f t="shared" si="882"/>
        <v>5.5711903272878888E-4</v>
      </c>
      <c r="Z402" s="226">
        <v>17</v>
      </c>
      <c r="AA402" s="223" t="s">
        <v>833</v>
      </c>
      <c r="AB402" s="85"/>
      <c r="AC402" s="75"/>
      <c r="AD402" s="68"/>
      <c r="AE402" s="68"/>
      <c r="AF402" s="85"/>
      <c r="AG402" s="75"/>
      <c r="AH402" s="75"/>
      <c r="AI402" s="75"/>
      <c r="AJ402" s="79">
        <v>2672500</v>
      </c>
      <c r="AK402" s="68">
        <v>2672500</v>
      </c>
      <c r="AL402" s="68">
        <v>0</v>
      </c>
      <c r="AM402" s="68">
        <v>0</v>
      </c>
      <c r="AN402" s="80"/>
      <c r="AO402" s="79"/>
      <c r="AP402" s="79"/>
      <c r="AQ402" s="75"/>
      <c r="AR402" s="85"/>
      <c r="AS402" s="75"/>
      <c r="AT402" s="68"/>
      <c r="AU402" s="68"/>
      <c r="AV402" s="85"/>
      <c r="AW402" s="75"/>
      <c r="AX402" s="75"/>
      <c r="AY402" s="75"/>
      <c r="AZ402" s="85"/>
      <c r="BA402" s="75"/>
      <c r="BB402" s="75"/>
      <c r="BC402" s="75"/>
      <c r="BD402" s="85"/>
      <c r="BE402" s="75"/>
      <c r="BF402" s="68"/>
      <c r="BG402" s="68"/>
      <c r="BH402" s="85"/>
      <c r="BI402" s="75"/>
      <c r="BJ402" s="75"/>
      <c r="BK402" s="75"/>
      <c r="BL402" s="67">
        <f t="shared" si="883"/>
        <v>2672500</v>
      </c>
      <c r="BM402" s="68">
        <f t="shared" si="884"/>
        <v>2672500</v>
      </c>
      <c r="BN402" s="68">
        <f t="shared" si="885"/>
        <v>0</v>
      </c>
      <c r="BO402" s="68">
        <f t="shared" si="886"/>
        <v>0</v>
      </c>
      <c r="BP402" s="682"/>
      <c r="BQ402" s="238"/>
      <c r="BR402" s="238"/>
      <c r="BS402" s="238"/>
      <c r="BT402" s="682"/>
      <c r="BU402" s="238"/>
      <c r="BV402" s="238"/>
      <c r="BW402" s="238"/>
      <c r="BX402" s="238"/>
      <c r="BY402" s="685">
        <v>2672500</v>
      </c>
      <c r="BZ402" s="322">
        <v>2672500</v>
      </c>
      <c r="CA402" s="322">
        <v>2672500</v>
      </c>
      <c r="CB402" s="322">
        <v>2672500</v>
      </c>
      <c r="CC402" s="322"/>
      <c r="CD402" s="682"/>
      <c r="CE402" s="238"/>
      <c r="CF402" s="238"/>
      <c r="CG402" s="238"/>
      <c r="CH402" s="682"/>
      <c r="CI402" s="238"/>
      <c r="CJ402" s="238"/>
      <c r="CK402" s="238"/>
      <c r="CL402" s="682"/>
      <c r="CM402" s="238"/>
      <c r="CN402" s="238"/>
      <c r="CO402" s="238"/>
      <c r="CP402" s="682"/>
      <c r="CQ402" s="238"/>
      <c r="CR402" s="238"/>
      <c r="CS402" s="238"/>
      <c r="CT402" s="238"/>
      <c r="CU402" s="682"/>
      <c r="CV402" s="238"/>
      <c r="CW402" s="238"/>
      <c r="CX402" s="238"/>
      <c r="CY402" s="238"/>
      <c r="CZ402" s="682"/>
      <c r="DA402" s="238"/>
      <c r="DB402" s="238"/>
      <c r="DC402" s="238"/>
      <c r="DD402" s="676">
        <f t="shared" si="887"/>
        <v>2672500</v>
      </c>
      <c r="DE402" s="711">
        <f t="shared" si="888"/>
        <v>2672500</v>
      </c>
      <c r="DF402" s="711">
        <f t="shared" si="889"/>
        <v>2672500</v>
      </c>
      <c r="DG402" s="711">
        <f t="shared" si="890"/>
        <v>2672500</v>
      </c>
      <c r="DH402" s="711"/>
      <c r="DI402" s="682"/>
      <c r="DJ402" s="686"/>
      <c r="DK402" s="682"/>
      <c r="DL402" s="682"/>
      <c r="DM402" s="682"/>
      <c r="DN402" s="682"/>
      <c r="DO402" s="682"/>
      <c r="DP402" s="682"/>
      <c r="DQ402" s="685">
        <v>2672500</v>
      </c>
      <c r="DR402" s="682">
        <v>2000000</v>
      </c>
      <c r="DS402" s="682">
        <v>2000000</v>
      </c>
      <c r="DT402" s="682"/>
      <c r="DU402" s="682"/>
      <c r="DV402" s="682"/>
      <c r="DW402" s="682"/>
      <c r="DX402" s="682"/>
      <c r="DY402" s="682"/>
      <c r="DZ402" s="682"/>
      <c r="EA402" s="682"/>
      <c r="EB402" s="682"/>
      <c r="EC402" s="682"/>
      <c r="ED402" s="682"/>
      <c r="EE402" s="682"/>
      <c r="EF402" s="682"/>
      <c r="EG402" s="682"/>
      <c r="EH402" s="682"/>
      <c r="EI402" s="682"/>
      <c r="EJ402" s="682"/>
      <c r="EK402" s="682"/>
      <c r="EL402" s="682"/>
      <c r="EM402" s="682"/>
      <c r="EN402" s="682"/>
      <c r="EO402" s="682"/>
      <c r="EP402" s="682"/>
      <c r="EQ402" s="682"/>
      <c r="ER402" s="682"/>
      <c r="ES402" s="676">
        <f t="shared" si="891"/>
        <v>2672500</v>
      </c>
      <c r="ET402" s="690">
        <f t="shared" si="892"/>
        <v>2000000</v>
      </c>
      <c r="EU402" s="690">
        <f t="shared" si="893"/>
        <v>2000000</v>
      </c>
      <c r="EV402" s="690">
        <f t="shared" si="894"/>
        <v>0</v>
      </c>
      <c r="EW402" s="834"/>
      <c r="EX402" s="682"/>
      <c r="EY402" s="685">
        <v>2672500</v>
      </c>
      <c r="EZ402" s="682"/>
      <c r="FA402" s="682"/>
      <c r="FB402" s="682"/>
      <c r="FC402" s="682"/>
      <c r="FD402" s="682"/>
      <c r="FE402" s="682"/>
      <c r="FF402" s="676">
        <f t="shared" si="895"/>
        <v>2672500</v>
      </c>
      <c r="FG402" s="107">
        <f t="shared" si="896"/>
        <v>10690000</v>
      </c>
    </row>
    <row r="403" spans="1:163" ht="83.25" customHeight="1" x14ac:dyDescent="0.2">
      <c r="A403" s="299"/>
      <c r="B403" s="317"/>
      <c r="C403" s="239"/>
      <c r="D403" s="244"/>
      <c r="E403" s="239"/>
      <c r="F403" s="239"/>
      <c r="G403" s="226">
        <v>274</v>
      </c>
      <c r="H403" s="734" t="s">
        <v>886</v>
      </c>
      <c r="I403" s="455" t="s">
        <v>880</v>
      </c>
      <c r="J403" s="223" t="s">
        <v>818</v>
      </c>
      <c r="K403" s="426">
        <v>17</v>
      </c>
      <c r="L403" s="577" t="s">
        <v>58</v>
      </c>
      <c r="M403" s="564" t="s">
        <v>53</v>
      </c>
      <c r="N403" s="564">
        <v>12</v>
      </c>
      <c r="O403" s="490">
        <v>12</v>
      </c>
      <c r="P403" s="956">
        <v>12</v>
      </c>
      <c r="Q403" s="564">
        <v>12</v>
      </c>
      <c r="R403" s="228"/>
      <c r="S403" s="965">
        <v>12</v>
      </c>
      <c r="T403" s="564">
        <v>12</v>
      </c>
      <c r="U403" s="564"/>
      <c r="V403" s="931">
        <v>12</v>
      </c>
      <c r="W403" s="564">
        <v>12</v>
      </c>
      <c r="X403" s="577"/>
      <c r="Y403" s="388">
        <f t="shared" si="882"/>
        <v>2.6417552637064833E-3</v>
      </c>
      <c r="Z403" s="227">
        <v>16</v>
      </c>
      <c r="AA403" s="224" t="s">
        <v>375</v>
      </c>
      <c r="AB403" s="85"/>
      <c r="AC403" s="75"/>
      <c r="AD403" s="68"/>
      <c r="AE403" s="68"/>
      <c r="AF403" s="85"/>
      <c r="AG403" s="75"/>
      <c r="AH403" s="75"/>
      <c r="AI403" s="75"/>
      <c r="AJ403" s="79">
        <v>12672500</v>
      </c>
      <c r="AK403" s="68">
        <v>12672500</v>
      </c>
      <c r="AL403" s="75">
        <v>9166666</v>
      </c>
      <c r="AM403" s="68">
        <v>9166666</v>
      </c>
      <c r="AN403" s="80"/>
      <c r="AO403" s="79"/>
      <c r="AP403" s="79"/>
      <c r="AQ403" s="75"/>
      <c r="AR403" s="85"/>
      <c r="AS403" s="75"/>
      <c r="AT403" s="68"/>
      <c r="AU403" s="68"/>
      <c r="AV403" s="85"/>
      <c r="AW403" s="75"/>
      <c r="AX403" s="75"/>
      <c r="AY403" s="75"/>
      <c r="AZ403" s="85"/>
      <c r="BA403" s="75"/>
      <c r="BB403" s="75"/>
      <c r="BC403" s="75"/>
      <c r="BD403" s="85"/>
      <c r="BE403" s="75"/>
      <c r="BF403" s="68"/>
      <c r="BG403" s="68"/>
      <c r="BH403" s="85"/>
      <c r="BI403" s="75"/>
      <c r="BJ403" s="75"/>
      <c r="BK403" s="75"/>
      <c r="BL403" s="67">
        <f t="shared" si="883"/>
        <v>12672500</v>
      </c>
      <c r="BM403" s="68">
        <f t="shared" si="884"/>
        <v>12672500</v>
      </c>
      <c r="BN403" s="68">
        <f t="shared" si="885"/>
        <v>9166666</v>
      </c>
      <c r="BO403" s="68">
        <f t="shared" si="886"/>
        <v>9166666</v>
      </c>
      <c r="BP403" s="682"/>
      <c r="BQ403" s="238"/>
      <c r="BR403" s="238"/>
      <c r="BS403" s="238"/>
      <c r="BT403" s="682"/>
      <c r="BU403" s="238"/>
      <c r="BV403" s="238"/>
      <c r="BW403" s="238"/>
      <c r="BX403" s="238"/>
      <c r="BY403" s="685">
        <v>14135000</v>
      </c>
      <c r="BZ403" s="322">
        <v>14135000</v>
      </c>
      <c r="CA403" s="322">
        <v>935000</v>
      </c>
      <c r="CB403" s="322">
        <v>935000</v>
      </c>
      <c r="CC403" s="322"/>
      <c r="CD403" s="682"/>
      <c r="CE403" s="238"/>
      <c r="CF403" s="238"/>
      <c r="CG403" s="238"/>
      <c r="CH403" s="682"/>
      <c r="CI403" s="238"/>
      <c r="CJ403" s="238"/>
      <c r="CK403" s="238"/>
      <c r="CL403" s="682"/>
      <c r="CM403" s="238"/>
      <c r="CN403" s="238"/>
      <c r="CO403" s="238"/>
      <c r="CP403" s="682"/>
      <c r="CQ403" s="238"/>
      <c r="CR403" s="238"/>
      <c r="CS403" s="238"/>
      <c r="CT403" s="238"/>
      <c r="CU403" s="682"/>
      <c r="CV403" s="238"/>
      <c r="CW403" s="238"/>
      <c r="CX403" s="238"/>
      <c r="CY403" s="238"/>
      <c r="CZ403" s="682"/>
      <c r="DA403" s="238"/>
      <c r="DB403" s="238"/>
      <c r="DC403" s="238"/>
      <c r="DD403" s="676">
        <f t="shared" si="887"/>
        <v>14135000</v>
      </c>
      <c r="DE403" s="711">
        <f t="shared" si="888"/>
        <v>14135000</v>
      </c>
      <c r="DF403" s="711">
        <f t="shared" si="889"/>
        <v>935000</v>
      </c>
      <c r="DG403" s="711">
        <f t="shared" si="890"/>
        <v>935000</v>
      </c>
      <c r="DH403" s="711"/>
      <c r="DI403" s="682"/>
      <c r="DJ403" s="686"/>
      <c r="DK403" s="682"/>
      <c r="DL403" s="682"/>
      <c r="DM403" s="682"/>
      <c r="DN403" s="682">
        <v>9000000</v>
      </c>
      <c r="DO403" s="682">
        <v>1200000</v>
      </c>
      <c r="DP403" s="682"/>
      <c r="DQ403" s="685">
        <v>14135000</v>
      </c>
      <c r="DR403" s="682">
        <v>21000000</v>
      </c>
      <c r="DS403" s="682">
        <v>21000000</v>
      </c>
      <c r="DT403" s="682"/>
      <c r="DU403" s="682"/>
      <c r="DV403" s="682"/>
      <c r="DW403" s="682"/>
      <c r="DX403" s="682"/>
      <c r="DY403" s="682"/>
      <c r="DZ403" s="682"/>
      <c r="EA403" s="682"/>
      <c r="EB403" s="682"/>
      <c r="EC403" s="682"/>
      <c r="ED403" s="682"/>
      <c r="EE403" s="682"/>
      <c r="EF403" s="682"/>
      <c r="EG403" s="682"/>
      <c r="EH403" s="682"/>
      <c r="EI403" s="682"/>
      <c r="EJ403" s="682"/>
      <c r="EK403" s="682"/>
      <c r="EL403" s="682"/>
      <c r="EM403" s="682"/>
      <c r="EN403" s="682"/>
      <c r="EO403" s="682"/>
      <c r="EP403" s="682"/>
      <c r="EQ403" s="682"/>
      <c r="ER403" s="682"/>
      <c r="ES403" s="676">
        <f t="shared" si="891"/>
        <v>14135000</v>
      </c>
      <c r="ET403" s="690">
        <f t="shared" si="892"/>
        <v>30000000</v>
      </c>
      <c r="EU403" s="690">
        <f t="shared" si="893"/>
        <v>22200000</v>
      </c>
      <c r="EV403" s="690">
        <f t="shared" si="894"/>
        <v>0</v>
      </c>
      <c r="EW403" s="834"/>
      <c r="EX403" s="682"/>
      <c r="EY403" s="685">
        <v>14135000</v>
      </c>
      <c r="EZ403" s="682"/>
      <c r="FA403" s="682"/>
      <c r="FB403" s="682"/>
      <c r="FC403" s="682"/>
      <c r="FD403" s="682"/>
      <c r="FE403" s="682"/>
      <c r="FF403" s="676">
        <f t="shared" si="895"/>
        <v>14135000</v>
      </c>
      <c r="FG403" s="107">
        <f t="shared" si="896"/>
        <v>55077500</v>
      </c>
    </row>
    <row r="404" spans="1:163" ht="24.75" customHeight="1" x14ac:dyDescent="0.2">
      <c r="A404" s="299"/>
      <c r="B404" s="317"/>
      <c r="C404" s="205">
        <v>88</v>
      </c>
      <c r="D404" s="206" t="s">
        <v>887</v>
      </c>
      <c r="E404" s="209"/>
      <c r="F404" s="209"/>
      <c r="G404" s="210"/>
      <c r="H404" s="209"/>
      <c r="I404" s="209"/>
      <c r="J404" s="208"/>
      <c r="K404" s="210"/>
      <c r="L404" s="211"/>
      <c r="M404" s="209"/>
      <c r="N404" s="209"/>
      <c r="O404" s="209"/>
      <c r="P404" s="260"/>
      <c r="Q404" s="211"/>
      <c r="R404" s="213"/>
      <c r="S404" s="865"/>
      <c r="T404" s="209"/>
      <c r="U404" s="209"/>
      <c r="V404" s="212"/>
      <c r="W404" s="210"/>
      <c r="X404" s="210"/>
      <c r="Y404" s="300"/>
      <c r="Z404" s="210"/>
      <c r="AA404" s="210"/>
      <c r="AB404" s="65">
        <f t="shared" ref="AB404:BK404" si="897">SUM(AB405:AB409)</f>
        <v>0</v>
      </c>
      <c r="AC404" s="65">
        <f t="shared" si="897"/>
        <v>0</v>
      </c>
      <c r="AD404" s="65">
        <f t="shared" si="897"/>
        <v>0</v>
      </c>
      <c r="AE404" s="65">
        <f t="shared" si="897"/>
        <v>0</v>
      </c>
      <c r="AF404" s="65">
        <f t="shared" si="897"/>
        <v>64260244</v>
      </c>
      <c r="AG404" s="65">
        <f t="shared" si="897"/>
        <v>46963067.460000001</v>
      </c>
      <c r="AH404" s="65">
        <f t="shared" si="897"/>
        <v>12320000</v>
      </c>
      <c r="AI404" s="65">
        <f t="shared" si="897"/>
        <v>12320000</v>
      </c>
      <c r="AJ404" s="65">
        <f t="shared" si="897"/>
        <v>955795535</v>
      </c>
      <c r="AK404" s="65">
        <f t="shared" si="897"/>
        <v>955795535</v>
      </c>
      <c r="AL404" s="65">
        <f t="shared" si="897"/>
        <v>928222141</v>
      </c>
      <c r="AM404" s="65">
        <f t="shared" si="897"/>
        <v>867988562</v>
      </c>
      <c r="AN404" s="65">
        <f t="shared" si="897"/>
        <v>435000000</v>
      </c>
      <c r="AO404" s="65">
        <f t="shared" si="897"/>
        <v>170000000</v>
      </c>
      <c r="AP404" s="65">
        <f t="shared" si="897"/>
        <v>164266414</v>
      </c>
      <c r="AQ404" s="65">
        <f t="shared" si="897"/>
        <v>125928628</v>
      </c>
      <c r="AR404" s="65">
        <f t="shared" si="897"/>
        <v>0</v>
      </c>
      <c r="AS404" s="65">
        <f t="shared" si="897"/>
        <v>0</v>
      </c>
      <c r="AT404" s="65">
        <f t="shared" si="897"/>
        <v>0</v>
      </c>
      <c r="AU404" s="65">
        <f t="shared" si="897"/>
        <v>0</v>
      </c>
      <c r="AV404" s="65">
        <f t="shared" si="897"/>
        <v>0</v>
      </c>
      <c r="AW404" s="65">
        <f t="shared" si="897"/>
        <v>0</v>
      </c>
      <c r="AX404" s="65">
        <f t="shared" si="897"/>
        <v>0</v>
      </c>
      <c r="AY404" s="65">
        <f t="shared" si="897"/>
        <v>0</v>
      </c>
      <c r="AZ404" s="65">
        <f t="shared" si="897"/>
        <v>0</v>
      </c>
      <c r="BA404" s="65">
        <f t="shared" si="897"/>
        <v>0</v>
      </c>
      <c r="BB404" s="65">
        <f t="shared" si="897"/>
        <v>0</v>
      </c>
      <c r="BC404" s="65">
        <f t="shared" si="897"/>
        <v>0</v>
      </c>
      <c r="BD404" s="65">
        <f t="shared" si="897"/>
        <v>0</v>
      </c>
      <c r="BE404" s="65">
        <f t="shared" si="897"/>
        <v>0</v>
      </c>
      <c r="BF404" s="65">
        <f t="shared" si="897"/>
        <v>0</v>
      </c>
      <c r="BG404" s="65">
        <f t="shared" si="897"/>
        <v>0</v>
      </c>
      <c r="BH404" s="65">
        <f t="shared" si="897"/>
        <v>0</v>
      </c>
      <c r="BI404" s="65">
        <f t="shared" si="897"/>
        <v>0</v>
      </c>
      <c r="BJ404" s="65">
        <f t="shared" si="897"/>
        <v>0</v>
      </c>
      <c r="BK404" s="65">
        <f t="shared" si="897"/>
        <v>0</v>
      </c>
      <c r="BL404" s="66">
        <f>SUM(BL405:BL409)</f>
        <v>1455055779</v>
      </c>
      <c r="BM404" s="65">
        <f>SUM(BM405:BM409)</f>
        <v>1172758602.46</v>
      </c>
      <c r="BN404" s="65">
        <f t="shared" ref="BN404:ED404" si="898">SUM(BN405:BN409)</f>
        <v>1104808555</v>
      </c>
      <c r="BO404" s="65">
        <f t="shared" si="898"/>
        <v>1006237190</v>
      </c>
      <c r="BP404" s="65">
        <f t="shared" si="898"/>
        <v>0</v>
      </c>
      <c r="BQ404" s="135">
        <f t="shared" si="898"/>
        <v>0</v>
      </c>
      <c r="BR404" s="135">
        <f t="shared" si="898"/>
        <v>0</v>
      </c>
      <c r="BS404" s="135">
        <f t="shared" si="898"/>
        <v>0</v>
      </c>
      <c r="BT404" s="65">
        <f t="shared" si="898"/>
        <v>41200000</v>
      </c>
      <c r="BU404" s="135">
        <f t="shared" si="898"/>
        <v>221129201</v>
      </c>
      <c r="BV404" s="135">
        <f t="shared" si="898"/>
        <v>158379434</v>
      </c>
      <c r="BW404" s="135">
        <f t="shared" si="898"/>
        <v>158379434</v>
      </c>
      <c r="BX404" s="135"/>
      <c r="BY404" s="65">
        <f t="shared" si="898"/>
        <v>800000000</v>
      </c>
      <c r="BZ404" s="135">
        <f t="shared" si="898"/>
        <v>1724964149</v>
      </c>
      <c r="CA404" s="135">
        <f t="shared" si="898"/>
        <v>1625568331</v>
      </c>
      <c r="CB404" s="135">
        <f t="shared" si="898"/>
        <v>1500944201</v>
      </c>
      <c r="CC404" s="135"/>
      <c r="CD404" s="65">
        <f t="shared" si="898"/>
        <v>200000000</v>
      </c>
      <c r="CE404" s="135">
        <f t="shared" si="898"/>
        <v>284641017</v>
      </c>
      <c r="CF404" s="135">
        <f t="shared" si="898"/>
        <v>241082281</v>
      </c>
      <c r="CG404" s="135">
        <f t="shared" si="898"/>
        <v>218243781</v>
      </c>
      <c r="CH404" s="65">
        <f t="shared" si="898"/>
        <v>0</v>
      </c>
      <c r="CI404" s="135">
        <f t="shared" si="898"/>
        <v>0</v>
      </c>
      <c r="CJ404" s="135">
        <f t="shared" si="898"/>
        <v>0</v>
      </c>
      <c r="CK404" s="135">
        <f t="shared" si="898"/>
        <v>0</v>
      </c>
      <c r="CL404" s="65">
        <f t="shared" si="898"/>
        <v>0</v>
      </c>
      <c r="CM404" s="135">
        <f t="shared" si="898"/>
        <v>0</v>
      </c>
      <c r="CN404" s="135">
        <f t="shared" si="898"/>
        <v>0</v>
      </c>
      <c r="CO404" s="135">
        <f t="shared" si="898"/>
        <v>0</v>
      </c>
      <c r="CP404" s="65">
        <f t="shared" si="898"/>
        <v>0</v>
      </c>
      <c r="CQ404" s="135">
        <f t="shared" si="898"/>
        <v>0</v>
      </c>
      <c r="CR404" s="135">
        <f t="shared" si="898"/>
        <v>0</v>
      </c>
      <c r="CS404" s="135">
        <f t="shared" si="898"/>
        <v>0</v>
      </c>
      <c r="CT404" s="135"/>
      <c r="CU404" s="65">
        <f t="shared" si="898"/>
        <v>0</v>
      </c>
      <c r="CV404" s="135">
        <f t="shared" si="898"/>
        <v>0</v>
      </c>
      <c r="CW404" s="135">
        <f t="shared" si="898"/>
        <v>0</v>
      </c>
      <c r="CX404" s="135">
        <f t="shared" si="898"/>
        <v>0</v>
      </c>
      <c r="CY404" s="135"/>
      <c r="CZ404" s="65">
        <f t="shared" si="898"/>
        <v>0</v>
      </c>
      <c r="DA404" s="135">
        <f t="shared" si="898"/>
        <v>0</v>
      </c>
      <c r="DB404" s="135">
        <f t="shared" si="898"/>
        <v>0</v>
      </c>
      <c r="DC404" s="135">
        <f t="shared" si="898"/>
        <v>0</v>
      </c>
      <c r="DD404" s="65">
        <f t="shared" si="898"/>
        <v>1041200000</v>
      </c>
      <c r="DE404" s="65">
        <f t="shared" si="898"/>
        <v>2230734367</v>
      </c>
      <c r="DF404" s="65">
        <f t="shared" si="898"/>
        <v>2025030046</v>
      </c>
      <c r="DG404" s="65">
        <f t="shared" si="898"/>
        <v>1877567416</v>
      </c>
      <c r="DH404" s="65"/>
      <c r="DI404" s="65">
        <f t="shared" si="898"/>
        <v>0</v>
      </c>
      <c r="DJ404" s="65">
        <f t="shared" si="898"/>
        <v>0</v>
      </c>
      <c r="DK404" s="65">
        <f t="shared" si="898"/>
        <v>0</v>
      </c>
      <c r="DL404" s="65">
        <f t="shared" si="898"/>
        <v>0</v>
      </c>
      <c r="DM404" s="65">
        <f t="shared" si="898"/>
        <v>42436000</v>
      </c>
      <c r="DN404" s="65">
        <f t="shared" si="898"/>
        <v>763382721</v>
      </c>
      <c r="DO404" s="65">
        <f t="shared" si="898"/>
        <v>0</v>
      </c>
      <c r="DP404" s="65">
        <f t="shared" si="898"/>
        <v>0</v>
      </c>
      <c r="DQ404" s="65">
        <f t="shared" si="898"/>
        <v>600000000</v>
      </c>
      <c r="DR404" s="65">
        <f t="shared" si="898"/>
        <v>1518000000</v>
      </c>
      <c r="DS404" s="65">
        <f t="shared" si="898"/>
        <v>1080879463</v>
      </c>
      <c r="DT404" s="65">
        <f t="shared" si="898"/>
        <v>171480000</v>
      </c>
      <c r="DU404" s="65">
        <f t="shared" si="898"/>
        <v>200000000</v>
      </c>
      <c r="DV404" s="65">
        <f t="shared" si="898"/>
        <v>293558736</v>
      </c>
      <c r="DW404" s="65">
        <f t="shared" si="898"/>
        <v>119490000</v>
      </c>
      <c r="DX404" s="65">
        <f t="shared" si="898"/>
        <v>34140000</v>
      </c>
      <c r="DY404" s="65">
        <f t="shared" si="898"/>
        <v>0</v>
      </c>
      <c r="DZ404" s="65">
        <f t="shared" si="898"/>
        <v>0</v>
      </c>
      <c r="EA404" s="65">
        <f t="shared" si="898"/>
        <v>0</v>
      </c>
      <c r="EB404" s="65">
        <f t="shared" si="898"/>
        <v>0</v>
      </c>
      <c r="EC404" s="65">
        <f t="shared" si="898"/>
        <v>0</v>
      </c>
      <c r="ED404" s="65">
        <f t="shared" si="898"/>
        <v>0</v>
      </c>
      <c r="EE404" s="65">
        <f t="shared" ref="EE404:ER404" si="899">SUM(EE405:EE409)</f>
        <v>0</v>
      </c>
      <c r="EF404" s="65">
        <f t="shared" si="899"/>
        <v>0</v>
      </c>
      <c r="EG404" s="65">
        <f t="shared" si="899"/>
        <v>0</v>
      </c>
      <c r="EH404" s="65">
        <f t="shared" si="899"/>
        <v>0</v>
      </c>
      <c r="EI404" s="65">
        <f t="shared" si="899"/>
        <v>0</v>
      </c>
      <c r="EJ404" s="65">
        <f t="shared" si="899"/>
        <v>0</v>
      </c>
      <c r="EK404" s="65">
        <f t="shared" si="899"/>
        <v>0</v>
      </c>
      <c r="EL404" s="65">
        <f t="shared" si="899"/>
        <v>0</v>
      </c>
      <c r="EM404" s="65">
        <f t="shared" si="899"/>
        <v>0</v>
      </c>
      <c r="EN404" s="65">
        <f t="shared" si="899"/>
        <v>0</v>
      </c>
      <c r="EO404" s="65">
        <f t="shared" si="899"/>
        <v>0</v>
      </c>
      <c r="EP404" s="65">
        <f t="shared" si="899"/>
        <v>0</v>
      </c>
      <c r="EQ404" s="65">
        <f t="shared" si="899"/>
        <v>0</v>
      </c>
      <c r="ER404" s="65">
        <f t="shared" si="899"/>
        <v>0</v>
      </c>
      <c r="ES404" s="65">
        <f>SUM(ES405:ES409)</f>
        <v>842436000</v>
      </c>
      <c r="ET404" s="65">
        <f t="shared" ref="ET404:EV404" si="900">SUM(ET405:ET409)</f>
        <v>2574941457</v>
      </c>
      <c r="EU404" s="65">
        <f t="shared" si="900"/>
        <v>1200369463</v>
      </c>
      <c r="EV404" s="65">
        <f t="shared" si="900"/>
        <v>205620000</v>
      </c>
      <c r="EW404" s="675"/>
      <c r="EX404" s="675"/>
      <c r="EY404" s="675"/>
      <c r="EZ404" s="675"/>
      <c r="FA404" s="675"/>
      <c r="FB404" s="675"/>
      <c r="FC404" s="675"/>
      <c r="FD404" s="675"/>
      <c r="FE404" s="675"/>
      <c r="FF404" s="82">
        <f>SUM(FF405:FF409)</f>
        <v>843709080</v>
      </c>
      <c r="FG404" s="65">
        <f>SUM(FG405:FG409)</f>
        <v>4182400859</v>
      </c>
    </row>
    <row r="405" spans="1:163" ht="102.75" customHeight="1" x14ac:dyDescent="0.2">
      <c r="A405" s="299"/>
      <c r="B405" s="317"/>
      <c r="C405" s="217">
        <v>38</v>
      </c>
      <c r="D405" s="241" t="s">
        <v>796</v>
      </c>
      <c r="E405" s="217">
        <v>0</v>
      </c>
      <c r="F405" s="217">
        <v>2</v>
      </c>
      <c r="G405" s="226">
        <v>275</v>
      </c>
      <c r="H405" s="734" t="s">
        <v>888</v>
      </c>
      <c r="I405" s="455" t="s">
        <v>889</v>
      </c>
      <c r="J405" s="223" t="s">
        <v>818</v>
      </c>
      <c r="K405" s="426">
        <v>17</v>
      </c>
      <c r="L405" s="577" t="s">
        <v>58</v>
      </c>
      <c r="M405" s="564" t="s">
        <v>53</v>
      </c>
      <c r="N405" s="564">
        <v>4</v>
      </c>
      <c r="O405" s="490">
        <v>4</v>
      </c>
      <c r="P405" s="956">
        <v>4</v>
      </c>
      <c r="Q405" s="564">
        <v>4</v>
      </c>
      <c r="R405" s="228"/>
      <c r="S405" s="918">
        <v>4</v>
      </c>
      <c r="T405" s="564">
        <v>4</v>
      </c>
      <c r="U405" s="564"/>
      <c r="V405" s="931">
        <v>1</v>
      </c>
      <c r="W405" s="564">
        <v>4</v>
      </c>
      <c r="X405" s="577"/>
      <c r="Y405" s="449">
        <f>BL405/$BL$404</f>
        <v>0.59649200843454397</v>
      </c>
      <c r="Z405" s="227">
        <v>16</v>
      </c>
      <c r="AA405" s="224" t="s">
        <v>375</v>
      </c>
      <c r="AB405" s="77"/>
      <c r="AC405" s="78"/>
      <c r="AD405" s="78"/>
      <c r="AE405" s="78"/>
      <c r="AF405" s="77">
        <v>0</v>
      </c>
      <c r="AG405" s="78"/>
      <c r="AH405" s="78"/>
      <c r="AI405" s="78"/>
      <c r="AJ405" s="78">
        <v>867929144</v>
      </c>
      <c r="AK405" s="75">
        <v>757722528</v>
      </c>
      <c r="AL405" s="75">
        <v>749582182</v>
      </c>
      <c r="AM405" s="75">
        <v>700815273</v>
      </c>
      <c r="AN405" s="77"/>
      <c r="AO405" s="78"/>
      <c r="AP405" s="78"/>
      <c r="AQ405" s="78"/>
      <c r="AR405" s="77"/>
      <c r="AS405" s="78"/>
      <c r="AT405" s="78"/>
      <c r="AU405" s="78"/>
      <c r="AV405" s="77"/>
      <c r="AW405" s="78"/>
      <c r="AX405" s="78"/>
      <c r="AY405" s="78"/>
      <c r="AZ405" s="77"/>
      <c r="BA405" s="78"/>
      <c r="BB405" s="78"/>
      <c r="BC405" s="78"/>
      <c r="BD405" s="77"/>
      <c r="BE405" s="78"/>
      <c r="BF405" s="78"/>
      <c r="BG405" s="78"/>
      <c r="BH405" s="77"/>
      <c r="BI405" s="78"/>
      <c r="BJ405" s="78"/>
      <c r="BK405" s="78"/>
      <c r="BL405" s="67">
        <f>+AB405+AF405+AJ405+AN405+AR405+AV405+AZ405+BD405+BH405</f>
        <v>867929144</v>
      </c>
      <c r="BM405" s="68">
        <f t="shared" ref="BM405:BO409" si="901">AC405+AG405+AK405+AO405+AS405+AW405+BA405+BE405+BI405</f>
        <v>757722528</v>
      </c>
      <c r="BN405" s="68">
        <f t="shared" si="901"/>
        <v>749582182</v>
      </c>
      <c r="BO405" s="68">
        <f t="shared" si="901"/>
        <v>700815273</v>
      </c>
      <c r="BP405" s="682"/>
      <c r="BQ405" s="238"/>
      <c r="BR405" s="238"/>
      <c r="BS405" s="238"/>
      <c r="BT405" s="682"/>
      <c r="BU405" s="238">
        <v>50000000</v>
      </c>
      <c r="BV405" s="238"/>
      <c r="BW405" s="238"/>
      <c r="BX405" s="238"/>
      <c r="BY405" s="685">
        <v>621000000</v>
      </c>
      <c r="BZ405" s="238">
        <v>1171000000</v>
      </c>
      <c r="CA405" s="238">
        <v>1106267862</v>
      </c>
      <c r="CB405" s="238">
        <v>1011643732</v>
      </c>
      <c r="CC405" s="238"/>
      <c r="CD405" s="682"/>
      <c r="CE405" s="238"/>
      <c r="CF405" s="238"/>
      <c r="CG405" s="238"/>
      <c r="CH405" s="682"/>
      <c r="CI405" s="238"/>
      <c r="CJ405" s="238"/>
      <c r="CK405" s="238"/>
      <c r="CL405" s="682"/>
      <c r="CM405" s="238"/>
      <c r="CN405" s="238"/>
      <c r="CO405" s="238"/>
      <c r="CP405" s="682"/>
      <c r="CQ405" s="238"/>
      <c r="CR405" s="238"/>
      <c r="CS405" s="238"/>
      <c r="CT405" s="238"/>
      <c r="CU405" s="682"/>
      <c r="CV405" s="238"/>
      <c r="CW405" s="238"/>
      <c r="CX405" s="238"/>
      <c r="CY405" s="238"/>
      <c r="CZ405" s="682"/>
      <c r="DA405" s="238"/>
      <c r="DB405" s="238"/>
      <c r="DC405" s="238"/>
      <c r="DD405" s="676">
        <f t="shared" ref="DD405:DG409" si="902">BP405+BT405+BY405+CD405+CH405+CL405+CP405+CU405+CZ405</f>
        <v>621000000</v>
      </c>
      <c r="DE405" s="711">
        <f t="shared" si="902"/>
        <v>1221000000</v>
      </c>
      <c r="DF405" s="711">
        <f t="shared" si="902"/>
        <v>1106267862</v>
      </c>
      <c r="DG405" s="711">
        <f t="shared" si="902"/>
        <v>1011643732</v>
      </c>
      <c r="DH405" s="711"/>
      <c r="DI405" s="685"/>
      <c r="DJ405" s="93"/>
      <c r="DK405" s="685"/>
      <c r="DL405" s="685"/>
      <c r="DM405" s="685"/>
      <c r="DN405" s="685">
        <v>502010000</v>
      </c>
      <c r="DO405" s="685"/>
      <c r="DP405" s="685"/>
      <c r="DQ405" s="685">
        <v>502500000</v>
      </c>
      <c r="DR405" s="685">
        <v>975000000</v>
      </c>
      <c r="DS405" s="685">
        <v>609499463</v>
      </c>
      <c r="DT405" s="685">
        <v>54260000</v>
      </c>
      <c r="DU405" s="685"/>
      <c r="DV405" s="685"/>
      <c r="DW405" s="685"/>
      <c r="DX405" s="685"/>
      <c r="DY405" s="685"/>
      <c r="DZ405" s="685"/>
      <c r="EA405" s="685"/>
      <c r="EB405" s="685"/>
      <c r="EC405" s="685"/>
      <c r="ED405" s="685"/>
      <c r="EE405" s="685"/>
      <c r="EF405" s="685"/>
      <c r="EG405" s="685"/>
      <c r="EH405" s="685"/>
      <c r="EI405" s="685"/>
      <c r="EJ405" s="685"/>
      <c r="EK405" s="685"/>
      <c r="EL405" s="685"/>
      <c r="EM405" s="685"/>
      <c r="EN405" s="685"/>
      <c r="EO405" s="685"/>
      <c r="EP405" s="682"/>
      <c r="EQ405" s="682"/>
      <c r="ER405" s="682"/>
      <c r="ES405" s="676">
        <f>DI405+DM405+DQ405+DU405+DY405+EC405+EG405+EK405+EO405</f>
        <v>502500000</v>
      </c>
      <c r="ET405" s="690">
        <f t="shared" ref="ET405:EV409" si="903">DJ405+DN405+DR405+DV405+DZ405+ED405+EH405+EL405+EP405</f>
        <v>1477010000</v>
      </c>
      <c r="EU405" s="690">
        <f t="shared" si="903"/>
        <v>609499463</v>
      </c>
      <c r="EV405" s="690">
        <f t="shared" si="903"/>
        <v>54260000</v>
      </c>
      <c r="EW405" s="834"/>
      <c r="EX405" s="682"/>
      <c r="EY405" s="682">
        <v>503773080</v>
      </c>
      <c r="EZ405" s="682"/>
      <c r="FA405" s="682"/>
      <c r="FB405" s="682"/>
      <c r="FC405" s="682"/>
      <c r="FD405" s="682"/>
      <c r="FE405" s="682"/>
      <c r="FF405" s="676">
        <f t="shared" si="895"/>
        <v>503773080</v>
      </c>
      <c r="FG405" s="107">
        <f>BL405+DD405+ES405+FF405</f>
        <v>2495202224</v>
      </c>
    </row>
    <row r="406" spans="1:163" ht="102.75" customHeight="1" x14ac:dyDescent="0.2">
      <c r="A406" s="299"/>
      <c r="B406" s="317"/>
      <c r="C406" s="240"/>
      <c r="D406" s="280"/>
      <c r="E406" s="240"/>
      <c r="F406" s="240"/>
      <c r="G406" s="226">
        <v>276</v>
      </c>
      <c r="H406" s="734" t="s">
        <v>890</v>
      </c>
      <c r="I406" s="455" t="s">
        <v>891</v>
      </c>
      <c r="J406" s="223" t="s">
        <v>818</v>
      </c>
      <c r="K406" s="426">
        <v>17</v>
      </c>
      <c r="L406" s="577" t="s">
        <v>58</v>
      </c>
      <c r="M406" s="564">
        <v>1</v>
      </c>
      <c r="N406" s="564">
        <v>1</v>
      </c>
      <c r="O406" s="490">
        <v>1</v>
      </c>
      <c r="P406" s="956">
        <v>1</v>
      </c>
      <c r="Q406" s="564">
        <v>1</v>
      </c>
      <c r="R406" s="228"/>
      <c r="S406" s="931">
        <v>1</v>
      </c>
      <c r="T406" s="564">
        <v>1</v>
      </c>
      <c r="U406" s="564"/>
      <c r="V406" s="931">
        <v>0.25</v>
      </c>
      <c r="W406" s="564">
        <v>1</v>
      </c>
      <c r="X406" s="577"/>
      <c r="Y406" s="449">
        <f>BL406/$BL$404</f>
        <v>4.3068222472590172E-2</v>
      </c>
      <c r="Z406" s="226">
        <v>16</v>
      </c>
      <c r="AA406" s="224" t="s">
        <v>375</v>
      </c>
      <c r="AB406" s="77"/>
      <c r="AC406" s="78"/>
      <c r="AD406" s="78"/>
      <c r="AE406" s="78"/>
      <c r="AF406" s="126">
        <v>32666666</v>
      </c>
      <c r="AG406" s="69">
        <f>32666666-17297176.54</f>
        <v>15369489.460000001</v>
      </c>
      <c r="AH406" s="69"/>
      <c r="AI406" s="69"/>
      <c r="AJ406" s="78">
        <v>30000000</v>
      </c>
      <c r="AK406" s="75">
        <v>150206616</v>
      </c>
      <c r="AL406" s="75">
        <v>138639959</v>
      </c>
      <c r="AM406" s="75">
        <v>138639959</v>
      </c>
      <c r="AN406" s="77"/>
      <c r="AO406" s="78"/>
      <c r="AP406" s="78"/>
      <c r="AQ406" s="78"/>
      <c r="AR406" s="77"/>
      <c r="AS406" s="78"/>
      <c r="AT406" s="78"/>
      <c r="AU406" s="78"/>
      <c r="AV406" s="77"/>
      <c r="AW406" s="78"/>
      <c r="AX406" s="78"/>
      <c r="AY406" s="78"/>
      <c r="AZ406" s="77"/>
      <c r="BA406" s="78"/>
      <c r="BB406" s="78"/>
      <c r="BC406" s="78"/>
      <c r="BD406" s="77"/>
      <c r="BE406" s="78"/>
      <c r="BF406" s="78"/>
      <c r="BG406" s="78"/>
      <c r="BH406" s="77"/>
      <c r="BI406" s="78"/>
      <c r="BJ406" s="78"/>
      <c r="BK406" s="78"/>
      <c r="BL406" s="67">
        <f>+AB406+AF406+AJ406+AN406+AR406+AV406+AZ406+BD406+BH406</f>
        <v>62666666</v>
      </c>
      <c r="BM406" s="68">
        <f t="shared" si="901"/>
        <v>165576105.46000001</v>
      </c>
      <c r="BN406" s="68">
        <f t="shared" si="901"/>
        <v>138639959</v>
      </c>
      <c r="BO406" s="68">
        <f t="shared" si="901"/>
        <v>138639959</v>
      </c>
      <c r="BP406" s="682"/>
      <c r="BQ406" s="238"/>
      <c r="BR406" s="238"/>
      <c r="BS406" s="238"/>
      <c r="BT406" s="682">
        <v>41200000</v>
      </c>
      <c r="BU406" s="238">
        <v>64674563</v>
      </c>
      <c r="BV406" s="238">
        <v>58210667</v>
      </c>
      <c r="BW406" s="238">
        <v>58210667</v>
      </c>
      <c r="BX406" s="238"/>
      <c r="BY406" s="685">
        <v>3600000</v>
      </c>
      <c r="BZ406" s="238">
        <v>200200000</v>
      </c>
      <c r="CA406" s="238">
        <v>193940000</v>
      </c>
      <c r="CB406" s="238">
        <v>193940000</v>
      </c>
      <c r="CC406" s="238"/>
      <c r="CD406" s="682"/>
      <c r="CE406" s="238"/>
      <c r="CF406" s="238"/>
      <c r="CG406" s="238"/>
      <c r="CH406" s="682"/>
      <c r="CI406" s="238"/>
      <c r="CJ406" s="238"/>
      <c r="CK406" s="238"/>
      <c r="CL406" s="682"/>
      <c r="CM406" s="238"/>
      <c r="CN406" s="238"/>
      <c r="CO406" s="238"/>
      <c r="CP406" s="682"/>
      <c r="CQ406" s="238"/>
      <c r="CR406" s="238"/>
      <c r="CS406" s="238"/>
      <c r="CT406" s="238"/>
      <c r="CU406" s="682"/>
      <c r="CV406" s="238"/>
      <c r="CW406" s="238"/>
      <c r="CX406" s="238"/>
      <c r="CY406" s="238"/>
      <c r="CZ406" s="682"/>
      <c r="DA406" s="238"/>
      <c r="DB406" s="238"/>
      <c r="DC406" s="238"/>
      <c r="DD406" s="676">
        <f t="shared" si="902"/>
        <v>44800000</v>
      </c>
      <c r="DE406" s="711">
        <f t="shared" si="902"/>
        <v>264874563</v>
      </c>
      <c r="DF406" s="711">
        <f t="shared" si="902"/>
        <v>252150667</v>
      </c>
      <c r="DG406" s="711">
        <f t="shared" si="902"/>
        <v>252150667</v>
      </c>
      <c r="DH406" s="711"/>
      <c r="DI406" s="685"/>
      <c r="DJ406" s="93"/>
      <c r="DK406" s="685"/>
      <c r="DL406" s="685"/>
      <c r="DM406" s="683">
        <v>0</v>
      </c>
      <c r="DN406" s="683">
        <v>108191457</v>
      </c>
      <c r="DO406" s="683"/>
      <c r="DP406" s="683"/>
      <c r="DQ406" s="685">
        <v>36250000</v>
      </c>
      <c r="DR406" s="685">
        <v>225000000</v>
      </c>
      <c r="DS406" s="685">
        <v>210630000</v>
      </c>
      <c r="DT406" s="685">
        <v>52260000</v>
      </c>
      <c r="DU406" s="685">
        <v>0</v>
      </c>
      <c r="DV406" s="685"/>
      <c r="DW406" s="685"/>
      <c r="DX406" s="685"/>
      <c r="DY406" s="685">
        <v>0</v>
      </c>
      <c r="DZ406" s="685"/>
      <c r="EA406" s="685"/>
      <c r="EB406" s="685"/>
      <c r="EC406" s="685">
        <v>0</v>
      </c>
      <c r="ED406" s="685"/>
      <c r="EE406" s="685"/>
      <c r="EF406" s="685"/>
      <c r="EG406" s="685">
        <v>0</v>
      </c>
      <c r="EH406" s="685"/>
      <c r="EI406" s="685"/>
      <c r="EJ406" s="685"/>
      <c r="EK406" s="685">
        <v>0</v>
      </c>
      <c r="EL406" s="685"/>
      <c r="EM406" s="685"/>
      <c r="EN406" s="685"/>
      <c r="EO406" s="685">
        <v>0</v>
      </c>
      <c r="EP406" s="682"/>
      <c r="EQ406" s="682"/>
      <c r="ER406" s="682"/>
      <c r="ES406" s="676">
        <f>DI406+DM406+DQ406+DU406+DY406+EC406+EG406+EK406+EO406</f>
        <v>36250000</v>
      </c>
      <c r="ET406" s="690">
        <f t="shared" si="903"/>
        <v>333191457</v>
      </c>
      <c r="EU406" s="690">
        <f t="shared" si="903"/>
        <v>210630000</v>
      </c>
      <c r="EV406" s="690">
        <f t="shared" si="903"/>
        <v>52260000</v>
      </c>
      <c r="EW406" s="834"/>
      <c r="EX406" s="682"/>
      <c r="EY406" s="682">
        <v>36250000</v>
      </c>
      <c r="EZ406" s="682"/>
      <c r="FA406" s="682"/>
      <c r="FB406" s="682"/>
      <c r="FC406" s="682"/>
      <c r="FD406" s="682"/>
      <c r="FE406" s="682"/>
      <c r="FF406" s="676">
        <f t="shared" si="895"/>
        <v>36250000</v>
      </c>
      <c r="FG406" s="107">
        <f>BL406+DD406+ES406+FF406</f>
        <v>179966666</v>
      </c>
    </row>
    <row r="407" spans="1:163" ht="102.75" customHeight="1" x14ac:dyDescent="0.2">
      <c r="A407" s="299"/>
      <c r="B407" s="317"/>
      <c r="C407" s="240"/>
      <c r="D407" s="280"/>
      <c r="E407" s="240"/>
      <c r="F407" s="240"/>
      <c r="G407" s="226">
        <v>277</v>
      </c>
      <c r="H407" s="734" t="s">
        <v>892</v>
      </c>
      <c r="I407" s="455" t="s">
        <v>893</v>
      </c>
      <c r="J407" s="223" t="s">
        <v>818</v>
      </c>
      <c r="K407" s="426">
        <v>17</v>
      </c>
      <c r="L407" s="577" t="s">
        <v>58</v>
      </c>
      <c r="M407" s="564">
        <v>1</v>
      </c>
      <c r="N407" s="564">
        <v>1</v>
      </c>
      <c r="O407" s="490">
        <v>1</v>
      </c>
      <c r="P407" s="956">
        <v>1</v>
      </c>
      <c r="Q407" s="564">
        <v>1</v>
      </c>
      <c r="R407" s="228"/>
      <c r="S407" s="931">
        <v>0.85</v>
      </c>
      <c r="T407" s="564">
        <v>1</v>
      </c>
      <c r="U407" s="564"/>
      <c r="V407" s="931">
        <v>0.25</v>
      </c>
      <c r="W407" s="564">
        <v>1</v>
      </c>
      <c r="X407" s="577"/>
      <c r="Y407" s="449">
        <f>BL407/$BL$404</f>
        <v>0.33294941403067685</v>
      </c>
      <c r="Z407" s="226">
        <v>16</v>
      </c>
      <c r="AA407" s="224" t="s">
        <v>375</v>
      </c>
      <c r="AB407" s="77"/>
      <c r="AC407" s="78"/>
      <c r="AD407" s="78"/>
      <c r="AE407" s="78"/>
      <c r="AF407" s="126">
        <v>31593578</v>
      </c>
      <c r="AG407" s="69">
        <f>AF407</f>
        <v>31593578</v>
      </c>
      <c r="AH407" s="126">
        <v>12320000</v>
      </c>
      <c r="AI407" s="126">
        <v>12320000</v>
      </c>
      <c r="AJ407" s="75">
        <v>17866391</v>
      </c>
      <c r="AK407" s="75">
        <v>7866391</v>
      </c>
      <c r="AL407" s="75"/>
      <c r="AM407" s="75"/>
      <c r="AN407" s="77">
        <v>435000000</v>
      </c>
      <c r="AO407" s="75">
        <v>170000000</v>
      </c>
      <c r="AP407" s="78">
        <v>164266414</v>
      </c>
      <c r="AQ407" s="78">
        <v>125928628</v>
      </c>
      <c r="AR407" s="77"/>
      <c r="AS407" s="78"/>
      <c r="AT407" s="78"/>
      <c r="AU407" s="78"/>
      <c r="AV407" s="77"/>
      <c r="AW407" s="78"/>
      <c r="AX407" s="78"/>
      <c r="AY407" s="78"/>
      <c r="AZ407" s="77"/>
      <c r="BA407" s="78"/>
      <c r="BB407" s="78"/>
      <c r="BC407" s="78"/>
      <c r="BD407" s="77"/>
      <c r="BE407" s="78"/>
      <c r="BF407" s="78"/>
      <c r="BG407" s="78"/>
      <c r="BH407" s="77"/>
      <c r="BI407" s="78"/>
      <c r="BJ407" s="78"/>
      <c r="BK407" s="78"/>
      <c r="BL407" s="67">
        <f>+AB407+AF407+AJ407+AN407+AR407+AV407+AZ407+BD407+BH407</f>
        <v>484459969</v>
      </c>
      <c r="BM407" s="68">
        <f t="shared" si="901"/>
        <v>209459969</v>
      </c>
      <c r="BN407" s="68">
        <f t="shared" si="901"/>
        <v>176586414</v>
      </c>
      <c r="BO407" s="68">
        <f t="shared" si="901"/>
        <v>138248628</v>
      </c>
      <c r="BP407" s="682"/>
      <c r="BQ407" s="238"/>
      <c r="BR407" s="238"/>
      <c r="BS407" s="238"/>
      <c r="BT407" s="682"/>
      <c r="BU407" s="322">
        <f>'[7]PROYECTO METAS'!$O$20+'[7]PROYECTO METAS'!$O$22</f>
        <v>41066107</v>
      </c>
      <c r="BV407" s="322">
        <f>'[7]PROYECTO METAS'!$O$20+'[7]PROYECTO METAS'!$O$22</f>
        <v>41066107</v>
      </c>
      <c r="BW407" s="322">
        <f>'[7]PROYECTO METAS'!$O$20+'[7]PROYECTO METAS'!$O$22</f>
        <v>41066107</v>
      </c>
      <c r="BX407" s="322"/>
      <c r="BY407" s="685">
        <v>146600000</v>
      </c>
      <c r="BZ407" s="238">
        <v>44964149</v>
      </c>
      <c r="CA407" s="238">
        <v>34332144</v>
      </c>
      <c r="CB407" s="238">
        <v>34332144</v>
      </c>
      <c r="CC407" s="238"/>
      <c r="CD407" s="686">
        <v>200000000</v>
      </c>
      <c r="CE407" s="686">
        <v>284641017</v>
      </c>
      <c r="CF407" s="322">
        <v>241082281</v>
      </c>
      <c r="CG407" s="322">
        <v>218243781</v>
      </c>
      <c r="CH407" s="682"/>
      <c r="CI407" s="238"/>
      <c r="CJ407" s="238"/>
      <c r="CK407" s="238"/>
      <c r="CL407" s="682"/>
      <c r="CM407" s="238"/>
      <c r="CN407" s="238"/>
      <c r="CO407" s="238"/>
      <c r="CP407" s="682"/>
      <c r="CQ407" s="238"/>
      <c r="CR407" s="238"/>
      <c r="CS407" s="238"/>
      <c r="CT407" s="238"/>
      <c r="CU407" s="682"/>
      <c r="CV407" s="238"/>
      <c r="CW407" s="238"/>
      <c r="CX407" s="238"/>
      <c r="CY407" s="238"/>
      <c r="CZ407" s="682"/>
      <c r="DA407" s="238"/>
      <c r="DB407" s="238"/>
      <c r="DC407" s="238"/>
      <c r="DD407" s="676">
        <f t="shared" si="902"/>
        <v>346600000</v>
      </c>
      <c r="DE407" s="711">
        <f t="shared" si="902"/>
        <v>370671273</v>
      </c>
      <c r="DF407" s="711">
        <f t="shared" si="902"/>
        <v>316480532</v>
      </c>
      <c r="DG407" s="711">
        <f t="shared" si="902"/>
        <v>293642032</v>
      </c>
      <c r="DH407" s="711"/>
      <c r="DI407" s="685"/>
      <c r="DJ407" s="93"/>
      <c r="DK407" s="685"/>
      <c r="DL407" s="685"/>
      <c r="DM407" s="683">
        <v>42436000</v>
      </c>
      <c r="DN407" s="683">
        <v>81181264</v>
      </c>
      <c r="DO407" s="683"/>
      <c r="DP407" s="683"/>
      <c r="DQ407" s="685">
        <v>37964000</v>
      </c>
      <c r="DR407" s="685"/>
      <c r="DS407" s="685"/>
      <c r="DT407" s="685"/>
      <c r="DU407" s="685">
        <v>200000000</v>
      </c>
      <c r="DV407" s="685">
        <v>293558736</v>
      </c>
      <c r="DW407" s="685">
        <v>119490000</v>
      </c>
      <c r="DX407" s="685">
        <v>34140000</v>
      </c>
      <c r="DY407" s="685"/>
      <c r="DZ407" s="685"/>
      <c r="EA407" s="685"/>
      <c r="EB407" s="685"/>
      <c r="EC407" s="685"/>
      <c r="ED407" s="685"/>
      <c r="EE407" s="685"/>
      <c r="EF407" s="685"/>
      <c r="EG407" s="685"/>
      <c r="EH407" s="685"/>
      <c r="EI407" s="685"/>
      <c r="EJ407" s="685"/>
      <c r="EK407" s="685"/>
      <c r="EL407" s="685"/>
      <c r="EM407" s="685"/>
      <c r="EN407" s="685"/>
      <c r="EO407" s="685"/>
      <c r="EP407" s="682"/>
      <c r="EQ407" s="682"/>
      <c r="ER407" s="682"/>
      <c r="ES407" s="676">
        <f>DI407+DM407+DQ407+DU407+DY407+EC407+EG407+EK407+EO407</f>
        <v>280400000</v>
      </c>
      <c r="ET407" s="690">
        <f t="shared" si="903"/>
        <v>374740000</v>
      </c>
      <c r="EU407" s="690">
        <f t="shared" si="903"/>
        <v>119490000</v>
      </c>
      <c r="EV407" s="690">
        <f t="shared" si="903"/>
        <v>34140000</v>
      </c>
      <c r="EW407" s="834"/>
      <c r="EX407" s="683">
        <v>43709080</v>
      </c>
      <c r="EY407" s="682">
        <v>36690920</v>
      </c>
      <c r="EZ407" s="682">
        <v>200000000</v>
      </c>
      <c r="FA407" s="682"/>
      <c r="FB407" s="682"/>
      <c r="FC407" s="682"/>
      <c r="FD407" s="682"/>
      <c r="FE407" s="682"/>
      <c r="FF407" s="676">
        <f t="shared" si="895"/>
        <v>280400000</v>
      </c>
      <c r="FG407" s="107">
        <f>BL407+DD407+ES407+FF407</f>
        <v>1391859969</v>
      </c>
    </row>
    <row r="408" spans="1:163" ht="102.75" customHeight="1" x14ac:dyDescent="0.2">
      <c r="A408" s="299"/>
      <c r="B408" s="317"/>
      <c r="C408" s="240"/>
      <c r="D408" s="280"/>
      <c r="E408" s="240"/>
      <c r="F408" s="240"/>
      <c r="G408" s="226">
        <v>278</v>
      </c>
      <c r="H408" s="734" t="s">
        <v>894</v>
      </c>
      <c r="I408" s="455" t="s">
        <v>895</v>
      </c>
      <c r="J408" s="223" t="s">
        <v>818</v>
      </c>
      <c r="K408" s="426">
        <v>17</v>
      </c>
      <c r="L408" s="577" t="s">
        <v>58</v>
      </c>
      <c r="M408" s="564" t="s">
        <v>53</v>
      </c>
      <c r="N408" s="564">
        <v>1</v>
      </c>
      <c r="O408" s="490">
        <v>1</v>
      </c>
      <c r="P408" s="956">
        <v>1</v>
      </c>
      <c r="Q408" s="564">
        <v>1</v>
      </c>
      <c r="R408" s="228"/>
      <c r="S408" s="931">
        <v>1</v>
      </c>
      <c r="T408" s="564">
        <v>1</v>
      </c>
      <c r="U408" s="564"/>
      <c r="V408" s="931">
        <v>0</v>
      </c>
      <c r="W408" s="564">
        <v>1</v>
      </c>
      <c r="X408" s="577"/>
      <c r="Y408" s="449">
        <f>BL408/$BL$404</f>
        <v>5.4980710124377984E-3</v>
      </c>
      <c r="Z408" s="226">
        <v>16</v>
      </c>
      <c r="AA408" s="224" t="s">
        <v>375</v>
      </c>
      <c r="AB408" s="85"/>
      <c r="AC408" s="75"/>
      <c r="AD408" s="75"/>
      <c r="AE408" s="75"/>
      <c r="AF408" s="85"/>
      <c r="AG408" s="75"/>
      <c r="AH408" s="75"/>
      <c r="AI408" s="75"/>
      <c r="AJ408" s="77">
        <v>8000000</v>
      </c>
      <c r="AK408" s="75">
        <v>11466670</v>
      </c>
      <c r="AL408" s="75">
        <v>11466670</v>
      </c>
      <c r="AM408" s="75">
        <v>0</v>
      </c>
      <c r="AN408" s="77"/>
      <c r="AO408" s="78"/>
      <c r="AP408" s="78"/>
      <c r="AQ408" s="75"/>
      <c r="AR408" s="85"/>
      <c r="AS408" s="75"/>
      <c r="AT408" s="75"/>
      <c r="AU408" s="75"/>
      <c r="AV408" s="85"/>
      <c r="AW408" s="75"/>
      <c r="AX408" s="75"/>
      <c r="AY408" s="75"/>
      <c r="AZ408" s="85"/>
      <c r="BA408" s="75"/>
      <c r="BB408" s="75"/>
      <c r="BC408" s="75"/>
      <c r="BD408" s="85"/>
      <c r="BE408" s="75"/>
      <c r="BF408" s="75"/>
      <c r="BG408" s="75"/>
      <c r="BH408" s="85"/>
      <c r="BI408" s="75"/>
      <c r="BJ408" s="75"/>
      <c r="BK408" s="75"/>
      <c r="BL408" s="67">
        <f>+AB408+AF408+AJ408+AN408+AR408+AV408+AZ408+BD408+BH408</f>
        <v>8000000</v>
      </c>
      <c r="BM408" s="68">
        <f t="shared" si="901"/>
        <v>11466670</v>
      </c>
      <c r="BN408" s="68">
        <f t="shared" si="901"/>
        <v>11466670</v>
      </c>
      <c r="BO408" s="68">
        <f t="shared" si="901"/>
        <v>0</v>
      </c>
      <c r="BP408" s="682"/>
      <c r="BQ408" s="238"/>
      <c r="BR408" s="238"/>
      <c r="BS408" s="238"/>
      <c r="BT408" s="682"/>
      <c r="BU408" s="238"/>
      <c r="BV408" s="238"/>
      <c r="BW408" s="238"/>
      <c r="BX408" s="238"/>
      <c r="BY408" s="685">
        <v>5700000</v>
      </c>
      <c r="BZ408" s="737">
        <v>40000000</v>
      </c>
      <c r="CA408" s="238">
        <v>30000000</v>
      </c>
      <c r="CB408" s="238"/>
      <c r="CC408" s="238"/>
      <c r="CD408" s="682"/>
      <c r="CE408" s="238"/>
      <c r="CF408" s="238"/>
      <c r="CG408" s="238"/>
      <c r="CH408" s="682"/>
      <c r="CI408" s="238"/>
      <c r="CJ408" s="238"/>
      <c r="CK408" s="238"/>
      <c r="CL408" s="682"/>
      <c r="CM408" s="238"/>
      <c r="CN408" s="238"/>
      <c r="CO408" s="238"/>
      <c r="CP408" s="682"/>
      <c r="CQ408" s="238"/>
      <c r="CR408" s="238"/>
      <c r="CS408" s="238"/>
      <c r="CT408" s="238"/>
      <c r="CU408" s="682"/>
      <c r="CV408" s="238"/>
      <c r="CW408" s="238"/>
      <c r="CX408" s="238"/>
      <c r="CY408" s="238"/>
      <c r="CZ408" s="682"/>
      <c r="DA408" s="238"/>
      <c r="DB408" s="238"/>
      <c r="DC408" s="238"/>
      <c r="DD408" s="676">
        <f t="shared" si="902"/>
        <v>5700000</v>
      </c>
      <c r="DE408" s="711">
        <f t="shared" si="902"/>
        <v>40000000</v>
      </c>
      <c r="DF408" s="711">
        <f t="shared" si="902"/>
        <v>30000000</v>
      </c>
      <c r="DG408" s="711">
        <f t="shared" si="902"/>
        <v>0</v>
      </c>
      <c r="DH408" s="711"/>
      <c r="DI408" s="685"/>
      <c r="DJ408" s="93"/>
      <c r="DK408" s="685"/>
      <c r="DL408" s="685"/>
      <c r="DM408" s="685"/>
      <c r="DN408" s="685"/>
      <c r="DO408" s="685"/>
      <c r="DP408" s="685"/>
      <c r="DQ408" s="685">
        <v>4600000</v>
      </c>
      <c r="DR408" s="685">
        <v>18000000</v>
      </c>
      <c r="DS408" s="685"/>
      <c r="DT408" s="685"/>
      <c r="DU408" s="685"/>
      <c r="DV408" s="685"/>
      <c r="DW408" s="685"/>
      <c r="DX408" s="685"/>
      <c r="DY408" s="685"/>
      <c r="DZ408" s="685"/>
      <c r="EA408" s="685"/>
      <c r="EB408" s="685"/>
      <c r="EC408" s="685"/>
      <c r="ED408" s="685"/>
      <c r="EE408" s="685"/>
      <c r="EF408" s="685"/>
      <c r="EG408" s="685"/>
      <c r="EH408" s="685"/>
      <c r="EI408" s="685"/>
      <c r="EJ408" s="685"/>
      <c r="EK408" s="685"/>
      <c r="EL408" s="685"/>
      <c r="EM408" s="685"/>
      <c r="EN408" s="685"/>
      <c r="EO408" s="685"/>
      <c r="EP408" s="682"/>
      <c r="EQ408" s="682"/>
      <c r="ER408" s="682"/>
      <c r="ES408" s="676">
        <f>DI408+DM408+DQ408+DU408+DY408+EC408+EG408+EK408+EO408</f>
        <v>4600000</v>
      </c>
      <c r="ET408" s="690">
        <f t="shared" si="903"/>
        <v>18000000</v>
      </c>
      <c r="EU408" s="690">
        <f t="shared" si="903"/>
        <v>0</v>
      </c>
      <c r="EV408" s="690">
        <f t="shared" si="903"/>
        <v>0</v>
      </c>
      <c r="EW408" s="834"/>
      <c r="EX408" s="682"/>
      <c r="EY408" s="682">
        <v>4600000</v>
      </c>
      <c r="EZ408" s="682"/>
      <c r="FA408" s="682"/>
      <c r="FB408" s="682"/>
      <c r="FC408" s="682"/>
      <c r="FD408" s="682"/>
      <c r="FE408" s="682"/>
      <c r="FF408" s="676">
        <f t="shared" si="895"/>
        <v>4600000</v>
      </c>
      <c r="FG408" s="107">
        <f>BL408+DD408+ES408+FF408</f>
        <v>22900000</v>
      </c>
    </row>
    <row r="409" spans="1:163" ht="102.75" customHeight="1" x14ac:dyDescent="0.2">
      <c r="A409" s="299"/>
      <c r="B409" s="317"/>
      <c r="C409" s="239"/>
      <c r="D409" s="244"/>
      <c r="E409" s="239"/>
      <c r="F409" s="239"/>
      <c r="G409" s="226">
        <v>279</v>
      </c>
      <c r="H409" s="734" t="s">
        <v>896</v>
      </c>
      <c r="I409" s="455" t="s">
        <v>897</v>
      </c>
      <c r="J409" s="223" t="s">
        <v>818</v>
      </c>
      <c r="K409" s="426">
        <v>17</v>
      </c>
      <c r="L409" s="577" t="s">
        <v>58</v>
      </c>
      <c r="M409" s="564" t="s">
        <v>53</v>
      </c>
      <c r="N409" s="564">
        <v>1</v>
      </c>
      <c r="O409" s="490">
        <v>1</v>
      </c>
      <c r="P409" s="956">
        <v>1</v>
      </c>
      <c r="Q409" s="564">
        <v>1</v>
      </c>
      <c r="R409" s="228"/>
      <c r="S409" s="931">
        <v>1</v>
      </c>
      <c r="T409" s="564">
        <v>1</v>
      </c>
      <c r="U409" s="564"/>
      <c r="V409" s="931">
        <v>0.25</v>
      </c>
      <c r="W409" s="564">
        <v>1</v>
      </c>
      <c r="X409" s="577"/>
      <c r="Y409" s="449">
        <f>BL409/$BL$404</f>
        <v>2.1992284049751194E-2</v>
      </c>
      <c r="Z409" s="226">
        <v>16</v>
      </c>
      <c r="AA409" s="224" t="s">
        <v>375</v>
      </c>
      <c r="AB409" s="85"/>
      <c r="AC409" s="75"/>
      <c r="AD409" s="75"/>
      <c r="AE409" s="75"/>
      <c r="AF409" s="85"/>
      <c r="AG409" s="75"/>
      <c r="AH409" s="75"/>
      <c r="AI409" s="75"/>
      <c r="AJ409" s="77">
        <v>32000000</v>
      </c>
      <c r="AK409" s="75">
        <v>28533330</v>
      </c>
      <c r="AL409" s="75">
        <v>28533330</v>
      </c>
      <c r="AM409" s="75">
        <v>28533330</v>
      </c>
      <c r="AN409" s="77"/>
      <c r="AO409" s="78"/>
      <c r="AP409" s="78"/>
      <c r="AQ409" s="75"/>
      <c r="AR409" s="85"/>
      <c r="AS409" s="75"/>
      <c r="AT409" s="75"/>
      <c r="AU409" s="75"/>
      <c r="AV409" s="85"/>
      <c r="AW409" s="75"/>
      <c r="AX409" s="75"/>
      <c r="AY409" s="75"/>
      <c r="AZ409" s="85"/>
      <c r="BA409" s="75"/>
      <c r="BB409" s="75"/>
      <c r="BC409" s="75"/>
      <c r="BD409" s="85"/>
      <c r="BE409" s="75"/>
      <c r="BF409" s="75"/>
      <c r="BG409" s="75"/>
      <c r="BH409" s="85"/>
      <c r="BI409" s="75"/>
      <c r="BJ409" s="75"/>
      <c r="BK409" s="75"/>
      <c r="BL409" s="67">
        <f>+AB409+AF409+AJ409+AN409+AR409+AV409+AZ409+BD409+BH409</f>
        <v>32000000</v>
      </c>
      <c r="BM409" s="68">
        <f t="shared" si="901"/>
        <v>28533330</v>
      </c>
      <c r="BN409" s="68">
        <f t="shared" si="901"/>
        <v>28533330</v>
      </c>
      <c r="BO409" s="68">
        <f t="shared" si="901"/>
        <v>28533330</v>
      </c>
      <c r="BP409" s="682"/>
      <c r="BQ409" s="238"/>
      <c r="BR409" s="238"/>
      <c r="BS409" s="238"/>
      <c r="BT409" s="682"/>
      <c r="BU409" s="238">
        <v>65388531</v>
      </c>
      <c r="BV409" s="238">
        <v>59102660</v>
      </c>
      <c r="BW409" s="238">
        <v>59102660</v>
      </c>
      <c r="BX409" s="238"/>
      <c r="BY409" s="685">
        <v>23100000</v>
      </c>
      <c r="BZ409" s="238">
        <v>268800000</v>
      </c>
      <c r="CA409" s="238">
        <v>261028325</v>
      </c>
      <c r="CB409" s="238">
        <v>261028325</v>
      </c>
      <c r="CC409" s="238"/>
      <c r="CD409" s="682"/>
      <c r="CE409" s="238"/>
      <c r="CF409" s="238"/>
      <c r="CG409" s="238"/>
      <c r="CH409" s="682"/>
      <c r="CI409" s="238"/>
      <c r="CJ409" s="238"/>
      <c r="CK409" s="238"/>
      <c r="CL409" s="682"/>
      <c r="CM409" s="238"/>
      <c r="CN409" s="238"/>
      <c r="CO409" s="238"/>
      <c r="CP409" s="682"/>
      <c r="CQ409" s="238"/>
      <c r="CR409" s="238"/>
      <c r="CS409" s="238"/>
      <c r="CT409" s="238"/>
      <c r="CU409" s="682"/>
      <c r="CV409" s="238"/>
      <c r="CW409" s="238"/>
      <c r="CX409" s="238"/>
      <c r="CY409" s="238"/>
      <c r="CZ409" s="682"/>
      <c r="DA409" s="238"/>
      <c r="DB409" s="238"/>
      <c r="DC409" s="238"/>
      <c r="DD409" s="676">
        <f t="shared" si="902"/>
        <v>23100000</v>
      </c>
      <c r="DE409" s="711">
        <f t="shared" si="902"/>
        <v>334188531</v>
      </c>
      <c r="DF409" s="711">
        <f t="shared" si="902"/>
        <v>320130985</v>
      </c>
      <c r="DG409" s="711">
        <f t="shared" si="902"/>
        <v>320130985</v>
      </c>
      <c r="DH409" s="711"/>
      <c r="DI409" s="685"/>
      <c r="DJ409" s="93"/>
      <c r="DK409" s="685"/>
      <c r="DL409" s="685"/>
      <c r="DM409" s="685"/>
      <c r="DN409" s="685">
        <v>72000000</v>
      </c>
      <c r="DO409" s="685"/>
      <c r="DP409" s="685"/>
      <c r="DQ409" s="685">
        <f>18500000+186000</f>
        <v>18686000</v>
      </c>
      <c r="DR409" s="685">
        <v>300000000</v>
      </c>
      <c r="DS409" s="685">
        <v>260750000</v>
      </c>
      <c r="DT409" s="685">
        <v>64960000</v>
      </c>
      <c r="DU409" s="685"/>
      <c r="DV409" s="685"/>
      <c r="DW409" s="685"/>
      <c r="DX409" s="685"/>
      <c r="DY409" s="685"/>
      <c r="DZ409" s="685"/>
      <c r="EA409" s="685"/>
      <c r="EB409" s="685"/>
      <c r="EC409" s="685"/>
      <c r="ED409" s="685"/>
      <c r="EE409" s="685"/>
      <c r="EF409" s="685"/>
      <c r="EG409" s="685"/>
      <c r="EH409" s="685"/>
      <c r="EI409" s="685"/>
      <c r="EJ409" s="685"/>
      <c r="EK409" s="685"/>
      <c r="EL409" s="685"/>
      <c r="EM409" s="685"/>
      <c r="EN409" s="685"/>
      <c r="EO409" s="685"/>
      <c r="EP409" s="682"/>
      <c r="EQ409" s="682"/>
      <c r="ER409" s="682"/>
      <c r="ES409" s="676">
        <f>DI409+DM409+DQ409+DU409+DY409+EC409+EG409+EK409+EO409</f>
        <v>18686000</v>
      </c>
      <c r="ET409" s="690">
        <f t="shared" si="903"/>
        <v>372000000</v>
      </c>
      <c r="EU409" s="690">
        <f t="shared" si="903"/>
        <v>260750000</v>
      </c>
      <c r="EV409" s="690">
        <f t="shared" si="903"/>
        <v>64960000</v>
      </c>
      <c r="EW409" s="834"/>
      <c r="EX409" s="682"/>
      <c r="EY409" s="682">
        <v>18686000</v>
      </c>
      <c r="EZ409" s="682"/>
      <c r="FA409" s="682"/>
      <c r="FB409" s="682"/>
      <c r="FC409" s="682"/>
      <c r="FD409" s="682"/>
      <c r="FE409" s="682"/>
      <c r="FF409" s="676">
        <f t="shared" si="895"/>
        <v>18686000</v>
      </c>
      <c r="FG409" s="107">
        <f>BL409+DD409+ES409+FF409</f>
        <v>92472000</v>
      </c>
    </row>
    <row r="410" spans="1:163" ht="24.75" customHeight="1" x14ac:dyDescent="0.2">
      <c r="A410" s="299"/>
      <c r="B410" s="317"/>
      <c r="C410" s="205">
        <v>89</v>
      </c>
      <c r="D410" s="206" t="s">
        <v>898</v>
      </c>
      <c r="E410" s="209"/>
      <c r="F410" s="209"/>
      <c r="G410" s="210"/>
      <c r="H410" s="209"/>
      <c r="I410" s="209"/>
      <c r="J410" s="208"/>
      <c r="K410" s="210"/>
      <c r="L410" s="211"/>
      <c r="M410" s="209"/>
      <c r="N410" s="209"/>
      <c r="O410" s="212"/>
      <c r="P410" s="211"/>
      <c r="Q410" s="209"/>
      <c r="R410" s="213"/>
      <c r="S410" s="865"/>
      <c r="T410" s="209"/>
      <c r="U410" s="209"/>
      <c r="V410" s="212"/>
      <c r="W410" s="210"/>
      <c r="X410" s="210"/>
      <c r="Y410" s="300"/>
      <c r="Z410" s="210"/>
      <c r="AA410" s="210"/>
      <c r="AB410" s="65">
        <f t="shared" ref="AB410:BK410" si="904">SUM(AB411:AB420)</f>
        <v>0</v>
      </c>
      <c r="AC410" s="65">
        <f t="shared" si="904"/>
        <v>0</v>
      </c>
      <c r="AD410" s="65">
        <f t="shared" si="904"/>
        <v>0</v>
      </c>
      <c r="AE410" s="65">
        <f t="shared" si="904"/>
        <v>0</v>
      </c>
      <c r="AF410" s="65">
        <f t="shared" si="904"/>
        <v>0</v>
      </c>
      <c r="AG410" s="65">
        <f t="shared" si="904"/>
        <v>0</v>
      </c>
      <c r="AH410" s="65">
        <f t="shared" si="904"/>
        <v>0</v>
      </c>
      <c r="AI410" s="65">
        <f t="shared" si="904"/>
        <v>0</v>
      </c>
      <c r="AJ410" s="65">
        <f t="shared" si="904"/>
        <v>831456356</v>
      </c>
      <c r="AK410" s="65">
        <f t="shared" si="904"/>
        <v>1072224581</v>
      </c>
      <c r="AL410" s="65">
        <f t="shared" si="904"/>
        <v>710097011</v>
      </c>
      <c r="AM410" s="65">
        <f t="shared" si="904"/>
        <v>660858105</v>
      </c>
      <c r="AN410" s="65">
        <f t="shared" si="904"/>
        <v>0</v>
      </c>
      <c r="AO410" s="65">
        <f t="shared" si="904"/>
        <v>0</v>
      </c>
      <c r="AP410" s="65">
        <f t="shared" si="904"/>
        <v>0</v>
      </c>
      <c r="AQ410" s="65">
        <f t="shared" si="904"/>
        <v>0</v>
      </c>
      <c r="AR410" s="65">
        <f t="shared" si="904"/>
        <v>0</v>
      </c>
      <c r="AS410" s="65">
        <f t="shared" si="904"/>
        <v>0</v>
      </c>
      <c r="AT410" s="65">
        <f t="shared" si="904"/>
        <v>0</v>
      </c>
      <c r="AU410" s="65">
        <f t="shared" si="904"/>
        <v>0</v>
      </c>
      <c r="AV410" s="65">
        <f t="shared" si="904"/>
        <v>0</v>
      </c>
      <c r="AW410" s="65">
        <f t="shared" si="904"/>
        <v>0</v>
      </c>
      <c r="AX410" s="65">
        <f t="shared" si="904"/>
        <v>0</v>
      </c>
      <c r="AY410" s="65">
        <f t="shared" si="904"/>
        <v>0</v>
      </c>
      <c r="AZ410" s="65">
        <f t="shared" si="904"/>
        <v>0</v>
      </c>
      <c r="BA410" s="65">
        <f t="shared" si="904"/>
        <v>0</v>
      </c>
      <c r="BB410" s="65">
        <f t="shared" si="904"/>
        <v>0</v>
      </c>
      <c r="BC410" s="65">
        <f t="shared" si="904"/>
        <v>0</v>
      </c>
      <c r="BD410" s="65">
        <f t="shared" si="904"/>
        <v>0</v>
      </c>
      <c r="BE410" s="65">
        <f t="shared" si="904"/>
        <v>0</v>
      </c>
      <c r="BF410" s="65">
        <f t="shared" si="904"/>
        <v>0</v>
      </c>
      <c r="BG410" s="65">
        <f t="shared" si="904"/>
        <v>0</v>
      </c>
      <c r="BH410" s="65">
        <f t="shared" si="904"/>
        <v>0</v>
      </c>
      <c r="BI410" s="65">
        <f t="shared" si="904"/>
        <v>0</v>
      </c>
      <c r="BJ410" s="65">
        <f t="shared" si="904"/>
        <v>0</v>
      </c>
      <c r="BK410" s="65">
        <f t="shared" si="904"/>
        <v>0</v>
      </c>
      <c r="BL410" s="66">
        <f>SUM(BL411:BL420)</f>
        <v>831456356</v>
      </c>
      <c r="BM410" s="65">
        <f>SUM(BM411:BM420)</f>
        <v>1072224581</v>
      </c>
      <c r="BN410" s="65">
        <f t="shared" ref="BN410:ED410" si="905">SUM(BN411:BN420)</f>
        <v>710097011</v>
      </c>
      <c r="BO410" s="65">
        <f t="shared" si="905"/>
        <v>660858105</v>
      </c>
      <c r="BP410" s="65">
        <f t="shared" si="905"/>
        <v>4000000000</v>
      </c>
      <c r="BQ410" s="135">
        <f t="shared" ref="BQ410:DC410" si="906">SUM(BQ411:BQ420)</f>
        <v>0</v>
      </c>
      <c r="BR410" s="135">
        <f t="shared" si="906"/>
        <v>0</v>
      </c>
      <c r="BS410" s="135">
        <f t="shared" si="906"/>
        <v>0</v>
      </c>
      <c r="BT410" s="65">
        <f t="shared" si="906"/>
        <v>0</v>
      </c>
      <c r="BU410" s="135">
        <f t="shared" si="906"/>
        <v>1750000000</v>
      </c>
      <c r="BV410" s="135">
        <f t="shared" si="906"/>
        <v>156360992</v>
      </c>
      <c r="BW410" s="135">
        <f t="shared" si="906"/>
        <v>156360992</v>
      </c>
      <c r="BX410" s="135"/>
      <c r="BY410" s="65">
        <f t="shared" si="906"/>
        <v>554152274</v>
      </c>
      <c r="BZ410" s="135">
        <f t="shared" si="906"/>
        <v>1274152274</v>
      </c>
      <c r="CA410" s="135">
        <f t="shared" si="906"/>
        <v>1225306805</v>
      </c>
      <c r="CB410" s="135">
        <f t="shared" si="906"/>
        <v>1141406805</v>
      </c>
      <c r="CC410" s="135"/>
      <c r="CD410" s="65">
        <f t="shared" si="906"/>
        <v>0</v>
      </c>
      <c r="CE410" s="135">
        <f t="shared" si="906"/>
        <v>0</v>
      </c>
      <c r="CF410" s="135">
        <f t="shared" si="906"/>
        <v>0</v>
      </c>
      <c r="CG410" s="135">
        <f t="shared" si="906"/>
        <v>0</v>
      </c>
      <c r="CH410" s="65">
        <f t="shared" si="906"/>
        <v>0</v>
      </c>
      <c r="CI410" s="135">
        <f t="shared" si="906"/>
        <v>0</v>
      </c>
      <c r="CJ410" s="135">
        <f t="shared" si="906"/>
        <v>0</v>
      </c>
      <c r="CK410" s="135">
        <f t="shared" si="906"/>
        <v>0</v>
      </c>
      <c r="CL410" s="65">
        <f t="shared" si="906"/>
        <v>0</v>
      </c>
      <c r="CM410" s="135">
        <f t="shared" si="906"/>
        <v>0</v>
      </c>
      <c r="CN410" s="135">
        <f t="shared" si="906"/>
        <v>0</v>
      </c>
      <c r="CO410" s="135">
        <f t="shared" si="906"/>
        <v>0</v>
      </c>
      <c r="CP410" s="65">
        <f t="shared" si="906"/>
        <v>0</v>
      </c>
      <c r="CQ410" s="135">
        <f t="shared" si="906"/>
        <v>0</v>
      </c>
      <c r="CR410" s="135">
        <f t="shared" si="906"/>
        <v>0</v>
      </c>
      <c r="CS410" s="135">
        <f t="shared" si="906"/>
        <v>0</v>
      </c>
      <c r="CT410" s="135"/>
      <c r="CU410" s="65">
        <f t="shared" si="906"/>
        <v>0</v>
      </c>
      <c r="CV410" s="135">
        <f t="shared" si="906"/>
        <v>0</v>
      </c>
      <c r="CW410" s="135">
        <f t="shared" si="906"/>
        <v>0</v>
      </c>
      <c r="CX410" s="135">
        <f t="shared" si="906"/>
        <v>0</v>
      </c>
      <c r="CY410" s="135"/>
      <c r="CZ410" s="65">
        <f t="shared" si="906"/>
        <v>0</v>
      </c>
      <c r="DA410" s="135">
        <f t="shared" si="906"/>
        <v>0</v>
      </c>
      <c r="DB410" s="135">
        <f t="shared" si="906"/>
        <v>0</v>
      </c>
      <c r="DC410" s="135">
        <f t="shared" si="906"/>
        <v>0</v>
      </c>
      <c r="DD410" s="65">
        <f t="shared" si="905"/>
        <v>4554152274</v>
      </c>
      <c r="DE410" s="65">
        <f t="shared" si="905"/>
        <v>3024152274</v>
      </c>
      <c r="DF410" s="65">
        <f t="shared" si="905"/>
        <v>1381667797</v>
      </c>
      <c r="DG410" s="65">
        <f t="shared" si="905"/>
        <v>1297767797</v>
      </c>
      <c r="DH410" s="65"/>
      <c r="DI410" s="65">
        <f t="shared" si="905"/>
        <v>0</v>
      </c>
      <c r="DJ410" s="65">
        <f t="shared" si="905"/>
        <v>5000000000</v>
      </c>
      <c r="DK410" s="65">
        <f t="shared" si="905"/>
        <v>0</v>
      </c>
      <c r="DL410" s="65">
        <f t="shared" si="905"/>
        <v>0</v>
      </c>
      <c r="DM410" s="65">
        <f t="shared" si="905"/>
        <v>0</v>
      </c>
      <c r="DN410" s="65">
        <f t="shared" si="905"/>
        <v>700000000</v>
      </c>
      <c r="DO410" s="65">
        <f t="shared" si="905"/>
        <v>27840000</v>
      </c>
      <c r="DP410" s="65">
        <f t="shared" si="905"/>
        <v>4640000</v>
      </c>
      <c r="DQ410" s="65">
        <f t="shared" si="905"/>
        <v>215304749</v>
      </c>
      <c r="DR410" s="65">
        <f t="shared" si="905"/>
        <v>1188000000</v>
      </c>
      <c r="DS410" s="65">
        <f t="shared" si="905"/>
        <v>420120000</v>
      </c>
      <c r="DT410" s="65">
        <f t="shared" si="905"/>
        <v>94460000</v>
      </c>
      <c r="DU410" s="65">
        <f t="shared" si="905"/>
        <v>0</v>
      </c>
      <c r="DV410" s="65">
        <f t="shared" si="905"/>
        <v>0</v>
      </c>
      <c r="DW410" s="65">
        <f t="shared" si="905"/>
        <v>0</v>
      </c>
      <c r="DX410" s="65">
        <f t="shared" si="905"/>
        <v>0</v>
      </c>
      <c r="DY410" s="65">
        <f t="shared" si="905"/>
        <v>0</v>
      </c>
      <c r="DZ410" s="65">
        <f t="shared" si="905"/>
        <v>0</v>
      </c>
      <c r="EA410" s="65">
        <f t="shared" si="905"/>
        <v>0</v>
      </c>
      <c r="EB410" s="65">
        <f t="shared" si="905"/>
        <v>0</v>
      </c>
      <c r="EC410" s="65">
        <f t="shared" si="905"/>
        <v>0</v>
      </c>
      <c r="ED410" s="65">
        <f t="shared" si="905"/>
        <v>0</v>
      </c>
      <c r="EE410" s="65">
        <f t="shared" ref="EE410:ER410" si="907">SUM(EE411:EE420)</f>
        <v>0</v>
      </c>
      <c r="EF410" s="65">
        <f t="shared" si="907"/>
        <v>0</v>
      </c>
      <c r="EG410" s="65">
        <f t="shared" si="907"/>
        <v>0</v>
      </c>
      <c r="EH410" s="65">
        <f t="shared" si="907"/>
        <v>0</v>
      </c>
      <c r="EI410" s="65">
        <f t="shared" si="907"/>
        <v>0</v>
      </c>
      <c r="EJ410" s="65">
        <f t="shared" si="907"/>
        <v>0</v>
      </c>
      <c r="EK410" s="65">
        <f t="shared" si="907"/>
        <v>0</v>
      </c>
      <c r="EL410" s="65">
        <f t="shared" si="907"/>
        <v>0</v>
      </c>
      <c r="EM410" s="65">
        <f t="shared" si="907"/>
        <v>0</v>
      </c>
      <c r="EN410" s="65">
        <f t="shared" si="907"/>
        <v>0</v>
      </c>
      <c r="EO410" s="65">
        <f t="shared" si="907"/>
        <v>0</v>
      </c>
      <c r="EP410" s="65">
        <f t="shared" si="907"/>
        <v>0</v>
      </c>
      <c r="EQ410" s="65">
        <f t="shared" si="907"/>
        <v>0</v>
      </c>
      <c r="ER410" s="65">
        <f t="shared" si="907"/>
        <v>0</v>
      </c>
      <c r="ES410" s="65">
        <f>SUM(ES411:ES420)</f>
        <v>215304749</v>
      </c>
      <c r="ET410" s="65">
        <f t="shared" ref="ET410:EV410" si="908">SUM(ET411:ET420)</f>
        <v>6888000000</v>
      </c>
      <c r="EU410" s="65">
        <f t="shared" si="908"/>
        <v>447960000</v>
      </c>
      <c r="EV410" s="65">
        <f t="shared" si="908"/>
        <v>99100000</v>
      </c>
      <c r="EW410" s="675"/>
      <c r="EX410" s="675"/>
      <c r="EY410" s="675"/>
      <c r="EZ410" s="675"/>
      <c r="FA410" s="675"/>
      <c r="FB410" s="675"/>
      <c r="FC410" s="675"/>
      <c r="FD410" s="675"/>
      <c r="FE410" s="675"/>
      <c r="FF410" s="82">
        <f>SUM(FF411:FF420)</f>
        <v>150000000</v>
      </c>
      <c r="FG410" s="65">
        <f>SUM(FG411:FG420)</f>
        <v>5750913379</v>
      </c>
    </row>
    <row r="411" spans="1:163" s="234" customFormat="1" ht="97.5" customHeight="1" x14ac:dyDescent="0.25">
      <c r="A411" s="299"/>
      <c r="B411" s="317"/>
      <c r="C411" s="217">
        <v>38</v>
      </c>
      <c r="D411" s="241" t="s">
        <v>796</v>
      </c>
      <c r="E411" s="217">
        <v>0</v>
      </c>
      <c r="F411" s="217">
        <v>2</v>
      </c>
      <c r="G411" s="226">
        <v>280</v>
      </c>
      <c r="H411" s="734" t="s">
        <v>899</v>
      </c>
      <c r="I411" s="455" t="s">
        <v>900</v>
      </c>
      <c r="J411" s="223" t="s">
        <v>901</v>
      </c>
      <c r="K411" s="426">
        <v>17</v>
      </c>
      <c r="L411" s="489" t="s">
        <v>58</v>
      </c>
      <c r="M411" s="490">
        <v>0</v>
      </c>
      <c r="N411" s="490">
        <v>1</v>
      </c>
      <c r="O411" s="490">
        <v>0</v>
      </c>
      <c r="P411" s="956"/>
      <c r="Q411" s="490">
        <v>1</v>
      </c>
      <c r="R411" s="228"/>
      <c r="S411" s="932">
        <v>1</v>
      </c>
      <c r="T411" s="490">
        <v>1</v>
      </c>
      <c r="U411" s="490"/>
      <c r="V411" s="932">
        <v>0.17</v>
      </c>
      <c r="W411" s="490">
        <v>1</v>
      </c>
      <c r="X411" s="489"/>
      <c r="Y411" s="388">
        <f t="shared" ref="Y411:Y420" si="909">BL411/$BL$410</f>
        <v>0</v>
      </c>
      <c r="Z411" s="227">
        <v>10</v>
      </c>
      <c r="AA411" s="224" t="s">
        <v>385</v>
      </c>
      <c r="AB411" s="85"/>
      <c r="AC411" s="75"/>
      <c r="AD411" s="68"/>
      <c r="AE411" s="68"/>
      <c r="AF411" s="85"/>
      <c r="AG411" s="75"/>
      <c r="AH411" s="75"/>
      <c r="AI411" s="75"/>
      <c r="AJ411" s="77"/>
      <c r="AK411" s="78"/>
      <c r="AL411" s="78"/>
      <c r="AM411" s="78"/>
      <c r="AN411" s="77"/>
      <c r="AO411" s="78"/>
      <c r="AP411" s="78"/>
      <c r="AQ411" s="75"/>
      <c r="AR411" s="85"/>
      <c r="AS411" s="75"/>
      <c r="AT411" s="68"/>
      <c r="AU411" s="68"/>
      <c r="AV411" s="85"/>
      <c r="AW411" s="75"/>
      <c r="AX411" s="75"/>
      <c r="AY411" s="75"/>
      <c r="AZ411" s="85"/>
      <c r="BA411" s="75"/>
      <c r="BB411" s="75"/>
      <c r="BC411" s="75"/>
      <c r="BD411" s="85"/>
      <c r="BE411" s="75"/>
      <c r="BF411" s="68"/>
      <c r="BG411" s="68"/>
      <c r="BH411" s="85"/>
      <c r="BI411" s="75"/>
      <c r="BJ411" s="75"/>
      <c r="BK411" s="75"/>
      <c r="BL411" s="67">
        <f t="shared" ref="BL411:BL420" si="910">+AB411+AF411+AJ411+AN411+AR411+AV411+AZ411+BD411+BH411</f>
        <v>0</v>
      </c>
      <c r="BM411" s="68">
        <f t="shared" ref="BM411:BM420" si="911">AC411+AG411+AK411+AO411+AS411+AW411+BA411+BE411+BI411</f>
        <v>0</v>
      </c>
      <c r="BN411" s="68">
        <f t="shared" ref="BN411:BN420" si="912">AD411+AH411+AL411+AP411+AT411+AX411+BB411+BF411+BJ411</f>
        <v>0</v>
      </c>
      <c r="BO411" s="68">
        <f t="shared" ref="BO411:BO420" si="913">AE411+AI411+AM411+AQ411+AU411+AY411+BC411+BG411+BK411</f>
        <v>0</v>
      </c>
      <c r="BP411" s="682"/>
      <c r="BQ411" s="238"/>
      <c r="BR411" s="238"/>
      <c r="BS411" s="238"/>
      <c r="BT411" s="682"/>
      <c r="BU411" s="238"/>
      <c r="BV411" s="238"/>
      <c r="BW411" s="238"/>
      <c r="BX411" s="238"/>
      <c r="BY411" s="685">
        <v>20000000</v>
      </c>
      <c r="BZ411" s="238">
        <v>70000000</v>
      </c>
      <c r="CA411" s="238">
        <v>69601700</v>
      </c>
      <c r="CB411" s="238">
        <v>69601700</v>
      </c>
      <c r="CC411" s="238"/>
      <c r="CD411" s="682"/>
      <c r="CE411" s="238"/>
      <c r="CF411" s="238"/>
      <c r="CG411" s="238"/>
      <c r="CH411" s="682"/>
      <c r="CI411" s="238"/>
      <c r="CJ411" s="238"/>
      <c r="CK411" s="238"/>
      <c r="CL411" s="682"/>
      <c r="CM411" s="238"/>
      <c r="CN411" s="238"/>
      <c r="CO411" s="238"/>
      <c r="CP411" s="682"/>
      <c r="CQ411" s="238"/>
      <c r="CR411" s="238"/>
      <c r="CS411" s="238"/>
      <c r="CT411" s="238"/>
      <c r="CU411" s="682"/>
      <c r="CV411" s="238"/>
      <c r="CW411" s="238"/>
      <c r="CX411" s="238"/>
      <c r="CY411" s="238"/>
      <c r="CZ411" s="682"/>
      <c r="DA411" s="238"/>
      <c r="DB411" s="238"/>
      <c r="DC411" s="238"/>
      <c r="DD411" s="676">
        <f t="shared" ref="DD411:DD420" si="914">BP411+BT411+BY411+CD411+CH411+CL411+CP411+CU411+CZ411</f>
        <v>20000000</v>
      </c>
      <c r="DE411" s="711">
        <f t="shared" ref="DE411:DE420" si="915">BQ411+BU411+BZ411+CE411+CI411+CM411+CQ411+CV411+DA411</f>
        <v>70000000</v>
      </c>
      <c r="DF411" s="711">
        <f t="shared" ref="DF411:DF420" si="916">BR411+BV411+CA411+CF411+CJ411+CN411+CR411+CW411+DB411</f>
        <v>69601700</v>
      </c>
      <c r="DG411" s="711">
        <f t="shared" ref="DG411:DG420" si="917">BS411+BW411+CB411+CG411+CK411+CO411+CS411+CX411+DC411</f>
        <v>69601700</v>
      </c>
      <c r="DH411" s="711"/>
      <c r="DI411" s="685"/>
      <c r="DJ411" s="93"/>
      <c r="DK411" s="685"/>
      <c r="DL411" s="685"/>
      <c r="DM411" s="685"/>
      <c r="DN411" s="685"/>
      <c r="DO411" s="685"/>
      <c r="DP411" s="685"/>
      <c r="DQ411" s="685">
        <v>15000000</v>
      </c>
      <c r="DR411" s="685">
        <v>25000000</v>
      </c>
      <c r="DS411" s="685">
        <v>12000000</v>
      </c>
      <c r="DT411" s="685">
        <v>2000000</v>
      </c>
      <c r="DU411" s="685"/>
      <c r="DV411" s="685"/>
      <c r="DW411" s="685"/>
      <c r="DX411" s="685"/>
      <c r="DY411" s="685"/>
      <c r="DZ411" s="685"/>
      <c r="EA411" s="685"/>
      <c r="EB411" s="685"/>
      <c r="EC411" s="685"/>
      <c r="ED411" s="685"/>
      <c r="EE411" s="685"/>
      <c r="EF411" s="685"/>
      <c r="EG411" s="685"/>
      <c r="EH411" s="685"/>
      <c r="EI411" s="685"/>
      <c r="EJ411" s="685"/>
      <c r="EK411" s="685"/>
      <c r="EL411" s="685"/>
      <c r="EM411" s="685"/>
      <c r="EN411" s="685"/>
      <c r="EO411" s="685"/>
      <c r="EP411" s="682"/>
      <c r="EQ411" s="682"/>
      <c r="ER411" s="682"/>
      <c r="ES411" s="676">
        <f t="shared" ref="ES411:ES420" si="918">DI411+DM411+DQ411+DU411+DY411+EC411+EG411+EK411+EO411</f>
        <v>15000000</v>
      </c>
      <c r="ET411" s="690">
        <f t="shared" ref="ET411:ET420" si="919">DJ411+DN411+DR411+DV411+DZ411+ED411+EH411+EL411+EP411</f>
        <v>25000000</v>
      </c>
      <c r="EU411" s="690">
        <f t="shared" ref="EU411:EU420" si="920">DK411+DO411+DS411+DW411+EA411+EE411+EI411+EM411+EQ411</f>
        <v>12000000</v>
      </c>
      <c r="EV411" s="690">
        <f t="shared" ref="EV411:EV420" si="921">DL411+DP411+DT411+DX411+EB411+EF411+EJ411+EN411+ER411</f>
        <v>2000000</v>
      </c>
      <c r="EW411" s="834"/>
      <c r="EX411" s="682"/>
      <c r="EY411" s="682">
        <v>10000000</v>
      </c>
      <c r="EZ411" s="682"/>
      <c r="FA411" s="682"/>
      <c r="FB411" s="682"/>
      <c r="FC411" s="682"/>
      <c r="FD411" s="682"/>
      <c r="FE411" s="682"/>
      <c r="FF411" s="676">
        <f t="shared" si="895"/>
        <v>10000000</v>
      </c>
      <c r="FG411" s="107">
        <f t="shared" ref="FG411:FG420" si="922">BL411+DD411+ES411+FF411</f>
        <v>45000000</v>
      </c>
    </row>
    <row r="412" spans="1:163" ht="98.25" customHeight="1" x14ac:dyDescent="0.2">
      <c r="A412" s="299"/>
      <c r="B412" s="317"/>
      <c r="C412" s="240"/>
      <c r="D412" s="280"/>
      <c r="E412" s="240"/>
      <c r="F412" s="240"/>
      <c r="G412" s="226">
        <v>281</v>
      </c>
      <c r="H412" s="734" t="s">
        <v>902</v>
      </c>
      <c r="I412" s="455" t="s">
        <v>903</v>
      </c>
      <c r="J412" s="223" t="s">
        <v>901</v>
      </c>
      <c r="K412" s="426">
        <v>17</v>
      </c>
      <c r="L412" s="489" t="s">
        <v>58</v>
      </c>
      <c r="M412" s="490">
        <v>0</v>
      </c>
      <c r="N412" s="490">
        <v>1</v>
      </c>
      <c r="O412" s="490">
        <v>0</v>
      </c>
      <c r="P412" s="956"/>
      <c r="Q412" s="490">
        <v>1</v>
      </c>
      <c r="R412" s="228"/>
      <c r="S412" s="932">
        <v>1</v>
      </c>
      <c r="T412" s="490">
        <v>1</v>
      </c>
      <c r="U412" s="490"/>
      <c r="V412" s="932">
        <v>0.2</v>
      </c>
      <c r="W412" s="490">
        <v>1</v>
      </c>
      <c r="X412" s="489"/>
      <c r="Y412" s="388">
        <f t="shared" si="909"/>
        <v>0</v>
      </c>
      <c r="Z412" s="227">
        <v>16</v>
      </c>
      <c r="AA412" s="224" t="s">
        <v>375</v>
      </c>
      <c r="AB412" s="85"/>
      <c r="AC412" s="75"/>
      <c r="AD412" s="68"/>
      <c r="AE412" s="68"/>
      <c r="AF412" s="85"/>
      <c r="AG412" s="75"/>
      <c r="AH412" s="75"/>
      <c r="AI412" s="75"/>
      <c r="AJ412" s="77"/>
      <c r="AK412" s="78"/>
      <c r="AL412" s="78"/>
      <c r="AM412" s="78"/>
      <c r="AN412" s="77"/>
      <c r="AO412" s="78"/>
      <c r="AP412" s="78"/>
      <c r="AQ412" s="75"/>
      <c r="AR412" s="85"/>
      <c r="AS412" s="75"/>
      <c r="AT412" s="68"/>
      <c r="AU412" s="68"/>
      <c r="AV412" s="85"/>
      <c r="AW412" s="75"/>
      <c r="AX412" s="75"/>
      <c r="AY412" s="75"/>
      <c r="AZ412" s="85"/>
      <c r="BA412" s="75"/>
      <c r="BB412" s="75"/>
      <c r="BC412" s="75"/>
      <c r="BD412" s="85"/>
      <c r="BE412" s="75"/>
      <c r="BF412" s="68"/>
      <c r="BG412" s="68"/>
      <c r="BH412" s="85"/>
      <c r="BI412" s="75"/>
      <c r="BJ412" s="75"/>
      <c r="BK412" s="75"/>
      <c r="BL412" s="67">
        <f t="shared" si="910"/>
        <v>0</v>
      </c>
      <c r="BM412" s="68">
        <f t="shared" si="911"/>
        <v>0</v>
      </c>
      <c r="BN412" s="68">
        <f t="shared" si="912"/>
        <v>0</v>
      </c>
      <c r="BO412" s="68">
        <f t="shared" si="913"/>
        <v>0</v>
      </c>
      <c r="BP412" s="682"/>
      <c r="BQ412" s="238"/>
      <c r="BR412" s="238"/>
      <c r="BS412" s="238"/>
      <c r="BT412" s="682"/>
      <c r="BU412" s="238">
        <v>25262034</v>
      </c>
      <c r="BV412" s="238">
        <v>0</v>
      </c>
      <c r="BW412" s="238">
        <v>0</v>
      </c>
      <c r="BX412" s="238"/>
      <c r="BY412" s="685">
        <v>20000000</v>
      </c>
      <c r="BZ412" s="238">
        <v>44737966</v>
      </c>
      <c r="CA412" s="238">
        <v>38669334</v>
      </c>
      <c r="CB412" s="238">
        <v>38669334</v>
      </c>
      <c r="CC412" s="238"/>
      <c r="CD412" s="682"/>
      <c r="CE412" s="238"/>
      <c r="CF412" s="238"/>
      <c r="CG412" s="238"/>
      <c r="CH412" s="682"/>
      <c r="CI412" s="238"/>
      <c r="CJ412" s="238"/>
      <c r="CK412" s="238"/>
      <c r="CL412" s="682"/>
      <c r="CM412" s="238"/>
      <c r="CN412" s="238"/>
      <c r="CO412" s="238"/>
      <c r="CP412" s="682"/>
      <c r="CQ412" s="238"/>
      <c r="CR412" s="238"/>
      <c r="CS412" s="238"/>
      <c r="CT412" s="238"/>
      <c r="CU412" s="682"/>
      <c r="CV412" s="238"/>
      <c r="CW412" s="238"/>
      <c r="CX412" s="238"/>
      <c r="CY412" s="238"/>
      <c r="CZ412" s="682"/>
      <c r="DA412" s="238"/>
      <c r="DB412" s="238"/>
      <c r="DC412" s="238"/>
      <c r="DD412" s="676">
        <f t="shared" si="914"/>
        <v>20000000</v>
      </c>
      <c r="DE412" s="711">
        <f t="shared" si="915"/>
        <v>70000000</v>
      </c>
      <c r="DF412" s="711">
        <f t="shared" si="916"/>
        <v>38669334</v>
      </c>
      <c r="DG412" s="711">
        <f t="shared" si="917"/>
        <v>38669334</v>
      </c>
      <c r="DH412" s="711"/>
      <c r="DI412" s="685"/>
      <c r="DJ412" s="93"/>
      <c r="DK412" s="685"/>
      <c r="DL412" s="685"/>
      <c r="DM412" s="685"/>
      <c r="DN412" s="685">
        <v>50000000</v>
      </c>
      <c r="DO412" s="685"/>
      <c r="DP412" s="685"/>
      <c r="DQ412" s="685">
        <v>15000000</v>
      </c>
      <c r="DR412" s="685">
        <v>84000000</v>
      </c>
      <c r="DS412" s="685">
        <v>51360000</v>
      </c>
      <c r="DT412" s="685">
        <v>10040000</v>
      </c>
      <c r="DU412" s="685"/>
      <c r="DV412" s="685"/>
      <c r="DW412" s="685"/>
      <c r="DX412" s="685"/>
      <c r="DY412" s="685"/>
      <c r="DZ412" s="685"/>
      <c r="EA412" s="685"/>
      <c r="EB412" s="685"/>
      <c r="EC412" s="685"/>
      <c r="ED412" s="685"/>
      <c r="EE412" s="685"/>
      <c r="EF412" s="685"/>
      <c r="EG412" s="685"/>
      <c r="EH412" s="685"/>
      <c r="EI412" s="685"/>
      <c r="EJ412" s="685"/>
      <c r="EK412" s="685"/>
      <c r="EL412" s="685"/>
      <c r="EM412" s="685"/>
      <c r="EN412" s="685"/>
      <c r="EO412" s="685"/>
      <c r="EP412" s="682"/>
      <c r="EQ412" s="682"/>
      <c r="ER412" s="682"/>
      <c r="ES412" s="676">
        <f t="shared" si="918"/>
        <v>15000000</v>
      </c>
      <c r="ET412" s="690">
        <f t="shared" si="919"/>
        <v>134000000</v>
      </c>
      <c r="EU412" s="690">
        <f t="shared" si="920"/>
        <v>51360000</v>
      </c>
      <c r="EV412" s="690">
        <f t="shared" si="921"/>
        <v>10040000</v>
      </c>
      <c r="EW412" s="834"/>
      <c r="EX412" s="682"/>
      <c r="EY412" s="682">
        <v>10000000</v>
      </c>
      <c r="EZ412" s="682"/>
      <c r="FA412" s="682"/>
      <c r="FB412" s="682"/>
      <c r="FC412" s="682"/>
      <c r="FD412" s="682"/>
      <c r="FE412" s="682"/>
      <c r="FF412" s="676">
        <f t="shared" si="895"/>
        <v>10000000</v>
      </c>
      <c r="FG412" s="107">
        <f t="shared" si="922"/>
        <v>45000000</v>
      </c>
    </row>
    <row r="413" spans="1:163" s="324" customFormat="1" ht="108.75" customHeight="1" x14ac:dyDescent="0.2">
      <c r="A413" s="317"/>
      <c r="B413" s="317"/>
      <c r="C413" s="594"/>
      <c r="D413" s="615"/>
      <c r="E413" s="594"/>
      <c r="F413" s="594"/>
      <c r="G413" s="226">
        <v>282</v>
      </c>
      <c r="H413" s="734" t="s">
        <v>904</v>
      </c>
      <c r="I413" s="363" t="s">
        <v>905</v>
      </c>
      <c r="J413" s="223" t="s">
        <v>901</v>
      </c>
      <c r="K413" s="426">
        <v>17</v>
      </c>
      <c r="L413" s="489" t="s">
        <v>73</v>
      </c>
      <c r="M413" s="490" t="s">
        <v>53</v>
      </c>
      <c r="N413" s="490">
        <v>8</v>
      </c>
      <c r="O413" s="490">
        <v>2</v>
      </c>
      <c r="P413" s="932">
        <v>2</v>
      </c>
      <c r="Q413" s="490">
        <v>2</v>
      </c>
      <c r="R413" s="228"/>
      <c r="S413" s="932">
        <v>2</v>
      </c>
      <c r="T413" s="490">
        <v>2</v>
      </c>
      <c r="U413" s="490"/>
      <c r="V413" s="932">
        <v>0</v>
      </c>
      <c r="W413" s="490">
        <v>2</v>
      </c>
      <c r="X413" s="489"/>
      <c r="Y413" s="388">
        <f t="shared" si="909"/>
        <v>7.2162536935372223E-2</v>
      </c>
      <c r="Z413" s="226">
        <v>16</v>
      </c>
      <c r="AA413" s="223" t="s">
        <v>375</v>
      </c>
      <c r="AB413" s="85"/>
      <c r="AC413" s="75"/>
      <c r="AD413" s="68"/>
      <c r="AE413" s="68"/>
      <c r="AF413" s="85"/>
      <c r="AG413" s="75"/>
      <c r="AH413" s="75"/>
      <c r="AI413" s="75"/>
      <c r="AJ413" s="85">
        <v>60000000</v>
      </c>
      <c r="AK413" s="75">
        <v>70000000</v>
      </c>
      <c r="AL413" s="75">
        <v>69900000</v>
      </c>
      <c r="AM413" s="75">
        <v>69900000</v>
      </c>
      <c r="AN413" s="85"/>
      <c r="AO413" s="75"/>
      <c r="AP413" s="75"/>
      <c r="AQ413" s="75"/>
      <c r="AR413" s="85"/>
      <c r="AS413" s="75"/>
      <c r="AT413" s="68"/>
      <c r="AU413" s="68"/>
      <c r="AV413" s="85"/>
      <c r="AW413" s="75"/>
      <c r="AX413" s="75"/>
      <c r="AY413" s="75"/>
      <c r="AZ413" s="85"/>
      <c r="BA413" s="75"/>
      <c r="BB413" s="75"/>
      <c r="BC413" s="75"/>
      <c r="BD413" s="85"/>
      <c r="BE413" s="75"/>
      <c r="BF413" s="68"/>
      <c r="BG413" s="68"/>
      <c r="BH413" s="85"/>
      <c r="BI413" s="75"/>
      <c r="BJ413" s="75"/>
      <c r="BK413" s="75"/>
      <c r="BL413" s="67">
        <f t="shared" si="910"/>
        <v>60000000</v>
      </c>
      <c r="BM413" s="68">
        <f t="shared" si="911"/>
        <v>70000000</v>
      </c>
      <c r="BN413" s="68">
        <f t="shared" si="912"/>
        <v>69900000</v>
      </c>
      <c r="BO413" s="68">
        <f t="shared" si="913"/>
        <v>69900000</v>
      </c>
      <c r="BP413" s="686"/>
      <c r="BQ413" s="322"/>
      <c r="BR413" s="322"/>
      <c r="BS413" s="322"/>
      <c r="BT413" s="686"/>
      <c r="BU413" s="322"/>
      <c r="BV413" s="322"/>
      <c r="BW413" s="322"/>
      <c r="BX413" s="322"/>
      <c r="BY413" s="93">
        <v>39989033.940345511</v>
      </c>
      <c r="BZ413" s="322">
        <v>39000000</v>
      </c>
      <c r="CA413" s="322">
        <v>39000000</v>
      </c>
      <c r="CB413" s="322">
        <v>39000000</v>
      </c>
      <c r="CC413" s="322"/>
      <c r="CD413" s="686"/>
      <c r="CE413" s="322"/>
      <c r="CF413" s="322"/>
      <c r="CG413" s="322"/>
      <c r="CH413" s="686"/>
      <c r="CI413" s="322"/>
      <c r="CJ413" s="322"/>
      <c r="CK413" s="322"/>
      <c r="CL413" s="686"/>
      <c r="CM413" s="322"/>
      <c r="CN413" s="322"/>
      <c r="CO413" s="322"/>
      <c r="CP413" s="686"/>
      <c r="CQ413" s="322"/>
      <c r="CR413" s="322"/>
      <c r="CS413" s="322"/>
      <c r="CT413" s="322"/>
      <c r="CU413" s="686"/>
      <c r="CV413" s="322"/>
      <c r="CW413" s="322"/>
      <c r="CX413" s="322"/>
      <c r="CY413" s="322"/>
      <c r="CZ413" s="686"/>
      <c r="DA413" s="322"/>
      <c r="DB413" s="322"/>
      <c r="DC413" s="322"/>
      <c r="DD413" s="676">
        <f t="shared" si="914"/>
        <v>39989033.940345511</v>
      </c>
      <c r="DE413" s="711">
        <f t="shared" si="915"/>
        <v>39000000</v>
      </c>
      <c r="DF413" s="711">
        <f t="shared" si="916"/>
        <v>39000000</v>
      </c>
      <c r="DG413" s="711">
        <f t="shared" si="917"/>
        <v>39000000</v>
      </c>
      <c r="DH413" s="711"/>
      <c r="DI413" s="93"/>
      <c r="DJ413" s="93"/>
      <c r="DK413" s="93"/>
      <c r="DL413" s="93"/>
      <c r="DM413" s="93"/>
      <c r="DN413" s="93">
        <v>30000000</v>
      </c>
      <c r="DO413" s="93"/>
      <c r="DP413" s="93"/>
      <c r="DQ413" s="93">
        <v>15000000</v>
      </c>
      <c r="DR413" s="93">
        <v>80000000</v>
      </c>
      <c r="DS413" s="93">
        <v>75000000</v>
      </c>
      <c r="DT413" s="93"/>
      <c r="DU413" s="93"/>
      <c r="DV413" s="93"/>
      <c r="DW413" s="93"/>
      <c r="DX413" s="93"/>
      <c r="DY413" s="93"/>
      <c r="DZ413" s="93"/>
      <c r="EA413" s="93"/>
      <c r="EB413" s="93"/>
      <c r="EC413" s="93"/>
      <c r="ED413" s="93"/>
      <c r="EE413" s="93"/>
      <c r="EF413" s="93"/>
      <c r="EG413" s="93"/>
      <c r="EH413" s="93"/>
      <c r="EI413" s="93"/>
      <c r="EJ413" s="93"/>
      <c r="EK413" s="93"/>
      <c r="EL413" s="93"/>
      <c r="EM413" s="93"/>
      <c r="EN413" s="93"/>
      <c r="EO413" s="93"/>
      <c r="EP413" s="686"/>
      <c r="EQ413" s="686"/>
      <c r="ER413" s="686"/>
      <c r="ES413" s="676">
        <f t="shared" si="918"/>
        <v>15000000</v>
      </c>
      <c r="ET413" s="690">
        <f t="shared" si="919"/>
        <v>110000000</v>
      </c>
      <c r="EU413" s="690">
        <f t="shared" si="920"/>
        <v>75000000</v>
      </c>
      <c r="EV413" s="690">
        <f t="shared" si="921"/>
        <v>0</v>
      </c>
      <c r="EW413" s="834"/>
      <c r="EX413" s="682"/>
      <c r="EY413" s="686">
        <v>10000000</v>
      </c>
      <c r="EZ413" s="686"/>
      <c r="FA413" s="682"/>
      <c r="FB413" s="682"/>
      <c r="FC413" s="682"/>
      <c r="FD413" s="682"/>
      <c r="FE413" s="682"/>
      <c r="FF413" s="676">
        <f t="shared" si="895"/>
        <v>10000000</v>
      </c>
      <c r="FG413" s="107">
        <f t="shared" si="922"/>
        <v>124989033.94034551</v>
      </c>
    </row>
    <row r="414" spans="1:163" s="324" customFormat="1" ht="126.75" customHeight="1" x14ac:dyDescent="0.2">
      <c r="A414" s="317"/>
      <c r="B414" s="317"/>
      <c r="C414" s="594"/>
      <c r="D414" s="615"/>
      <c r="E414" s="594"/>
      <c r="F414" s="594"/>
      <c r="G414" s="226">
        <v>283</v>
      </c>
      <c r="H414" s="734" t="s">
        <v>906</v>
      </c>
      <c r="I414" s="363" t="s">
        <v>907</v>
      </c>
      <c r="J414" s="223" t="s">
        <v>901</v>
      </c>
      <c r="K414" s="426">
        <v>17</v>
      </c>
      <c r="L414" s="489" t="s">
        <v>58</v>
      </c>
      <c r="M414" s="490" t="s">
        <v>53</v>
      </c>
      <c r="N414" s="490">
        <v>1</v>
      </c>
      <c r="O414" s="490">
        <v>1</v>
      </c>
      <c r="P414" s="958">
        <v>0.95</v>
      </c>
      <c r="Q414" s="490">
        <v>1</v>
      </c>
      <c r="R414" s="228"/>
      <c r="S414" s="966">
        <v>0.95</v>
      </c>
      <c r="T414" s="490">
        <v>1</v>
      </c>
      <c r="U414" s="490"/>
      <c r="V414" s="932">
        <v>0</v>
      </c>
      <c r="W414" s="490">
        <v>1</v>
      </c>
      <c r="X414" s="489"/>
      <c r="Y414" s="388">
        <f t="shared" si="909"/>
        <v>0.10523703303075116</v>
      </c>
      <c r="Z414" s="226">
        <v>10</v>
      </c>
      <c r="AA414" s="223" t="s">
        <v>385</v>
      </c>
      <c r="AB414" s="85"/>
      <c r="AC414" s="75"/>
      <c r="AD414" s="68"/>
      <c r="AE414" s="68"/>
      <c r="AF414" s="85"/>
      <c r="AG414" s="75"/>
      <c r="AH414" s="75"/>
      <c r="AI414" s="75"/>
      <c r="AJ414" s="85">
        <v>87500000</v>
      </c>
      <c r="AK414" s="75">
        <v>128268225</v>
      </c>
      <c r="AL414" s="75">
        <v>97220070</v>
      </c>
      <c r="AM414" s="75">
        <v>97220070</v>
      </c>
      <c r="AN414" s="85"/>
      <c r="AO414" s="75"/>
      <c r="AP414" s="75"/>
      <c r="AQ414" s="75"/>
      <c r="AR414" s="85"/>
      <c r="AS414" s="75"/>
      <c r="AT414" s="68"/>
      <c r="AU414" s="68"/>
      <c r="AV414" s="85"/>
      <c r="AW414" s="75"/>
      <c r="AX414" s="75"/>
      <c r="AY414" s="75"/>
      <c r="AZ414" s="85"/>
      <c r="BA414" s="75"/>
      <c r="BB414" s="75"/>
      <c r="BC414" s="75"/>
      <c r="BD414" s="85"/>
      <c r="BE414" s="75"/>
      <c r="BF414" s="68"/>
      <c r="BG414" s="68"/>
      <c r="BH414" s="85"/>
      <c r="BI414" s="75"/>
      <c r="BJ414" s="75"/>
      <c r="BK414" s="75"/>
      <c r="BL414" s="67">
        <f t="shared" si="910"/>
        <v>87500000</v>
      </c>
      <c r="BM414" s="68">
        <f t="shared" si="911"/>
        <v>128268225</v>
      </c>
      <c r="BN414" s="68">
        <f t="shared" si="912"/>
        <v>97220070</v>
      </c>
      <c r="BO414" s="68">
        <f t="shared" si="913"/>
        <v>97220070</v>
      </c>
      <c r="BP414" s="686"/>
      <c r="BQ414" s="322"/>
      <c r="BR414" s="322"/>
      <c r="BS414" s="322"/>
      <c r="BT414" s="686"/>
      <c r="BU414" s="322"/>
      <c r="BV414" s="322"/>
      <c r="BW414" s="322"/>
      <c r="BX414" s="322"/>
      <c r="BY414" s="93">
        <v>48317341.163003899</v>
      </c>
      <c r="BZ414" s="322">
        <v>48317341</v>
      </c>
      <c r="CA414" s="322">
        <v>37501531</v>
      </c>
      <c r="CB414" s="322">
        <v>37501531</v>
      </c>
      <c r="CC414" s="322"/>
      <c r="CD414" s="686"/>
      <c r="CE414" s="322"/>
      <c r="CF414" s="322"/>
      <c r="CG414" s="322"/>
      <c r="CH414" s="686"/>
      <c r="CI414" s="322"/>
      <c r="CJ414" s="322"/>
      <c r="CK414" s="322"/>
      <c r="CL414" s="686"/>
      <c r="CM414" s="322"/>
      <c r="CN414" s="322"/>
      <c r="CO414" s="322"/>
      <c r="CP414" s="686"/>
      <c r="CQ414" s="322"/>
      <c r="CR414" s="322"/>
      <c r="CS414" s="322"/>
      <c r="CT414" s="322"/>
      <c r="CU414" s="686"/>
      <c r="CV414" s="322"/>
      <c r="CW414" s="322"/>
      <c r="CX414" s="322"/>
      <c r="CY414" s="322"/>
      <c r="CZ414" s="686"/>
      <c r="DA414" s="322"/>
      <c r="DB414" s="322"/>
      <c r="DC414" s="322"/>
      <c r="DD414" s="676">
        <f t="shared" si="914"/>
        <v>48317341.163003899</v>
      </c>
      <c r="DE414" s="711">
        <f t="shared" si="915"/>
        <v>48317341</v>
      </c>
      <c r="DF414" s="711">
        <f t="shared" si="916"/>
        <v>37501531</v>
      </c>
      <c r="DG414" s="711">
        <f t="shared" si="917"/>
        <v>37501531</v>
      </c>
      <c r="DH414" s="711"/>
      <c r="DI414" s="93"/>
      <c r="DJ414" s="93"/>
      <c r="DK414" s="93"/>
      <c r="DL414" s="93"/>
      <c r="DM414" s="93"/>
      <c r="DN414" s="93">
        <v>50000000</v>
      </c>
      <c r="DO414" s="93"/>
      <c r="DP414" s="93"/>
      <c r="DQ414" s="93">
        <v>20000000</v>
      </c>
      <c r="DR414" s="93">
        <v>35000000</v>
      </c>
      <c r="DS414" s="93"/>
      <c r="DT414" s="93"/>
      <c r="DU414" s="93"/>
      <c r="DV414" s="93"/>
      <c r="DW414" s="93"/>
      <c r="DX414" s="93"/>
      <c r="DY414" s="93"/>
      <c r="DZ414" s="93"/>
      <c r="EA414" s="93"/>
      <c r="EB414" s="93"/>
      <c r="EC414" s="93"/>
      <c r="ED414" s="93"/>
      <c r="EE414" s="93"/>
      <c r="EF414" s="93"/>
      <c r="EG414" s="93"/>
      <c r="EH414" s="93"/>
      <c r="EI414" s="93"/>
      <c r="EJ414" s="93"/>
      <c r="EK414" s="93"/>
      <c r="EL414" s="93"/>
      <c r="EM414" s="93"/>
      <c r="EN414" s="93"/>
      <c r="EO414" s="93"/>
      <c r="EP414" s="686"/>
      <c r="EQ414" s="686"/>
      <c r="ER414" s="686"/>
      <c r="ES414" s="676">
        <f t="shared" si="918"/>
        <v>20000000</v>
      </c>
      <c r="ET414" s="690">
        <f t="shared" si="919"/>
        <v>85000000</v>
      </c>
      <c r="EU414" s="690">
        <f t="shared" si="920"/>
        <v>0</v>
      </c>
      <c r="EV414" s="690">
        <f t="shared" si="921"/>
        <v>0</v>
      </c>
      <c r="EW414" s="834"/>
      <c r="EX414" s="682"/>
      <c r="EY414" s="686">
        <v>15000000</v>
      </c>
      <c r="EZ414" s="686"/>
      <c r="FA414" s="682"/>
      <c r="FB414" s="682"/>
      <c r="FC414" s="682"/>
      <c r="FD414" s="682"/>
      <c r="FE414" s="682"/>
      <c r="FF414" s="676">
        <f t="shared" si="895"/>
        <v>15000000</v>
      </c>
      <c r="FG414" s="107">
        <f t="shared" si="922"/>
        <v>170817341.16300389</v>
      </c>
    </row>
    <row r="415" spans="1:163" s="324" customFormat="1" ht="75" customHeight="1" x14ac:dyDescent="0.2">
      <c r="A415" s="317"/>
      <c r="B415" s="317"/>
      <c r="C415" s="594"/>
      <c r="D415" s="615"/>
      <c r="E415" s="594"/>
      <c r="F415" s="594"/>
      <c r="G415" s="226">
        <v>284</v>
      </c>
      <c r="H415" s="734" t="s">
        <v>908</v>
      </c>
      <c r="I415" s="363" t="s">
        <v>909</v>
      </c>
      <c r="J415" s="223" t="s">
        <v>901</v>
      </c>
      <c r="K415" s="426">
        <v>17</v>
      </c>
      <c r="L415" s="489" t="s">
        <v>58</v>
      </c>
      <c r="M415" s="490">
        <v>1</v>
      </c>
      <c r="N415" s="490">
        <v>1</v>
      </c>
      <c r="O415" s="616">
        <v>1</v>
      </c>
      <c r="P415" s="932">
        <v>1</v>
      </c>
      <c r="Q415" s="490">
        <v>1</v>
      </c>
      <c r="R415" s="228"/>
      <c r="S415" s="932">
        <v>7.0000000000000007E-2</v>
      </c>
      <c r="T415" s="490">
        <v>1</v>
      </c>
      <c r="U415" s="490"/>
      <c r="V415" s="932">
        <v>0</v>
      </c>
      <c r="W415" s="490">
        <v>1</v>
      </c>
      <c r="X415" s="489"/>
      <c r="Y415" s="388">
        <f t="shared" si="909"/>
        <v>0.1232429077732614</v>
      </c>
      <c r="Z415" s="226">
        <v>16</v>
      </c>
      <c r="AA415" s="223" t="s">
        <v>375</v>
      </c>
      <c r="AB415" s="85"/>
      <c r="AC415" s="75"/>
      <c r="AD415" s="68"/>
      <c r="AE415" s="68"/>
      <c r="AF415" s="85"/>
      <c r="AG415" s="75"/>
      <c r="AH415" s="75"/>
      <c r="AI415" s="75"/>
      <c r="AJ415" s="85">
        <v>102471099</v>
      </c>
      <c r="AK415" s="75">
        <v>92471099</v>
      </c>
      <c r="AL415" s="75">
        <v>91710005</v>
      </c>
      <c r="AM415" s="75">
        <v>42471099</v>
      </c>
      <c r="AN415" s="85"/>
      <c r="AO415" s="75"/>
      <c r="AP415" s="75"/>
      <c r="AQ415" s="75"/>
      <c r="AR415" s="85"/>
      <c r="AS415" s="75"/>
      <c r="AT415" s="68"/>
      <c r="AU415" s="68"/>
      <c r="AV415" s="85"/>
      <c r="AW415" s="75"/>
      <c r="AX415" s="75"/>
      <c r="AY415" s="75"/>
      <c r="AZ415" s="85"/>
      <c r="BA415" s="75"/>
      <c r="BB415" s="75"/>
      <c r="BC415" s="75"/>
      <c r="BD415" s="85"/>
      <c r="BE415" s="75"/>
      <c r="BF415" s="68"/>
      <c r="BG415" s="68"/>
      <c r="BH415" s="85"/>
      <c r="BI415" s="75"/>
      <c r="BJ415" s="75"/>
      <c r="BK415" s="75"/>
      <c r="BL415" s="67">
        <f t="shared" si="910"/>
        <v>102471099</v>
      </c>
      <c r="BM415" s="68">
        <f t="shared" si="911"/>
        <v>92471099</v>
      </c>
      <c r="BN415" s="68">
        <f t="shared" si="912"/>
        <v>91710005</v>
      </c>
      <c r="BO415" s="68">
        <f t="shared" si="913"/>
        <v>42471099</v>
      </c>
      <c r="BP415" s="686"/>
      <c r="BQ415" s="322"/>
      <c r="BR415" s="322"/>
      <c r="BS415" s="322"/>
      <c r="BT415" s="686"/>
      <c r="BU415" s="322"/>
      <c r="BV415" s="322"/>
      <c r="BW415" s="322"/>
      <c r="BX415" s="322"/>
      <c r="BY415" s="93">
        <v>68295337.59692508</v>
      </c>
      <c r="BZ415" s="322">
        <v>70162427</v>
      </c>
      <c r="CA415" s="322">
        <v>69729945</v>
      </c>
      <c r="CB415" s="322">
        <v>5254945</v>
      </c>
      <c r="CC415" s="322"/>
      <c r="CD415" s="686"/>
      <c r="CE415" s="322"/>
      <c r="CF415" s="322"/>
      <c r="CG415" s="322"/>
      <c r="CH415" s="686"/>
      <c r="CI415" s="322"/>
      <c r="CJ415" s="322"/>
      <c r="CK415" s="322"/>
      <c r="CL415" s="686"/>
      <c r="CM415" s="322"/>
      <c r="CN415" s="322"/>
      <c r="CO415" s="322"/>
      <c r="CP415" s="686"/>
      <c r="CQ415" s="322"/>
      <c r="CR415" s="322"/>
      <c r="CS415" s="322"/>
      <c r="CT415" s="322"/>
      <c r="CU415" s="686"/>
      <c r="CV415" s="322"/>
      <c r="CW415" s="322"/>
      <c r="CX415" s="322"/>
      <c r="CY415" s="322"/>
      <c r="CZ415" s="686"/>
      <c r="DA415" s="322"/>
      <c r="DB415" s="322"/>
      <c r="DC415" s="322"/>
      <c r="DD415" s="676">
        <f t="shared" si="914"/>
        <v>68295337.59692508</v>
      </c>
      <c r="DE415" s="711">
        <f t="shared" si="915"/>
        <v>70162427</v>
      </c>
      <c r="DF415" s="711">
        <f t="shared" si="916"/>
        <v>69729945</v>
      </c>
      <c r="DG415" s="711">
        <f t="shared" si="917"/>
        <v>5254945</v>
      </c>
      <c r="DH415" s="711"/>
      <c r="DI415" s="93"/>
      <c r="DJ415" s="93"/>
      <c r="DK415" s="93"/>
      <c r="DL415" s="93"/>
      <c r="DM415" s="93"/>
      <c r="DN415" s="93">
        <v>90000000</v>
      </c>
      <c r="DO415" s="93"/>
      <c r="DP415" s="93"/>
      <c r="DQ415" s="93">
        <v>20000000</v>
      </c>
      <c r="DR415" s="93">
        <v>83000000</v>
      </c>
      <c r="DS415" s="93"/>
      <c r="DT415" s="93"/>
      <c r="DU415" s="93"/>
      <c r="DV415" s="93"/>
      <c r="DW415" s="93"/>
      <c r="DX415" s="93"/>
      <c r="DY415" s="93"/>
      <c r="DZ415" s="93"/>
      <c r="EA415" s="93"/>
      <c r="EB415" s="93"/>
      <c r="EC415" s="93"/>
      <c r="ED415" s="93"/>
      <c r="EE415" s="93"/>
      <c r="EF415" s="93"/>
      <c r="EG415" s="93"/>
      <c r="EH415" s="93"/>
      <c r="EI415" s="93"/>
      <c r="EJ415" s="93"/>
      <c r="EK415" s="93"/>
      <c r="EL415" s="93"/>
      <c r="EM415" s="93"/>
      <c r="EN415" s="93"/>
      <c r="EO415" s="93"/>
      <c r="EP415" s="686"/>
      <c r="EQ415" s="686"/>
      <c r="ER415" s="686"/>
      <c r="ES415" s="676">
        <f t="shared" si="918"/>
        <v>20000000</v>
      </c>
      <c r="ET415" s="690">
        <f t="shared" si="919"/>
        <v>173000000</v>
      </c>
      <c r="EU415" s="690">
        <f t="shared" si="920"/>
        <v>0</v>
      </c>
      <c r="EV415" s="690">
        <f t="shared" si="921"/>
        <v>0</v>
      </c>
      <c r="EW415" s="834"/>
      <c r="EX415" s="682"/>
      <c r="EY415" s="686">
        <v>15000000</v>
      </c>
      <c r="EZ415" s="686"/>
      <c r="FA415" s="682"/>
      <c r="FB415" s="682"/>
      <c r="FC415" s="682"/>
      <c r="FD415" s="682"/>
      <c r="FE415" s="682"/>
      <c r="FF415" s="676">
        <f t="shared" si="895"/>
        <v>15000000</v>
      </c>
      <c r="FG415" s="107">
        <f t="shared" si="922"/>
        <v>205766436.59692508</v>
      </c>
    </row>
    <row r="416" spans="1:163" s="324" customFormat="1" ht="77.25" customHeight="1" x14ac:dyDescent="0.2">
      <c r="A416" s="317"/>
      <c r="B416" s="317"/>
      <c r="C416" s="594"/>
      <c r="D416" s="615"/>
      <c r="E416" s="594"/>
      <c r="F416" s="594"/>
      <c r="G416" s="226">
        <v>285</v>
      </c>
      <c r="H416" s="734" t="s">
        <v>910</v>
      </c>
      <c r="I416" s="363" t="s">
        <v>911</v>
      </c>
      <c r="J416" s="223" t="s">
        <v>901</v>
      </c>
      <c r="K416" s="426">
        <v>17</v>
      </c>
      <c r="L416" s="489" t="s">
        <v>58</v>
      </c>
      <c r="M416" s="490">
        <v>1</v>
      </c>
      <c r="N416" s="490">
        <v>1</v>
      </c>
      <c r="O416" s="489">
        <v>1</v>
      </c>
      <c r="P416" s="919">
        <v>1</v>
      </c>
      <c r="Q416" s="490">
        <v>1</v>
      </c>
      <c r="R416" s="228"/>
      <c r="S416" s="944">
        <v>1</v>
      </c>
      <c r="T416" s="490">
        <v>1</v>
      </c>
      <c r="U416" s="490"/>
      <c r="V416" s="932">
        <v>0.08</v>
      </c>
      <c r="W416" s="490">
        <v>1</v>
      </c>
      <c r="X416" s="489"/>
      <c r="Y416" s="388">
        <f t="shared" si="909"/>
        <v>0.14509198844827881</v>
      </c>
      <c r="Z416" s="226">
        <v>17</v>
      </c>
      <c r="AA416" s="223" t="s">
        <v>833</v>
      </c>
      <c r="AB416" s="85"/>
      <c r="AC416" s="75"/>
      <c r="AD416" s="68"/>
      <c r="AE416" s="68"/>
      <c r="AF416" s="85"/>
      <c r="AG416" s="75"/>
      <c r="AH416" s="75"/>
      <c r="AI416" s="75"/>
      <c r="AJ416" s="85">
        <v>120637656</v>
      </c>
      <c r="AK416" s="68">
        <v>120637656</v>
      </c>
      <c r="AL416" s="75">
        <v>118063105</v>
      </c>
      <c r="AM416" s="75">
        <v>118063105</v>
      </c>
      <c r="AN416" s="85"/>
      <c r="AO416" s="75"/>
      <c r="AP416" s="75"/>
      <c r="AQ416" s="75"/>
      <c r="AR416" s="85"/>
      <c r="AS416" s="75"/>
      <c r="AT416" s="68"/>
      <c r="AU416" s="68"/>
      <c r="AV416" s="85"/>
      <c r="AW416" s="75"/>
      <c r="AX416" s="75"/>
      <c r="AY416" s="75"/>
      <c r="AZ416" s="85"/>
      <c r="BA416" s="75"/>
      <c r="BB416" s="75"/>
      <c r="BC416" s="75"/>
      <c r="BD416" s="85"/>
      <c r="BE416" s="75"/>
      <c r="BF416" s="68"/>
      <c r="BG416" s="68"/>
      <c r="BH416" s="85"/>
      <c r="BI416" s="75"/>
      <c r="BJ416" s="75"/>
      <c r="BK416" s="75"/>
      <c r="BL416" s="67">
        <f t="shared" si="910"/>
        <v>120637656</v>
      </c>
      <c r="BM416" s="68">
        <f t="shared" si="911"/>
        <v>120637656</v>
      </c>
      <c r="BN416" s="68">
        <f t="shared" si="912"/>
        <v>118063105</v>
      </c>
      <c r="BO416" s="68">
        <f t="shared" si="913"/>
        <v>118063105</v>
      </c>
      <c r="BP416" s="686"/>
      <c r="BQ416" s="322"/>
      <c r="BR416" s="322"/>
      <c r="BS416" s="322"/>
      <c r="BT416" s="686"/>
      <c r="BU416" s="322"/>
      <c r="BV416" s="322"/>
      <c r="BW416" s="322"/>
      <c r="BX416" s="322"/>
      <c r="BY416" s="93">
        <v>60403055.337795399</v>
      </c>
      <c r="BZ416" s="322">
        <v>59525000</v>
      </c>
      <c r="CA416" s="322">
        <v>59525000</v>
      </c>
      <c r="CB416" s="322">
        <v>59525000</v>
      </c>
      <c r="CC416" s="322"/>
      <c r="CD416" s="686"/>
      <c r="CE416" s="322"/>
      <c r="CF416" s="322"/>
      <c r="CG416" s="322"/>
      <c r="CH416" s="686"/>
      <c r="CI416" s="322"/>
      <c r="CJ416" s="322"/>
      <c r="CK416" s="322"/>
      <c r="CL416" s="686"/>
      <c r="CM416" s="322"/>
      <c r="CN416" s="322"/>
      <c r="CO416" s="322"/>
      <c r="CP416" s="686"/>
      <c r="CQ416" s="322"/>
      <c r="CR416" s="322"/>
      <c r="CS416" s="322"/>
      <c r="CT416" s="322"/>
      <c r="CU416" s="686"/>
      <c r="CV416" s="322"/>
      <c r="CW416" s="322"/>
      <c r="CX416" s="322"/>
      <c r="CY416" s="322"/>
      <c r="CZ416" s="686"/>
      <c r="DA416" s="322"/>
      <c r="DB416" s="322"/>
      <c r="DC416" s="322"/>
      <c r="DD416" s="676">
        <f t="shared" si="914"/>
        <v>60403055.337795399</v>
      </c>
      <c r="DE416" s="711">
        <f t="shared" si="915"/>
        <v>59525000</v>
      </c>
      <c r="DF416" s="711">
        <f t="shared" si="916"/>
        <v>59525000</v>
      </c>
      <c r="DG416" s="711">
        <f t="shared" si="917"/>
        <v>59525000</v>
      </c>
      <c r="DH416" s="711"/>
      <c r="DI416" s="93"/>
      <c r="DJ416" s="93"/>
      <c r="DK416" s="93"/>
      <c r="DL416" s="93"/>
      <c r="DM416" s="93"/>
      <c r="DN416" s="93">
        <v>140000000</v>
      </c>
      <c r="DO416" s="93">
        <v>27840000</v>
      </c>
      <c r="DP416" s="93">
        <v>4640000</v>
      </c>
      <c r="DQ416" s="93">
        <v>20000000</v>
      </c>
      <c r="DR416" s="93">
        <v>70000000</v>
      </c>
      <c r="DS416" s="93">
        <v>67800000</v>
      </c>
      <c r="DT416" s="93">
        <v>13200000</v>
      </c>
      <c r="DU416" s="93"/>
      <c r="DV416" s="93"/>
      <c r="DW416" s="93"/>
      <c r="DX416" s="93"/>
      <c r="DY416" s="93"/>
      <c r="DZ416" s="93"/>
      <c r="EA416" s="93"/>
      <c r="EB416" s="93"/>
      <c r="EC416" s="93"/>
      <c r="ED416" s="93"/>
      <c r="EE416" s="93"/>
      <c r="EF416" s="93"/>
      <c r="EG416" s="93"/>
      <c r="EH416" s="93"/>
      <c r="EI416" s="93"/>
      <c r="EJ416" s="93"/>
      <c r="EK416" s="93"/>
      <c r="EL416" s="93"/>
      <c r="EM416" s="93"/>
      <c r="EN416" s="93"/>
      <c r="EO416" s="93"/>
      <c r="EP416" s="686"/>
      <c r="EQ416" s="686"/>
      <c r="ER416" s="686"/>
      <c r="ES416" s="676">
        <f t="shared" si="918"/>
        <v>20000000</v>
      </c>
      <c r="ET416" s="690">
        <f t="shared" si="919"/>
        <v>210000000</v>
      </c>
      <c r="EU416" s="690">
        <f t="shared" si="920"/>
        <v>95640000</v>
      </c>
      <c r="EV416" s="690">
        <f t="shared" si="921"/>
        <v>17840000</v>
      </c>
      <c r="EW416" s="834"/>
      <c r="EX416" s="682"/>
      <c r="EY416" s="686">
        <v>15000000</v>
      </c>
      <c r="EZ416" s="686"/>
      <c r="FA416" s="682"/>
      <c r="FB416" s="682"/>
      <c r="FC416" s="682"/>
      <c r="FD416" s="682"/>
      <c r="FE416" s="682"/>
      <c r="FF416" s="676">
        <f t="shared" si="895"/>
        <v>15000000</v>
      </c>
      <c r="FG416" s="107">
        <f t="shared" si="922"/>
        <v>216040711.33779541</v>
      </c>
    </row>
    <row r="417" spans="1:163" ht="54.75" customHeight="1" x14ac:dyDescent="0.2">
      <c r="A417" s="299"/>
      <c r="B417" s="317"/>
      <c r="C417" s="240"/>
      <c r="D417" s="280"/>
      <c r="E417" s="240"/>
      <c r="F417" s="240"/>
      <c r="G417" s="226">
        <v>286</v>
      </c>
      <c r="H417" s="734" t="s">
        <v>912</v>
      </c>
      <c r="I417" s="455" t="s">
        <v>913</v>
      </c>
      <c r="J417" s="223" t="s">
        <v>901</v>
      </c>
      <c r="K417" s="426">
        <v>17</v>
      </c>
      <c r="L417" s="577" t="s">
        <v>73</v>
      </c>
      <c r="M417" s="564">
        <v>1</v>
      </c>
      <c r="N417" s="564">
        <v>1</v>
      </c>
      <c r="O417" s="490">
        <v>0</v>
      </c>
      <c r="P417" s="932"/>
      <c r="Q417" s="564">
        <v>1</v>
      </c>
      <c r="R417" s="228"/>
      <c r="S417" s="918">
        <v>0.02</v>
      </c>
      <c r="T417" s="490">
        <v>0</v>
      </c>
      <c r="U417" s="490">
        <f>1-0.02</f>
        <v>0.98</v>
      </c>
      <c r="V417" s="931">
        <v>0</v>
      </c>
      <c r="W417" s="564">
        <v>0</v>
      </c>
      <c r="X417" s="577"/>
      <c r="Y417" s="388">
        <f t="shared" si="909"/>
        <v>0</v>
      </c>
      <c r="Z417" s="227">
        <v>16</v>
      </c>
      <c r="AA417" s="224" t="s">
        <v>375</v>
      </c>
      <c r="AB417" s="85"/>
      <c r="AC417" s="75"/>
      <c r="AD417" s="68"/>
      <c r="AE417" s="68"/>
      <c r="AF417" s="85"/>
      <c r="AG417" s="75"/>
      <c r="AH417" s="75"/>
      <c r="AI417" s="75"/>
      <c r="AJ417" s="77"/>
      <c r="AK417" s="75"/>
      <c r="AL417" s="75"/>
      <c r="AM417" s="75"/>
      <c r="AN417" s="77"/>
      <c r="AO417" s="78"/>
      <c r="AP417" s="78"/>
      <c r="AQ417" s="75"/>
      <c r="AR417" s="85"/>
      <c r="AS417" s="75"/>
      <c r="AT417" s="68"/>
      <c r="AU417" s="68"/>
      <c r="AV417" s="85"/>
      <c r="AW417" s="75"/>
      <c r="AX417" s="75"/>
      <c r="AY417" s="75"/>
      <c r="AZ417" s="85"/>
      <c r="BA417" s="75"/>
      <c r="BB417" s="75"/>
      <c r="BC417" s="75"/>
      <c r="BD417" s="85"/>
      <c r="BE417" s="75"/>
      <c r="BF417" s="68"/>
      <c r="BG417" s="68"/>
      <c r="BH417" s="85"/>
      <c r="BI417" s="75"/>
      <c r="BJ417" s="75"/>
      <c r="BK417" s="75"/>
      <c r="BL417" s="67">
        <f t="shared" si="910"/>
        <v>0</v>
      </c>
      <c r="BM417" s="68">
        <f t="shared" si="911"/>
        <v>0</v>
      </c>
      <c r="BN417" s="68">
        <f t="shared" si="912"/>
        <v>0</v>
      </c>
      <c r="BO417" s="68">
        <f t="shared" si="913"/>
        <v>0</v>
      </c>
      <c r="BP417" s="682"/>
      <c r="BQ417" s="238"/>
      <c r="BR417" s="238"/>
      <c r="BS417" s="238"/>
      <c r="BT417" s="682"/>
      <c r="BU417" s="238">
        <v>140000000</v>
      </c>
      <c r="BV417" s="238">
        <v>2640000</v>
      </c>
      <c r="BW417" s="238">
        <v>2640000</v>
      </c>
      <c r="BX417" s="238"/>
      <c r="BY417" s="685">
        <v>20000000</v>
      </c>
      <c r="BZ417" s="238"/>
      <c r="CA417" s="238"/>
      <c r="CB417" s="238"/>
      <c r="CC417" s="238"/>
      <c r="CD417" s="682"/>
      <c r="CE417" s="238"/>
      <c r="CF417" s="238"/>
      <c r="CG417" s="238"/>
      <c r="CH417" s="682"/>
      <c r="CI417" s="238"/>
      <c r="CJ417" s="238"/>
      <c r="CK417" s="238"/>
      <c r="CL417" s="682"/>
      <c r="CM417" s="238"/>
      <c r="CN417" s="238"/>
      <c r="CO417" s="238"/>
      <c r="CP417" s="682"/>
      <c r="CQ417" s="238"/>
      <c r="CR417" s="238"/>
      <c r="CS417" s="238"/>
      <c r="CT417" s="238"/>
      <c r="CU417" s="682"/>
      <c r="CV417" s="238"/>
      <c r="CW417" s="238"/>
      <c r="CX417" s="238"/>
      <c r="CY417" s="238"/>
      <c r="CZ417" s="682"/>
      <c r="DA417" s="238"/>
      <c r="DB417" s="238"/>
      <c r="DC417" s="238"/>
      <c r="DD417" s="676">
        <f t="shared" si="914"/>
        <v>20000000</v>
      </c>
      <c r="DE417" s="711">
        <f t="shared" si="915"/>
        <v>140000000</v>
      </c>
      <c r="DF417" s="711">
        <f t="shared" si="916"/>
        <v>2640000</v>
      </c>
      <c r="DG417" s="711">
        <f t="shared" si="917"/>
        <v>2640000</v>
      </c>
      <c r="DH417" s="711"/>
      <c r="DI417" s="685"/>
      <c r="DJ417" s="93"/>
      <c r="DK417" s="685"/>
      <c r="DL417" s="685"/>
      <c r="DM417" s="685"/>
      <c r="DN417" s="685">
        <v>80000000</v>
      </c>
      <c r="DO417" s="685"/>
      <c r="DP417" s="685"/>
      <c r="DQ417" s="685">
        <v>0</v>
      </c>
      <c r="DR417" s="685">
        <v>85000000</v>
      </c>
      <c r="DS417" s="685"/>
      <c r="DT417" s="685"/>
      <c r="DU417" s="685"/>
      <c r="DV417" s="685"/>
      <c r="DW417" s="685"/>
      <c r="DX417" s="685"/>
      <c r="DY417" s="685"/>
      <c r="DZ417" s="685"/>
      <c r="EA417" s="685"/>
      <c r="EB417" s="685"/>
      <c r="EC417" s="685"/>
      <c r="ED417" s="685"/>
      <c r="EE417" s="685"/>
      <c r="EF417" s="685"/>
      <c r="EG417" s="685"/>
      <c r="EH417" s="685"/>
      <c r="EI417" s="685"/>
      <c r="EJ417" s="685"/>
      <c r="EK417" s="685"/>
      <c r="EL417" s="685"/>
      <c r="EM417" s="685"/>
      <c r="EN417" s="685"/>
      <c r="EO417" s="685"/>
      <c r="EP417" s="682"/>
      <c r="EQ417" s="682"/>
      <c r="ER417" s="682"/>
      <c r="ES417" s="676">
        <f t="shared" si="918"/>
        <v>0</v>
      </c>
      <c r="ET417" s="690">
        <f t="shared" si="919"/>
        <v>165000000</v>
      </c>
      <c r="EU417" s="690">
        <f t="shared" si="920"/>
        <v>0</v>
      </c>
      <c r="EV417" s="690">
        <f t="shared" si="921"/>
        <v>0</v>
      </c>
      <c r="EW417" s="834"/>
      <c r="EX417" s="682"/>
      <c r="EY417" s="682">
        <v>0</v>
      </c>
      <c r="EZ417" s="682"/>
      <c r="FA417" s="682"/>
      <c r="FB417" s="682"/>
      <c r="FC417" s="682"/>
      <c r="FD417" s="682"/>
      <c r="FE417" s="682"/>
      <c r="FF417" s="676">
        <f t="shared" si="895"/>
        <v>0</v>
      </c>
      <c r="FG417" s="107">
        <f t="shared" si="922"/>
        <v>20000000</v>
      </c>
    </row>
    <row r="418" spans="1:163" s="324" customFormat="1" ht="54.75" customHeight="1" x14ac:dyDescent="0.2">
      <c r="A418" s="304"/>
      <c r="B418" s="317"/>
      <c r="C418" s="457"/>
      <c r="D418" s="615"/>
      <c r="E418" s="594"/>
      <c r="F418" s="594"/>
      <c r="G418" s="226">
        <v>287</v>
      </c>
      <c r="H418" s="734" t="s">
        <v>914</v>
      </c>
      <c r="I418" s="363" t="s">
        <v>915</v>
      </c>
      <c r="J418" s="223" t="s">
        <v>901</v>
      </c>
      <c r="K418" s="426">
        <v>17</v>
      </c>
      <c r="L418" s="489" t="s">
        <v>58</v>
      </c>
      <c r="M418" s="490">
        <v>1</v>
      </c>
      <c r="N418" s="490">
        <v>1</v>
      </c>
      <c r="O418" s="490">
        <v>1</v>
      </c>
      <c r="P418" s="932">
        <v>0.5</v>
      </c>
      <c r="Q418" s="490">
        <v>1</v>
      </c>
      <c r="R418" s="228"/>
      <c r="S418" s="918">
        <v>1</v>
      </c>
      <c r="T418" s="490">
        <v>1</v>
      </c>
      <c r="U418" s="490"/>
      <c r="V418" s="932">
        <v>0.33</v>
      </c>
      <c r="W418" s="490">
        <v>1</v>
      </c>
      <c r="X418" s="489"/>
      <c r="Y418" s="388">
        <f t="shared" si="909"/>
        <v>0.15815622678335747</v>
      </c>
      <c r="Z418" s="226">
        <v>16</v>
      </c>
      <c r="AA418" s="224" t="s">
        <v>375</v>
      </c>
      <c r="AB418" s="85"/>
      <c r="AC418" s="75"/>
      <c r="AD418" s="68"/>
      <c r="AE418" s="68"/>
      <c r="AF418" s="85"/>
      <c r="AG418" s="75"/>
      <c r="AH418" s="75"/>
      <c r="AI418" s="75"/>
      <c r="AJ418" s="85">
        <v>131500000</v>
      </c>
      <c r="AK418" s="75">
        <v>131500000</v>
      </c>
      <c r="AL418" s="75">
        <v>41500000</v>
      </c>
      <c r="AM418" s="75">
        <v>41500000</v>
      </c>
      <c r="AN418" s="85"/>
      <c r="AO418" s="75"/>
      <c r="AP418" s="75"/>
      <c r="AQ418" s="75"/>
      <c r="AR418" s="85"/>
      <c r="AS418" s="75"/>
      <c r="AT418" s="68"/>
      <c r="AU418" s="68"/>
      <c r="AV418" s="85"/>
      <c r="AW418" s="75"/>
      <c r="AX418" s="75"/>
      <c r="AY418" s="75"/>
      <c r="AZ418" s="85"/>
      <c r="BA418" s="75"/>
      <c r="BB418" s="75"/>
      <c r="BC418" s="75"/>
      <c r="BD418" s="85"/>
      <c r="BE418" s="75"/>
      <c r="BF418" s="68"/>
      <c r="BG418" s="68"/>
      <c r="BH418" s="85"/>
      <c r="BI418" s="75"/>
      <c r="BJ418" s="75"/>
      <c r="BK418" s="75"/>
      <c r="BL418" s="67">
        <f t="shared" si="910"/>
        <v>131500000</v>
      </c>
      <c r="BM418" s="68">
        <f t="shared" si="911"/>
        <v>131500000</v>
      </c>
      <c r="BN418" s="68">
        <f t="shared" si="912"/>
        <v>41500000</v>
      </c>
      <c r="BO418" s="68">
        <f t="shared" si="913"/>
        <v>41500000</v>
      </c>
      <c r="BP418" s="686"/>
      <c r="BQ418" s="322"/>
      <c r="BR418" s="322"/>
      <c r="BS418" s="322"/>
      <c r="BT418" s="686"/>
      <c r="BU418" s="322">
        <v>34737966</v>
      </c>
      <c r="BV418" s="322">
        <v>7864000</v>
      </c>
      <c r="BW418" s="322">
        <v>7864000</v>
      </c>
      <c r="BX418" s="322"/>
      <c r="BY418" s="93">
        <v>57642632.719257303</v>
      </c>
      <c r="BZ418" s="322">
        <v>222904667</v>
      </c>
      <c r="CA418" s="322">
        <v>218479000</v>
      </c>
      <c r="CB418" s="322">
        <v>218479000</v>
      </c>
      <c r="CC418" s="322"/>
      <c r="CD418" s="686"/>
      <c r="CE418" s="322"/>
      <c r="CF418" s="322"/>
      <c r="CG418" s="322"/>
      <c r="CH418" s="686"/>
      <c r="CI418" s="322"/>
      <c r="CJ418" s="322"/>
      <c r="CK418" s="322"/>
      <c r="CL418" s="686"/>
      <c r="CM418" s="322"/>
      <c r="CN418" s="322"/>
      <c r="CO418" s="322"/>
      <c r="CP418" s="686"/>
      <c r="CQ418" s="322"/>
      <c r="CR418" s="322"/>
      <c r="CS418" s="322"/>
      <c r="CT418" s="322"/>
      <c r="CU418" s="686"/>
      <c r="CV418" s="322"/>
      <c r="CW418" s="322"/>
      <c r="CX418" s="322"/>
      <c r="CY418" s="322"/>
      <c r="CZ418" s="686"/>
      <c r="DA418" s="322"/>
      <c r="DB418" s="322"/>
      <c r="DC418" s="322"/>
      <c r="DD418" s="676">
        <f t="shared" si="914"/>
        <v>57642632.719257303</v>
      </c>
      <c r="DE418" s="711">
        <f t="shared" si="915"/>
        <v>257642633</v>
      </c>
      <c r="DF418" s="711">
        <f t="shared" si="916"/>
        <v>226343000</v>
      </c>
      <c r="DG418" s="711">
        <f t="shared" si="917"/>
        <v>226343000</v>
      </c>
      <c r="DH418" s="711"/>
      <c r="DI418" s="93"/>
      <c r="DJ418" s="93"/>
      <c r="DK418" s="93"/>
      <c r="DL418" s="93"/>
      <c r="DM418" s="93"/>
      <c r="DN418" s="93">
        <v>60000000</v>
      </c>
      <c r="DO418" s="93"/>
      <c r="DP418" s="93"/>
      <c r="DQ418" s="93">
        <v>30000000</v>
      </c>
      <c r="DR418" s="93">
        <v>109000000</v>
      </c>
      <c r="DS418" s="93">
        <v>43740000</v>
      </c>
      <c r="DT418" s="93">
        <v>14580000</v>
      </c>
      <c r="DU418" s="93"/>
      <c r="DV418" s="93"/>
      <c r="DW418" s="93"/>
      <c r="DX418" s="93"/>
      <c r="DY418" s="93"/>
      <c r="DZ418" s="93"/>
      <c r="EA418" s="93"/>
      <c r="EB418" s="93"/>
      <c r="EC418" s="93"/>
      <c r="ED418" s="93"/>
      <c r="EE418" s="93"/>
      <c r="EF418" s="93"/>
      <c r="EG418" s="93"/>
      <c r="EH418" s="93"/>
      <c r="EI418" s="93"/>
      <c r="EJ418" s="93"/>
      <c r="EK418" s="93"/>
      <c r="EL418" s="93"/>
      <c r="EM418" s="93"/>
      <c r="EN418" s="93"/>
      <c r="EO418" s="93"/>
      <c r="EP418" s="686"/>
      <c r="EQ418" s="686"/>
      <c r="ER418" s="686"/>
      <c r="ES418" s="676">
        <f t="shared" si="918"/>
        <v>30000000</v>
      </c>
      <c r="ET418" s="690">
        <f t="shared" si="919"/>
        <v>169000000</v>
      </c>
      <c r="EU418" s="690">
        <f t="shared" si="920"/>
        <v>43740000</v>
      </c>
      <c r="EV418" s="690">
        <f t="shared" si="921"/>
        <v>14580000</v>
      </c>
      <c r="EW418" s="834"/>
      <c r="EX418" s="682"/>
      <c r="EY418" s="686">
        <v>20000000</v>
      </c>
      <c r="EZ418" s="686"/>
      <c r="FA418" s="682"/>
      <c r="FB418" s="682"/>
      <c r="FC418" s="682"/>
      <c r="FD418" s="682"/>
      <c r="FE418" s="682"/>
      <c r="FF418" s="676">
        <f t="shared" si="895"/>
        <v>20000000</v>
      </c>
      <c r="FG418" s="107">
        <f t="shared" si="922"/>
        <v>239142632.7192573</v>
      </c>
    </row>
    <row r="419" spans="1:163" ht="54.75" customHeight="1" x14ac:dyDescent="0.2">
      <c r="A419" s="304"/>
      <c r="B419" s="317"/>
      <c r="C419" s="458"/>
      <c r="D419" s="280"/>
      <c r="E419" s="240"/>
      <c r="F419" s="240"/>
      <c r="G419" s="226">
        <v>288</v>
      </c>
      <c r="H419" s="734" t="s">
        <v>916</v>
      </c>
      <c r="I419" s="455" t="s">
        <v>917</v>
      </c>
      <c r="J419" s="223" t="s">
        <v>901</v>
      </c>
      <c r="K419" s="426">
        <v>17</v>
      </c>
      <c r="L419" s="577" t="s">
        <v>58</v>
      </c>
      <c r="M419" s="564">
        <v>1</v>
      </c>
      <c r="N419" s="564">
        <v>1</v>
      </c>
      <c r="O419" s="490">
        <v>1</v>
      </c>
      <c r="P419" s="956">
        <v>1</v>
      </c>
      <c r="Q419" s="564">
        <v>1</v>
      </c>
      <c r="R419" s="228"/>
      <c r="S419" s="932">
        <v>1</v>
      </c>
      <c r="T419" s="564">
        <v>1</v>
      </c>
      <c r="U419" s="490"/>
      <c r="V419" s="931">
        <v>0.09</v>
      </c>
      <c r="W419" s="564">
        <v>1</v>
      </c>
      <c r="X419" s="577"/>
      <c r="Y419" s="388">
        <f t="shared" si="909"/>
        <v>0.3961093070289789</v>
      </c>
      <c r="Z419" s="227">
        <v>16</v>
      </c>
      <c r="AA419" s="224" t="s">
        <v>375</v>
      </c>
      <c r="AB419" s="85"/>
      <c r="AC419" s="75"/>
      <c r="AD419" s="68"/>
      <c r="AE419" s="68"/>
      <c r="AF419" s="85"/>
      <c r="AG419" s="75"/>
      <c r="AH419" s="75"/>
      <c r="AI419" s="75"/>
      <c r="AJ419" s="77">
        <f>329347601</f>
        <v>329347601</v>
      </c>
      <c r="AK419" s="69">
        <v>529347601</v>
      </c>
      <c r="AL419" s="78">
        <v>291703831</v>
      </c>
      <c r="AM419" s="78">
        <v>291703831</v>
      </c>
      <c r="AN419" s="77"/>
      <c r="AO419" s="78"/>
      <c r="AP419" s="78"/>
      <c r="AQ419" s="75"/>
      <c r="AR419" s="85"/>
      <c r="AS419" s="75"/>
      <c r="AT419" s="68"/>
      <c r="AU419" s="68"/>
      <c r="AV419" s="85"/>
      <c r="AW419" s="75"/>
      <c r="AX419" s="75"/>
      <c r="AY419" s="75"/>
      <c r="AZ419" s="85"/>
      <c r="BA419" s="75"/>
      <c r="BB419" s="75"/>
      <c r="BC419" s="75"/>
      <c r="BD419" s="85"/>
      <c r="BE419" s="75"/>
      <c r="BF419" s="68"/>
      <c r="BG419" s="68"/>
      <c r="BH419" s="85"/>
      <c r="BI419" s="75"/>
      <c r="BJ419" s="75"/>
      <c r="BK419" s="75"/>
      <c r="BL419" s="67">
        <f t="shared" si="910"/>
        <v>329347601</v>
      </c>
      <c r="BM419" s="68">
        <f t="shared" si="911"/>
        <v>529347601</v>
      </c>
      <c r="BN419" s="68">
        <f t="shared" si="912"/>
        <v>291703831</v>
      </c>
      <c r="BO419" s="68">
        <f t="shared" si="913"/>
        <v>291703831</v>
      </c>
      <c r="BP419" s="682"/>
      <c r="BQ419" s="238"/>
      <c r="BR419" s="238"/>
      <c r="BS419" s="238"/>
      <c r="BT419" s="682"/>
      <c r="BU419" s="238">
        <v>150000000</v>
      </c>
      <c r="BV419" s="238">
        <v>145856992</v>
      </c>
      <c r="BW419" s="238">
        <v>145856992</v>
      </c>
      <c r="BX419" s="238"/>
      <c r="BY419" s="685">
        <v>219504873.24267283</v>
      </c>
      <c r="BZ419" s="238">
        <v>719504873</v>
      </c>
      <c r="CA419" s="238">
        <v>692800295</v>
      </c>
      <c r="CB419" s="238">
        <v>673375295</v>
      </c>
      <c r="CC419" s="238"/>
      <c r="CD419" s="682"/>
      <c r="CE419" s="238"/>
      <c r="CF419" s="238"/>
      <c r="CG419" s="238"/>
      <c r="CH419" s="682"/>
      <c r="CI419" s="238"/>
      <c r="CJ419" s="238"/>
      <c r="CK419" s="238"/>
      <c r="CL419" s="682"/>
      <c r="CM419" s="238"/>
      <c r="CN419" s="238"/>
      <c r="CO419" s="238"/>
      <c r="CP419" s="682"/>
      <c r="CQ419" s="238"/>
      <c r="CR419" s="238"/>
      <c r="CS419" s="238"/>
      <c r="CT419" s="238"/>
      <c r="CU419" s="682"/>
      <c r="CV419" s="238"/>
      <c r="CW419" s="238"/>
      <c r="CX419" s="238"/>
      <c r="CY419" s="238"/>
      <c r="CZ419" s="682"/>
      <c r="DA419" s="238"/>
      <c r="DB419" s="238"/>
      <c r="DC419" s="238"/>
      <c r="DD419" s="676">
        <f t="shared" si="914"/>
        <v>219504873.24267283</v>
      </c>
      <c r="DE419" s="711">
        <f t="shared" si="915"/>
        <v>869504873</v>
      </c>
      <c r="DF419" s="711">
        <f t="shared" si="916"/>
        <v>838657287</v>
      </c>
      <c r="DG419" s="711">
        <f t="shared" si="917"/>
        <v>819232287</v>
      </c>
      <c r="DH419" s="711"/>
      <c r="DI419" s="685"/>
      <c r="DJ419" s="93"/>
      <c r="DK419" s="685"/>
      <c r="DL419" s="685"/>
      <c r="DM419" s="685"/>
      <c r="DN419" s="685">
        <v>200000000</v>
      </c>
      <c r="DO419" s="685"/>
      <c r="DP419" s="685"/>
      <c r="DQ419" s="685">
        <v>80304749</v>
      </c>
      <c r="DR419" s="685">
        <v>617000000</v>
      </c>
      <c r="DS419" s="685">
        <v>170220000</v>
      </c>
      <c r="DT419" s="685">
        <v>54640000</v>
      </c>
      <c r="DU419" s="685"/>
      <c r="DV419" s="685"/>
      <c r="DW419" s="685"/>
      <c r="DX419" s="685"/>
      <c r="DY419" s="685"/>
      <c r="DZ419" s="685"/>
      <c r="EA419" s="685"/>
      <c r="EB419" s="685"/>
      <c r="EC419" s="685"/>
      <c r="ED419" s="685"/>
      <c r="EE419" s="685"/>
      <c r="EF419" s="685"/>
      <c r="EG419" s="685"/>
      <c r="EH419" s="685"/>
      <c r="EI419" s="685"/>
      <c r="EJ419" s="685"/>
      <c r="EK419" s="685"/>
      <c r="EL419" s="685"/>
      <c r="EM419" s="685"/>
      <c r="EN419" s="685"/>
      <c r="EO419" s="685"/>
      <c r="EP419" s="682"/>
      <c r="EQ419" s="682"/>
      <c r="ER419" s="682"/>
      <c r="ES419" s="676">
        <f t="shared" si="918"/>
        <v>80304749</v>
      </c>
      <c r="ET419" s="690">
        <f t="shared" si="919"/>
        <v>817000000</v>
      </c>
      <c r="EU419" s="690">
        <f t="shared" si="920"/>
        <v>170220000</v>
      </c>
      <c r="EV419" s="690">
        <f t="shared" si="921"/>
        <v>54640000</v>
      </c>
      <c r="EW419" s="834"/>
      <c r="EX419" s="682"/>
      <c r="EY419" s="682">
        <v>55000000</v>
      </c>
      <c r="EZ419" s="682"/>
      <c r="FA419" s="682"/>
      <c r="FB419" s="682"/>
      <c r="FC419" s="682"/>
      <c r="FD419" s="682"/>
      <c r="FE419" s="682"/>
      <c r="FF419" s="676">
        <f t="shared" si="895"/>
        <v>55000000</v>
      </c>
      <c r="FG419" s="107">
        <f t="shared" si="922"/>
        <v>684157223.2426728</v>
      </c>
    </row>
    <row r="420" spans="1:163" ht="143.25" customHeight="1" x14ac:dyDescent="0.2">
      <c r="A420" s="234"/>
      <c r="B420" s="377"/>
      <c r="C420" s="239"/>
      <c r="D420" s="244"/>
      <c r="E420" s="239"/>
      <c r="F420" s="239"/>
      <c r="G420" s="226">
        <v>289</v>
      </c>
      <c r="H420" s="734" t="s">
        <v>918</v>
      </c>
      <c r="I420" s="455" t="s">
        <v>919</v>
      </c>
      <c r="J420" s="223" t="s">
        <v>901</v>
      </c>
      <c r="K420" s="426">
        <v>17</v>
      </c>
      <c r="L420" s="577" t="s">
        <v>73</v>
      </c>
      <c r="M420" s="564" t="s">
        <v>53</v>
      </c>
      <c r="N420" s="564">
        <v>1</v>
      </c>
      <c r="O420" s="564">
        <v>0</v>
      </c>
      <c r="P420" s="956"/>
      <c r="Q420" s="564">
        <v>1</v>
      </c>
      <c r="R420" s="228"/>
      <c r="S420" s="931">
        <v>0</v>
      </c>
      <c r="T420" s="490">
        <v>0</v>
      </c>
      <c r="U420" s="490">
        <v>1</v>
      </c>
      <c r="V420" s="931">
        <v>0</v>
      </c>
      <c r="W420" s="564">
        <v>0</v>
      </c>
      <c r="X420" s="577"/>
      <c r="Y420" s="388">
        <f t="shared" si="909"/>
        <v>0</v>
      </c>
      <c r="Z420" s="227">
        <v>9</v>
      </c>
      <c r="AA420" s="224" t="s">
        <v>181</v>
      </c>
      <c r="AB420" s="85"/>
      <c r="AC420" s="75"/>
      <c r="AD420" s="68"/>
      <c r="AE420" s="68"/>
      <c r="AF420" s="85"/>
      <c r="AG420" s="75"/>
      <c r="AH420" s="75"/>
      <c r="AI420" s="75"/>
      <c r="AJ420" s="77"/>
      <c r="AK420" s="78"/>
      <c r="AL420" s="78"/>
      <c r="AM420" s="78"/>
      <c r="AN420" s="77"/>
      <c r="AO420" s="78"/>
      <c r="AP420" s="78"/>
      <c r="AQ420" s="75"/>
      <c r="AR420" s="85"/>
      <c r="AS420" s="75"/>
      <c r="AT420" s="68"/>
      <c r="AU420" s="68"/>
      <c r="AV420" s="85"/>
      <c r="AW420" s="75"/>
      <c r="AX420" s="75"/>
      <c r="AY420" s="75"/>
      <c r="AZ420" s="85"/>
      <c r="BA420" s="75"/>
      <c r="BB420" s="75"/>
      <c r="BC420" s="75"/>
      <c r="BD420" s="85"/>
      <c r="BE420" s="75"/>
      <c r="BF420" s="68"/>
      <c r="BG420" s="68"/>
      <c r="BH420" s="85"/>
      <c r="BI420" s="75"/>
      <c r="BJ420" s="75"/>
      <c r="BK420" s="75"/>
      <c r="BL420" s="67">
        <f t="shared" si="910"/>
        <v>0</v>
      </c>
      <c r="BM420" s="68">
        <f t="shared" si="911"/>
        <v>0</v>
      </c>
      <c r="BN420" s="68">
        <f t="shared" si="912"/>
        <v>0</v>
      </c>
      <c r="BO420" s="68">
        <f t="shared" si="913"/>
        <v>0</v>
      </c>
      <c r="BP420" s="682">
        <v>4000000000</v>
      </c>
      <c r="BQ420" s="238"/>
      <c r="BR420" s="238"/>
      <c r="BS420" s="238"/>
      <c r="BT420" s="685"/>
      <c r="BU420" s="315">
        <v>1400000000</v>
      </c>
      <c r="BV420" s="315">
        <v>0</v>
      </c>
      <c r="BW420" s="315">
        <v>0</v>
      </c>
      <c r="BX420" s="315"/>
      <c r="BY420" s="685"/>
      <c r="BZ420" s="238"/>
      <c r="CA420" s="238"/>
      <c r="CB420" s="238"/>
      <c r="CC420" s="238"/>
      <c r="CD420" s="682"/>
      <c r="CE420" s="238"/>
      <c r="CF420" s="238"/>
      <c r="CG420" s="238"/>
      <c r="CH420" s="682"/>
      <c r="CI420" s="238"/>
      <c r="CJ420" s="238"/>
      <c r="CK420" s="238"/>
      <c r="CL420" s="682"/>
      <c r="CM420" s="238"/>
      <c r="CN420" s="238"/>
      <c r="CO420" s="238"/>
      <c r="CP420" s="682"/>
      <c r="CQ420" s="238"/>
      <c r="CR420" s="238"/>
      <c r="CS420" s="238"/>
      <c r="CT420" s="238"/>
      <c r="CU420" s="682"/>
      <c r="CV420" s="238"/>
      <c r="CW420" s="238"/>
      <c r="CX420" s="238"/>
      <c r="CY420" s="238"/>
      <c r="CZ420" s="685">
        <v>0</v>
      </c>
      <c r="DA420" s="238"/>
      <c r="DB420" s="238"/>
      <c r="DC420" s="238"/>
      <c r="DD420" s="676">
        <f t="shared" si="914"/>
        <v>4000000000</v>
      </c>
      <c r="DE420" s="711">
        <f t="shared" si="915"/>
        <v>1400000000</v>
      </c>
      <c r="DF420" s="711">
        <f t="shared" si="916"/>
        <v>0</v>
      </c>
      <c r="DG420" s="711">
        <f t="shared" si="917"/>
        <v>0</v>
      </c>
      <c r="DH420" s="711"/>
      <c r="DI420" s="685"/>
      <c r="DJ420" s="1100">
        <v>5000000000</v>
      </c>
      <c r="DK420" s="682"/>
      <c r="DL420" s="770"/>
      <c r="DM420" s="685"/>
      <c r="DN420" s="685"/>
      <c r="DO420" s="685"/>
      <c r="DP420" s="685"/>
      <c r="DQ420" s="685">
        <v>0</v>
      </c>
      <c r="DR420" s="685"/>
      <c r="DS420" s="685"/>
      <c r="DT420" s="685"/>
      <c r="DU420" s="685"/>
      <c r="DV420" s="685"/>
      <c r="DW420" s="685"/>
      <c r="DX420" s="685"/>
      <c r="DY420" s="685"/>
      <c r="DZ420" s="685"/>
      <c r="EA420" s="685"/>
      <c r="EB420" s="685"/>
      <c r="EC420" s="685"/>
      <c r="ED420" s="685"/>
      <c r="EE420" s="685"/>
      <c r="EF420" s="685"/>
      <c r="EG420" s="685"/>
      <c r="EH420" s="685"/>
      <c r="EI420" s="685"/>
      <c r="EJ420" s="685"/>
      <c r="EK420" s="685"/>
      <c r="EL420" s="685"/>
      <c r="EM420" s="685"/>
      <c r="EN420" s="685"/>
      <c r="EO420" s="685"/>
      <c r="EP420" s="682"/>
      <c r="EQ420" s="682"/>
      <c r="ER420" s="682"/>
      <c r="ES420" s="676">
        <f t="shared" si="918"/>
        <v>0</v>
      </c>
      <c r="ET420" s="690">
        <f t="shared" si="919"/>
        <v>5000000000</v>
      </c>
      <c r="EU420" s="690">
        <f t="shared" si="920"/>
        <v>0</v>
      </c>
      <c r="EV420" s="690">
        <f t="shared" si="921"/>
        <v>0</v>
      </c>
      <c r="EW420" s="834"/>
      <c r="EX420" s="682"/>
      <c r="EY420" s="682">
        <v>0</v>
      </c>
      <c r="EZ420" s="682"/>
      <c r="FA420" s="682"/>
      <c r="FB420" s="682"/>
      <c r="FC420" s="682"/>
      <c r="FD420" s="682"/>
      <c r="FE420" s="682"/>
      <c r="FF420" s="676">
        <f t="shared" si="895"/>
        <v>0</v>
      </c>
      <c r="FG420" s="107">
        <f t="shared" si="922"/>
        <v>4000000000</v>
      </c>
    </row>
    <row r="421" spans="1:163" s="617" customFormat="1" ht="24.75" customHeight="1" x14ac:dyDescent="0.25">
      <c r="B421" s="618"/>
      <c r="C421" s="619"/>
      <c r="D421" s="618"/>
      <c r="E421" s="618"/>
      <c r="F421" s="618"/>
      <c r="G421" s="620"/>
      <c r="H421" s="621" t="s">
        <v>920</v>
      </c>
      <c r="I421" s="622"/>
      <c r="J421" s="623"/>
      <c r="K421" s="624"/>
      <c r="L421" s="625"/>
      <c r="M421" s="626"/>
      <c r="N421" s="626"/>
      <c r="O421" s="625"/>
      <c r="P421" s="625"/>
      <c r="Q421" s="626"/>
      <c r="R421" s="627"/>
      <c r="S421" s="896"/>
      <c r="T421" s="626" t="s">
        <v>65</v>
      </c>
      <c r="U421" s="626"/>
      <c r="V421" s="625"/>
      <c r="W421" s="626"/>
      <c r="X421" s="626"/>
      <c r="Y421" s="628"/>
      <c r="Z421" s="626"/>
      <c r="AA421" s="626"/>
      <c r="AB421" s="127">
        <f t="shared" ref="AB421:BG421" si="923">AB363+AB322+AB95+AB35+AB10</f>
        <v>0</v>
      </c>
      <c r="AC421" s="127">
        <f t="shared" si="923"/>
        <v>0</v>
      </c>
      <c r="AD421" s="127">
        <f t="shared" si="923"/>
        <v>0</v>
      </c>
      <c r="AE421" s="127">
        <f t="shared" si="923"/>
        <v>0</v>
      </c>
      <c r="AF421" s="127">
        <f t="shared" si="923"/>
        <v>47919111022</v>
      </c>
      <c r="AG421" s="127">
        <f t="shared" si="923"/>
        <v>52151650272.879997</v>
      </c>
      <c r="AH421" s="127">
        <f t="shared" si="923"/>
        <v>32063808571.639999</v>
      </c>
      <c r="AI421" s="127">
        <f t="shared" si="923"/>
        <v>29277014828</v>
      </c>
      <c r="AJ421" s="127">
        <f t="shared" si="923"/>
        <v>12564576694.639999</v>
      </c>
      <c r="AK421" s="127">
        <f t="shared" si="923"/>
        <v>15826975532.639999</v>
      </c>
      <c r="AL421" s="127">
        <f t="shared" si="923"/>
        <v>11497432725</v>
      </c>
      <c r="AM421" s="127">
        <f t="shared" si="923"/>
        <v>10858686629</v>
      </c>
      <c r="AN421" s="127">
        <f t="shared" si="923"/>
        <v>1615474143</v>
      </c>
      <c r="AO421" s="127">
        <f t="shared" si="923"/>
        <v>2193691416</v>
      </c>
      <c r="AP421" s="127">
        <f t="shared" si="923"/>
        <v>1426742254</v>
      </c>
      <c r="AQ421" s="127">
        <f t="shared" si="923"/>
        <v>1003621553</v>
      </c>
      <c r="AR421" s="127">
        <f t="shared" si="923"/>
        <v>4987433131</v>
      </c>
      <c r="AS421" s="127">
        <f t="shared" si="923"/>
        <v>5817514937.4499998</v>
      </c>
      <c r="AT421" s="127">
        <f t="shared" si="923"/>
        <v>5268549692</v>
      </c>
      <c r="AU421" s="127">
        <f t="shared" si="923"/>
        <v>5257850617</v>
      </c>
      <c r="AV421" s="127">
        <f t="shared" si="923"/>
        <v>2248717121</v>
      </c>
      <c r="AW421" s="127">
        <f t="shared" si="923"/>
        <v>2252293686</v>
      </c>
      <c r="AX421" s="127">
        <f t="shared" si="923"/>
        <v>2141958657.5599999</v>
      </c>
      <c r="AY421" s="127">
        <f t="shared" si="923"/>
        <v>2141958657.5599999</v>
      </c>
      <c r="AZ421" s="127">
        <f t="shared" si="923"/>
        <v>112952913595</v>
      </c>
      <c r="BA421" s="127">
        <f t="shared" si="923"/>
        <v>115872342405.84</v>
      </c>
      <c r="BB421" s="127">
        <f t="shared" si="923"/>
        <v>113283855070.28</v>
      </c>
      <c r="BC421" s="127">
        <f t="shared" si="923"/>
        <v>112814161930.28</v>
      </c>
      <c r="BD421" s="127">
        <f t="shared" si="923"/>
        <v>11365979119</v>
      </c>
      <c r="BE421" s="127">
        <f t="shared" si="923"/>
        <v>14109434246</v>
      </c>
      <c r="BF421" s="127">
        <f t="shared" si="923"/>
        <v>12271439621.66</v>
      </c>
      <c r="BG421" s="127">
        <f t="shared" si="923"/>
        <v>10529805240.66</v>
      </c>
      <c r="BH421" s="127">
        <f t="shared" ref="BH421:CO421" si="924">BH363+BH322+BH95+BH35+BH10</f>
        <v>33076572379</v>
      </c>
      <c r="BI421" s="127">
        <f t="shared" si="924"/>
        <v>0</v>
      </c>
      <c r="BJ421" s="127">
        <f t="shared" si="924"/>
        <v>0</v>
      </c>
      <c r="BK421" s="127">
        <f t="shared" si="924"/>
        <v>0</v>
      </c>
      <c r="BL421" s="127">
        <f t="shared" si="924"/>
        <v>226730777204.64001</v>
      </c>
      <c r="BM421" s="127">
        <f t="shared" si="924"/>
        <v>208223902496.81</v>
      </c>
      <c r="BN421" s="127">
        <f t="shared" si="924"/>
        <v>177953786592.14001</v>
      </c>
      <c r="BO421" s="127">
        <f t="shared" si="924"/>
        <v>171883099455.5</v>
      </c>
      <c r="BP421" s="127">
        <f t="shared" si="924"/>
        <v>10000000000</v>
      </c>
      <c r="BQ421" s="154">
        <f t="shared" si="924"/>
        <v>0</v>
      </c>
      <c r="BR421" s="154">
        <f t="shared" si="924"/>
        <v>0</v>
      </c>
      <c r="BS421" s="154">
        <f t="shared" si="924"/>
        <v>0</v>
      </c>
      <c r="BT421" s="127">
        <f t="shared" si="924"/>
        <v>38456371357.440002</v>
      </c>
      <c r="BU421" s="154">
        <f t="shared" si="924"/>
        <v>39659883616.809998</v>
      </c>
      <c r="BV421" s="154">
        <f t="shared" si="924"/>
        <v>29357979902.199997</v>
      </c>
      <c r="BW421" s="154">
        <f t="shared" si="924"/>
        <v>28152735741.209999</v>
      </c>
      <c r="BX421" s="154">
        <f t="shared" si="924"/>
        <v>96122616</v>
      </c>
      <c r="BY421" s="127">
        <f t="shared" si="924"/>
        <v>10848485819.088402</v>
      </c>
      <c r="BZ421" s="154">
        <f t="shared" si="924"/>
        <v>58280723844.93</v>
      </c>
      <c r="CA421" s="154">
        <f t="shared" si="924"/>
        <v>48833373322.500008</v>
      </c>
      <c r="CB421" s="154">
        <f t="shared" si="924"/>
        <v>47455334111.830009</v>
      </c>
      <c r="CC421" s="154">
        <f t="shared" si="924"/>
        <v>649139169.85000002</v>
      </c>
      <c r="CD421" s="127">
        <f t="shared" si="924"/>
        <v>200000000</v>
      </c>
      <c r="CE421" s="154">
        <f t="shared" si="924"/>
        <v>11114269951.130001</v>
      </c>
      <c r="CF421" s="154">
        <f t="shared" si="924"/>
        <v>8041355835</v>
      </c>
      <c r="CG421" s="154">
        <f t="shared" si="924"/>
        <v>7901474335</v>
      </c>
      <c r="CH421" s="127">
        <f t="shared" si="924"/>
        <v>233587702.31</v>
      </c>
      <c r="CI421" s="154">
        <f t="shared" si="924"/>
        <v>0</v>
      </c>
      <c r="CJ421" s="154">
        <f t="shared" si="924"/>
        <v>0</v>
      </c>
      <c r="CK421" s="154">
        <f t="shared" si="924"/>
        <v>0</v>
      </c>
      <c r="CL421" s="127">
        <f t="shared" si="924"/>
        <v>2207217417.7399998</v>
      </c>
      <c r="CM421" s="154">
        <f t="shared" si="924"/>
        <v>2432800182</v>
      </c>
      <c r="CN421" s="154">
        <f t="shared" si="924"/>
        <v>2427064367</v>
      </c>
      <c r="CO421" s="154">
        <f t="shared" si="924"/>
        <v>2427064367</v>
      </c>
      <c r="CP421" s="127">
        <f t="shared" ref="CP421:DH421" si="925">CP363+CP322+CP95+CP35+CP10</f>
        <v>116291155143.60001</v>
      </c>
      <c r="CQ421" s="154">
        <f t="shared" si="925"/>
        <v>129482155897</v>
      </c>
      <c r="CR421" s="154">
        <f t="shared" si="925"/>
        <v>126291698200.14</v>
      </c>
      <c r="CS421" s="154">
        <f t="shared" si="925"/>
        <v>126286393950.14</v>
      </c>
      <c r="CT421" s="154">
        <f t="shared" si="925"/>
        <v>20000000</v>
      </c>
      <c r="CU421" s="127">
        <f t="shared" si="925"/>
        <v>10799941036.780186</v>
      </c>
      <c r="CV421" s="154">
        <f t="shared" si="925"/>
        <v>14770969867.99691</v>
      </c>
      <c r="CW421" s="154">
        <f t="shared" si="925"/>
        <v>13797961475.66</v>
      </c>
      <c r="CX421" s="154">
        <f t="shared" si="925"/>
        <v>12820316607.33</v>
      </c>
      <c r="CY421" s="154">
        <f t="shared" si="925"/>
        <v>278333357</v>
      </c>
      <c r="CZ421" s="127">
        <f t="shared" si="925"/>
        <v>32045276423</v>
      </c>
      <c r="DA421" s="154">
        <f t="shared" si="925"/>
        <v>0</v>
      </c>
      <c r="DB421" s="154">
        <f t="shared" si="925"/>
        <v>0</v>
      </c>
      <c r="DC421" s="154">
        <f t="shared" si="925"/>
        <v>0</v>
      </c>
      <c r="DD421" s="127">
        <f t="shared" si="925"/>
        <v>221082034899.59845</v>
      </c>
      <c r="DE421" s="127">
        <f t="shared" si="925"/>
        <v>255740803359.86694</v>
      </c>
      <c r="DF421" s="127">
        <f t="shared" si="925"/>
        <v>228749433102.5</v>
      </c>
      <c r="DG421" s="127">
        <f t="shared" si="925"/>
        <v>225043319112.50998</v>
      </c>
      <c r="DH421" s="127">
        <f t="shared" si="925"/>
        <v>1043595142.85</v>
      </c>
      <c r="DI421" s="709">
        <f t="shared" ref="DI421:ER421" si="926">DI410+DI404+DI384+DI374+DI370+DI365+DI360+DI354+DI350+DI346+DI340+DI335+DI330+DI324+DI320+DI317+DI313+DI308+DI306+DI304+DI301+DI295+DI292+DI290+DI288+DI285+DI282+DI279+DI275+DI271+DI269+DI266+DI263+DI258+DI254+DI251+DI247+DI245+DI241+DI238+DI236+DI234+DI229+DI226+DI221+DI217+DI214+DI211+DI205+DI201+DI197+DI192+DI189+DI184+DI178+DI174+DI172+DI169+DI167+DI163+DI159+DI157+DI155+DI152+DI145+DI139+DI136+DI131+DI120+DI111+DI108+DI101+DI97+DI86+DI82+DI79+DI77+DI74+DI69+DI64+DI58+DI54+DI49+DI27+DI19+DI12+DI37+DI42+DI381</f>
        <v>13000000000</v>
      </c>
      <c r="DJ421" s="709">
        <f t="shared" si="926"/>
        <v>25000000000</v>
      </c>
      <c r="DK421" s="709">
        <f t="shared" si="926"/>
        <v>0</v>
      </c>
      <c r="DL421" s="709">
        <f t="shared" si="926"/>
        <v>0</v>
      </c>
      <c r="DM421" s="709">
        <f t="shared" si="926"/>
        <v>39390679044.365005</v>
      </c>
      <c r="DN421" s="709">
        <f t="shared" si="926"/>
        <v>31638407652.580002</v>
      </c>
      <c r="DO421" s="709">
        <f t="shared" si="926"/>
        <v>4633572725.2299995</v>
      </c>
      <c r="DP421" s="709">
        <f t="shared" si="926"/>
        <v>558868317.78999996</v>
      </c>
      <c r="DQ421" s="709">
        <f t="shared" si="926"/>
        <v>8182388724.441576</v>
      </c>
      <c r="DR421" s="709">
        <f t="shared" si="926"/>
        <v>58688060267.290001</v>
      </c>
      <c r="DS421" s="709">
        <f t="shared" si="926"/>
        <v>27586339594</v>
      </c>
      <c r="DT421" s="709">
        <f t="shared" si="926"/>
        <v>4409234563</v>
      </c>
      <c r="DU421" s="709">
        <f t="shared" si="926"/>
        <v>200000000</v>
      </c>
      <c r="DV421" s="709">
        <f t="shared" si="926"/>
        <v>12108952059</v>
      </c>
      <c r="DW421" s="709">
        <f t="shared" si="926"/>
        <v>1519014004</v>
      </c>
      <c r="DX421" s="709">
        <f t="shared" si="926"/>
        <v>50060000</v>
      </c>
      <c r="DY421" s="709">
        <f t="shared" si="926"/>
        <v>240595333.3793</v>
      </c>
      <c r="DZ421" s="709">
        <f t="shared" si="926"/>
        <v>7780000000</v>
      </c>
      <c r="EA421" s="709">
        <f t="shared" si="926"/>
        <v>0</v>
      </c>
      <c r="EB421" s="709">
        <f t="shared" si="926"/>
        <v>0</v>
      </c>
      <c r="EC421" s="709">
        <f t="shared" si="926"/>
        <v>2272403940.2722001</v>
      </c>
      <c r="ED421" s="709">
        <f t="shared" si="926"/>
        <v>2398473229</v>
      </c>
      <c r="EE421" s="709">
        <f t="shared" si="926"/>
        <v>0</v>
      </c>
      <c r="EF421" s="709">
        <f t="shared" si="926"/>
        <v>0</v>
      </c>
      <c r="EG421" s="709">
        <f t="shared" si="926"/>
        <v>119779889797.90849</v>
      </c>
      <c r="EH421" s="709">
        <f t="shared" si="926"/>
        <v>162784889505</v>
      </c>
      <c r="EI421" s="709">
        <f t="shared" si="926"/>
        <v>28566430765</v>
      </c>
      <c r="EJ421" s="709">
        <f t="shared" si="926"/>
        <v>26494311503</v>
      </c>
      <c r="EK421" s="709">
        <f t="shared" si="926"/>
        <v>11123939268.595118</v>
      </c>
      <c r="EL421" s="709">
        <f t="shared" si="926"/>
        <v>12964230031</v>
      </c>
      <c r="EM421" s="709">
        <f t="shared" si="926"/>
        <v>6950882996</v>
      </c>
      <c r="EN421" s="709">
        <f t="shared" si="926"/>
        <v>511662000</v>
      </c>
      <c r="EO421" s="709">
        <f t="shared" si="926"/>
        <v>33654449896</v>
      </c>
      <c r="EP421" s="709">
        <f t="shared" si="926"/>
        <v>0</v>
      </c>
      <c r="EQ421" s="709">
        <f t="shared" si="926"/>
        <v>0</v>
      </c>
      <c r="ER421" s="709">
        <f t="shared" si="926"/>
        <v>0</v>
      </c>
      <c r="ES421" s="709">
        <f>ES410+ES404+ES384+ES374+ES370+ES365+ES360+ES354+ES350+ES346+ES340+ES335+ES330+ES324+ES320+ES317+ES313+ES308+ES306+ES304+ES301+ES295+ES292+ES290+ES288+ES285+ES282+ES279+ES275+ES271+ES269+ES266+ES263+ES258+ES254+ES251+ES247+ES245+ES241+ES238+ES236+ES234+ES229+ES226+ES221+ES217+ES214+ES211+ES205+ES201+ES197+ES192+ES189+ES184+ES178+ES174+ES172+ES169+ES167+ES163+ES159+ES157+ES155+ES152+ES145+ES139+ES136+ES131+ES120+ES111+ES108+ES101+ES97+ES86+ES82+ES79+ES77+ES74+ES69+ES64+ES58+ES54+ES49+ES27+ES19+ES12+ES37+ES42+ES381</f>
        <v>227858721004.96167</v>
      </c>
      <c r="ET421" s="709">
        <f t="shared" ref="ET421:EV421" si="927">ET410+ET404+ET384+ET374+ET370+ET365+ET360+ET354+ET350+ET346+ET340+ET335+ET330+ET324+ET320+ET317+ET313+ET308+ET306+ET304+ET301+ET295+ET292+ET290+ET288+ET285+ET282+ET279+ET275+ET271+ET269+ET266+ET263+ET258+ET254+ET251+ET247+ET245+ET241+ET238+ET236+ET234+ET229+ET226+ET221+ET217+ET214+ET211+ET205+ET201+ET197+ET192+ET189+ET184+ET178+ET174+ET172+ET169+ET167+ET163+ET159+ET157+ET155+ET152+ET145+ET139+ET136+ET131+ET120+ET111+ET108+ET101+ET97+ET86+ET82+ET79+ET77+ET74+ET69+ET64+ET58+ET54+ET49+ET27+ET19+ET12+ET37+ET42+ET381</f>
        <v>313363012743.87</v>
      </c>
      <c r="EU421" s="709">
        <f t="shared" si="927"/>
        <v>69256240084.229996</v>
      </c>
      <c r="EV421" s="709">
        <f t="shared" si="927"/>
        <v>32024136383.790001</v>
      </c>
      <c r="EW421" s="846">
        <f t="shared" ref="EW421:FE421" si="928">SUM(EW13:EW420)</f>
        <v>10000000000</v>
      </c>
      <c r="EX421" s="709">
        <f t="shared" si="928"/>
        <v>40735593529.225174</v>
      </c>
      <c r="EY421" s="709">
        <f t="shared" si="928"/>
        <v>7269072744.5355549</v>
      </c>
      <c r="EZ421" s="709">
        <f t="shared" si="928"/>
        <v>200000000</v>
      </c>
      <c r="FA421" s="709">
        <f t="shared" si="928"/>
        <v>247813193.38067901</v>
      </c>
      <c r="FB421" s="709">
        <f t="shared" si="928"/>
        <v>2341576058.48</v>
      </c>
      <c r="FC421" s="709">
        <f t="shared" si="928"/>
        <v>123373286491.84402</v>
      </c>
      <c r="FD421" s="709">
        <f t="shared" si="928"/>
        <v>11457657446.024429</v>
      </c>
      <c r="FE421" s="709">
        <f t="shared" si="928"/>
        <v>34802379885</v>
      </c>
      <c r="FF421" s="1132">
        <f>FF410+FF404+FF384+FF374+FF370+FF365+FF360+FF354+FF350+FF346+FF340+FF335+FF330+FF324+FF320+FF317+FF313+FF308+FF306+FF304+FF301+FF295+FF292+FF290+FF288+FF285+FF282+FF279+FF275+FF271+FF269+FF266+FF263+FF258+FF254+FF251+FF247+FF245+FF241+FF238+FF236+FF234+FF229+FF226+FF221+FF217+FF214+FF211+FF205+FF201+FF197+FF192+FF189+FF184+FF178+FF174+FF172+FF169+FF167+FF163+FF159+FF157+FF155+FF152+FF145+FF139+FF136+FF131+FF120+FF111+FF108+FF101+FF97+FF86+FF82+FF79+FF77+FF74+FF69+FF64+FF58+FF54+FF49+FF27+FF19+FF12+FF37+FF42+FF381</f>
        <v>230357379348.48987</v>
      </c>
      <c r="FG421" s="127">
        <f>FG363+FG322+FG95+FG35+FG10</f>
        <v>906028912457.68982</v>
      </c>
    </row>
    <row r="422" spans="1:163" ht="24.75" customHeight="1" x14ac:dyDescent="0.25">
      <c r="B422" s="629"/>
      <c r="C422" s="630"/>
      <c r="D422" s="630"/>
      <c r="E422" s="631"/>
      <c r="F422" s="631"/>
      <c r="G422" s="632"/>
      <c r="H422" s="633" t="s">
        <v>921</v>
      </c>
      <c r="I422" s="634"/>
      <c r="J422" s="635"/>
      <c r="K422" s="636"/>
      <c r="L422" s="637"/>
      <c r="M422" s="638"/>
      <c r="N422" s="638"/>
      <c r="O422" s="637"/>
      <c r="P422" s="1044"/>
      <c r="Q422" s="638" t="s">
        <v>65</v>
      </c>
      <c r="R422" s="640"/>
      <c r="S422" s="637"/>
      <c r="T422" s="638" t="s">
        <v>65</v>
      </c>
      <c r="U422" s="638"/>
      <c r="V422" s="1044"/>
      <c r="W422" s="638"/>
      <c r="X422" s="638"/>
      <c r="Y422" s="639"/>
      <c r="Z422" s="638"/>
      <c r="AA422" s="638"/>
      <c r="AB422" s="128"/>
      <c r="AC422" s="128"/>
      <c r="AD422" s="129"/>
      <c r="AE422" s="129"/>
      <c r="AF422" s="128"/>
      <c r="AG422" s="128"/>
      <c r="AH422" s="128"/>
      <c r="AI422" s="128"/>
      <c r="AJ422" s="128"/>
      <c r="AK422" s="128"/>
      <c r="AL422" s="128"/>
      <c r="AM422" s="128"/>
      <c r="AN422" s="128"/>
      <c r="AO422" s="128"/>
      <c r="AP422" s="128"/>
      <c r="AQ422" s="128"/>
      <c r="AR422" s="128"/>
      <c r="AS422" s="128"/>
      <c r="AT422" s="129"/>
      <c r="AU422" s="129"/>
      <c r="AV422" s="128"/>
      <c r="AW422" s="128"/>
      <c r="AX422" s="128"/>
      <c r="AY422" s="128"/>
      <c r="AZ422" s="128"/>
      <c r="BA422" s="128"/>
      <c r="BB422" s="128"/>
      <c r="BC422" s="128"/>
      <c r="BD422" s="128"/>
      <c r="BE422" s="128"/>
      <c r="BF422" s="129"/>
      <c r="BG422" s="129"/>
      <c r="BH422" s="128"/>
      <c r="BI422" s="128"/>
      <c r="BJ422" s="128"/>
      <c r="BK422" s="128"/>
      <c r="BL422" s="130">
        <f>220730777204.64+6000000000</f>
        <v>226730777204.64001</v>
      </c>
      <c r="BM422" s="131"/>
      <c r="BN422" s="131"/>
      <c r="BO422" s="131"/>
      <c r="BP422" s="710"/>
      <c r="BQ422" s="641"/>
      <c r="BR422" s="641"/>
      <c r="BS422" s="641"/>
      <c r="BT422" s="710"/>
      <c r="BU422" s="641"/>
      <c r="BV422" s="641"/>
      <c r="BW422" s="641"/>
      <c r="BX422" s="641"/>
      <c r="BY422" s="710"/>
      <c r="BZ422" s="641"/>
      <c r="CA422" s="641"/>
      <c r="CB422" s="641"/>
      <c r="CC422" s="641"/>
      <c r="CD422" s="710"/>
      <c r="CE422" s="641"/>
      <c r="CF422" s="641"/>
      <c r="CG422" s="641"/>
      <c r="CH422" s="710"/>
      <c r="CI422" s="641"/>
      <c r="CJ422" s="641"/>
      <c r="CK422" s="641"/>
      <c r="CL422" s="710"/>
      <c r="CM422" s="641"/>
      <c r="CN422" s="641"/>
      <c r="CO422" s="641"/>
      <c r="CP422" s="710"/>
      <c r="CQ422" s="641"/>
      <c r="CR422" s="641"/>
      <c r="CS422" s="641"/>
      <c r="CT422" s="641"/>
      <c r="CU422" s="710"/>
      <c r="CV422" s="710"/>
      <c r="CW422" s="641"/>
      <c r="CX422" s="641"/>
      <c r="CY422" s="641"/>
      <c r="CZ422" s="710"/>
      <c r="DA422" s="641"/>
      <c r="DB422" s="641"/>
      <c r="DC422" s="641"/>
      <c r="DD422" s="710">
        <v>221082234899</v>
      </c>
      <c r="DE422" s="1084"/>
      <c r="DF422" s="1084"/>
      <c r="DG422" s="1084"/>
      <c r="DH422" s="829"/>
      <c r="DI422" s="710"/>
      <c r="DJ422" s="710"/>
      <c r="DK422" s="710"/>
      <c r="DL422" s="710"/>
      <c r="DM422" s="710"/>
      <c r="DN422" s="710"/>
      <c r="DO422" s="710"/>
      <c r="DP422" s="710"/>
      <c r="DQ422" s="710"/>
      <c r="DR422" s="710"/>
      <c r="DS422" s="710"/>
      <c r="DT422" s="710"/>
      <c r="DU422" s="710"/>
      <c r="DV422" s="710"/>
      <c r="DW422" s="710"/>
      <c r="DX422" s="710"/>
      <c r="DY422" s="710"/>
      <c r="DZ422" s="710"/>
      <c r="EA422" s="710"/>
      <c r="EB422" s="710"/>
      <c r="EC422" s="710"/>
      <c r="ED422" s="710"/>
      <c r="EE422" s="710"/>
      <c r="EF422" s="710"/>
      <c r="EG422" s="710"/>
      <c r="EH422" s="710"/>
      <c r="EI422" s="710"/>
      <c r="EJ422" s="710"/>
      <c r="EK422" s="710"/>
      <c r="EL422" s="710"/>
      <c r="EM422" s="710"/>
      <c r="EN422" s="710"/>
      <c r="EO422" s="710"/>
      <c r="EP422" s="710"/>
      <c r="EQ422" s="710"/>
      <c r="ER422" s="710"/>
      <c r="ES422" s="710">
        <v>227858721005</v>
      </c>
      <c r="ET422" s="710"/>
      <c r="EU422" s="710"/>
      <c r="EV422" s="710">
        <f>'[8]SGTO POAI MARZO-2018 '!$CB$755-EV421</f>
        <v>0</v>
      </c>
      <c r="EW422" s="847"/>
      <c r="EX422" s="710"/>
      <c r="EY422" s="710"/>
      <c r="EZ422" s="710"/>
      <c r="FA422" s="710"/>
      <c r="FB422" s="710"/>
      <c r="FC422" s="710"/>
      <c r="FD422" s="710"/>
      <c r="FE422" s="710"/>
      <c r="FF422" s="1133">
        <v>230357379349</v>
      </c>
      <c r="FG422" s="1140">
        <f>FG363+FG322+FG95+FG35+FG10</f>
        <v>906028912457.68982</v>
      </c>
    </row>
    <row r="423" spans="1:163" s="234" customFormat="1" ht="24.75" customHeight="1" x14ac:dyDescent="0.25">
      <c r="C423" s="459"/>
      <c r="G423" s="642"/>
      <c r="H423" s="157"/>
      <c r="I423" s="157"/>
      <c r="J423" s="642"/>
      <c r="K423" s="459"/>
      <c r="L423" s="643"/>
      <c r="M423" s="644"/>
      <c r="N423" s="644"/>
      <c r="O423" s="643"/>
      <c r="P423" s="1045"/>
      <c r="Q423" s="644"/>
      <c r="R423" s="645"/>
      <c r="S423" s="643"/>
      <c r="T423" s="644"/>
      <c r="U423" s="644"/>
      <c r="V423" s="1045"/>
      <c r="W423" s="644"/>
      <c r="X423" s="644"/>
      <c r="Y423" s="646"/>
      <c r="Z423" s="616"/>
      <c r="AA423" s="616"/>
      <c r="AB423" s="647"/>
      <c r="AC423" s="647"/>
      <c r="AD423" s="648"/>
      <c r="AE423" s="648"/>
      <c r="AF423" s="649"/>
      <c r="AG423" s="649"/>
      <c r="AH423" s="647"/>
      <c r="AI423" s="647"/>
      <c r="AJ423" s="650"/>
      <c r="AK423" s="650"/>
      <c r="AL423" s="650"/>
      <c r="AM423" s="650"/>
      <c r="AN423" s="647"/>
      <c r="AO423" s="647"/>
      <c r="AP423" s="647"/>
      <c r="AQ423" s="647"/>
      <c r="AR423" s="647"/>
      <c r="AS423" s="647"/>
      <c r="AT423" s="648"/>
      <c r="AU423" s="648"/>
      <c r="AV423" s="647"/>
      <c r="AW423" s="647"/>
      <c r="AX423" s="647"/>
      <c r="AY423" s="647"/>
      <c r="AZ423" s="647"/>
      <c r="BA423" s="647"/>
      <c r="BB423" s="647"/>
      <c r="BC423" s="647"/>
      <c r="BD423" s="647"/>
      <c r="BE423" s="647"/>
      <c r="BF423" s="648"/>
      <c r="BG423" s="648"/>
      <c r="BH423" s="647"/>
      <c r="BI423" s="651"/>
      <c r="BJ423" s="647"/>
      <c r="BK423" s="647"/>
      <c r="BL423" s="652"/>
      <c r="BM423" s="652"/>
      <c r="BN423" s="652"/>
      <c r="BO423" s="652"/>
      <c r="BP423" s="653"/>
      <c r="BQ423" s="653"/>
      <c r="BR423" s="653"/>
      <c r="BS423" s="653"/>
      <c r="BT423" s="653"/>
      <c r="BU423" s="653"/>
      <c r="BV423" s="653"/>
      <c r="BW423" s="653"/>
      <c r="BX423" s="653"/>
      <c r="BY423" s="653"/>
      <c r="BZ423" s="653"/>
      <c r="CA423" s="653"/>
      <c r="CB423" s="653"/>
      <c r="CC423" s="653"/>
      <c r="CD423" s="653"/>
      <c r="CE423" s="653"/>
      <c r="CF423" s="653"/>
      <c r="CG423" s="653"/>
      <c r="CH423" s="653"/>
      <c r="CI423" s="653"/>
      <c r="CJ423" s="653"/>
      <c r="CK423" s="653"/>
      <c r="CL423" s="653"/>
      <c r="CM423" s="653"/>
      <c r="CN423" s="653"/>
      <c r="CO423" s="653"/>
      <c r="CP423" s="653"/>
      <c r="CQ423" s="653"/>
      <c r="CR423" s="653"/>
      <c r="CS423" s="653"/>
      <c r="CT423" s="653"/>
      <c r="CU423" s="653"/>
      <c r="CV423" s="653"/>
      <c r="CW423" s="653"/>
      <c r="CX423" s="653"/>
      <c r="CY423" s="653"/>
      <c r="CZ423" s="653"/>
      <c r="DA423" s="653"/>
      <c r="DB423" s="653"/>
      <c r="DC423" s="653"/>
      <c r="DE423" s="780"/>
      <c r="DF423" s="780"/>
      <c r="DG423" s="780"/>
      <c r="DH423" s="780"/>
      <c r="DI423" s="653"/>
      <c r="DJ423" s="653"/>
      <c r="DK423" s="653"/>
      <c r="DL423" s="653"/>
      <c r="DM423" s="653"/>
      <c r="DN423" s="653"/>
      <c r="DO423" s="653"/>
      <c r="DP423" s="653"/>
      <c r="DQ423" s="653"/>
      <c r="DR423" s="653"/>
      <c r="DS423" s="653"/>
      <c r="DT423" s="653"/>
      <c r="DU423" s="653"/>
      <c r="DV423" s="653"/>
      <c r="DW423" s="653"/>
      <c r="DX423" s="653"/>
      <c r="DY423" s="653"/>
      <c r="DZ423" s="653"/>
      <c r="EA423" s="653"/>
      <c r="EB423" s="653"/>
      <c r="EC423" s="653"/>
      <c r="ED423" s="653"/>
      <c r="EE423" s="653"/>
      <c r="EF423" s="653"/>
      <c r="EG423" s="653"/>
      <c r="EH423" s="653"/>
      <c r="EI423" s="653"/>
      <c r="EJ423" s="653"/>
      <c r="EK423" s="653"/>
      <c r="EL423" s="653"/>
      <c r="EM423" s="653"/>
      <c r="EN423" s="653"/>
      <c r="EO423" s="653"/>
      <c r="EP423" s="653"/>
      <c r="EQ423" s="653"/>
      <c r="ER423" s="653"/>
      <c r="ES423" s="653"/>
      <c r="ET423" s="653"/>
      <c r="EU423" s="653"/>
      <c r="EV423" s="653"/>
      <c r="EW423" s="655"/>
      <c r="EX423" s="655"/>
      <c r="EY423" s="655"/>
      <c r="EZ423" s="655"/>
      <c r="FA423" s="655"/>
      <c r="FB423" s="655"/>
      <c r="FC423" s="655"/>
      <c r="FD423" s="655"/>
      <c r="FE423" s="655"/>
      <c r="FF423" s="655"/>
      <c r="FG423" s="656"/>
    </row>
    <row r="424" spans="1:163" s="234" customFormat="1" ht="24.75" customHeight="1" x14ac:dyDescent="0.25">
      <c r="C424" s="459"/>
      <c r="G424" s="642"/>
      <c r="H424" s="157"/>
      <c r="I424" s="157"/>
      <c r="J424" s="642"/>
      <c r="K424" s="459"/>
      <c r="L424" s="643"/>
      <c r="M424" s="644"/>
      <c r="N424" s="644"/>
      <c r="O424" s="643"/>
      <c r="P424" s="1045"/>
      <c r="Q424" s="644"/>
      <c r="R424" s="645"/>
      <c r="S424" s="643"/>
      <c r="T424" s="644"/>
      <c r="U424" s="644"/>
      <c r="V424" s="1045"/>
      <c r="W424" s="644"/>
      <c r="X424" s="644"/>
      <c r="Y424" s="646"/>
      <c r="Z424" s="616"/>
      <c r="AA424" s="616"/>
      <c r="AB424" s="647"/>
      <c r="AC424" s="647"/>
      <c r="AD424" s="648"/>
      <c r="AE424" s="648"/>
      <c r="AF424" s="649"/>
      <c r="AG424" s="649"/>
      <c r="AH424" s="647"/>
      <c r="AI424" s="647"/>
      <c r="AJ424" s="650"/>
      <c r="AK424" s="650"/>
      <c r="AL424" s="650"/>
      <c r="AM424" s="650"/>
      <c r="AN424" s="647"/>
      <c r="AO424" s="647"/>
      <c r="AP424" s="647"/>
      <c r="AQ424" s="647"/>
      <c r="AR424" s="647"/>
      <c r="AS424" s="647"/>
      <c r="AT424" s="648"/>
      <c r="AU424" s="648"/>
      <c r="AV424" s="647"/>
      <c r="AW424" s="647"/>
      <c r="AX424" s="647"/>
      <c r="AY424" s="647"/>
      <c r="AZ424" s="647"/>
      <c r="BA424" s="647"/>
      <c r="BB424" s="647"/>
      <c r="BC424" s="647"/>
      <c r="BD424" s="647"/>
      <c r="BE424" s="647"/>
      <c r="BF424" s="648"/>
      <c r="BG424" s="648"/>
      <c r="BH424" s="647"/>
      <c r="BI424" s="651"/>
      <c r="BJ424" s="647"/>
      <c r="BK424" s="647"/>
      <c r="BL424" s="652"/>
      <c r="BM424" s="652"/>
      <c r="BN424" s="652"/>
      <c r="BO424" s="652"/>
      <c r="BP424" s="653"/>
      <c r="BQ424" s="653"/>
      <c r="BR424" s="653"/>
      <c r="BS424" s="653"/>
      <c r="BT424" s="653"/>
      <c r="BU424" s="653"/>
      <c r="BV424" s="653"/>
      <c r="BW424" s="653"/>
      <c r="BX424" s="653"/>
      <c r="BY424" s="653"/>
      <c r="BZ424" s="653"/>
      <c r="CA424" s="653"/>
      <c r="CB424" s="653"/>
      <c r="CC424" s="653"/>
      <c r="CD424" s="653"/>
      <c r="CE424" s="653"/>
      <c r="CF424" s="653"/>
      <c r="CG424" s="653"/>
      <c r="CH424" s="653"/>
      <c r="CI424" s="653"/>
      <c r="CJ424" s="653"/>
      <c r="CK424" s="653"/>
      <c r="CL424" s="653"/>
      <c r="CM424" s="653"/>
      <c r="CN424" s="653"/>
      <c r="CO424" s="653"/>
      <c r="CP424" s="653"/>
      <c r="CQ424" s="653"/>
      <c r="CR424" s="653"/>
      <c r="CS424" s="653"/>
      <c r="CT424" s="653"/>
      <c r="CU424" s="653"/>
      <c r="CV424" s="653"/>
      <c r="CW424" s="653"/>
      <c r="CX424" s="653"/>
      <c r="CY424" s="653"/>
      <c r="CZ424" s="653"/>
      <c r="DA424" s="653"/>
      <c r="DB424" s="653"/>
      <c r="DC424" s="653"/>
      <c r="DE424" s="654"/>
      <c r="DF424" s="654"/>
      <c r="DG424" s="654"/>
      <c r="DH424" s="654"/>
      <c r="DI424" s="661"/>
      <c r="DJ424" s="661"/>
      <c r="DK424" s="661"/>
      <c r="DL424" s="661"/>
      <c r="DM424" s="661"/>
      <c r="DN424" s="661"/>
      <c r="DO424" s="661"/>
      <c r="DP424" s="653"/>
      <c r="DQ424" s="653"/>
      <c r="DR424" s="653"/>
      <c r="DS424" s="653"/>
      <c r="DT424" s="653"/>
      <c r="DU424" s="653"/>
      <c r="DV424" s="653"/>
      <c r="DW424" s="653"/>
      <c r="DX424" s="653"/>
      <c r="DY424" s="653"/>
      <c r="DZ424" s="653"/>
      <c r="EA424" s="653"/>
      <c r="EB424" s="653"/>
      <c r="EC424" s="653"/>
      <c r="ED424" s="653"/>
      <c r="EE424" s="653"/>
      <c r="EF424" s="653"/>
      <c r="EG424" s="653"/>
      <c r="EH424" s="653"/>
      <c r="EI424" s="653"/>
      <c r="EJ424" s="653"/>
      <c r="EK424" s="653"/>
      <c r="EL424" s="653"/>
      <c r="EM424" s="653"/>
      <c r="EN424" s="653"/>
      <c r="EO424" s="661"/>
      <c r="EP424" s="661"/>
      <c r="EQ424" s="661"/>
      <c r="ER424" s="661"/>
      <c r="ES424" s="661"/>
      <c r="ET424" s="661"/>
      <c r="EU424" s="661"/>
      <c r="EV424" s="661"/>
      <c r="EW424" s="663"/>
      <c r="EX424" s="663"/>
      <c r="EY424" s="663"/>
      <c r="EZ424" s="655"/>
      <c r="FA424" s="655"/>
      <c r="FB424" s="655"/>
      <c r="FC424" s="655"/>
      <c r="FD424" s="655"/>
      <c r="FE424" s="655"/>
      <c r="FF424" s="655"/>
      <c r="FG424" s="656"/>
    </row>
    <row r="425" spans="1:163" s="234" customFormat="1" ht="24.75" customHeight="1" x14ac:dyDescent="0.25">
      <c r="C425" s="459"/>
      <c r="G425" s="642"/>
      <c r="H425" s="157"/>
      <c r="I425" s="157"/>
      <c r="J425" s="642"/>
      <c r="K425" s="459"/>
      <c r="L425" s="643"/>
      <c r="M425" s="644"/>
      <c r="N425" s="644"/>
      <c r="O425" s="643"/>
      <c r="P425" s="1045"/>
      <c r="Q425" s="644"/>
      <c r="R425" s="645"/>
      <c r="S425" s="643"/>
      <c r="T425" s="644"/>
      <c r="U425" s="644"/>
      <c r="V425" s="1045"/>
      <c r="W425" s="644"/>
      <c r="X425" s="644"/>
      <c r="Y425" s="646"/>
      <c r="Z425" s="616"/>
      <c r="AA425" s="616"/>
      <c r="AB425" s="647"/>
      <c r="AC425" s="647"/>
      <c r="AD425" s="648"/>
      <c r="AE425" s="648"/>
      <c r="AF425" s="649"/>
      <c r="AG425" s="649"/>
      <c r="AH425" s="647"/>
      <c r="AI425" s="647"/>
      <c r="AJ425" s="650"/>
      <c r="AK425" s="650"/>
      <c r="AL425" s="650"/>
      <c r="AM425" s="650"/>
      <c r="AN425" s="647"/>
      <c r="AO425" s="647"/>
      <c r="AP425" s="647"/>
      <c r="AQ425" s="647"/>
      <c r="AR425" s="647"/>
      <c r="AS425" s="647"/>
      <c r="AT425" s="648"/>
      <c r="AU425" s="648"/>
      <c r="AV425" s="647"/>
      <c r="AW425" s="647"/>
      <c r="AX425" s="647"/>
      <c r="AY425" s="647"/>
      <c r="AZ425" s="647"/>
      <c r="BA425" s="647"/>
      <c r="BB425" s="647"/>
      <c r="BC425" s="647"/>
      <c r="BD425" s="647"/>
      <c r="BE425" s="647"/>
      <c r="BF425" s="648"/>
      <c r="BG425" s="648"/>
      <c r="BH425" s="647"/>
      <c r="BI425" s="651"/>
      <c r="BJ425" s="647"/>
      <c r="BK425" s="653"/>
      <c r="BL425" s="652"/>
      <c r="BM425" s="652"/>
      <c r="BN425" s="652"/>
      <c r="BO425" s="652"/>
      <c r="BP425" s="653"/>
      <c r="BQ425" s="653"/>
      <c r="BR425" s="653"/>
      <c r="BS425" s="653"/>
      <c r="BT425" s="653"/>
      <c r="BU425" s="653"/>
      <c r="BV425" s="653"/>
      <c r="BW425" s="653"/>
      <c r="BX425" s="653"/>
      <c r="BY425" s="653"/>
      <c r="BZ425" s="653"/>
      <c r="CA425" s="653"/>
      <c r="CB425" s="653"/>
      <c r="CC425" s="653"/>
      <c r="CD425" s="653"/>
      <c r="CE425" s="653"/>
      <c r="CF425" s="653"/>
      <c r="CG425" s="653"/>
      <c r="CH425" s="653"/>
      <c r="CI425" s="653"/>
      <c r="CJ425" s="653"/>
      <c r="CK425" s="653"/>
      <c r="CL425" s="653"/>
      <c r="CM425" s="653"/>
      <c r="CN425" s="653"/>
      <c r="CO425" s="653"/>
      <c r="CP425" s="653"/>
      <c r="CQ425" s="653"/>
      <c r="CR425" s="653"/>
      <c r="CS425" s="653"/>
      <c r="CT425" s="653"/>
      <c r="CU425" s="653"/>
      <c r="CV425" s="653"/>
      <c r="CW425" s="653"/>
      <c r="CX425" s="653"/>
      <c r="CY425" s="653"/>
      <c r="CZ425" s="653"/>
      <c r="DD425" s="653"/>
      <c r="DE425" s="775"/>
      <c r="DF425" s="776"/>
      <c r="DG425" s="776"/>
      <c r="DH425" s="776"/>
      <c r="DI425" s="661"/>
      <c r="DJ425" s="661"/>
      <c r="DK425" s="661"/>
      <c r="DL425" s="661"/>
      <c r="DM425" s="661"/>
      <c r="DN425" s="661"/>
      <c r="DO425" s="661"/>
      <c r="DP425" s="653"/>
      <c r="DQ425" s="653"/>
      <c r="DR425" s="653"/>
      <c r="DS425" s="653"/>
      <c r="DT425" s="653"/>
      <c r="DU425" s="653"/>
      <c r="DV425" s="653"/>
      <c r="DW425" s="653"/>
      <c r="DX425" s="653"/>
      <c r="DY425" s="653"/>
      <c r="DZ425" s="653"/>
      <c r="EA425" s="653"/>
      <c r="EB425" s="653"/>
      <c r="EC425" s="653"/>
      <c r="ED425" s="653"/>
      <c r="EE425" s="653"/>
      <c r="EF425" s="653"/>
      <c r="EG425" s="653"/>
      <c r="EH425" s="653"/>
      <c r="EI425" s="653"/>
      <c r="EJ425" s="653"/>
      <c r="EK425" s="653"/>
      <c r="EL425" s="653"/>
      <c r="EM425" s="653"/>
      <c r="EN425" s="653"/>
      <c r="EO425" s="661"/>
      <c r="EP425" s="661"/>
      <c r="EQ425" s="661"/>
      <c r="ER425" s="661"/>
      <c r="ES425" s="661"/>
      <c r="ET425" s="1141"/>
      <c r="EU425" s="1141"/>
      <c r="EV425" s="1141"/>
      <c r="EW425" s="661"/>
      <c r="EX425" s="661"/>
      <c r="EY425" s="661"/>
      <c r="EZ425" s="653"/>
      <c r="FA425" s="653"/>
      <c r="FB425" s="653"/>
      <c r="FC425" s="653"/>
      <c r="FD425" s="653"/>
      <c r="FE425" s="653"/>
      <c r="FF425" s="653"/>
      <c r="FG425" s="657"/>
    </row>
    <row r="426" spans="1:163" s="234" customFormat="1" ht="30" customHeight="1" x14ac:dyDescent="0.25">
      <c r="C426" s="459"/>
      <c r="G426" s="642"/>
      <c r="H426" s="157"/>
      <c r="I426" s="157"/>
      <c r="J426" s="642"/>
      <c r="K426" s="459"/>
      <c r="L426" s="643"/>
      <c r="M426" s="1147"/>
      <c r="N426" s="1147"/>
      <c r="O426" s="1147"/>
      <c r="P426" s="1112"/>
      <c r="Q426" s="1164"/>
      <c r="R426" s="1164"/>
      <c r="S426" s="1112"/>
      <c r="T426" s="1164"/>
      <c r="U426" s="1164"/>
      <c r="V426" s="616"/>
      <c r="W426" s="616"/>
      <c r="X426" s="616"/>
      <c r="Y426" s="647"/>
      <c r="Z426" s="647"/>
      <c r="AA426" s="648"/>
      <c r="AB426" s="648"/>
      <c r="AC426" s="649"/>
      <c r="AD426" s="649"/>
      <c r="AE426" s="647"/>
      <c r="AF426" s="647"/>
      <c r="AG426" s="650"/>
      <c r="AH426" s="650"/>
      <c r="AI426" s="650"/>
      <c r="AJ426" s="650"/>
      <c r="AK426" s="647"/>
      <c r="AL426" s="647"/>
      <c r="AM426" s="647"/>
      <c r="AN426" s="647"/>
      <c r="AO426" s="647"/>
      <c r="AP426" s="647"/>
      <c r="AQ426" s="648"/>
      <c r="AR426" s="648"/>
      <c r="AS426" s="647"/>
      <c r="AT426" s="647"/>
      <c r="AU426" s="647"/>
      <c r="AV426" s="647"/>
      <c r="AW426" s="647"/>
      <c r="AX426" s="647"/>
      <c r="AY426" s="647"/>
      <c r="AZ426" s="647"/>
      <c r="BA426" s="647"/>
      <c r="BB426" s="647"/>
      <c r="BC426" s="648"/>
      <c r="BD426" s="648"/>
      <c r="BE426" s="647"/>
      <c r="BF426" s="651"/>
      <c r="BG426" s="647"/>
      <c r="BH426" s="647"/>
      <c r="BI426" s="652"/>
      <c r="BJ426" s="652"/>
      <c r="BK426" s="652"/>
      <c r="BL426" s="652"/>
      <c r="BM426" s="653"/>
      <c r="BN426" s="653"/>
      <c r="BO426" s="653"/>
      <c r="BP426" s="653"/>
      <c r="BQ426" s="653"/>
      <c r="BR426" s="653"/>
      <c r="BS426" s="653"/>
      <c r="BT426" s="653"/>
      <c r="BU426" s="653"/>
      <c r="BV426" s="653"/>
      <c r="BW426" s="653"/>
      <c r="BX426" s="653"/>
      <c r="BY426" s="653"/>
      <c r="BZ426" s="653"/>
      <c r="CA426" s="653"/>
      <c r="CB426" s="653"/>
      <c r="CC426" s="653"/>
      <c r="CD426" s="653"/>
      <c r="CE426" s="653"/>
      <c r="CF426" s="653"/>
      <c r="CG426" s="653"/>
      <c r="CH426" s="653"/>
      <c r="CI426" s="653"/>
      <c r="CJ426" s="653"/>
      <c r="CK426" s="653"/>
      <c r="CL426" s="653"/>
      <c r="CM426" s="653"/>
      <c r="CN426" s="653"/>
      <c r="CO426" s="653"/>
      <c r="CP426" s="653"/>
      <c r="CQ426" s="653"/>
      <c r="CR426" s="653"/>
      <c r="CS426" s="653"/>
      <c r="CT426" s="653"/>
      <c r="CU426" s="653"/>
      <c r="CV426" s="653"/>
      <c r="CW426" s="653"/>
      <c r="CX426" s="653"/>
      <c r="CY426" s="653"/>
      <c r="CZ426" s="653"/>
      <c r="DA426" s="653"/>
      <c r="DB426" s="653"/>
      <c r="DC426" s="653"/>
      <c r="DD426" s="653"/>
      <c r="DE426" s="653"/>
      <c r="DF426" s="661"/>
      <c r="DG426" s="661"/>
      <c r="DH426" s="661"/>
      <c r="DI426" s="433"/>
      <c r="DJ426" s="1150"/>
      <c r="DK426" s="661"/>
      <c r="DL426" s="661"/>
      <c r="DM426" s="661"/>
      <c r="DN426" s="661"/>
      <c r="DO426" s="661"/>
      <c r="DP426" s="661"/>
      <c r="DQ426" s="661"/>
      <c r="DR426" s="661"/>
      <c r="DS426" s="661"/>
      <c r="DT426" s="661"/>
      <c r="DU426" s="661"/>
      <c r="DV426" s="661"/>
      <c r="DW426" s="661"/>
      <c r="DX426" s="661"/>
      <c r="DY426" s="661"/>
      <c r="DZ426" s="661"/>
      <c r="EA426" s="661"/>
      <c r="EB426" s="661"/>
      <c r="EC426" s="661"/>
      <c r="ED426" s="661"/>
      <c r="EE426" s="661"/>
      <c r="EF426" s="661"/>
      <c r="EG426" s="661"/>
      <c r="EH426" s="661"/>
      <c r="EI426" s="661"/>
      <c r="EJ426" s="661"/>
      <c r="EK426" s="661"/>
      <c r="EL426" s="661"/>
      <c r="EM426" s="661"/>
      <c r="EN426" s="661"/>
      <c r="EO426" s="1142"/>
      <c r="EP426" s="661"/>
      <c r="EQ426" s="661"/>
      <c r="ER426" s="1143"/>
      <c r="ES426" s="1144"/>
      <c r="ET426" s="1144"/>
      <c r="EU426" s="661"/>
      <c r="EV426" s="661"/>
      <c r="EW426" s="661"/>
      <c r="EX426" s="661"/>
      <c r="EY426" s="661"/>
      <c r="EZ426" s="661"/>
      <c r="FA426" s="661"/>
      <c r="FB426" s="661"/>
      <c r="FC426" s="661"/>
      <c r="FD426" s="801"/>
      <c r="FE426" s="801"/>
      <c r="FF426" s="157"/>
    </row>
    <row r="427" spans="1:163" s="234" customFormat="1" ht="24.75" customHeight="1" x14ac:dyDescent="0.25">
      <c r="C427" s="459"/>
      <c r="G427" s="642"/>
      <c r="H427" s="157"/>
      <c r="I427" s="157"/>
      <c r="J427" s="642"/>
      <c r="K427" s="459"/>
      <c r="L427" s="643"/>
      <c r="M427" s="1147"/>
      <c r="N427" s="1147"/>
      <c r="O427" s="1147"/>
      <c r="P427" s="1112"/>
      <c r="Q427" s="1112"/>
      <c r="R427" s="1113"/>
      <c r="S427" s="1114"/>
      <c r="T427" s="1112"/>
      <c r="U427" s="1113"/>
      <c r="V427" s="616"/>
      <c r="W427" s="616"/>
      <c r="X427" s="616"/>
      <c r="Y427" s="647">
        <f>56-25</f>
        <v>31</v>
      </c>
      <c r="Z427" s="647"/>
      <c r="AA427" s="648"/>
      <c r="AB427" s="648"/>
      <c r="AC427" s="649"/>
      <c r="AD427" s="649"/>
      <c r="AE427" s="647"/>
      <c r="AF427" s="647"/>
      <c r="AG427" s="650"/>
      <c r="AH427" s="650"/>
      <c r="AI427" s="650"/>
      <c r="AJ427" s="650"/>
      <c r="AK427" s="647"/>
      <c r="AL427" s="647"/>
      <c r="AM427" s="647"/>
      <c r="AN427" s="647"/>
      <c r="AO427" s="647"/>
      <c r="AP427" s="647"/>
      <c r="AQ427" s="648"/>
      <c r="AR427" s="648"/>
      <c r="AS427" s="647"/>
      <c r="AT427" s="647"/>
      <c r="AU427" s="647"/>
      <c r="AV427" s="647"/>
      <c r="AW427" s="647"/>
      <c r="AX427" s="647"/>
      <c r="AY427" s="647"/>
      <c r="AZ427" s="647"/>
      <c r="BA427" s="647"/>
      <c r="BB427" s="647"/>
      <c r="BC427" s="648"/>
      <c r="BD427" s="648"/>
      <c r="BE427" s="647"/>
      <c r="BF427" s="651"/>
      <c r="BG427" s="647"/>
      <c r="BH427" s="647"/>
      <c r="BI427" s="652"/>
      <c r="BJ427" s="652"/>
      <c r="BK427" s="649"/>
      <c r="BL427" s="649"/>
      <c r="BM427" s="653"/>
      <c r="BN427" s="653"/>
      <c r="BO427" s="653"/>
      <c r="BP427" s="653"/>
      <c r="BQ427" s="653"/>
      <c r="BR427" s="653"/>
      <c r="BS427" s="653"/>
      <c r="BT427" s="653"/>
      <c r="BU427" s="653"/>
      <c r="BV427" s="653"/>
      <c r="BW427" s="653"/>
      <c r="BX427" s="653"/>
      <c r="BY427" s="653"/>
      <c r="BZ427" s="653"/>
      <c r="CA427" s="653"/>
      <c r="CB427" s="653"/>
      <c r="CC427" s="653"/>
      <c r="CD427" s="653"/>
      <c r="CE427" s="653"/>
      <c r="CF427" s="653"/>
      <c r="CG427" s="653"/>
      <c r="CH427" s="653"/>
      <c r="CI427" s="653"/>
      <c r="CJ427" s="653"/>
      <c r="CK427" s="653"/>
      <c r="CL427" s="653"/>
      <c r="CM427" s="653"/>
      <c r="CN427" s="653"/>
      <c r="CO427" s="653"/>
      <c r="CP427" s="653"/>
      <c r="CQ427" s="653"/>
      <c r="CR427" s="653"/>
      <c r="CS427" s="653"/>
      <c r="CT427" s="653"/>
      <c r="CU427" s="653"/>
      <c r="CV427" s="653"/>
      <c r="CW427" s="653"/>
      <c r="CX427" s="653"/>
      <c r="CY427" s="653"/>
      <c r="CZ427" s="653"/>
      <c r="DA427" s="323"/>
      <c r="DB427" s="721"/>
      <c r="DC427" s="802"/>
      <c r="DD427" s="802"/>
      <c r="DE427" s="802"/>
      <c r="DF427" s="661"/>
      <c r="DG427" s="661"/>
      <c r="DH427" s="661"/>
      <c r="DI427" s="433"/>
      <c r="DJ427" s="1150"/>
      <c r="DK427" s="661"/>
      <c r="DL427" s="661"/>
      <c r="DM427" s="661"/>
      <c r="DN427" s="661"/>
      <c r="DO427" s="661"/>
      <c r="DP427" s="661"/>
      <c r="DQ427" s="661"/>
      <c r="DR427" s="661"/>
      <c r="DS427" s="661"/>
      <c r="DT427" s="661"/>
      <c r="DU427" s="661"/>
      <c r="DV427" s="661"/>
      <c r="DW427" s="661"/>
      <c r="DX427" s="661"/>
      <c r="DY427" s="661"/>
      <c r="DZ427" s="661"/>
      <c r="EA427" s="661"/>
      <c r="EB427" s="661"/>
      <c r="EC427" s="661"/>
      <c r="ED427" s="661"/>
      <c r="EE427" s="661"/>
      <c r="EF427" s="661"/>
      <c r="EG427" s="661"/>
      <c r="EH427" s="661"/>
      <c r="EI427" s="661"/>
      <c r="EJ427" s="661"/>
      <c r="EK427" s="661"/>
      <c r="EL427" s="661"/>
      <c r="EM427" s="661"/>
      <c r="EN427" s="661"/>
      <c r="EO427" s="1142"/>
      <c r="EP427" s="661"/>
      <c r="EQ427" s="663"/>
      <c r="ER427" s="1141"/>
      <c r="ES427" s="1141"/>
      <c r="ET427" s="1141"/>
      <c r="EU427" s="663"/>
      <c r="EV427" s="663"/>
      <c r="EW427" s="663"/>
      <c r="EX427" s="663"/>
      <c r="EY427" s="663"/>
      <c r="EZ427" s="663"/>
      <c r="FA427" s="663"/>
      <c r="FB427" s="663"/>
      <c r="FC427" s="663"/>
      <c r="FD427" s="323"/>
      <c r="FE427" s="323"/>
      <c r="FF427" s="157"/>
    </row>
    <row r="428" spans="1:163" s="234" customFormat="1" ht="24.75" customHeight="1" x14ac:dyDescent="0.25">
      <c r="C428" s="459"/>
      <c r="G428" s="642"/>
      <c r="H428" s="157"/>
      <c r="I428" s="157"/>
      <c r="J428" s="642"/>
      <c r="K428" s="459"/>
      <c r="L428" s="643"/>
      <c r="M428" s="1115"/>
      <c r="N428" s="1115"/>
      <c r="O428" s="1115"/>
      <c r="P428" s="1112"/>
      <c r="Q428" s="1112"/>
      <c r="R428" s="1113"/>
      <c r="S428" s="1114"/>
      <c r="T428" s="1116"/>
      <c r="U428" s="1113"/>
      <c r="V428" s="616"/>
      <c r="W428" s="616"/>
      <c r="X428" s="616"/>
      <c r="Y428" s="647"/>
      <c r="Z428" s="647"/>
      <c r="AA428" s="648"/>
      <c r="AB428" s="648"/>
      <c r="AC428" s="649"/>
      <c r="AD428" s="649"/>
      <c r="AE428" s="647"/>
      <c r="AF428" s="647"/>
      <c r="AG428" s="650"/>
      <c r="AH428" s="650"/>
      <c r="AI428" s="650"/>
      <c r="AJ428" s="650"/>
      <c r="AK428" s="647"/>
      <c r="AL428" s="647"/>
      <c r="AM428" s="647"/>
      <c r="AN428" s="647"/>
      <c r="AO428" s="647"/>
      <c r="AP428" s="647"/>
      <c r="AQ428" s="648"/>
      <c r="AR428" s="648"/>
      <c r="AS428" s="647"/>
      <c r="AT428" s="647"/>
      <c r="AU428" s="647"/>
      <c r="AV428" s="647"/>
      <c r="AW428" s="647"/>
      <c r="AX428" s="647"/>
      <c r="AY428" s="647"/>
      <c r="AZ428" s="647"/>
      <c r="BA428" s="647"/>
      <c r="BB428" s="647"/>
      <c r="BC428" s="648"/>
      <c r="BD428" s="648"/>
      <c r="BE428" s="647"/>
      <c r="BF428" s="651"/>
      <c r="BG428" s="647"/>
      <c r="BH428" s="647"/>
      <c r="BI428" s="652"/>
      <c r="BJ428" s="652"/>
      <c r="BK428" s="649"/>
      <c r="BL428" s="649"/>
      <c r="BM428" s="653"/>
      <c r="BN428" s="653"/>
      <c r="BO428" s="653"/>
      <c r="BP428" s="653"/>
      <c r="BQ428" s="653"/>
      <c r="BR428" s="653"/>
      <c r="BS428" s="653"/>
      <c r="BT428" s="653"/>
      <c r="BU428" s="653"/>
      <c r="BV428" s="653"/>
      <c r="BW428" s="653"/>
      <c r="BX428" s="653"/>
      <c r="BY428" s="653"/>
      <c r="BZ428" s="653"/>
      <c r="CA428" s="653"/>
      <c r="CB428" s="653"/>
      <c r="CC428" s="653"/>
      <c r="CD428" s="653"/>
      <c r="CE428" s="653"/>
      <c r="CF428" s="653"/>
      <c r="CG428" s="653"/>
      <c r="CH428" s="653"/>
      <c r="CI428" s="653"/>
      <c r="CJ428" s="653"/>
      <c r="CK428" s="653"/>
      <c r="CL428" s="653"/>
      <c r="CM428" s="653"/>
      <c r="CN428" s="653"/>
      <c r="CO428" s="653"/>
      <c r="CP428" s="653"/>
      <c r="CQ428" s="653"/>
      <c r="CR428" s="653"/>
      <c r="CS428" s="653"/>
      <c r="CT428" s="653"/>
      <c r="CU428" s="653"/>
      <c r="CV428" s="653"/>
      <c r="CW428" s="653"/>
      <c r="CX428" s="653"/>
      <c r="CY428" s="653"/>
      <c r="CZ428" s="653"/>
      <c r="DA428" s="323"/>
      <c r="DB428" s="721"/>
      <c r="DC428" s="802"/>
      <c r="DD428" s="802"/>
      <c r="DE428" s="802"/>
      <c r="DF428" s="661"/>
      <c r="DG428" s="661"/>
      <c r="DH428" s="661"/>
      <c r="DI428" s="433"/>
      <c r="DJ428" s="661"/>
      <c r="DK428" s="661"/>
      <c r="DL428" s="661"/>
      <c r="DM428" s="661"/>
      <c r="DN428" s="661"/>
      <c r="DO428" s="661"/>
      <c r="DP428" s="661"/>
      <c r="DQ428" s="661"/>
      <c r="DR428" s="661"/>
      <c r="DS428" s="661"/>
      <c r="DT428" s="661"/>
      <c r="DU428" s="661"/>
      <c r="DV428" s="661"/>
      <c r="DW428" s="661"/>
      <c r="DX428" s="661"/>
      <c r="DY428" s="661"/>
      <c r="DZ428" s="661"/>
      <c r="EA428" s="661"/>
      <c r="EB428" s="661"/>
      <c r="EC428" s="661"/>
      <c r="ED428" s="661"/>
      <c r="EE428" s="661"/>
      <c r="EF428" s="661"/>
      <c r="EG428" s="661"/>
      <c r="EH428" s="661"/>
      <c r="EI428" s="661"/>
      <c r="EJ428" s="661"/>
      <c r="EK428" s="661"/>
      <c r="EL428" s="661"/>
      <c r="EM428" s="661"/>
      <c r="EN428" s="661"/>
      <c r="EO428" s="1142"/>
      <c r="EP428" s="661"/>
      <c r="EQ428" s="663"/>
      <c r="ER428" s="1141"/>
      <c r="ES428" s="1141"/>
      <c r="ET428" s="1141"/>
      <c r="EU428" s="663"/>
      <c r="EV428" s="663"/>
      <c r="EW428" s="663"/>
      <c r="EX428" s="663"/>
      <c r="EY428" s="663"/>
      <c r="EZ428" s="663"/>
      <c r="FA428" s="663"/>
      <c r="FB428" s="663"/>
      <c r="FC428" s="663"/>
      <c r="FD428" s="323"/>
      <c r="FE428" s="323"/>
      <c r="FF428" s="157"/>
    </row>
    <row r="429" spans="1:163" s="323" customFormat="1" ht="24.75" customHeight="1" x14ac:dyDescent="0.25">
      <c r="C429" s="658"/>
      <c r="G429" s="433"/>
      <c r="H429" s="659"/>
      <c r="I429" s="659"/>
      <c r="J429" s="433"/>
      <c r="K429" s="658"/>
      <c r="L429" s="660"/>
      <c r="M429" s="1117"/>
      <c r="N429" s="1118"/>
      <c r="O429" s="1118"/>
      <c r="P429" s="1112"/>
      <c r="Q429" s="1112"/>
      <c r="R429" s="1119"/>
      <c r="S429" s="1114"/>
      <c r="T429" s="1114"/>
      <c r="U429" s="1119"/>
      <c r="V429" s="616"/>
      <c r="W429" s="616"/>
      <c r="X429" s="616"/>
      <c r="Y429" s="647"/>
      <c r="Z429" s="647"/>
      <c r="AA429" s="648"/>
      <c r="AB429" s="648"/>
      <c r="AC429" s="649"/>
      <c r="AD429" s="649"/>
      <c r="AE429" s="647"/>
      <c r="AF429" s="647"/>
      <c r="AG429" s="650"/>
      <c r="AH429" s="650"/>
      <c r="AI429" s="650"/>
      <c r="AJ429" s="650"/>
      <c r="AK429" s="647"/>
      <c r="AL429" s="647"/>
      <c r="AM429" s="647"/>
      <c r="AN429" s="647"/>
      <c r="AO429" s="647"/>
      <c r="AP429" s="647"/>
      <c r="AQ429" s="648"/>
      <c r="AR429" s="648"/>
      <c r="AS429" s="647"/>
      <c r="AT429" s="647"/>
      <c r="AU429" s="647"/>
      <c r="AV429" s="647"/>
      <c r="AW429" s="647"/>
      <c r="AX429" s="647"/>
      <c r="AY429" s="647"/>
      <c r="AZ429" s="647"/>
      <c r="BA429" s="647"/>
      <c r="BB429" s="647"/>
      <c r="BC429" s="648"/>
      <c r="BD429" s="648"/>
      <c r="BE429" s="647"/>
      <c r="BF429" s="651"/>
      <c r="BG429" s="647"/>
      <c r="BH429" s="647"/>
      <c r="BI429" s="652"/>
      <c r="BJ429" s="652"/>
      <c r="BK429" s="649"/>
      <c r="BL429" s="649"/>
      <c r="BM429" s="661"/>
      <c r="BN429" s="661"/>
      <c r="BO429" s="661"/>
      <c r="BP429" s="661"/>
      <c r="BQ429" s="661"/>
      <c r="BR429" s="661"/>
      <c r="BS429" s="661"/>
      <c r="BT429" s="661"/>
      <c r="BU429" s="661"/>
      <c r="BV429" s="661"/>
      <c r="BW429" s="661"/>
      <c r="BX429" s="661"/>
      <c r="BY429" s="661"/>
      <c r="BZ429" s="661"/>
      <c r="CA429" s="661"/>
      <c r="CB429" s="661"/>
      <c r="CC429" s="661"/>
      <c r="CD429" s="661"/>
      <c r="CE429" s="661"/>
      <c r="CF429" s="661"/>
      <c r="CG429" s="661"/>
      <c r="CH429" s="661"/>
      <c r="CI429" s="661"/>
      <c r="CJ429" s="661"/>
      <c r="CK429" s="661"/>
      <c r="CL429" s="661"/>
      <c r="CM429" s="661"/>
      <c r="CN429" s="661"/>
      <c r="CO429" s="661"/>
      <c r="CP429" s="661"/>
      <c r="CQ429" s="661"/>
      <c r="CR429" s="661"/>
      <c r="CS429" s="661"/>
      <c r="CT429" s="661"/>
      <c r="CU429" s="661"/>
      <c r="CV429" s="661"/>
      <c r="CW429" s="661"/>
      <c r="CX429" s="661"/>
      <c r="CY429" s="661"/>
      <c r="CZ429" s="661"/>
      <c r="DB429" s="721"/>
      <c r="DC429" s="774"/>
      <c r="DD429" s="774"/>
      <c r="DE429" s="774"/>
      <c r="DF429" s="661"/>
      <c r="DG429" s="661"/>
      <c r="DH429" s="661"/>
      <c r="DI429" s="661"/>
      <c r="DJ429" s="661"/>
      <c r="DK429" s="661"/>
      <c r="DL429" s="661"/>
      <c r="DM429" s="661"/>
      <c r="DN429" s="661"/>
      <c r="DO429" s="661"/>
      <c r="DP429" s="661"/>
      <c r="DQ429" s="661"/>
      <c r="DR429" s="661"/>
      <c r="DS429" s="661"/>
      <c r="DT429" s="661"/>
      <c r="DU429" s="661"/>
      <c r="DV429" s="661"/>
      <c r="DW429" s="661"/>
      <c r="DX429" s="661"/>
      <c r="DY429" s="661"/>
      <c r="DZ429" s="661"/>
      <c r="EA429" s="661"/>
      <c r="EB429" s="661"/>
      <c r="EC429" s="661"/>
      <c r="ED429" s="661"/>
      <c r="EE429" s="661"/>
      <c r="EF429" s="661"/>
      <c r="EG429" s="661"/>
      <c r="EH429" s="661"/>
      <c r="EI429" s="661"/>
      <c r="EJ429" s="661"/>
      <c r="EK429" s="661"/>
      <c r="EL429" s="661"/>
      <c r="EM429" s="661"/>
      <c r="EN429" s="661"/>
      <c r="EO429" s="1142"/>
      <c r="EP429" s="661"/>
      <c r="EQ429" s="663"/>
      <c r="ER429" s="1141"/>
      <c r="ES429" s="1141"/>
      <c r="ET429" s="1141"/>
      <c r="EU429" s="663"/>
      <c r="EV429" s="663"/>
      <c r="EW429" s="663"/>
      <c r="EX429" s="663"/>
      <c r="EY429" s="663"/>
      <c r="EZ429" s="663"/>
      <c r="FA429" s="663"/>
      <c r="FB429" s="663"/>
      <c r="FC429" s="663"/>
      <c r="FF429" s="659"/>
    </row>
    <row r="430" spans="1:163" s="323" customFormat="1" ht="24.75" customHeight="1" x14ac:dyDescent="0.25">
      <c r="C430" s="658"/>
      <c r="G430" s="433"/>
      <c r="H430" s="659"/>
      <c r="I430" s="659"/>
      <c r="J430" s="433"/>
      <c r="K430" s="658"/>
      <c r="L430" s="660"/>
      <c r="M430" s="1117"/>
      <c r="N430" s="1118"/>
      <c r="O430" s="1118"/>
      <c r="P430" s="1112"/>
      <c r="Q430" s="1112"/>
      <c r="R430" s="1119"/>
      <c r="S430" s="1114"/>
      <c r="T430" s="1114"/>
      <c r="U430" s="1119"/>
      <c r="V430" s="616"/>
      <c r="W430" s="616"/>
      <c r="X430" s="616"/>
      <c r="Y430" s="647"/>
      <c r="Z430" s="647"/>
      <c r="AA430" s="648"/>
      <c r="AB430" s="648"/>
      <c r="AC430" s="649"/>
      <c r="AD430" s="649"/>
      <c r="AE430" s="647"/>
      <c r="AF430" s="647"/>
      <c r="AG430" s="650"/>
      <c r="AH430" s="650"/>
      <c r="AI430" s="650"/>
      <c r="AJ430" s="650"/>
      <c r="AK430" s="647"/>
      <c r="AL430" s="647"/>
      <c r="AM430" s="647"/>
      <c r="AN430" s="647"/>
      <c r="AO430" s="647"/>
      <c r="AP430" s="647"/>
      <c r="AQ430" s="648"/>
      <c r="AR430" s="648"/>
      <c r="AS430" s="647"/>
      <c r="AT430" s="647"/>
      <c r="AU430" s="647"/>
      <c r="AV430" s="647"/>
      <c r="AW430" s="647"/>
      <c r="AX430" s="647"/>
      <c r="AY430" s="647"/>
      <c r="AZ430" s="647"/>
      <c r="BA430" s="647"/>
      <c r="BB430" s="647"/>
      <c r="BC430" s="648"/>
      <c r="BD430" s="648"/>
      <c r="BE430" s="647"/>
      <c r="BF430" s="651"/>
      <c r="BG430" s="647"/>
      <c r="BH430" s="647"/>
      <c r="BI430" s="652"/>
      <c r="BJ430" s="652"/>
      <c r="BK430" s="649"/>
      <c r="BL430" s="649"/>
      <c r="BM430" s="661"/>
      <c r="BN430" s="661"/>
      <c r="BO430" s="661"/>
      <c r="BP430" s="661"/>
      <c r="BQ430" s="661"/>
      <c r="BR430" s="661"/>
      <c r="BS430" s="661"/>
      <c r="BT430" s="661"/>
      <c r="BU430" s="661"/>
      <c r="BV430" s="661"/>
      <c r="BW430" s="661"/>
      <c r="BX430" s="661"/>
      <c r="BY430" s="661"/>
      <c r="BZ430" s="661"/>
      <c r="CA430" s="661"/>
      <c r="CB430" s="661"/>
      <c r="CC430" s="661"/>
      <c r="CD430" s="661"/>
      <c r="CE430" s="661"/>
      <c r="CF430" s="661"/>
      <c r="CG430" s="661"/>
      <c r="CH430" s="661"/>
      <c r="CI430" s="661"/>
      <c r="CJ430" s="661"/>
      <c r="CK430" s="661"/>
      <c r="CL430" s="661"/>
      <c r="CM430" s="661"/>
      <c r="CN430" s="661"/>
      <c r="CO430" s="661"/>
      <c r="CP430" s="661"/>
      <c r="CQ430" s="661"/>
      <c r="CR430" s="661"/>
      <c r="CS430" s="661"/>
      <c r="CT430" s="661"/>
      <c r="CU430" s="661"/>
      <c r="CV430" s="661"/>
      <c r="CW430" s="661"/>
      <c r="CX430" s="661"/>
      <c r="CY430" s="661"/>
      <c r="CZ430" s="661"/>
      <c r="DB430" s="726"/>
      <c r="DC430" s="781"/>
      <c r="DD430" s="781"/>
      <c r="DE430" s="781"/>
      <c r="DF430" s="661"/>
      <c r="DG430" s="661"/>
      <c r="DH430" s="661"/>
      <c r="DI430" s="661"/>
      <c r="DJ430" s="661"/>
      <c r="DK430" s="661"/>
      <c r="DL430" s="661"/>
      <c r="DM430" s="661"/>
      <c r="DN430" s="661"/>
      <c r="DO430" s="661"/>
      <c r="DP430" s="661"/>
      <c r="DQ430" s="661"/>
      <c r="DR430" s="661"/>
      <c r="DS430" s="661"/>
      <c r="DT430" s="661"/>
      <c r="DU430" s="661"/>
      <c r="DV430" s="661"/>
      <c r="DW430" s="661"/>
      <c r="DX430" s="661"/>
      <c r="DY430" s="661"/>
      <c r="DZ430" s="661"/>
      <c r="EA430" s="661"/>
      <c r="EB430" s="661"/>
      <c r="EC430" s="661"/>
      <c r="ED430" s="661"/>
      <c r="EE430" s="661"/>
      <c r="EF430" s="661"/>
      <c r="EG430" s="661"/>
      <c r="EH430" s="661"/>
      <c r="EI430" s="661"/>
      <c r="EJ430" s="661"/>
      <c r="EK430" s="661"/>
      <c r="EL430" s="661"/>
      <c r="EM430" s="661"/>
      <c r="EN430" s="661"/>
      <c r="EO430" s="1142"/>
      <c r="EP430" s="661"/>
      <c r="EQ430" s="663"/>
      <c r="ER430" s="1141"/>
      <c r="ES430" s="1141"/>
      <c r="ET430" s="1141"/>
      <c r="EU430" s="663"/>
      <c r="EV430" s="663"/>
      <c r="EW430" s="663"/>
      <c r="EX430" s="663"/>
      <c r="EY430" s="663"/>
      <c r="EZ430" s="663"/>
      <c r="FA430" s="663"/>
      <c r="FB430" s="663"/>
      <c r="FC430" s="663"/>
      <c r="FF430" s="659"/>
    </row>
    <row r="431" spans="1:163" s="323" customFormat="1" ht="24.75" customHeight="1" x14ac:dyDescent="0.25">
      <c r="C431" s="658"/>
      <c r="G431" s="433"/>
      <c r="H431" s="659"/>
      <c r="I431" s="659"/>
      <c r="J431" s="433"/>
      <c r="K431" s="658"/>
      <c r="L431" s="660"/>
      <c r="M431" s="1117"/>
      <c r="N431" s="1120"/>
      <c r="O431" s="1120"/>
      <c r="P431" s="1112"/>
      <c r="Q431" s="1112"/>
      <c r="R431" s="1119"/>
      <c r="S431" s="1114"/>
      <c r="T431" s="1114"/>
      <c r="U431" s="1119"/>
      <c r="V431" s="616"/>
      <c r="W431" s="616"/>
      <c r="X431" s="616"/>
      <c r="Y431" s="647"/>
      <c r="Z431" s="647"/>
      <c r="AA431" s="648"/>
      <c r="AB431" s="648"/>
      <c r="AC431" s="649"/>
      <c r="AD431" s="649"/>
      <c r="AE431" s="647"/>
      <c r="AF431" s="647"/>
      <c r="AG431" s="650"/>
      <c r="AH431" s="650"/>
      <c r="AI431" s="650"/>
      <c r="AJ431" s="650"/>
      <c r="AK431" s="647"/>
      <c r="AL431" s="647"/>
      <c r="AM431" s="647"/>
      <c r="AN431" s="647"/>
      <c r="AO431" s="647"/>
      <c r="AP431" s="647"/>
      <c r="AQ431" s="648"/>
      <c r="AR431" s="648"/>
      <c r="AS431" s="647"/>
      <c r="AT431" s="647"/>
      <c r="AU431" s="647"/>
      <c r="AV431" s="647"/>
      <c r="AW431" s="647"/>
      <c r="AX431" s="647"/>
      <c r="AY431" s="647"/>
      <c r="AZ431" s="647"/>
      <c r="BA431" s="647"/>
      <c r="BB431" s="647"/>
      <c r="BC431" s="648"/>
      <c r="BD431" s="648"/>
      <c r="BE431" s="647"/>
      <c r="BF431" s="651"/>
      <c r="BG431" s="647"/>
      <c r="BH431" s="647"/>
      <c r="BI431" s="652"/>
      <c r="BJ431" s="652"/>
      <c r="BK431" s="649"/>
      <c r="BL431" s="649"/>
      <c r="BM431" s="661"/>
      <c r="BN431" s="661"/>
      <c r="BO431" s="661"/>
      <c r="BP431" s="661"/>
      <c r="BQ431" s="661"/>
      <c r="BR431" s="661"/>
      <c r="BS431" s="661"/>
      <c r="BT431" s="661"/>
      <c r="BU431" s="661"/>
      <c r="BV431" s="661"/>
      <c r="BW431" s="661"/>
      <c r="BX431" s="661"/>
      <c r="BY431" s="661"/>
      <c r="BZ431" s="661"/>
      <c r="CA431" s="661"/>
      <c r="CB431" s="661"/>
      <c r="CC431" s="661"/>
      <c r="CD431" s="661"/>
      <c r="CE431" s="661"/>
      <c r="CF431" s="661"/>
      <c r="CG431" s="661"/>
      <c r="CH431" s="661"/>
      <c r="CI431" s="661"/>
      <c r="CJ431" s="661"/>
      <c r="CK431" s="661"/>
      <c r="CL431" s="661"/>
      <c r="CM431" s="661"/>
      <c r="CN431" s="661"/>
      <c r="CO431" s="661"/>
      <c r="CP431" s="661"/>
      <c r="CQ431" s="661"/>
      <c r="CR431" s="661"/>
      <c r="CS431" s="661"/>
      <c r="CT431" s="661"/>
      <c r="CU431" s="661"/>
      <c r="CV431" s="661"/>
      <c r="CW431" s="661"/>
      <c r="CX431" s="661"/>
      <c r="CY431" s="661"/>
      <c r="CZ431" s="661"/>
      <c r="DB431" s="661"/>
      <c r="DC431" s="774"/>
      <c r="DD431" s="774"/>
      <c r="DE431" s="774"/>
      <c r="DF431" s="661"/>
      <c r="DG431" s="661"/>
      <c r="DH431" s="661"/>
      <c r="DI431" s="661"/>
      <c r="DJ431" s="661"/>
      <c r="DK431" s="661"/>
      <c r="DL431" s="661"/>
      <c r="DM431" s="661"/>
      <c r="DN431" s="661"/>
      <c r="DO431" s="661"/>
      <c r="DP431" s="661"/>
      <c r="DQ431" s="661"/>
      <c r="DR431" s="661"/>
      <c r="DS431" s="661"/>
      <c r="DT431" s="661"/>
      <c r="DU431" s="661"/>
      <c r="DV431" s="661"/>
      <c r="DW431" s="661"/>
      <c r="DX431" s="661"/>
      <c r="DY431" s="661"/>
      <c r="DZ431" s="661"/>
      <c r="EA431" s="661"/>
      <c r="EB431" s="661"/>
      <c r="EC431" s="661"/>
      <c r="ED431" s="661"/>
      <c r="EE431" s="661"/>
      <c r="EF431" s="661"/>
      <c r="EG431" s="661"/>
      <c r="EH431" s="661"/>
      <c r="EI431" s="661"/>
      <c r="EJ431" s="661"/>
      <c r="EK431" s="661"/>
      <c r="EL431" s="661"/>
      <c r="EM431" s="661"/>
      <c r="EN431" s="661"/>
      <c r="EO431" s="1142"/>
      <c r="EP431" s="661"/>
      <c r="EQ431" s="663"/>
      <c r="ER431" s="1141"/>
      <c r="ES431" s="1141"/>
      <c r="ET431" s="1141"/>
      <c r="EU431" s="663"/>
      <c r="EV431" s="663"/>
      <c r="EW431" s="663"/>
      <c r="EX431" s="663"/>
      <c r="EY431" s="663"/>
      <c r="EZ431" s="663"/>
      <c r="FA431" s="663"/>
      <c r="FB431" s="663"/>
      <c r="FC431" s="663"/>
      <c r="FF431" s="659"/>
    </row>
    <row r="432" spans="1:163" s="323" customFormat="1" ht="24.75" customHeight="1" x14ac:dyDescent="0.25">
      <c r="C432" s="658"/>
      <c r="G432" s="433"/>
      <c r="H432" s="659"/>
      <c r="I432" s="659"/>
      <c r="J432" s="433"/>
      <c r="K432" s="658"/>
      <c r="L432" s="660"/>
      <c r="M432" s="1117"/>
      <c r="N432" s="1118"/>
      <c r="O432" s="1118"/>
      <c r="P432" s="1112"/>
      <c r="Q432" s="1112"/>
      <c r="R432" s="1119"/>
      <c r="S432" s="1114"/>
      <c r="T432" s="1114"/>
      <c r="U432" s="1119"/>
      <c r="V432" s="616"/>
      <c r="W432" s="616"/>
      <c r="X432" s="616"/>
      <c r="Y432" s="647"/>
      <c r="Z432" s="647"/>
      <c r="AA432" s="648"/>
      <c r="AB432" s="648"/>
      <c r="AC432" s="649"/>
      <c r="AD432" s="649"/>
      <c r="AE432" s="647"/>
      <c r="AF432" s="647"/>
      <c r="AG432" s="650"/>
      <c r="AH432" s="650"/>
      <c r="AI432" s="650"/>
      <c r="AJ432" s="650"/>
      <c r="AK432" s="647"/>
      <c r="AL432" s="647"/>
      <c r="AM432" s="647"/>
      <c r="AN432" s="647"/>
      <c r="AO432" s="647"/>
      <c r="AP432" s="647"/>
      <c r="AQ432" s="648"/>
      <c r="AR432" s="648"/>
      <c r="AS432" s="647"/>
      <c r="AT432" s="647"/>
      <c r="AU432" s="647"/>
      <c r="AV432" s="647"/>
      <c r="AW432" s="647"/>
      <c r="AX432" s="647"/>
      <c r="AY432" s="647"/>
      <c r="AZ432" s="647"/>
      <c r="BA432" s="647"/>
      <c r="BB432" s="647"/>
      <c r="BC432" s="648"/>
      <c r="BD432" s="648"/>
      <c r="BE432" s="647"/>
      <c r="BF432" s="651"/>
      <c r="BG432" s="647"/>
      <c r="BH432" s="647"/>
      <c r="BI432" s="652"/>
      <c r="BJ432" s="652"/>
      <c r="BK432" s="649"/>
      <c r="BL432" s="649"/>
      <c r="BM432" s="661"/>
      <c r="BN432" s="661"/>
      <c r="BO432" s="661"/>
      <c r="BP432" s="661"/>
      <c r="BQ432" s="661"/>
      <c r="BR432" s="661"/>
      <c r="BS432" s="661"/>
      <c r="BT432" s="661"/>
      <c r="BU432" s="661"/>
      <c r="BV432" s="661"/>
      <c r="BW432" s="661"/>
      <c r="BX432" s="661"/>
      <c r="BY432" s="661"/>
      <c r="BZ432" s="661"/>
      <c r="CA432" s="661"/>
      <c r="CB432" s="661"/>
      <c r="CC432" s="661"/>
      <c r="CD432" s="661"/>
      <c r="CE432" s="661"/>
      <c r="CF432" s="661"/>
      <c r="CG432" s="661"/>
      <c r="CH432" s="661"/>
      <c r="CI432" s="661"/>
      <c r="CJ432" s="661"/>
      <c r="CK432" s="661"/>
      <c r="CL432" s="661"/>
      <c r="CM432" s="661"/>
      <c r="CN432" s="661"/>
      <c r="CO432" s="661"/>
      <c r="CP432" s="661"/>
      <c r="CQ432" s="661"/>
      <c r="CR432" s="661"/>
      <c r="CS432" s="661"/>
      <c r="CT432" s="661"/>
      <c r="CU432" s="661"/>
      <c r="CV432" s="661"/>
      <c r="CW432" s="661"/>
      <c r="CX432" s="661"/>
      <c r="CY432" s="661"/>
      <c r="CZ432" s="661"/>
      <c r="DB432" s="662"/>
      <c r="DC432" s="774"/>
      <c r="DD432" s="774"/>
      <c r="DE432" s="774"/>
      <c r="DF432" s="661"/>
      <c r="DG432" s="661"/>
      <c r="DH432" s="661"/>
      <c r="DI432" s="661"/>
      <c r="DJ432" s="661"/>
      <c r="DK432" s="661"/>
      <c r="DL432" s="661"/>
      <c r="DM432" s="661"/>
      <c r="DN432" s="661"/>
      <c r="DO432" s="661"/>
      <c r="DP432" s="661"/>
      <c r="DQ432" s="661"/>
      <c r="DR432" s="661"/>
      <c r="DS432" s="661"/>
      <c r="DT432" s="661"/>
      <c r="DU432" s="661"/>
      <c r="DV432" s="661"/>
      <c r="DW432" s="661"/>
      <c r="DX432" s="661"/>
      <c r="DY432" s="661"/>
      <c r="DZ432" s="661"/>
      <c r="EA432" s="661"/>
      <c r="EB432" s="661"/>
      <c r="EC432" s="661"/>
      <c r="ED432" s="661"/>
      <c r="EE432" s="661"/>
      <c r="EF432" s="661"/>
      <c r="EG432" s="661"/>
      <c r="EH432" s="661"/>
      <c r="EI432" s="661"/>
      <c r="EJ432" s="661"/>
      <c r="EK432" s="661"/>
      <c r="EL432" s="661"/>
      <c r="EM432" s="661"/>
      <c r="EN432" s="661"/>
      <c r="EO432" s="1142"/>
      <c r="EP432" s="661"/>
      <c r="EQ432" s="663"/>
      <c r="ER432" s="1141"/>
      <c r="ES432" s="1141"/>
      <c r="ET432" s="1141"/>
      <c r="EU432" s="663"/>
      <c r="EV432" s="663"/>
      <c r="EW432" s="663"/>
      <c r="EX432" s="663"/>
      <c r="EY432" s="663"/>
      <c r="EZ432" s="663"/>
      <c r="FA432" s="663"/>
      <c r="FB432" s="663"/>
      <c r="FC432" s="663"/>
      <c r="FF432" s="659"/>
    </row>
    <row r="433" spans="3:162" s="323" customFormat="1" ht="24.75" customHeight="1" x14ac:dyDescent="0.25">
      <c r="C433" s="658"/>
      <c r="G433" s="433"/>
      <c r="H433" s="659"/>
      <c r="I433" s="659"/>
      <c r="J433" s="433"/>
      <c r="K433" s="658"/>
      <c r="L433" s="660"/>
      <c r="M433" s="1117"/>
      <c r="N433" s="1117"/>
      <c r="O433" s="1117"/>
      <c r="P433" s="1112"/>
      <c r="Q433" s="1112"/>
      <c r="R433" s="1119"/>
      <c r="S433" s="1114"/>
      <c r="T433" s="1114"/>
      <c r="U433" s="1119"/>
      <c r="V433" s="616"/>
      <c r="W433" s="616"/>
      <c r="X433" s="616"/>
      <c r="Y433" s="647"/>
      <c r="Z433" s="647"/>
      <c r="AA433" s="648"/>
      <c r="AB433" s="648"/>
      <c r="AC433" s="649"/>
      <c r="AD433" s="649"/>
      <c r="AE433" s="647"/>
      <c r="AF433" s="647"/>
      <c r="AG433" s="650"/>
      <c r="AH433" s="650"/>
      <c r="AI433" s="650"/>
      <c r="AJ433" s="650"/>
      <c r="AK433" s="647"/>
      <c r="AL433" s="647"/>
      <c r="AM433" s="647"/>
      <c r="AN433" s="647"/>
      <c r="AO433" s="647"/>
      <c r="AP433" s="647"/>
      <c r="AQ433" s="648"/>
      <c r="AR433" s="648"/>
      <c r="AS433" s="647"/>
      <c r="AT433" s="647"/>
      <c r="AU433" s="647"/>
      <c r="AV433" s="647"/>
      <c r="AW433" s="647"/>
      <c r="AX433" s="647"/>
      <c r="AY433" s="647"/>
      <c r="AZ433" s="647"/>
      <c r="BA433" s="647"/>
      <c r="BB433" s="647"/>
      <c r="BC433" s="648"/>
      <c r="BD433" s="648"/>
      <c r="BE433" s="647"/>
      <c r="BF433" s="651"/>
      <c r="BG433" s="647"/>
      <c r="BH433" s="647"/>
      <c r="BI433" s="652"/>
      <c r="BJ433" s="652"/>
      <c r="BK433" s="649"/>
      <c r="BL433" s="649"/>
      <c r="BM433" s="661"/>
      <c r="BN433" s="661"/>
      <c r="BO433" s="661"/>
      <c r="BP433" s="661"/>
      <c r="BQ433" s="661"/>
      <c r="BR433" s="661"/>
      <c r="BS433" s="661"/>
      <c r="BT433" s="661"/>
      <c r="BU433" s="661"/>
      <c r="BV433" s="661"/>
      <c r="BW433" s="661"/>
      <c r="BX433" s="661"/>
      <c r="BY433" s="661"/>
      <c r="BZ433" s="661"/>
      <c r="CA433" s="661"/>
      <c r="CB433" s="661"/>
      <c r="CC433" s="661"/>
      <c r="CD433" s="661"/>
      <c r="CE433" s="661"/>
      <c r="CF433" s="661"/>
      <c r="CG433" s="661"/>
      <c r="CH433" s="661"/>
      <c r="CI433" s="661"/>
      <c r="CJ433" s="661"/>
      <c r="CK433" s="661"/>
      <c r="CL433" s="661"/>
      <c r="CM433" s="661"/>
      <c r="CN433" s="661"/>
      <c r="CO433" s="661"/>
      <c r="CP433" s="661"/>
      <c r="CQ433" s="661"/>
      <c r="CR433" s="661"/>
      <c r="CS433" s="661"/>
      <c r="CT433" s="661"/>
      <c r="CU433" s="661"/>
      <c r="CV433" s="661"/>
      <c r="CW433" s="661"/>
      <c r="CX433" s="661"/>
      <c r="CY433" s="661"/>
      <c r="CZ433" s="661"/>
      <c r="DB433" s="662"/>
      <c r="DC433" s="774"/>
      <c r="DD433" s="730"/>
      <c r="DE433" s="729"/>
      <c r="DF433" s="661"/>
      <c r="DG433" s="661"/>
      <c r="DH433" s="661"/>
      <c r="DI433" s="661"/>
      <c r="DJ433" s="661"/>
      <c r="DK433" s="661"/>
      <c r="DL433" s="661"/>
      <c r="DM433" s="661"/>
      <c r="DN433" s="661"/>
      <c r="DO433" s="661"/>
      <c r="DP433" s="661"/>
      <c r="DQ433" s="661"/>
      <c r="DR433" s="661"/>
      <c r="DS433" s="661"/>
      <c r="DT433" s="661"/>
      <c r="DU433" s="661"/>
      <c r="DV433" s="661"/>
      <c r="DW433" s="661"/>
      <c r="DX433" s="661"/>
      <c r="DY433" s="661"/>
      <c r="DZ433" s="661"/>
      <c r="EA433" s="661"/>
      <c r="EB433" s="661"/>
      <c r="EC433" s="661"/>
      <c r="ED433" s="661"/>
      <c r="EE433" s="661"/>
      <c r="EF433" s="661"/>
      <c r="EG433" s="661"/>
      <c r="EH433" s="661"/>
      <c r="EI433" s="661"/>
      <c r="EJ433" s="661"/>
      <c r="EK433" s="661"/>
      <c r="EL433" s="661"/>
      <c r="EM433" s="661"/>
      <c r="EN433" s="661"/>
      <c r="EO433" s="1142"/>
      <c r="EP433" s="661"/>
      <c r="EQ433" s="663"/>
      <c r="ER433" s="1145"/>
      <c r="ES433" s="1145"/>
      <c r="ET433" s="1145"/>
      <c r="EU433" s="663"/>
      <c r="EV433" s="663"/>
      <c r="EW433" s="663"/>
      <c r="EX433" s="663"/>
      <c r="EY433" s="663"/>
      <c r="EZ433" s="663"/>
      <c r="FA433" s="663"/>
      <c r="FB433" s="663"/>
      <c r="FC433" s="663"/>
      <c r="FF433" s="659"/>
    </row>
    <row r="434" spans="3:162" s="323" customFormat="1" ht="24.75" customHeight="1" x14ac:dyDescent="0.25">
      <c r="C434" s="658"/>
      <c r="G434" s="433"/>
      <c r="H434" s="659"/>
      <c r="I434" s="659"/>
      <c r="J434" s="433"/>
      <c r="K434" s="658"/>
      <c r="L434" s="660"/>
      <c r="M434" s="1121"/>
      <c r="N434" s="1112"/>
      <c r="O434" s="1116"/>
      <c r="P434" s="1112"/>
      <c r="Q434" s="1112"/>
      <c r="R434" s="1122"/>
      <c r="S434" s="1114"/>
      <c r="T434" s="1114"/>
      <c r="U434" s="1119"/>
      <c r="V434" s="616"/>
      <c r="W434" s="616"/>
      <c r="X434" s="616"/>
      <c r="Y434" s="647"/>
      <c r="Z434" s="647"/>
      <c r="AA434" s="648"/>
      <c r="AB434" s="648"/>
      <c r="AC434" s="649"/>
      <c r="AD434" s="649"/>
      <c r="AE434" s="647"/>
      <c r="AF434" s="647"/>
      <c r="AG434" s="650"/>
      <c r="AH434" s="650"/>
      <c r="AI434" s="650"/>
      <c r="AJ434" s="650"/>
      <c r="AK434" s="647"/>
      <c r="AL434" s="647"/>
      <c r="AM434" s="647"/>
      <c r="AN434" s="647"/>
      <c r="AO434" s="647"/>
      <c r="AP434" s="647"/>
      <c r="AQ434" s="648"/>
      <c r="AR434" s="648"/>
      <c r="AS434" s="647"/>
      <c r="AT434" s="647"/>
      <c r="AU434" s="647"/>
      <c r="AV434" s="647"/>
      <c r="AW434" s="647"/>
      <c r="AX434" s="647"/>
      <c r="AY434" s="647"/>
      <c r="AZ434" s="647"/>
      <c r="BA434" s="647"/>
      <c r="BB434" s="647"/>
      <c r="BC434" s="648"/>
      <c r="BD434" s="648"/>
      <c r="BE434" s="647"/>
      <c r="BF434" s="651"/>
      <c r="BG434" s="647"/>
      <c r="BH434" s="647"/>
      <c r="BI434" s="652"/>
      <c r="BJ434" s="652"/>
      <c r="BK434" s="649"/>
      <c r="BL434" s="649"/>
      <c r="BM434" s="661"/>
      <c r="BN434" s="661"/>
      <c r="BO434" s="661"/>
      <c r="BP434" s="661"/>
      <c r="BQ434" s="661"/>
      <c r="BR434" s="661"/>
      <c r="BS434" s="661"/>
      <c r="BT434" s="661"/>
      <c r="BU434" s="661"/>
      <c r="BV434" s="661"/>
      <c r="BW434" s="661"/>
      <c r="BX434" s="661"/>
      <c r="BY434" s="661"/>
      <c r="BZ434" s="661"/>
      <c r="CA434" s="661"/>
      <c r="CB434" s="661"/>
      <c r="CC434" s="661"/>
      <c r="CD434" s="661"/>
      <c r="CE434" s="661"/>
      <c r="CF434" s="661"/>
      <c r="CG434" s="661"/>
      <c r="CH434" s="661"/>
      <c r="CI434" s="661"/>
      <c r="CJ434" s="661"/>
      <c r="CK434" s="661"/>
      <c r="CL434" s="661"/>
      <c r="CM434" s="661"/>
      <c r="CN434" s="661"/>
      <c r="CO434" s="661"/>
      <c r="CP434" s="661"/>
      <c r="CQ434" s="661"/>
      <c r="CR434" s="661"/>
      <c r="CS434" s="661"/>
      <c r="CT434" s="661"/>
      <c r="CU434" s="661"/>
      <c r="CV434" s="661"/>
      <c r="CW434" s="661"/>
      <c r="CX434" s="661"/>
      <c r="CY434" s="661"/>
      <c r="CZ434" s="661"/>
      <c r="DB434" s="662"/>
      <c r="DC434" s="731"/>
      <c r="DD434" s="731"/>
      <c r="DE434" s="731"/>
      <c r="DF434" s="661"/>
      <c r="DG434" s="661"/>
      <c r="DH434" s="661"/>
      <c r="DI434" s="661"/>
      <c r="DJ434" s="661"/>
      <c r="DK434" s="661"/>
      <c r="DL434" s="661"/>
      <c r="DM434" s="661"/>
      <c r="DN434" s="661"/>
      <c r="DO434" s="661"/>
      <c r="DP434" s="661"/>
      <c r="DQ434" s="661"/>
      <c r="DR434" s="661"/>
      <c r="DS434" s="661"/>
      <c r="DT434" s="661"/>
      <c r="DU434" s="661"/>
      <c r="DV434" s="661"/>
      <c r="DW434" s="661"/>
      <c r="DX434" s="661"/>
      <c r="DY434" s="661"/>
      <c r="DZ434" s="661"/>
      <c r="EA434" s="661"/>
      <c r="EB434" s="661"/>
      <c r="EC434" s="661"/>
      <c r="ED434" s="661"/>
      <c r="EE434" s="661"/>
      <c r="EF434" s="661"/>
      <c r="EG434" s="661"/>
      <c r="EH434" s="661"/>
      <c r="EI434" s="661"/>
      <c r="EJ434" s="661"/>
      <c r="EK434" s="661"/>
      <c r="EL434" s="661"/>
      <c r="EM434" s="661"/>
      <c r="EN434" s="661"/>
      <c r="EO434" s="982"/>
      <c r="EP434" s="982"/>
      <c r="EQ434" s="663"/>
      <c r="ER434" s="729"/>
      <c r="ES434" s="729"/>
      <c r="ET434" s="729"/>
      <c r="EU434" s="663"/>
      <c r="EV434" s="663"/>
      <c r="EW434" s="663"/>
      <c r="EX434" s="663"/>
      <c r="EY434" s="663"/>
      <c r="EZ434" s="663"/>
      <c r="FA434" s="663"/>
      <c r="FB434" s="663"/>
      <c r="FC434" s="663"/>
      <c r="FF434" s="659"/>
    </row>
    <row r="435" spans="3:162" s="234" customFormat="1" ht="24.75" customHeight="1" x14ac:dyDescent="0.25">
      <c r="C435" s="459"/>
      <c r="G435" s="642"/>
      <c r="H435" s="157"/>
      <c r="I435" s="157"/>
      <c r="J435" s="642"/>
      <c r="K435" s="459"/>
      <c r="L435" s="643"/>
      <c r="M435" s="1114"/>
      <c r="N435" s="1112"/>
      <c r="O435" s="1123"/>
      <c r="P435" s="1116"/>
      <c r="Q435" s="1116"/>
      <c r="R435" s="1116"/>
      <c r="S435" s="1124"/>
      <c r="T435" s="1116"/>
      <c r="U435" s="1116"/>
      <c r="V435" s="616"/>
      <c r="W435" s="616"/>
      <c r="X435" s="616"/>
      <c r="Y435" s="647"/>
      <c r="Z435" s="647"/>
      <c r="AA435" s="648"/>
      <c r="AB435" s="648"/>
      <c r="AC435" s="649"/>
      <c r="AD435" s="649"/>
      <c r="AE435" s="647"/>
      <c r="AF435" s="647"/>
      <c r="AG435" s="650"/>
      <c r="AH435" s="650"/>
      <c r="AI435" s="650"/>
      <c r="AJ435" s="650"/>
      <c r="AK435" s="647"/>
      <c r="AL435" s="647"/>
      <c r="AM435" s="647"/>
      <c r="AN435" s="647"/>
      <c r="AO435" s="647"/>
      <c r="AP435" s="647"/>
      <c r="AQ435" s="648"/>
      <c r="AR435" s="648"/>
      <c r="AS435" s="647"/>
      <c r="AT435" s="647"/>
      <c r="AU435" s="647"/>
      <c r="AV435" s="647"/>
      <c r="AW435" s="647"/>
      <c r="AX435" s="647"/>
      <c r="AY435" s="647"/>
      <c r="AZ435" s="647"/>
      <c r="BA435" s="647"/>
      <c r="BB435" s="647"/>
      <c r="BC435" s="648"/>
      <c r="BD435" s="648"/>
      <c r="BE435" s="647"/>
      <c r="BF435" s="651"/>
      <c r="BG435" s="647"/>
      <c r="BH435" s="647"/>
      <c r="BI435" s="652"/>
      <c r="BJ435" s="652"/>
      <c r="BK435" s="649"/>
      <c r="BL435" s="649"/>
      <c r="BM435" s="653"/>
      <c r="BN435" s="653"/>
      <c r="BO435" s="653"/>
      <c r="BP435" s="653"/>
      <c r="BQ435" s="653"/>
      <c r="BR435" s="653"/>
      <c r="BS435" s="653"/>
      <c r="BT435" s="653"/>
      <c r="BU435" s="653"/>
      <c r="BV435" s="653"/>
      <c r="BW435" s="653"/>
      <c r="BX435" s="653"/>
      <c r="BY435" s="653"/>
      <c r="BZ435" s="653"/>
      <c r="CA435" s="653"/>
      <c r="CB435" s="653"/>
      <c r="CC435" s="653"/>
      <c r="CD435" s="653"/>
      <c r="CE435" s="653"/>
      <c r="CF435" s="653"/>
      <c r="CG435" s="653"/>
      <c r="CH435" s="653"/>
      <c r="CI435" s="653"/>
      <c r="CJ435" s="653"/>
      <c r="CK435" s="653"/>
      <c r="CL435" s="653"/>
      <c r="CM435" s="653"/>
      <c r="CN435" s="653"/>
      <c r="CO435" s="653"/>
      <c r="CP435" s="653"/>
      <c r="CQ435" s="653"/>
      <c r="CR435" s="653"/>
      <c r="CS435" s="653"/>
      <c r="CT435" s="653"/>
      <c r="CU435" s="653"/>
      <c r="CV435" s="653"/>
      <c r="CW435" s="653"/>
      <c r="CX435" s="653"/>
      <c r="CY435" s="653"/>
      <c r="CZ435" s="653"/>
      <c r="DB435" s="662"/>
      <c r="DC435" s="732"/>
      <c r="DD435" s="732"/>
      <c r="DE435" s="732"/>
      <c r="DF435" s="653"/>
      <c r="DG435" s="653"/>
      <c r="DH435" s="653"/>
      <c r="DI435" s="653"/>
      <c r="DJ435" s="653"/>
      <c r="DK435" s="653"/>
      <c r="DL435" s="653"/>
      <c r="DM435" s="653"/>
      <c r="DN435" s="653"/>
      <c r="DO435" s="653"/>
      <c r="DP435" s="653"/>
      <c r="DQ435" s="653"/>
      <c r="DR435" s="653"/>
      <c r="DS435" s="653"/>
      <c r="DT435" s="653"/>
      <c r="DU435" s="653"/>
      <c r="DV435" s="653"/>
      <c r="DW435" s="653"/>
      <c r="DX435" s="653"/>
      <c r="DY435" s="653"/>
      <c r="DZ435" s="653"/>
      <c r="EA435" s="653"/>
      <c r="EB435" s="653"/>
      <c r="EC435" s="653"/>
      <c r="ED435" s="653"/>
      <c r="EE435" s="653"/>
      <c r="EF435" s="653"/>
      <c r="EG435" s="653"/>
      <c r="EH435" s="653"/>
      <c r="EI435" s="653"/>
      <c r="EJ435" s="653"/>
      <c r="EK435" s="653"/>
      <c r="EL435" s="653"/>
      <c r="EM435" s="653"/>
      <c r="EN435" s="653"/>
      <c r="EO435" s="982"/>
      <c r="EP435" s="982"/>
      <c r="EQ435" s="663"/>
      <c r="ER435" s="729"/>
      <c r="ES435" s="729"/>
      <c r="ET435" s="729"/>
      <c r="EU435" s="663"/>
      <c r="EV435" s="663"/>
      <c r="EW435" s="663"/>
      <c r="EX435" s="663"/>
      <c r="EY435" s="663"/>
      <c r="EZ435" s="655"/>
      <c r="FA435" s="655"/>
      <c r="FB435" s="655"/>
      <c r="FC435" s="655"/>
      <c r="FF435" s="157"/>
    </row>
    <row r="436" spans="3:162" s="234" customFormat="1" ht="24.75" customHeight="1" x14ac:dyDescent="0.25">
      <c r="C436" s="459"/>
      <c r="G436" s="642"/>
      <c r="H436" s="157"/>
      <c r="I436" s="157"/>
      <c r="J436" s="642"/>
      <c r="K436" s="459"/>
      <c r="L436" s="643"/>
      <c r="M436" s="1114"/>
      <c r="N436" s="1112"/>
      <c r="O436" s="1116"/>
      <c r="P436" s="1116"/>
      <c r="Q436" s="1116"/>
      <c r="R436" s="1116"/>
      <c r="S436" s="1124"/>
      <c r="T436" s="1116"/>
      <c r="U436" s="1116"/>
      <c r="V436" s="616"/>
      <c r="W436" s="616"/>
      <c r="X436" s="616"/>
      <c r="Y436" s="647"/>
      <c r="Z436" s="647"/>
      <c r="AA436" s="648"/>
      <c r="AB436" s="648"/>
      <c r="AC436" s="649"/>
      <c r="AD436" s="649"/>
      <c r="AE436" s="647"/>
      <c r="AF436" s="647"/>
      <c r="AG436" s="650"/>
      <c r="AH436" s="650"/>
      <c r="AI436" s="650"/>
      <c r="AJ436" s="650"/>
      <c r="AK436" s="647"/>
      <c r="AL436" s="647"/>
      <c r="AM436" s="647"/>
      <c r="AN436" s="647"/>
      <c r="AO436" s="647"/>
      <c r="AP436" s="647"/>
      <c r="AQ436" s="648"/>
      <c r="AR436" s="648"/>
      <c r="AS436" s="647"/>
      <c r="AT436" s="647"/>
      <c r="AU436" s="647"/>
      <c r="AV436" s="647"/>
      <c r="AW436" s="647"/>
      <c r="AX436" s="647"/>
      <c r="AY436" s="647"/>
      <c r="AZ436" s="647"/>
      <c r="BA436" s="647"/>
      <c r="BB436" s="647"/>
      <c r="BC436" s="648"/>
      <c r="BD436" s="648"/>
      <c r="BE436" s="647"/>
      <c r="BF436" s="651"/>
      <c r="BG436" s="647"/>
      <c r="BH436" s="647"/>
      <c r="BI436" s="652"/>
      <c r="BJ436" s="652"/>
      <c r="BK436" s="649"/>
      <c r="BL436" s="649"/>
      <c r="BM436" s="653"/>
      <c r="BN436" s="653"/>
      <c r="BO436" s="653"/>
      <c r="BP436" s="653"/>
      <c r="BQ436" s="653"/>
      <c r="BR436" s="653"/>
      <c r="BS436" s="653"/>
      <c r="BT436" s="653"/>
      <c r="BU436" s="653"/>
      <c r="BV436" s="653"/>
      <c r="BW436" s="653"/>
      <c r="BX436" s="653"/>
      <c r="BY436" s="653"/>
      <c r="BZ436" s="653"/>
      <c r="CA436" s="653"/>
      <c r="CB436" s="653"/>
      <c r="CC436" s="653"/>
      <c r="CD436" s="653"/>
      <c r="CE436" s="653"/>
      <c r="CF436" s="653"/>
      <c r="CG436" s="653"/>
      <c r="CH436" s="653"/>
      <c r="CI436" s="653"/>
      <c r="CJ436" s="653"/>
      <c r="CK436" s="653"/>
      <c r="CL436" s="653"/>
      <c r="CM436" s="653"/>
      <c r="CN436" s="653"/>
      <c r="CO436" s="653"/>
      <c r="CP436" s="653"/>
      <c r="CQ436" s="653"/>
      <c r="CR436" s="664"/>
      <c r="CS436" s="653"/>
      <c r="CT436" s="653"/>
      <c r="CU436" s="653"/>
      <c r="CV436" s="653"/>
      <c r="CW436" s="653"/>
      <c r="CX436" s="653"/>
      <c r="CY436" s="653"/>
      <c r="CZ436" s="653"/>
      <c r="DB436" s="653"/>
      <c r="DC436" s="726"/>
      <c r="DD436" s="726"/>
      <c r="DE436" s="729"/>
      <c r="DF436" s="653"/>
      <c r="DG436" s="653"/>
      <c r="DH436" s="653"/>
      <c r="DI436" s="653"/>
      <c r="DJ436" s="653"/>
      <c r="DK436" s="653"/>
      <c r="DL436" s="653"/>
      <c r="DM436" s="653"/>
      <c r="DN436" s="653"/>
      <c r="DO436" s="653"/>
      <c r="DP436" s="653"/>
      <c r="DQ436" s="653"/>
      <c r="DR436" s="653"/>
      <c r="DS436" s="653"/>
      <c r="DT436" s="653"/>
      <c r="DU436" s="653"/>
      <c r="DV436" s="653"/>
      <c r="DW436" s="653"/>
      <c r="DX436" s="653"/>
      <c r="DY436" s="653"/>
      <c r="DZ436" s="653"/>
      <c r="EA436" s="653"/>
      <c r="EB436" s="653"/>
      <c r="EC436" s="653"/>
      <c r="ED436" s="653"/>
      <c r="EE436" s="653"/>
      <c r="EF436" s="653"/>
      <c r="EG436" s="653"/>
      <c r="EH436" s="653"/>
      <c r="EI436" s="653"/>
      <c r="EJ436" s="653"/>
      <c r="EK436" s="653"/>
      <c r="EL436" s="653"/>
      <c r="EM436" s="653"/>
      <c r="EN436" s="653"/>
      <c r="EO436" s="982"/>
      <c r="EP436" s="982"/>
      <c r="EQ436" s="663"/>
      <c r="ER436" s="729"/>
      <c r="ES436" s="729"/>
      <c r="ET436" s="729"/>
      <c r="EU436" s="663"/>
      <c r="EV436" s="663"/>
      <c r="EW436" s="663"/>
      <c r="EX436" s="663"/>
      <c r="EY436" s="663"/>
      <c r="EZ436" s="655"/>
      <c r="FA436" s="655"/>
      <c r="FB436" s="655"/>
      <c r="FC436" s="655"/>
      <c r="FF436" s="157"/>
    </row>
    <row r="437" spans="3:162" s="234" customFormat="1" ht="24.75" customHeight="1" x14ac:dyDescent="0.25">
      <c r="C437" s="459"/>
      <c r="G437" s="642"/>
      <c r="H437" s="157"/>
      <c r="I437" s="157"/>
      <c r="J437" s="642"/>
      <c r="K437" s="459"/>
      <c r="L437" s="643"/>
      <c r="M437" s="616"/>
      <c r="N437" s="616"/>
      <c r="O437" s="660"/>
      <c r="P437" s="1110"/>
      <c r="Q437" s="616"/>
      <c r="R437" s="1111"/>
      <c r="S437" s="660"/>
      <c r="T437" s="616"/>
      <c r="U437" s="616"/>
      <c r="V437" s="1110"/>
      <c r="W437" s="616"/>
      <c r="X437" s="644"/>
      <c r="Y437" s="646"/>
      <c r="Z437" s="616"/>
      <c r="AA437" s="616"/>
      <c r="AB437" s="647"/>
      <c r="AC437" s="647"/>
      <c r="AD437" s="648"/>
      <c r="AE437" s="648"/>
      <c r="AF437" s="649"/>
      <c r="AG437" s="649"/>
      <c r="AH437" s="647"/>
      <c r="AI437" s="647"/>
      <c r="AJ437" s="650"/>
      <c r="AK437" s="650"/>
      <c r="AL437" s="650"/>
      <c r="AM437" s="650"/>
      <c r="AN437" s="647"/>
      <c r="AO437" s="647"/>
      <c r="AP437" s="647"/>
      <c r="AQ437" s="647"/>
      <c r="AR437" s="647"/>
      <c r="AS437" s="647"/>
      <c r="AT437" s="648"/>
      <c r="AU437" s="648"/>
      <c r="AV437" s="647"/>
      <c r="AW437" s="647"/>
      <c r="AX437" s="647"/>
      <c r="AY437" s="647"/>
      <c r="AZ437" s="647"/>
      <c r="BA437" s="647"/>
      <c r="BB437" s="647"/>
      <c r="BC437" s="647"/>
      <c r="BD437" s="647"/>
      <c r="BE437" s="647"/>
      <c r="BF437" s="648"/>
      <c r="BG437" s="648"/>
      <c r="BH437" s="647"/>
      <c r="BI437" s="651"/>
      <c r="BJ437" s="647"/>
      <c r="BK437" s="647"/>
      <c r="BL437" s="652"/>
      <c r="BM437" s="652"/>
      <c r="BN437" s="649"/>
      <c r="BO437" s="649"/>
      <c r="BP437" s="653"/>
      <c r="BQ437" s="664"/>
      <c r="BR437" s="653"/>
      <c r="BS437" s="653"/>
      <c r="BT437" s="653"/>
      <c r="BU437" s="664"/>
      <c r="BV437" s="664"/>
      <c r="BW437" s="664"/>
      <c r="BX437" s="664"/>
      <c r="BY437" s="653"/>
      <c r="BZ437" s="664"/>
      <c r="CA437" s="653"/>
      <c r="CB437" s="653"/>
      <c r="CC437" s="653"/>
      <c r="CD437" s="653"/>
      <c r="CE437" s="664"/>
      <c r="CF437" s="653"/>
      <c r="CG437" s="653"/>
      <c r="CH437" s="653"/>
      <c r="CI437" s="664"/>
      <c r="CJ437" s="653"/>
      <c r="CK437" s="653"/>
      <c r="CL437" s="653"/>
      <c r="CM437" s="664"/>
      <c r="CN437" s="653"/>
      <c r="CO437" s="653"/>
      <c r="CP437" s="653"/>
      <c r="CQ437" s="664"/>
      <c r="CR437" s="653"/>
      <c r="CS437" s="653"/>
      <c r="CT437" s="653"/>
      <c r="CU437" s="653"/>
      <c r="CV437" s="664"/>
      <c r="CW437" s="653"/>
      <c r="CX437" s="653"/>
      <c r="CY437" s="653"/>
      <c r="CZ437" s="653"/>
      <c r="DA437" s="653"/>
      <c r="DB437" s="653"/>
      <c r="DC437" s="653"/>
      <c r="DD437" s="662"/>
      <c r="DE437" s="729"/>
      <c r="DF437" s="729"/>
      <c r="DG437" s="729"/>
      <c r="DH437" s="729"/>
      <c r="DI437" s="661"/>
      <c r="DJ437" s="661"/>
      <c r="DK437" s="661"/>
      <c r="DL437" s="661"/>
      <c r="DM437" s="653"/>
      <c r="DN437" s="653"/>
      <c r="DO437" s="653"/>
      <c r="DP437" s="653"/>
      <c r="DQ437" s="653"/>
      <c r="DR437" s="653"/>
      <c r="DS437" s="653"/>
      <c r="DT437" s="653"/>
      <c r="DU437" s="653"/>
      <c r="DV437" s="653"/>
      <c r="DW437" s="653"/>
      <c r="DX437" s="653"/>
      <c r="DY437" s="653"/>
      <c r="DZ437" s="653"/>
      <c r="EA437" s="653"/>
      <c r="EB437" s="653"/>
      <c r="EC437" s="653"/>
      <c r="ED437" s="653"/>
      <c r="EE437" s="653"/>
      <c r="EF437" s="653"/>
      <c r="EG437" s="653"/>
      <c r="EH437" s="653"/>
      <c r="EI437" s="653"/>
      <c r="EJ437" s="653"/>
      <c r="EK437" s="653"/>
      <c r="EL437" s="653"/>
      <c r="EM437" s="653"/>
      <c r="EN437" s="653"/>
      <c r="EO437" s="661"/>
      <c r="EP437" s="661"/>
      <c r="EQ437" s="982"/>
      <c r="ER437" s="982"/>
      <c r="ES437" s="663"/>
      <c r="ET437" s="729"/>
      <c r="EU437" s="729"/>
      <c r="EV437" s="729"/>
      <c r="EW437" s="663"/>
      <c r="EX437" s="663"/>
      <c r="EY437" s="663"/>
      <c r="EZ437" s="655"/>
      <c r="FA437" s="655"/>
      <c r="FB437" s="655"/>
      <c r="FC437" s="655"/>
      <c r="FD437" s="655"/>
      <c r="FE437" s="655"/>
      <c r="FF437" s="655"/>
    </row>
    <row r="438" spans="3:162" s="234" customFormat="1" ht="24.75" customHeight="1" x14ac:dyDescent="0.25">
      <c r="C438" s="459"/>
      <c r="G438" s="642"/>
      <c r="H438" s="157"/>
      <c r="I438" s="157"/>
      <c r="J438" s="642"/>
      <c r="K438" s="459"/>
      <c r="L438" s="643"/>
      <c r="M438" s="616"/>
      <c r="N438" s="616"/>
      <c r="O438" s="660"/>
      <c r="P438" s="1110"/>
      <c r="Q438" s="616"/>
      <c r="R438" s="1111"/>
      <c r="S438" s="660"/>
      <c r="T438" s="616"/>
      <c r="U438" s="616"/>
      <c r="V438" s="1110"/>
      <c r="W438" s="616"/>
      <c r="X438" s="644"/>
      <c r="Y438" s="646"/>
      <c r="Z438" s="616"/>
      <c r="AA438" s="616"/>
      <c r="AB438" s="647"/>
      <c r="AC438" s="647"/>
      <c r="AD438" s="648"/>
      <c r="AE438" s="648"/>
      <c r="AF438" s="649"/>
      <c r="AG438" s="649"/>
      <c r="AH438" s="647"/>
      <c r="AI438" s="647"/>
      <c r="AJ438" s="650"/>
      <c r="AK438" s="650"/>
      <c r="AL438" s="650"/>
      <c r="AM438" s="650"/>
      <c r="AN438" s="647"/>
      <c r="AO438" s="647"/>
      <c r="AP438" s="647"/>
      <c r="AQ438" s="647"/>
      <c r="AR438" s="647"/>
      <c r="AS438" s="647"/>
      <c r="AT438" s="648"/>
      <c r="AU438" s="648"/>
      <c r="AV438" s="647"/>
      <c r="AW438" s="647"/>
      <c r="AX438" s="647"/>
      <c r="AY438" s="647"/>
      <c r="AZ438" s="647"/>
      <c r="BA438" s="647"/>
      <c r="BB438" s="647"/>
      <c r="BC438" s="647"/>
      <c r="BD438" s="647"/>
      <c r="BE438" s="647"/>
      <c r="BF438" s="648"/>
      <c r="BG438" s="648"/>
      <c r="BH438" s="647"/>
      <c r="BI438" s="651"/>
      <c r="BJ438" s="647"/>
      <c r="BK438" s="647"/>
      <c r="BL438" s="652"/>
      <c r="BM438" s="652"/>
      <c r="BN438" s="649"/>
      <c r="BO438" s="649"/>
      <c r="BP438" s="653"/>
      <c r="BQ438" s="653"/>
      <c r="BR438" s="653"/>
      <c r="BS438" s="653"/>
      <c r="BT438" s="653"/>
      <c r="BU438" s="653"/>
      <c r="BV438" s="653"/>
      <c r="BW438" s="653"/>
      <c r="BX438" s="653"/>
      <c r="BY438" s="653"/>
      <c r="BZ438" s="653"/>
      <c r="CA438" s="653"/>
      <c r="CB438" s="653"/>
      <c r="CC438" s="653"/>
      <c r="CD438" s="653"/>
      <c r="CE438" s="653"/>
      <c r="CF438" s="653"/>
      <c r="CG438" s="653"/>
      <c r="CH438" s="653"/>
      <c r="CI438" s="653"/>
      <c r="CJ438" s="653"/>
      <c r="CK438" s="653"/>
      <c r="CL438" s="653"/>
      <c r="CM438" s="653"/>
      <c r="CN438" s="653"/>
      <c r="CO438" s="653"/>
      <c r="CP438" s="653"/>
      <c r="CQ438" s="742"/>
      <c r="CR438" s="653"/>
      <c r="CS438" s="653"/>
      <c r="CT438" s="653"/>
      <c r="CU438" s="653"/>
      <c r="CV438" s="653"/>
      <c r="CW438" s="653"/>
      <c r="CX438" s="653"/>
      <c r="CY438" s="653"/>
      <c r="CZ438" s="653"/>
      <c r="DA438" s="653"/>
      <c r="DB438" s="653"/>
      <c r="DC438" s="653"/>
      <c r="DD438" s="662"/>
      <c r="DE438" s="729"/>
      <c r="DF438" s="729"/>
      <c r="DG438" s="729"/>
      <c r="DH438" s="729"/>
      <c r="DI438" s="661"/>
      <c r="DJ438" s="661"/>
      <c r="DK438" s="661"/>
      <c r="DL438" s="661"/>
      <c r="DM438" s="653"/>
      <c r="DN438" s="653"/>
      <c r="DO438" s="653"/>
      <c r="DP438" s="653"/>
      <c r="DQ438" s="653"/>
      <c r="DR438" s="653"/>
      <c r="DS438" s="653"/>
      <c r="DT438" s="653"/>
      <c r="DU438" s="653"/>
      <c r="DV438" s="653"/>
      <c r="DW438" s="653"/>
      <c r="DX438" s="653"/>
      <c r="DY438" s="653"/>
      <c r="DZ438" s="653"/>
      <c r="EA438" s="653"/>
      <c r="EB438" s="653"/>
      <c r="EC438" s="653"/>
      <c r="ED438" s="653"/>
      <c r="EE438" s="653"/>
      <c r="EF438" s="653"/>
      <c r="EG438" s="653"/>
      <c r="EH438" s="653"/>
      <c r="EI438" s="653"/>
      <c r="EJ438" s="653"/>
      <c r="EK438" s="653"/>
      <c r="EL438" s="653"/>
      <c r="EM438" s="653"/>
      <c r="EN438" s="653"/>
      <c r="EO438" s="661"/>
      <c r="EP438" s="661"/>
      <c r="EQ438" s="982"/>
      <c r="ER438" s="982"/>
      <c r="ES438" s="663"/>
      <c r="ET438" s="729"/>
      <c r="EU438" s="729"/>
      <c r="EV438" s="729"/>
      <c r="EW438" s="663"/>
      <c r="EX438" s="663"/>
      <c r="EY438" s="663"/>
      <c r="EZ438" s="655"/>
      <c r="FA438" s="655"/>
      <c r="FB438" s="655"/>
      <c r="FC438" s="655"/>
      <c r="FD438" s="655"/>
      <c r="FE438" s="655"/>
      <c r="FF438" s="655"/>
    </row>
    <row r="439" spans="3:162" ht="24.75" customHeight="1" x14ac:dyDescent="0.2">
      <c r="M439" s="616"/>
      <c r="N439" s="616"/>
      <c r="O439" s="660"/>
      <c r="P439" s="1110"/>
      <c r="Q439" s="616"/>
      <c r="R439" s="1111"/>
      <c r="S439" s="660"/>
      <c r="T439" s="616"/>
      <c r="U439" s="616"/>
      <c r="V439" s="1110"/>
      <c r="W439" s="616"/>
      <c r="DD439" s="668"/>
      <c r="DE439" s="729"/>
      <c r="DF439" s="729"/>
      <c r="DG439" s="729"/>
      <c r="DH439" s="729"/>
      <c r="DI439" s="661"/>
      <c r="DJ439" s="661"/>
      <c r="DK439" s="661"/>
      <c r="DL439" s="661"/>
      <c r="EO439" s="661"/>
      <c r="EP439" s="661"/>
      <c r="EQ439" s="982"/>
      <c r="ER439" s="982"/>
      <c r="ES439" s="663"/>
      <c r="ET439" s="729"/>
      <c r="EU439" s="729"/>
      <c r="EV439" s="729"/>
      <c r="EW439" s="663"/>
      <c r="EX439" s="663"/>
      <c r="EY439" s="663"/>
    </row>
    <row r="440" spans="3:162" ht="24.75" customHeight="1" x14ac:dyDescent="0.2">
      <c r="M440" s="616"/>
      <c r="N440" s="616"/>
      <c r="O440" s="660"/>
      <c r="P440" s="1110"/>
      <c r="Q440" s="616"/>
      <c r="R440" s="1111"/>
      <c r="S440" s="660"/>
      <c r="T440" s="616"/>
      <c r="U440" s="616"/>
      <c r="V440" s="1110"/>
      <c r="W440" s="616"/>
      <c r="DE440" s="729"/>
      <c r="DF440" s="729"/>
      <c r="DG440" s="729"/>
      <c r="DH440" s="729"/>
      <c r="DI440" s="661"/>
      <c r="DJ440" s="661"/>
      <c r="DK440" s="661"/>
      <c r="DL440" s="661"/>
      <c r="EO440" s="661"/>
      <c r="EP440" s="661"/>
      <c r="EQ440" s="982"/>
      <c r="ER440" s="982"/>
      <c r="ES440" s="663"/>
      <c r="ET440" s="729"/>
      <c r="EU440" s="729"/>
      <c r="EV440" s="729"/>
      <c r="EW440" s="663"/>
      <c r="EX440" s="663"/>
      <c r="EY440" s="663"/>
    </row>
    <row r="441" spans="3:162" ht="24.75" customHeight="1" x14ac:dyDescent="0.25">
      <c r="M441" s="616"/>
      <c r="N441" s="616"/>
      <c r="O441" s="660"/>
      <c r="P441" s="1110"/>
      <c r="Q441" s="616"/>
      <c r="R441" s="1111"/>
      <c r="S441" s="660"/>
      <c r="T441" s="616"/>
      <c r="U441" s="616"/>
      <c r="V441" s="1110"/>
      <c r="W441" s="616"/>
      <c r="BU441" s="664"/>
      <c r="BV441" s="664"/>
      <c r="BW441" s="664"/>
      <c r="BX441" s="664"/>
      <c r="BZ441" s="664"/>
      <c r="CA441" s="664"/>
      <c r="CB441" s="664"/>
      <c r="CC441" s="664"/>
      <c r="DD441" s="662"/>
      <c r="DE441" s="733"/>
      <c r="DF441" s="747"/>
      <c r="DG441" s="749"/>
      <c r="DH441" s="749"/>
      <c r="DI441" s="661"/>
      <c r="DJ441" s="661"/>
      <c r="DK441" s="661"/>
      <c r="DL441" s="661"/>
      <c r="EO441" s="661"/>
      <c r="EP441" s="661"/>
      <c r="EQ441" s="982"/>
      <c r="ER441" s="982"/>
      <c r="ES441" s="663"/>
      <c r="ET441" s="729"/>
      <c r="EU441" s="729"/>
      <c r="EV441" s="729"/>
      <c r="EW441" s="663"/>
      <c r="EX441" s="663"/>
      <c r="EY441" s="663"/>
    </row>
    <row r="442" spans="3:162" ht="24.75" customHeight="1" x14ac:dyDescent="0.2">
      <c r="M442" s="616"/>
      <c r="N442" s="616"/>
      <c r="O442" s="660"/>
      <c r="P442" s="1110"/>
      <c r="Q442" s="616"/>
      <c r="R442" s="1111"/>
      <c r="S442" s="660"/>
      <c r="T442" s="616"/>
      <c r="U442" s="616"/>
      <c r="V442" s="1110"/>
      <c r="W442" s="616"/>
      <c r="DD442" s="662"/>
      <c r="DE442" s="729"/>
      <c r="DF442" s="664"/>
      <c r="DG442" s="664"/>
      <c r="DH442" s="664"/>
      <c r="DI442" s="661"/>
      <c r="DJ442" s="661"/>
      <c r="DK442" s="661"/>
      <c r="DL442" s="661"/>
      <c r="EO442" s="661"/>
      <c r="EP442" s="661"/>
      <c r="EQ442" s="982"/>
      <c r="ER442" s="982"/>
      <c r="ES442" s="663"/>
      <c r="ET442" s="729"/>
      <c r="EU442" s="729"/>
      <c r="EV442" s="729"/>
      <c r="EW442" s="663"/>
      <c r="EX442" s="663"/>
      <c r="EY442" s="663"/>
    </row>
    <row r="443" spans="3:162" ht="24.75" customHeight="1" x14ac:dyDescent="0.25">
      <c r="M443" s="616"/>
      <c r="N443" s="616"/>
      <c r="O443" s="660"/>
      <c r="P443" s="1110"/>
      <c r="Q443" s="616"/>
      <c r="R443" s="1111"/>
      <c r="S443" s="660"/>
      <c r="T443" s="616"/>
      <c r="U443" s="616"/>
      <c r="V443" s="1110"/>
      <c r="W443" s="616"/>
      <c r="DD443" s="661"/>
      <c r="DE443" s="740"/>
      <c r="DF443" s="749"/>
      <c r="DG443" s="747"/>
      <c r="DH443" s="747"/>
      <c r="DI443" s="661"/>
      <c r="DJ443" s="661"/>
      <c r="DK443" s="661"/>
      <c r="DL443" s="661"/>
      <c r="EO443" s="661"/>
      <c r="EP443" s="661"/>
      <c r="EQ443" s="982"/>
      <c r="ER443" s="982"/>
      <c r="ES443" s="663"/>
      <c r="ET443" s="729"/>
      <c r="EU443" s="729"/>
      <c r="EV443" s="729"/>
      <c r="EW443" s="663"/>
      <c r="EX443" s="663"/>
      <c r="EY443" s="663"/>
    </row>
    <row r="444" spans="3:162" ht="24.75" customHeight="1" x14ac:dyDescent="0.25">
      <c r="DE444" s="740"/>
      <c r="DF444" s="750"/>
      <c r="DG444" s="741"/>
      <c r="DH444" s="741"/>
      <c r="EO444" s="661"/>
      <c r="EP444" s="661"/>
      <c r="EQ444" s="982"/>
      <c r="ER444" s="982"/>
      <c r="ES444" s="663"/>
      <c r="ET444" s="729"/>
      <c r="EU444" s="729"/>
      <c r="EV444" s="729"/>
      <c r="EW444" s="663"/>
      <c r="EX444" s="663"/>
      <c r="EY444" s="663"/>
    </row>
    <row r="445" spans="3:162" ht="24.75" customHeight="1" x14ac:dyDescent="0.2">
      <c r="DE445" s="732"/>
      <c r="DF445" s="732"/>
      <c r="DG445" s="732"/>
      <c r="DH445" s="732"/>
      <c r="EO445" s="661"/>
      <c r="EP445" s="661"/>
      <c r="EQ445" s="982"/>
      <c r="ER445" s="982"/>
      <c r="ES445" s="663"/>
      <c r="ET445" s="729"/>
      <c r="EU445" s="729"/>
      <c r="EV445" s="729"/>
      <c r="EW445" s="663"/>
      <c r="EX445" s="663"/>
      <c r="EY445" s="663"/>
    </row>
    <row r="446" spans="3:162" ht="45" customHeight="1" x14ac:dyDescent="0.2">
      <c r="M446" s="1147"/>
      <c r="N446" s="1147"/>
      <c r="O446" s="1147"/>
      <c r="P446" s="1125"/>
      <c r="Q446" s="616"/>
      <c r="R446" s="1111"/>
      <c r="S446" s="660"/>
      <c r="T446" s="616"/>
      <c r="U446" s="616"/>
      <c r="V446" s="1110"/>
      <c r="DE446" s="748"/>
      <c r="DF446" s="729"/>
      <c r="DG446" s="729"/>
      <c r="DH446" s="729"/>
      <c r="EO446" s="661"/>
      <c r="EP446" s="661"/>
      <c r="EQ446" s="661"/>
      <c r="ER446" s="661"/>
      <c r="ES446" s="661"/>
      <c r="ET446" s="661"/>
      <c r="EU446" s="661"/>
      <c r="EV446" s="661"/>
      <c r="EW446" s="663"/>
      <c r="EX446" s="663"/>
      <c r="EY446" s="663"/>
    </row>
    <row r="447" spans="3:162" ht="24.75" customHeight="1" x14ac:dyDescent="0.2">
      <c r="M447" s="1147"/>
      <c r="N447" s="1147"/>
      <c r="O447" s="1147"/>
      <c r="P447" s="1112"/>
      <c r="Q447" s="616"/>
      <c r="R447" s="1111"/>
      <c r="S447" s="660"/>
      <c r="T447" s="616"/>
      <c r="U447" s="616"/>
      <c r="V447" s="1110"/>
      <c r="DE447" s="751"/>
      <c r="DF447" s="752"/>
      <c r="DG447" s="752"/>
      <c r="DH447" s="752"/>
      <c r="EO447" s="661"/>
      <c r="EP447" s="661"/>
      <c r="EQ447" s="661"/>
      <c r="ER447" s="661"/>
      <c r="ES447" s="661"/>
      <c r="ET447" s="661"/>
      <c r="EU447" s="661"/>
      <c r="EV447" s="661"/>
      <c r="EW447" s="663"/>
      <c r="EX447" s="663"/>
      <c r="EY447" s="663"/>
    </row>
    <row r="448" spans="3:162" ht="24.75" customHeight="1" x14ac:dyDescent="0.2">
      <c r="M448" s="1115"/>
      <c r="N448" s="1115"/>
      <c r="O448" s="1115"/>
      <c r="P448" s="1112"/>
      <c r="Q448" s="616"/>
      <c r="R448" s="1111"/>
      <c r="S448" s="660"/>
      <c r="T448" s="616"/>
      <c r="U448" s="616"/>
      <c r="V448" s="1110"/>
      <c r="DE448" s="752"/>
      <c r="DF448" s="752"/>
      <c r="DG448" s="752"/>
      <c r="DH448" s="752"/>
      <c r="EO448" s="661"/>
      <c r="EP448" s="661"/>
      <c r="EQ448" s="661"/>
      <c r="ER448" s="661"/>
      <c r="ES448" s="661"/>
      <c r="ET448" s="661"/>
      <c r="EU448" s="661"/>
      <c r="EV448" s="661"/>
      <c r="EW448" s="663"/>
      <c r="EX448" s="663"/>
      <c r="EY448" s="663"/>
    </row>
    <row r="449" spans="13:155" ht="24.75" customHeight="1" x14ac:dyDescent="0.2">
      <c r="M449" s="1117"/>
      <c r="N449" s="1118"/>
      <c r="O449" s="1118"/>
      <c r="P449" s="1112"/>
      <c r="Q449" s="616"/>
      <c r="R449" s="1111"/>
      <c r="S449" s="660"/>
      <c r="T449" s="616"/>
      <c r="U449" s="616"/>
      <c r="V449" s="1110"/>
      <c r="DE449" s="664"/>
      <c r="DF449" s="664"/>
      <c r="DG449" s="664"/>
      <c r="DH449" s="664"/>
      <c r="EO449" s="661"/>
      <c r="EP449" s="661"/>
      <c r="EQ449" s="661"/>
      <c r="ER449" s="661"/>
      <c r="ES449" s="661"/>
      <c r="ET449" s="661"/>
      <c r="EU449" s="661"/>
      <c r="EV449" s="661"/>
      <c r="EW449" s="663"/>
      <c r="EX449" s="663"/>
      <c r="EY449" s="663"/>
    </row>
    <row r="450" spans="13:155" ht="24.75" customHeight="1" x14ac:dyDescent="0.2">
      <c r="M450" s="1117"/>
      <c r="N450" s="1118"/>
      <c r="O450" s="1118"/>
      <c r="P450" s="1112"/>
      <c r="Q450" s="616"/>
      <c r="R450" s="1111"/>
      <c r="S450" s="660"/>
      <c r="T450" s="616"/>
      <c r="U450" s="616"/>
      <c r="V450" s="1110"/>
      <c r="EO450" s="661"/>
      <c r="EP450" s="661"/>
      <c r="EQ450" s="661"/>
      <c r="ER450" s="661"/>
      <c r="ES450" s="661"/>
      <c r="ET450" s="661"/>
      <c r="EU450" s="661"/>
      <c r="EV450" s="661"/>
      <c r="EW450" s="663"/>
      <c r="EX450" s="663"/>
      <c r="EY450" s="663"/>
    </row>
    <row r="451" spans="13:155" ht="24.75" customHeight="1" x14ac:dyDescent="0.2">
      <c r="M451" s="1117"/>
      <c r="N451" s="1120"/>
      <c r="O451" s="1120"/>
      <c r="P451" s="1112"/>
      <c r="Q451" s="616"/>
      <c r="R451" s="1111"/>
      <c r="S451" s="660"/>
      <c r="T451" s="616"/>
      <c r="U451" s="616"/>
      <c r="V451" s="1110"/>
      <c r="EO451" s="661"/>
      <c r="EP451" s="661"/>
      <c r="EQ451" s="661"/>
      <c r="ER451" s="661"/>
      <c r="ES451" s="661"/>
      <c r="ET451" s="661"/>
      <c r="EU451" s="661"/>
      <c r="EV451" s="661"/>
      <c r="EW451" s="663"/>
      <c r="EX451" s="663"/>
      <c r="EY451" s="663"/>
    </row>
    <row r="452" spans="13:155" ht="24.75" customHeight="1" x14ac:dyDescent="0.2">
      <c r="M452" s="1117"/>
      <c r="N452" s="1118"/>
      <c r="O452" s="1118"/>
      <c r="P452" s="1112"/>
      <c r="Q452" s="616"/>
      <c r="R452" s="1111"/>
      <c r="S452" s="660"/>
      <c r="T452" s="616"/>
      <c r="U452" s="616"/>
      <c r="V452" s="1110"/>
      <c r="EO452" s="661"/>
      <c r="EP452" s="661"/>
      <c r="EQ452" s="661"/>
      <c r="ER452" s="661"/>
      <c r="ES452" s="661"/>
      <c r="ET452" s="661"/>
      <c r="EU452" s="661"/>
      <c r="EV452" s="661"/>
      <c r="EW452" s="663"/>
      <c r="EX452" s="663"/>
      <c r="EY452" s="663"/>
    </row>
    <row r="453" spans="13:155" ht="24.75" customHeight="1" x14ac:dyDescent="0.2">
      <c r="M453" s="1117"/>
      <c r="N453" s="1117"/>
      <c r="O453" s="1117"/>
      <c r="P453" s="1112"/>
      <c r="Q453" s="616"/>
      <c r="R453" s="1111"/>
      <c r="S453" s="660"/>
      <c r="T453" s="616"/>
      <c r="U453" s="616"/>
      <c r="V453" s="1110"/>
      <c r="EO453" s="661"/>
      <c r="EP453" s="661"/>
      <c r="EQ453" s="661"/>
      <c r="ER453" s="661"/>
      <c r="ES453" s="661"/>
      <c r="ET453" s="661"/>
      <c r="EU453" s="661"/>
      <c r="EV453" s="661"/>
      <c r="EW453" s="663"/>
      <c r="EX453" s="663"/>
      <c r="EY453" s="663"/>
    </row>
    <row r="454" spans="13:155" ht="24.75" customHeight="1" x14ac:dyDescent="0.2">
      <c r="M454" s="1148"/>
      <c r="N454" s="1148"/>
      <c r="O454" s="1148"/>
      <c r="P454" s="1112"/>
      <c r="Q454" s="616"/>
      <c r="R454" s="1111"/>
      <c r="S454" s="660"/>
      <c r="T454" s="616"/>
      <c r="U454" s="616"/>
      <c r="V454" s="1110"/>
      <c r="EO454" s="661"/>
      <c r="EP454" s="661"/>
      <c r="EQ454" s="661"/>
      <c r="ER454" s="661"/>
      <c r="ES454" s="661"/>
      <c r="ET454" s="661"/>
      <c r="EU454" s="661"/>
      <c r="EV454" s="661"/>
      <c r="EW454" s="663"/>
      <c r="EX454" s="663"/>
      <c r="EY454" s="663"/>
    </row>
    <row r="455" spans="13:155" ht="24.75" customHeight="1" x14ac:dyDescent="0.2">
      <c r="M455" s="1148"/>
      <c r="N455" s="1148"/>
      <c r="O455" s="1148"/>
      <c r="P455" s="1116"/>
      <c r="Q455" s="616"/>
      <c r="R455" s="1111"/>
      <c r="S455" s="660"/>
      <c r="T455" s="616"/>
      <c r="U455" s="616"/>
      <c r="V455" s="1110"/>
      <c r="EO455" s="661"/>
      <c r="EP455" s="661"/>
      <c r="EQ455" s="661"/>
      <c r="ER455" s="661"/>
      <c r="ES455" s="661"/>
      <c r="ET455" s="661"/>
      <c r="EU455" s="661"/>
      <c r="EV455" s="661"/>
      <c r="EW455" s="663"/>
      <c r="EX455" s="663"/>
      <c r="EY455" s="663"/>
    </row>
    <row r="456" spans="13:155" ht="24.75" customHeight="1" x14ac:dyDescent="0.2">
      <c r="M456" s="1114"/>
      <c r="N456" s="1112"/>
      <c r="O456" s="1123"/>
      <c r="P456" s="1116"/>
      <c r="Q456" s="616"/>
      <c r="R456" s="1111"/>
      <c r="S456" s="660"/>
      <c r="T456" s="616"/>
      <c r="U456" s="616"/>
      <c r="V456" s="1110"/>
      <c r="EO456" s="661"/>
      <c r="EP456" s="661"/>
      <c r="EQ456" s="661"/>
      <c r="ER456" s="661"/>
      <c r="ES456" s="661"/>
      <c r="ET456" s="661"/>
      <c r="EU456" s="661"/>
      <c r="EV456" s="661"/>
      <c r="EW456" s="663"/>
      <c r="EX456" s="663"/>
      <c r="EY456" s="663"/>
    </row>
    <row r="457" spans="13:155" ht="24.75" customHeight="1" x14ac:dyDescent="0.2">
      <c r="M457" s="616"/>
      <c r="N457" s="616"/>
      <c r="O457" s="660"/>
      <c r="P457" s="1110"/>
      <c r="Q457" s="616"/>
      <c r="R457" s="1111"/>
      <c r="S457" s="660"/>
      <c r="T457" s="616"/>
      <c r="U457" s="616"/>
      <c r="V457" s="1110"/>
      <c r="EO457" s="661"/>
      <c r="EP457" s="661"/>
      <c r="EQ457" s="661"/>
      <c r="ER457" s="661"/>
      <c r="ES457" s="661"/>
      <c r="ET457" s="661"/>
      <c r="EU457" s="661"/>
      <c r="EV457" s="661"/>
      <c r="EW457" s="663"/>
      <c r="EX457" s="663"/>
      <c r="EY457" s="663"/>
    </row>
    <row r="461" spans="13:155" ht="43.5" customHeight="1" x14ac:dyDescent="0.2">
      <c r="M461" s="1147"/>
      <c r="N461" s="1147"/>
      <c r="O461" s="1147"/>
      <c r="P461" s="1126"/>
      <c r="Q461" s="616"/>
      <c r="R461" s="1111"/>
      <c r="S461" s="660"/>
    </row>
    <row r="462" spans="13:155" ht="24.75" customHeight="1" x14ac:dyDescent="0.2">
      <c r="M462" s="1147"/>
      <c r="N462" s="1147"/>
      <c r="O462" s="1147"/>
      <c r="P462" s="1112"/>
      <c r="Q462" s="616"/>
      <c r="R462" s="1111"/>
      <c r="S462" s="660"/>
    </row>
    <row r="463" spans="13:155" ht="24.75" customHeight="1" x14ac:dyDescent="0.2">
      <c r="M463" s="1115"/>
      <c r="N463" s="1115"/>
      <c r="O463" s="1115"/>
      <c r="P463" s="1112"/>
      <c r="Q463" s="616"/>
      <c r="R463" s="1111"/>
      <c r="S463" s="660"/>
    </row>
    <row r="464" spans="13:155" ht="24.75" customHeight="1" x14ac:dyDescent="0.2">
      <c r="M464" s="1117"/>
      <c r="N464" s="1118"/>
      <c r="O464" s="1118"/>
      <c r="P464" s="1112"/>
      <c r="Q464" s="616"/>
      <c r="R464" s="1111"/>
      <c r="S464" s="660"/>
    </row>
    <row r="465" spans="13:19" ht="24.75" customHeight="1" x14ac:dyDescent="0.2">
      <c r="M465" s="1117"/>
      <c r="N465" s="1118"/>
      <c r="O465" s="1118"/>
      <c r="P465" s="1112"/>
      <c r="Q465" s="616"/>
      <c r="R465" s="1111"/>
      <c r="S465" s="660"/>
    </row>
    <row r="466" spans="13:19" ht="24.75" customHeight="1" x14ac:dyDescent="0.2">
      <c r="M466" s="1117"/>
      <c r="N466" s="1120"/>
      <c r="O466" s="1120"/>
      <c r="P466" s="1112"/>
      <c r="Q466" s="616"/>
      <c r="R466" s="1111"/>
      <c r="S466" s="660"/>
    </row>
    <row r="467" spans="13:19" ht="24.75" customHeight="1" x14ac:dyDescent="0.2">
      <c r="M467" s="1117"/>
      <c r="N467" s="1118"/>
      <c r="O467" s="1118"/>
      <c r="P467" s="1112"/>
      <c r="Q467" s="616"/>
      <c r="R467" s="1111"/>
      <c r="S467" s="660"/>
    </row>
    <row r="468" spans="13:19" ht="24.75" customHeight="1" x14ac:dyDescent="0.2">
      <c r="M468" s="1117"/>
      <c r="N468" s="1117"/>
      <c r="O468" s="1117"/>
      <c r="P468" s="1112"/>
      <c r="Q468" s="616"/>
      <c r="R468" s="1111"/>
      <c r="S468" s="660"/>
    </row>
    <row r="469" spans="13:19" ht="24.75" customHeight="1" x14ac:dyDescent="0.2">
      <c r="M469" s="1148"/>
      <c r="N469" s="1148"/>
      <c r="O469" s="1148"/>
      <c r="P469" s="1112"/>
      <c r="Q469" s="616"/>
      <c r="R469" s="1111"/>
      <c r="S469" s="660"/>
    </row>
    <row r="470" spans="13:19" ht="24.75" customHeight="1" x14ac:dyDescent="0.2">
      <c r="M470" s="1148"/>
      <c r="N470" s="1148"/>
      <c r="O470" s="1148"/>
      <c r="P470" s="1116"/>
      <c r="Q470" s="616"/>
      <c r="R470" s="1111"/>
      <c r="S470" s="660"/>
    </row>
    <row r="471" spans="13:19" ht="24.75" customHeight="1" x14ac:dyDescent="0.2">
      <c r="M471" s="1114"/>
      <c r="N471" s="1112"/>
      <c r="O471" s="1123"/>
      <c r="P471" s="1116"/>
      <c r="Q471" s="616"/>
      <c r="R471" s="1111"/>
      <c r="S471" s="660"/>
    </row>
    <row r="472" spans="13:19" ht="24.75" customHeight="1" x14ac:dyDescent="0.2">
      <c r="M472" s="616"/>
      <c r="N472" s="616"/>
      <c r="O472" s="660"/>
      <c r="P472" s="1110"/>
      <c r="Q472" s="616"/>
      <c r="R472" s="1111"/>
      <c r="S472" s="660"/>
    </row>
    <row r="473" spans="13:19" ht="24.75" customHeight="1" x14ac:dyDescent="0.2">
      <c r="M473" s="616"/>
      <c r="N473" s="616"/>
      <c r="O473" s="660"/>
      <c r="P473" s="1110"/>
      <c r="Q473" s="616"/>
      <c r="R473" s="1111"/>
      <c r="S473" s="660"/>
    </row>
    <row r="474" spans="13:19" ht="24.75" customHeight="1" x14ac:dyDescent="0.2">
      <c r="M474" s="616"/>
      <c r="N474" s="616"/>
      <c r="O474" s="660"/>
      <c r="P474" s="1110"/>
      <c r="Q474" s="616"/>
      <c r="R474" s="1111"/>
      <c r="S474" s="660"/>
    </row>
    <row r="475" spans="13:19" ht="24.75" customHeight="1" x14ac:dyDescent="0.2">
      <c r="M475" s="616"/>
      <c r="N475" s="616"/>
      <c r="O475" s="660"/>
      <c r="P475" s="1110"/>
      <c r="Q475" s="616"/>
      <c r="R475" s="1111"/>
      <c r="S475" s="660"/>
    </row>
    <row r="476" spans="13:19" ht="61.5" customHeight="1" x14ac:dyDescent="0.2">
      <c r="M476" s="1147"/>
      <c r="N476" s="1147"/>
      <c r="O476" s="1147"/>
      <c r="P476" s="1126"/>
      <c r="Q476" s="616"/>
      <c r="R476" s="1111"/>
      <c r="S476" s="660"/>
    </row>
    <row r="477" spans="13:19" ht="24.75" customHeight="1" x14ac:dyDescent="0.2">
      <c r="M477" s="1147"/>
      <c r="N477" s="1147"/>
      <c r="O477" s="1147"/>
      <c r="P477" s="1112"/>
      <c r="Q477" s="616"/>
      <c r="R477" s="1111"/>
      <c r="S477" s="660"/>
    </row>
    <row r="478" spans="13:19" ht="24.75" customHeight="1" x14ac:dyDescent="0.2">
      <c r="M478" s="1115"/>
      <c r="N478" s="1115"/>
      <c r="O478" s="1115"/>
      <c r="P478" s="1112"/>
      <c r="Q478" s="616"/>
      <c r="R478" s="1111"/>
      <c r="S478" s="660"/>
    </row>
    <row r="479" spans="13:19" ht="24.75" customHeight="1" x14ac:dyDescent="0.2">
      <c r="M479" s="1149"/>
      <c r="N479" s="1149"/>
      <c r="O479" s="1149"/>
      <c r="P479" s="1112"/>
      <c r="Q479" s="616"/>
      <c r="R479" s="1111"/>
      <c r="S479" s="660"/>
    </row>
    <row r="480" spans="13:19" ht="24.75" customHeight="1" x14ac:dyDescent="0.2">
      <c r="M480" s="1149"/>
      <c r="N480" s="1149"/>
      <c r="O480" s="1149"/>
      <c r="P480" s="1112"/>
      <c r="Q480" s="616"/>
      <c r="R480" s="1111"/>
      <c r="S480" s="660"/>
    </row>
    <row r="481" spans="13:19" ht="24.75" customHeight="1" x14ac:dyDescent="0.2">
      <c r="M481" s="1149"/>
      <c r="N481" s="1149"/>
      <c r="O481" s="1149"/>
      <c r="P481" s="1112"/>
      <c r="Q481" s="616"/>
      <c r="R481" s="1111"/>
      <c r="S481" s="660"/>
    </row>
    <row r="482" spans="13:19" ht="24.75" customHeight="1" x14ac:dyDescent="0.2">
      <c r="M482" s="1149"/>
      <c r="N482" s="1149"/>
      <c r="O482" s="1149"/>
      <c r="P482" s="1112"/>
      <c r="Q482" s="616"/>
      <c r="R482" s="1111"/>
      <c r="S482" s="660"/>
    </row>
    <row r="483" spans="13:19" ht="24.75" customHeight="1" x14ac:dyDescent="0.2">
      <c r="M483" s="1149"/>
      <c r="N483" s="1149"/>
      <c r="O483" s="1149"/>
      <c r="P483" s="1112"/>
      <c r="Q483" s="616"/>
      <c r="R483" s="1111"/>
      <c r="S483" s="660"/>
    </row>
    <row r="484" spans="13:19" ht="24.75" customHeight="1" x14ac:dyDescent="0.2">
      <c r="M484" s="1148"/>
      <c r="N484" s="1148"/>
      <c r="O484" s="1148"/>
      <c r="P484" s="1112"/>
      <c r="Q484" s="616"/>
      <c r="R484" s="1111"/>
      <c r="S484" s="660"/>
    </row>
    <row r="485" spans="13:19" ht="24.75" customHeight="1" x14ac:dyDescent="0.2">
      <c r="M485" s="1148"/>
      <c r="N485" s="1148"/>
      <c r="O485" s="1148"/>
      <c r="P485" s="1116"/>
      <c r="Q485" s="616"/>
      <c r="R485" s="1111"/>
      <c r="S485" s="660"/>
    </row>
    <row r="486" spans="13:19" ht="24.75" customHeight="1" x14ac:dyDescent="0.2">
      <c r="M486" s="1114"/>
      <c r="N486" s="1112"/>
      <c r="O486" s="1123"/>
      <c r="P486" s="1116"/>
      <c r="Q486" s="616"/>
      <c r="R486" s="1111"/>
      <c r="S486" s="660"/>
    </row>
  </sheetData>
  <sheetProtection password="A60F" sheet="1" objects="1" scenarios="1" formatCells="0"/>
  <mergeCells count="100">
    <mergeCell ref="AF7:AI7"/>
    <mergeCell ref="L7:L8"/>
    <mergeCell ref="Q7:S7"/>
    <mergeCell ref="O7:P7"/>
    <mergeCell ref="M7:M8"/>
    <mergeCell ref="N7:N8"/>
    <mergeCell ref="FG6:FG8"/>
    <mergeCell ref="BH7:BK7"/>
    <mergeCell ref="Z7:Z8"/>
    <mergeCell ref="DQ7:DT7"/>
    <mergeCell ref="ES7:EV7"/>
    <mergeCell ref="DI6:EV6"/>
    <mergeCell ref="DM7:DP7"/>
    <mergeCell ref="EG7:EJ7"/>
    <mergeCell ref="CU7:CY7"/>
    <mergeCell ref="BP6:DH6"/>
    <mergeCell ref="EX7:EX8"/>
    <mergeCell ref="DY7:EB7"/>
    <mergeCell ref="EY7:EY8"/>
    <mergeCell ref="FA7:FA8"/>
    <mergeCell ref="BT7:BX7"/>
    <mergeCell ref="AB6:BO6"/>
    <mergeCell ref="A1:FE2"/>
    <mergeCell ref="A3:FE5"/>
    <mergeCell ref="D6:AA6"/>
    <mergeCell ref="FB7:FB8"/>
    <mergeCell ref="FC7:FC8"/>
    <mergeCell ref="EZ7:EZ8"/>
    <mergeCell ref="DI7:DL7"/>
    <mergeCell ref="CH7:CK7"/>
    <mergeCell ref="CL7:CO7"/>
    <mergeCell ref="A7:C7"/>
    <mergeCell ref="AA7:AA8"/>
    <mergeCell ref="W7:X7"/>
    <mergeCell ref="Y7:Y8"/>
    <mergeCell ref="CD7:CG7"/>
    <mergeCell ref="EO7:ER7"/>
    <mergeCell ref="DU7:DX7"/>
    <mergeCell ref="D112:D113"/>
    <mergeCell ref="FF7:FF8"/>
    <mergeCell ref="AZ7:BC7"/>
    <mergeCell ref="FE7:FE8"/>
    <mergeCell ref="FD7:FD8"/>
    <mergeCell ref="BY7:CC7"/>
    <mergeCell ref="CP7:CT7"/>
    <mergeCell ref="EK7:EN7"/>
    <mergeCell ref="D65:D66"/>
    <mergeCell ref="D75:D76"/>
    <mergeCell ref="T7:V7"/>
    <mergeCell ref="D7:D8"/>
    <mergeCell ref="E7:E8"/>
    <mergeCell ref="F7:F8"/>
    <mergeCell ref="AV7:AY7"/>
    <mergeCell ref="BL7:BO7"/>
    <mergeCell ref="EW6:FF6"/>
    <mergeCell ref="BP7:BS7"/>
    <mergeCell ref="D14:D15"/>
    <mergeCell ref="G7:H8"/>
    <mergeCell ref="I7:I8"/>
    <mergeCell ref="J7:J8"/>
    <mergeCell ref="K7:K8"/>
    <mergeCell ref="EW7:EW8"/>
    <mergeCell ref="AN7:AQ7"/>
    <mergeCell ref="EC7:EF7"/>
    <mergeCell ref="DD7:DG7"/>
    <mergeCell ref="CZ7:DC7"/>
    <mergeCell ref="BD7:BG7"/>
    <mergeCell ref="AR7:AU7"/>
    <mergeCell ref="AJ7:AM7"/>
    <mergeCell ref="AB7:AE7"/>
    <mergeCell ref="DJ426:DJ427"/>
    <mergeCell ref="D309:D311"/>
    <mergeCell ref="D114:D115"/>
    <mergeCell ref="D121:D123"/>
    <mergeCell ref="D118:D119"/>
    <mergeCell ref="D160:D161"/>
    <mergeCell ref="D302:D303"/>
    <mergeCell ref="D227:D228"/>
    <mergeCell ref="E227:E228"/>
    <mergeCell ref="F227:F228"/>
    <mergeCell ref="D218:D219"/>
    <mergeCell ref="E218:E219"/>
    <mergeCell ref="F218:F219"/>
    <mergeCell ref="M426:O427"/>
    <mergeCell ref="Q426:R426"/>
    <mergeCell ref="T426:U426"/>
    <mergeCell ref="M476:O477"/>
    <mergeCell ref="M484:O484"/>
    <mergeCell ref="M485:O485"/>
    <mergeCell ref="M454:O454"/>
    <mergeCell ref="M446:O447"/>
    <mergeCell ref="M455:O455"/>
    <mergeCell ref="M461:O462"/>
    <mergeCell ref="M470:O470"/>
    <mergeCell ref="M469:O469"/>
    <mergeCell ref="M480:O480"/>
    <mergeCell ref="M481:O481"/>
    <mergeCell ref="M482:O482"/>
    <mergeCell ref="M483:O483"/>
    <mergeCell ref="M479:O47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EC439"/>
  <sheetViews>
    <sheetView showGridLines="0" zoomScale="90" zoomScaleNormal="90" workbookViewId="0">
      <selection activeCell="G11" sqref="G11"/>
    </sheetView>
  </sheetViews>
  <sheetFormatPr baseColWidth="10" defaultColWidth="11.42578125" defaultRowHeight="15" x14ac:dyDescent="0.25"/>
  <cols>
    <col min="3" max="3" width="37.5703125" customWidth="1"/>
    <col min="4" max="4" width="21.28515625" customWidth="1"/>
    <col min="5" max="5" width="10" customWidth="1"/>
    <col min="6" max="6" width="21.28515625" customWidth="1"/>
    <col min="7" max="7" width="13.5703125" customWidth="1"/>
    <col min="8" max="8" width="20.42578125" customWidth="1"/>
    <col min="9" max="9" width="12.140625" customWidth="1"/>
    <col min="10" max="10" width="23.7109375" customWidth="1"/>
    <col min="132" max="132" width="31.140625" customWidth="1"/>
    <col min="133" max="133" width="11.42578125" style="43"/>
  </cols>
  <sheetData>
    <row r="1" spans="2:133" ht="26.25" customHeight="1" x14ac:dyDescent="0.25">
      <c r="B1" s="1221" t="s">
        <v>958</v>
      </c>
      <c r="C1" s="1221"/>
      <c r="D1" s="1221"/>
      <c r="E1" s="1221"/>
      <c r="F1" s="1221"/>
      <c r="G1" s="1221"/>
      <c r="H1" s="1221"/>
      <c r="I1" s="1221"/>
      <c r="J1" s="1221"/>
    </row>
    <row r="3" spans="2:133" ht="93" customHeight="1" x14ac:dyDescent="0.25">
      <c r="B3" s="3" t="s">
        <v>922</v>
      </c>
      <c r="C3" s="3" t="s">
        <v>923</v>
      </c>
      <c r="D3" s="3" t="s">
        <v>924</v>
      </c>
      <c r="E3" s="4" t="s">
        <v>925</v>
      </c>
      <c r="F3" s="3" t="s">
        <v>926</v>
      </c>
      <c r="G3" s="4" t="s">
        <v>927</v>
      </c>
      <c r="H3" s="3" t="s">
        <v>928</v>
      </c>
      <c r="I3" s="4" t="s">
        <v>929</v>
      </c>
      <c r="J3" s="16" t="s">
        <v>930</v>
      </c>
    </row>
    <row r="4" spans="2:133" ht="21.75" customHeight="1" x14ac:dyDescent="0.25">
      <c r="B4" s="1">
        <v>1</v>
      </c>
      <c r="C4" s="6" t="s">
        <v>931</v>
      </c>
      <c r="D4" s="23">
        <f>'SGTO P. NDICATIVO'!ET10</f>
        <v>4733028391</v>
      </c>
      <c r="E4" s="9">
        <v>1</v>
      </c>
      <c r="F4" s="23">
        <f>'SGTO P. NDICATIVO'!EU10</f>
        <v>644922962.64999998</v>
      </c>
      <c r="G4" s="15">
        <f>F4/D4</f>
        <v>0.1362601086180554</v>
      </c>
      <c r="H4" s="23">
        <f>'SGTO P. NDICATIVO'!EV10</f>
        <v>87326255</v>
      </c>
      <c r="I4" s="15">
        <f t="shared" ref="I4:I9" si="0">H4/F4</f>
        <v>0.13540571518988076</v>
      </c>
      <c r="J4" s="799">
        <f t="shared" ref="J4:J9" si="1">F4/D4</f>
        <v>0.1362601086180554</v>
      </c>
    </row>
    <row r="5" spans="2:133" ht="21.75" customHeight="1" x14ac:dyDescent="0.25">
      <c r="B5" s="1">
        <v>2</v>
      </c>
      <c r="C5" s="6" t="s">
        <v>932</v>
      </c>
      <c r="D5" s="23">
        <f>'SGTO P. NDICATIVO'!ET35</f>
        <v>38365165514</v>
      </c>
      <c r="E5" s="9">
        <v>1</v>
      </c>
      <c r="F5" s="23">
        <f>'SGTO P. NDICATIVO'!EU35</f>
        <v>5210707493.5799999</v>
      </c>
      <c r="G5" s="15">
        <f>F5/D5</f>
        <v>0.13581871533119119</v>
      </c>
      <c r="H5" s="23">
        <f>'SGTO P. NDICATIVO'!EV35</f>
        <v>991566614.78999996</v>
      </c>
      <c r="I5" s="15">
        <f t="shared" si="0"/>
        <v>0.19029404663602548</v>
      </c>
      <c r="J5" s="799">
        <f t="shared" si="1"/>
        <v>0.13581871533119119</v>
      </c>
    </row>
    <row r="6" spans="2:133" ht="21.75" customHeight="1" x14ac:dyDescent="0.25">
      <c r="B6" s="1">
        <v>3</v>
      </c>
      <c r="C6" s="6" t="s">
        <v>933</v>
      </c>
      <c r="D6" s="23">
        <f>'SGTO P. NDICATIVO'!ET95</f>
        <v>248556480927.48999</v>
      </c>
      <c r="E6" s="9">
        <v>1</v>
      </c>
      <c r="F6" s="23">
        <f>'SGTO P. NDICATIVO'!EU95</f>
        <v>59334517317</v>
      </c>
      <c r="G6" s="15">
        <f>F6/D6</f>
        <v>0.23871643618220251</v>
      </c>
      <c r="H6" s="23">
        <f>'SGTO P. NDICATIVO'!EV95</f>
        <v>30003540723</v>
      </c>
      <c r="I6" s="15">
        <f t="shared" si="0"/>
        <v>0.5056675621494211</v>
      </c>
      <c r="J6" s="799">
        <f t="shared" si="1"/>
        <v>0.23871643618220251</v>
      </c>
    </row>
    <row r="7" spans="2:133" ht="21.75" customHeight="1" x14ac:dyDescent="0.25">
      <c r="B7" s="1">
        <v>4</v>
      </c>
      <c r="C7" s="6" t="s">
        <v>934</v>
      </c>
      <c r="D7" s="23">
        <f>'SGTO P. NDICATIVO'!ET322</f>
        <v>9186396454.3800011</v>
      </c>
      <c r="E7" s="9">
        <v>1</v>
      </c>
      <c r="F7" s="23">
        <f>'SGTO P. NDICATIVO'!EU322</f>
        <v>1330339519</v>
      </c>
      <c r="G7" s="15">
        <f>F7/D7</f>
        <v>0.14481625364271153</v>
      </c>
      <c r="H7" s="23">
        <f>'SGTO P. NDICATIVO'!EV322</f>
        <v>363449459</v>
      </c>
      <c r="I7" s="15">
        <f t="shared" si="0"/>
        <v>0.2732005279924335</v>
      </c>
      <c r="J7" s="799">
        <f t="shared" si="1"/>
        <v>0.14481625364271153</v>
      </c>
      <c r="EC7" s="44"/>
    </row>
    <row r="8" spans="2:133" ht="21.75" customHeight="1" x14ac:dyDescent="0.25">
      <c r="B8" s="1">
        <v>5</v>
      </c>
      <c r="C8" s="6" t="s">
        <v>935</v>
      </c>
      <c r="D8" s="23">
        <f>'SGTO P. NDICATIVO'!ET363</f>
        <v>12521941457</v>
      </c>
      <c r="E8" s="9">
        <v>1</v>
      </c>
      <c r="F8" s="23">
        <f>'SGTO P. NDICATIVO'!EU363</f>
        <v>2735752792</v>
      </c>
      <c r="G8" s="15">
        <f>F8/D8</f>
        <v>0.21847672754217062</v>
      </c>
      <c r="H8" s="23">
        <f>'SGTO P. NDICATIVO'!EV363</f>
        <v>578253332</v>
      </c>
      <c r="I8" s="15">
        <f t="shared" si="0"/>
        <v>0.21136900003938661</v>
      </c>
      <c r="J8" s="799">
        <f t="shared" si="1"/>
        <v>0.21847672754217062</v>
      </c>
      <c r="EC8" s="44"/>
    </row>
    <row r="9" spans="2:133" x14ac:dyDescent="0.25">
      <c r="B9" s="19"/>
      <c r="C9" s="19" t="s">
        <v>936</v>
      </c>
      <c r="D9" s="24">
        <f>SUM(D4:D8)</f>
        <v>313363012743.87</v>
      </c>
      <c r="E9" s="20">
        <v>1</v>
      </c>
      <c r="F9" s="24">
        <f>SUM(F4:F8)</f>
        <v>69256240084.229996</v>
      </c>
      <c r="G9" s="21">
        <f>+F9/D9</f>
        <v>0.22100961909259276</v>
      </c>
      <c r="H9" s="24">
        <f>SUM(H4:H8)</f>
        <v>32024136383.790001</v>
      </c>
      <c r="I9" s="22">
        <f t="shared" si="0"/>
        <v>0.46240073594584385</v>
      </c>
      <c r="J9" s="799">
        <f t="shared" si="1"/>
        <v>0.22100961909259276</v>
      </c>
    </row>
    <row r="10" spans="2:133" x14ac:dyDescent="0.25">
      <c r="C10" s="5"/>
      <c r="D10" s="8"/>
      <c r="F10" s="8"/>
      <c r="H10" s="8"/>
    </row>
    <row r="11" spans="2:133" x14ac:dyDescent="0.25">
      <c r="C11" s="41"/>
      <c r="D11" s="48"/>
      <c r="E11" s="48"/>
      <c r="F11" s="48"/>
      <c r="G11" s="50"/>
      <c r="H11" s="48"/>
    </row>
    <row r="12" spans="2:133" x14ac:dyDescent="0.25">
      <c r="C12" s="12"/>
      <c r="D12" s="49"/>
      <c r="E12" s="48"/>
      <c r="F12" s="48"/>
      <c r="G12" s="48"/>
      <c r="H12" s="48"/>
    </row>
    <row r="13" spans="2:133" x14ac:dyDescent="0.25">
      <c r="C13" s="12"/>
      <c r="D13" s="12"/>
    </row>
    <row r="14" spans="2:133" x14ac:dyDescent="0.25">
      <c r="C14" s="12"/>
      <c r="D14" s="12"/>
    </row>
    <row r="172" spans="108:132" x14ac:dyDescent="0.25">
      <c r="DD172" s="46"/>
      <c r="DE172" s="46"/>
      <c r="DF172" s="46"/>
      <c r="DG172" s="46"/>
      <c r="DQ172" s="46"/>
      <c r="EA172" s="46"/>
      <c r="EB172" s="46"/>
    </row>
    <row r="208" spans="88:90" x14ac:dyDescent="0.25">
      <c r="CJ208">
        <v>238136825</v>
      </c>
      <c r="CK208" s="777">
        <v>12710390</v>
      </c>
      <c r="CL208" s="777">
        <v>12710390</v>
      </c>
    </row>
    <row r="210" spans="80:133" x14ac:dyDescent="0.25">
      <c r="CJ210">
        <v>169295280</v>
      </c>
      <c r="CK210" s="777">
        <v>144673600</v>
      </c>
      <c r="CL210" s="777">
        <v>144673600</v>
      </c>
    </row>
    <row r="214" spans="80:133" x14ac:dyDescent="0.25">
      <c r="EC214"/>
    </row>
    <row r="218" spans="80:133" x14ac:dyDescent="0.25">
      <c r="CF218">
        <v>100000000</v>
      </c>
      <c r="CG218">
        <v>90400614</v>
      </c>
      <c r="CH218">
        <v>90400614</v>
      </c>
    </row>
    <row r="220" spans="80:133" x14ac:dyDescent="0.25">
      <c r="CB220">
        <v>655342908</v>
      </c>
      <c r="CJ220">
        <v>719782544.13</v>
      </c>
      <c r="CK220">
        <v>338985315</v>
      </c>
      <c r="CL220">
        <v>278985315</v>
      </c>
    </row>
    <row r="224" spans="80:133" x14ac:dyDescent="0.25">
      <c r="CF224">
        <v>19440000</v>
      </c>
      <c r="CG224">
        <v>19439999.670000002</v>
      </c>
      <c r="CH224">
        <v>11413333</v>
      </c>
    </row>
    <row r="232" spans="88:104" x14ac:dyDescent="0.25">
      <c r="CZ232">
        <v>279309844</v>
      </c>
    </row>
    <row r="237" spans="88:104" x14ac:dyDescent="0.25">
      <c r="CJ237">
        <v>15844597469</v>
      </c>
      <c r="CK237" s="777">
        <v>15516775294.75</v>
      </c>
      <c r="CL237" s="777">
        <v>15516775294.75</v>
      </c>
    </row>
    <row r="243" spans="80:128" x14ac:dyDescent="0.25">
      <c r="CB243">
        <v>8177253080</v>
      </c>
      <c r="CC243" s="777">
        <v>8108995941</v>
      </c>
      <c r="CD243" s="777">
        <v>8108995941</v>
      </c>
      <c r="CF243">
        <v>600000000</v>
      </c>
      <c r="CG243">
        <v>600000000</v>
      </c>
      <c r="CH243">
        <v>600000000</v>
      </c>
      <c r="CJ243">
        <v>5107044005</v>
      </c>
      <c r="CK243" s="777">
        <v>4102731729</v>
      </c>
      <c r="CL243" s="777">
        <v>4045688729</v>
      </c>
    </row>
    <row r="247" spans="80:128" x14ac:dyDescent="0.25">
      <c r="DX247" s="45"/>
    </row>
    <row r="248" spans="80:128" x14ac:dyDescent="0.25">
      <c r="CJ248">
        <v>39484444</v>
      </c>
      <c r="CK248">
        <v>1900000</v>
      </c>
      <c r="CL248">
        <v>1900000</v>
      </c>
    </row>
    <row r="250" spans="80:128" x14ac:dyDescent="0.25">
      <c r="CG250">
        <v>108085124</v>
      </c>
      <c r="CH250">
        <v>93085034</v>
      </c>
    </row>
    <row r="252" spans="80:128" x14ac:dyDescent="0.25">
      <c r="CJ252">
        <v>35436120</v>
      </c>
      <c r="CK252">
        <v>19566667</v>
      </c>
      <c r="CL252">
        <v>19566667</v>
      </c>
    </row>
    <row r="255" spans="80:128" x14ac:dyDescent="0.25">
      <c r="CJ255">
        <v>23817720</v>
      </c>
      <c r="CK255">
        <v>21000000</v>
      </c>
      <c r="CL255">
        <v>21000000</v>
      </c>
    </row>
    <row r="260" spans="88:90" x14ac:dyDescent="0.25">
      <c r="CJ260">
        <v>129545160</v>
      </c>
      <c r="CK260">
        <v>119632000</v>
      </c>
      <c r="CL260">
        <v>119632000</v>
      </c>
    </row>
    <row r="330" spans="132:132" x14ac:dyDescent="0.25">
      <c r="EB330" s="1222"/>
    </row>
    <row r="331" spans="132:132" x14ac:dyDescent="0.25">
      <c r="EB331" s="1222"/>
    </row>
    <row r="427" spans="18:132" x14ac:dyDescent="0.25">
      <c r="DF427">
        <f>DF369+DF327+DF95+DF35+DF10</f>
        <v>0</v>
      </c>
    </row>
    <row r="428" spans="18:132" x14ac:dyDescent="0.25">
      <c r="DE428">
        <f>DE427-DE434</f>
        <v>0</v>
      </c>
      <c r="DF428">
        <f>DF427-DF434</f>
        <v>0</v>
      </c>
      <c r="EB428" s="47"/>
    </row>
    <row r="429" spans="18:132" x14ac:dyDescent="0.25">
      <c r="EB429">
        <f>EB428-EB427</f>
        <v>0</v>
      </c>
    </row>
    <row r="431" spans="18:132" x14ac:dyDescent="0.25">
      <c r="R431" s="42"/>
      <c r="S431" s="42"/>
      <c r="T431" s="42"/>
      <c r="U431" s="42"/>
      <c r="V431" s="42"/>
      <c r="W431" s="42"/>
      <c r="X431" s="42"/>
      <c r="Y431" s="42"/>
    </row>
    <row r="432" spans="18:132" x14ac:dyDescent="0.25">
      <c r="R432" s="42"/>
      <c r="S432" s="42"/>
      <c r="T432" s="42"/>
      <c r="U432" s="42"/>
      <c r="V432" s="42"/>
      <c r="W432" s="42"/>
      <c r="X432" s="42"/>
      <c r="Y432" s="42"/>
    </row>
    <row r="433" spans="17:25" x14ac:dyDescent="0.25">
      <c r="R433" s="42"/>
      <c r="S433" s="42"/>
      <c r="T433" s="42"/>
      <c r="U433" s="42"/>
      <c r="V433" s="42">
        <v>121</v>
      </c>
      <c r="W433" s="42"/>
      <c r="X433" s="42">
        <v>10</v>
      </c>
      <c r="Y433" s="42"/>
    </row>
    <row r="434" spans="17:25" x14ac:dyDescent="0.25">
      <c r="R434" s="42"/>
      <c r="S434" s="42"/>
      <c r="T434" s="42"/>
      <c r="U434" s="42"/>
      <c r="V434" s="42"/>
      <c r="W434" s="42"/>
      <c r="X434" s="42">
        <v>4</v>
      </c>
      <c r="Y434" s="42"/>
    </row>
    <row r="435" spans="17:25" x14ac:dyDescent="0.25">
      <c r="R435" s="42"/>
      <c r="S435" s="42"/>
      <c r="T435" s="42"/>
      <c r="U435" s="42"/>
      <c r="V435" s="42"/>
      <c r="W435" s="42"/>
      <c r="X435" s="42">
        <v>10</v>
      </c>
      <c r="Y435" s="42"/>
    </row>
    <row r="436" spans="17:25" x14ac:dyDescent="0.25">
      <c r="R436" s="42"/>
      <c r="S436" s="42"/>
      <c r="T436" s="42"/>
      <c r="U436" s="42"/>
      <c r="V436" s="42">
        <v>52</v>
      </c>
      <c r="W436" s="42"/>
      <c r="X436" s="42">
        <v>99</v>
      </c>
      <c r="Y436" s="42"/>
    </row>
    <row r="437" spans="17:25" x14ac:dyDescent="0.25">
      <c r="R437" s="42"/>
      <c r="S437" s="42"/>
      <c r="T437" s="42"/>
      <c r="U437" s="42"/>
      <c r="V437" s="42">
        <v>46</v>
      </c>
      <c r="W437" s="42"/>
      <c r="X437" s="42">
        <v>162</v>
      </c>
      <c r="Y437" s="42"/>
    </row>
    <row r="438" spans="17:25" x14ac:dyDescent="0.25">
      <c r="R438" s="42"/>
      <c r="S438" s="42"/>
      <c r="T438" s="42"/>
      <c r="U438" s="42"/>
      <c r="V438" s="42"/>
      <c r="W438" s="42"/>
      <c r="X438" s="42"/>
      <c r="Y438" s="42"/>
    </row>
    <row r="439" spans="17:25" x14ac:dyDescent="0.25">
      <c r="Q439" t="s">
        <v>941</v>
      </c>
      <c r="V439">
        <v>2</v>
      </c>
      <c r="X439">
        <v>2</v>
      </c>
    </row>
  </sheetData>
  <sheetProtection password="A60F" sheet="1" objects="1" scenarios="1"/>
  <mergeCells count="2">
    <mergeCell ref="B1:J1"/>
    <mergeCell ref="EB330:EB331"/>
  </mergeCells>
  <conditionalFormatting sqref="J4">
    <cfRule type="cellIs" dxfId="44" priority="11" operator="between">
      <formula>0</formula>
      <formula>0.3999</formula>
    </cfRule>
    <cfRule type="cellIs" dxfId="43" priority="12" operator="between">
      <formula>0.4</formula>
      <formula>0.59</formula>
    </cfRule>
    <cfRule type="cellIs" dxfId="42" priority="13" operator="between">
      <formula>0.6</formula>
      <formula>0.69</formula>
    </cfRule>
    <cfRule type="cellIs" dxfId="41" priority="14" operator="between">
      <formula>0.7</formula>
      <formula>0.79</formula>
    </cfRule>
    <cfRule type="cellIs" dxfId="40" priority="15" operator="between">
      <formula>0.8</formula>
      <formula>1</formula>
    </cfRule>
  </conditionalFormatting>
  <conditionalFormatting sqref="J5:J8">
    <cfRule type="cellIs" dxfId="39" priority="6" operator="between">
      <formula>0</formula>
      <formula>0.3999</formula>
    </cfRule>
    <cfRule type="cellIs" dxfId="38" priority="7" operator="between">
      <formula>0.4</formula>
      <formula>0.59</formula>
    </cfRule>
    <cfRule type="cellIs" dxfId="37" priority="8" operator="between">
      <formula>0.6</formula>
      <formula>0.69</formula>
    </cfRule>
    <cfRule type="cellIs" dxfId="36" priority="9" operator="between">
      <formula>0.7</formula>
      <formula>0.79</formula>
    </cfRule>
    <cfRule type="cellIs" dxfId="35" priority="10" operator="between">
      <formula>0.8</formula>
      <formula>1</formula>
    </cfRule>
  </conditionalFormatting>
  <conditionalFormatting sqref="J9">
    <cfRule type="cellIs" dxfId="34" priority="1" operator="between">
      <formula>0</formula>
      <formula>0.3999</formula>
    </cfRule>
    <cfRule type="cellIs" dxfId="33" priority="2" operator="between">
      <formula>0.4</formula>
      <formula>0.59</formula>
    </cfRule>
    <cfRule type="cellIs" dxfId="32" priority="3" operator="between">
      <formula>0.6</formula>
      <formula>0.69</formula>
    </cfRule>
    <cfRule type="cellIs" dxfId="31" priority="4" operator="between">
      <formula>0.7</formula>
      <formula>0.79</formula>
    </cfRule>
    <cfRule type="cellIs" dxfId="30" priority="5" operator="between">
      <formula>0.8</formula>
      <formula>1</formula>
    </cfRule>
  </conditionalFormatting>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C2:K39"/>
  <sheetViews>
    <sheetView showGridLines="0" zoomScale="60" zoomScaleNormal="60" workbookViewId="0">
      <selection activeCell="E15" sqref="E15"/>
    </sheetView>
  </sheetViews>
  <sheetFormatPr baseColWidth="10" defaultColWidth="11.42578125" defaultRowHeight="15" x14ac:dyDescent="0.25"/>
  <cols>
    <col min="3" max="3" width="11.42578125" style="2"/>
    <col min="4" max="4" width="46.5703125" style="5" customWidth="1"/>
    <col min="5" max="5" width="27.85546875" style="10" customWidth="1"/>
    <col min="6" max="6" width="19" style="10" customWidth="1"/>
    <col min="7" max="7" width="21.42578125" style="10" customWidth="1"/>
    <col min="8" max="8" width="13.5703125" style="10" customWidth="1"/>
    <col min="9" max="9" width="20.140625" style="10" customWidth="1"/>
    <col min="10" max="10" width="15.140625" style="10" customWidth="1"/>
    <col min="11" max="11" width="30.42578125" customWidth="1"/>
  </cols>
  <sheetData>
    <row r="2" spans="3:11" ht="27" customHeight="1" x14ac:dyDescent="0.25">
      <c r="C2" s="1223" t="s">
        <v>959</v>
      </c>
      <c r="D2" s="1223"/>
      <c r="E2" s="1223"/>
      <c r="F2" s="1223"/>
      <c r="G2" s="1223"/>
      <c r="H2" s="1223"/>
      <c r="I2" s="1223"/>
      <c r="J2" s="1223"/>
      <c r="K2" s="1223"/>
    </row>
    <row r="4" spans="3:11" ht="129.75" customHeight="1" x14ac:dyDescent="0.25">
      <c r="C4" s="3" t="s">
        <v>922</v>
      </c>
      <c r="D4" s="828" t="s">
        <v>937</v>
      </c>
      <c r="E4" s="3" t="s">
        <v>924</v>
      </c>
      <c r="F4" s="3" t="s">
        <v>44</v>
      </c>
      <c r="G4" s="3" t="s">
        <v>926</v>
      </c>
      <c r="H4" s="4" t="s">
        <v>44</v>
      </c>
      <c r="I4" s="3" t="s">
        <v>928</v>
      </c>
      <c r="J4" s="4" t="s">
        <v>44</v>
      </c>
      <c r="K4" s="16" t="s">
        <v>930</v>
      </c>
    </row>
    <row r="5" spans="3:11" ht="26.25" customHeight="1" x14ac:dyDescent="0.25">
      <c r="C5" s="18">
        <v>1</v>
      </c>
      <c r="D5" s="38" t="s">
        <v>50</v>
      </c>
      <c r="E5" s="25">
        <f>'SGTO P. NDICATIVO'!ET11</f>
        <v>4733028391</v>
      </c>
      <c r="F5" s="14">
        <v>1</v>
      </c>
      <c r="G5" s="28">
        <f>'SGTO P. NDICATIVO'!EU11</f>
        <v>644922962.64999998</v>
      </c>
      <c r="H5" s="13">
        <f>G5/E5</f>
        <v>0.1362601086180554</v>
      </c>
      <c r="I5" s="28">
        <f>'SGTO P. NDICATIVO'!EV11</f>
        <v>87326255</v>
      </c>
      <c r="J5" s="14">
        <f>I5/G5</f>
        <v>0.13540571518988076</v>
      </c>
      <c r="K5" s="799">
        <f t="shared" ref="K5:K14" si="0">G5/E5</f>
        <v>0.1362601086180554</v>
      </c>
    </row>
    <row r="6" spans="3:11" ht="31.5" customHeight="1" x14ac:dyDescent="0.25">
      <c r="C6" s="18">
        <v>2</v>
      </c>
      <c r="D6" s="38" t="s">
        <v>118</v>
      </c>
      <c r="E6" s="25">
        <f>'SGTO P. NDICATIVO'!ET36</f>
        <v>2968360000</v>
      </c>
      <c r="F6" s="14">
        <v>1</v>
      </c>
      <c r="G6" s="28">
        <f>'SGTO P. NDICATIVO'!EU36</f>
        <v>1103410000</v>
      </c>
      <c r="H6" s="13">
        <f t="shared" ref="H6:H32" si="1">G6/E6</f>
        <v>0.37172378013448504</v>
      </c>
      <c r="I6" s="28">
        <f>'SGTO P. NDICATIVO'!EV36</f>
        <v>222160000</v>
      </c>
      <c r="J6" s="14">
        <f t="shared" ref="J6:J32" si="2">I6/G6</f>
        <v>0.20133948396334997</v>
      </c>
      <c r="K6" s="799">
        <f t="shared" si="0"/>
        <v>0.37172378013448504</v>
      </c>
    </row>
    <row r="7" spans="3:11" ht="39.75" customHeight="1" x14ac:dyDescent="0.25">
      <c r="C7" s="18">
        <v>3</v>
      </c>
      <c r="D7" s="38" t="s">
        <v>201</v>
      </c>
      <c r="E7" s="25">
        <f>'SGTO P. NDICATIVO'!ET73</f>
        <v>1366734912</v>
      </c>
      <c r="F7" s="14">
        <v>1</v>
      </c>
      <c r="G7" s="28">
        <f>'SGTO P. NDICATIVO'!EU73</f>
        <v>386310000</v>
      </c>
      <c r="H7" s="13">
        <f t="shared" si="1"/>
        <v>0.28265173927158743</v>
      </c>
      <c r="I7" s="28">
        <f>'SGTO P. NDICATIVO'!EV73</f>
        <v>98600000</v>
      </c>
      <c r="J7" s="14">
        <f t="shared" si="2"/>
        <v>0.25523543268359605</v>
      </c>
      <c r="K7" s="799">
        <f t="shared" si="0"/>
        <v>0.28265173927158743</v>
      </c>
    </row>
    <row r="8" spans="3:11" ht="26.25" customHeight="1" x14ac:dyDescent="0.25">
      <c r="C8" s="18">
        <v>4</v>
      </c>
      <c r="D8" s="38" t="s">
        <v>214</v>
      </c>
      <c r="E8" s="25">
        <f>'SGTO P. NDICATIVO'!ET81</f>
        <v>34030070602</v>
      </c>
      <c r="F8" s="14">
        <v>1</v>
      </c>
      <c r="G8" s="28">
        <f>'SGTO P. NDICATIVO'!EU81</f>
        <v>3720987493.5799999</v>
      </c>
      <c r="H8" s="13">
        <f t="shared" si="1"/>
        <v>0.10934410148891409</v>
      </c>
      <c r="I8" s="28">
        <f>'SGTO P. NDICATIVO'!EV81</f>
        <v>670806614.78999996</v>
      </c>
      <c r="J8" s="14">
        <f t="shared" si="2"/>
        <v>0.18027650346779589</v>
      </c>
      <c r="K8" s="799">
        <f t="shared" si="0"/>
        <v>0.10934410148891409</v>
      </c>
    </row>
    <row r="9" spans="3:11" ht="26.25" customHeight="1" x14ac:dyDescent="0.25">
      <c r="C9" s="18">
        <v>5</v>
      </c>
      <c r="D9" s="38" t="s">
        <v>260</v>
      </c>
      <c r="E9" s="25">
        <f>'SGTO P. NDICATIVO'!ET96</f>
        <v>156979406285</v>
      </c>
      <c r="F9" s="14">
        <v>1</v>
      </c>
      <c r="G9" s="28">
        <f>'SGTO P. NDICATIVO'!EU96</f>
        <v>28080033192</v>
      </c>
      <c r="H9" s="13">
        <f t="shared" si="1"/>
        <v>0.17887717794664101</v>
      </c>
      <c r="I9" s="28">
        <f>'SGTO P. NDICATIVO'!EV96</f>
        <v>24456931145</v>
      </c>
      <c r="J9" s="14">
        <f t="shared" si="2"/>
        <v>0.87097230184071783</v>
      </c>
      <c r="K9" s="799">
        <f t="shared" si="0"/>
        <v>0.17887717794664101</v>
      </c>
    </row>
    <row r="10" spans="3:11" ht="26.25" customHeight="1" x14ac:dyDescent="0.25">
      <c r="C10" s="18">
        <v>6</v>
      </c>
      <c r="D10" s="39" t="s">
        <v>291</v>
      </c>
      <c r="E10" s="26">
        <f>'SGTO P. NDICATIVO'!ET110</f>
        <v>995695022</v>
      </c>
      <c r="F10" s="14">
        <v>1</v>
      </c>
      <c r="G10" s="29">
        <f>'SGTO P. NDICATIVO'!EU110</f>
        <v>259475000</v>
      </c>
      <c r="H10" s="13">
        <f t="shared" si="1"/>
        <v>0.26059686376537894</v>
      </c>
      <c r="I10" s="29">
        <f>'SGTO P. NDICATIVO'!EV110</f>
        <v>34775000</v>
      </c>
      <c r="J10" s="14">
        <f t="shared" si="2"/>
        <v>0.13402061855670103</v>
      </c>
      <c r="K10" s="799">
        <f t="shared" si="0"/>
        <v>0.26059686376537894</v>
      </c>
    </row>
    <row r="11" spans="3:11" ht="26.25" customHeight="1" x14ac:dyDescent="0.25">
      <c r="C11" s="18">
        <v>7</v>
      </c>
      <c r="D11" s="40" t="s">
        <v>348</v>
      </c>
      <c r="E11" s="27">
        <f>'SGTO P. NDICATIVO'!ET138</f>
        <v>435075000</v>
      </c>
      <c r="F11" s="14">
        <v>1</v>
      </c>
      <c r="G11" s="28">
        <f>'SGTO P. NDICATIVO'!EU138</f>
        <v>347382576</v>
      </c>
      <c r="H11" s="13">
        <f t="shared" si="1"/>
        <v>0.79844297190139635</v>
      </c>
      <c r="I11" s="28">
        <f>'SGTO P. NDICATIVO'!EV138</f>
        <v>8475000</v>
      </c>
      <c r="J11" s="14">
        <f t="shared" si="2"/>
        <v>2.4396733128031155E-2</v>
      </c>
      <c r="K11" s="799">
        <f t="shared" si="0"/>
        <v>0.79844297190139635</v>
      </c>
    </row>
    <row r="12" spans="3:11" ht="26.25" customHeight="1" x14ac:dyDescent="0.25">
      <c r="C12" s="18">
        <v>8</v>
      </c>
      <c r="D12" s="40" t="s">
        <v>370</v>
      </c>
      <c r="E12" s="27">
        <f>'SGTO P. NDICATIVO'!ET151</f>
        <v>21836000000</v>
      </c>
      <c r="F12" s="14">
        <v>1</v>
      </c>
      <c r="G12" s="28">
        <f>'SGTO P. NDICATIVO'!EU151</f>
        <v>3317756236</v>
      </c>
      <c r="H12" s="13">
        <f t="shared" si="1"/>
        <v>0.15193974335958968</v>
      </c>
      <c r="I12" s="28">
        <f>'SGTO P. NDICATIVO'!EV151</f>
        <v>3064430338</v>
      </c>
      <c r="J12" s="14">
        <f t="shared" si="2"/>
        <v>0.92364541576284753</v>
      </c>
      <c r="K12" s="799">
        <f t="shared" si="0"/>
        <v>0.15193974335958968</v>
      </c>
    </row>
    <row r="13" spans="3:11" ht="26.25" customHeight="1" x14ac:dyDescent="0.25">
      <c r="C13" s="18">
        <v>9</v>
      </c>
      <c r="D13" s="40" t="s">
        <v>391</v>
      </c>
      <c r="E13" s="27">
        <f>'SGTO P. NDICATIVO'!ET162</f>
        <v>4493763815</v>
      </c>
      <c r="F13" s="14">
        <v>1</v>
      </c>
      <c r="G13" s="28">
        <f>'SGTO P. NDICATIVO'!EU162</f>
        <v>846860000</v>
      </c>
      <c r="H13" s="13">
        <f t="shared" si="1"/>
        <v>0.18845227182906585</v>
      </c>
      <c r="I13" s="28">
        <f>'SGTO P. NDICATIVO'!EV162</f>
        <v>87770000</v>
      </c>
      <c r="J13" s="14">
        <f t="shared" si="2"/>
        <v>0.10364168811846114</v>
      </c>
      <c r="K13" s="799">
        <f t="shared" si="0"/>
        <v>0.18845227182906585</v>
      </c>
    </row>
    <row r="14" spans="3:11" ht="39.75" customHeight="1" x14ac:dyDescent="0.25">
      <c r="C14" s="18">
        <v>10</v>
      </c>
      <c r="D14" s="38" t="s">
        <v>411</v>
      </c>
      <c r="E14" s="27">
        <f>'SGTO P. NDICATIVO'!ET171</f>
        <v>1100956761</v>
      </c>
      <c r="F14" s="14">
        <v>1</v>
      </c>
      <c r="G14" s="28">
        <f>'SGTO P. NDICATIVO'!EU171</f>
        <v>75172000</v>
      </c>
      <c r="H14" s="13">
        <f t="shared" si="1"/>
        <v>6.8278794102432511E-2</v>
      </c>
      <c r="I14" s="28">
        <f>'SGTO P. NDICATIVO'!EV171</f>
        <v>24093600</v>
      </c>
      <c r="J14" s="14">
        <f t="shared" si="2"/>
        <v>0.32051295695205662</v>
      </c>
      <c r="K14" s="799">
        <f t="shared" si="0"/>
        <v>6.8278794102432511E-2</v>
      </c>
    </row>
    <row r="15" spans="3:11" ht="26.25" customHeight="1" x14ac:dyDescent="0.25">
      <c r="C15" s="18">
        <v>11</v>
      </c>
      <c r="D15" s="38" t="s">
        <v>938</v>
      </c>
      <c r="E15" s="27">
        <f>'SGTO P. NDICATIVO'!ET177</f>
        <v>382282000</v>
      </c>
      <c r="F15" s="14">
        <v>1</v>
      </c>
      <c r="G15" s="28">
        <f>'SGTO P. NDICATIVO'!EU177</f>
        <v>192980000</v>
      </c>
      <c r="H15" s="13">
        <f t="shared" si="1"/>
        <v>0.50481058485620567</v>
      </c>
      <c r="I15" s="28">
        <f>'SGTO P. NDICATIVO'!EV177</f>
        <v>37780000</v>
      </c>
      <c r="J15" s="14">
        <f t="shared" si="2"/>
        <v>0.19577158254741425</v>
      </c>
      <c r="K15" s="799">
        <f t="shared" ref="K15:K33" si="3">G15/E15</f>
        <v>0.50481058485620567</v>
      </c>
    </row>
    <row r="16" spans="3:11" ht="39" customHeight="1" x14ac:dyDescent="0.25">
      <c r="C16" s="18">
        <v>12</v>
      </c>
      <c r="D16" s="38" t="s">
        <v>444</v>
      </c>
      <c r="E16" s="27">
        <f>'SGTO P. NDICATIVO'!ET188</f>
        <v>6525705634</v>
      </c>
      <c r="F16" s="14">
        <v>1</v>
      </c>
      <c r="G16" s="28">
        <f>'SGTO P. NDICATIVO'!EU188</f>
        <v>2609783876</v>
      </c>
      <c r="H16" s="13">
        <f t="shared" si="1"/>
        <v>0.39992362855023628</v>
      </c>
      <c r="I16" s="28">
        <f>'SGTO P. NDICATIVO'!EV188</f>
        <v>529195576</v>
      </c>
      <c r="J16" s="14">
        <f t="shared" si="2"/>
        <v>0.20277371657728796</v>
      </c>
      <c r="K16" s="799">
        <f t="shared" si="3"/>
        <v>0.39992362855023628</v>
      </c>
    </row>
    <row r="17" spans="3:11" ht="36" customHeight="1" x14ac:dyDescent="0.25">
      <c r="C17" s="18">
        <v>13</v>
      </c>
      <c r="D17" s="38" t="s">
        <v>570</v>
      </c>
      <c r="E17" s="27">
        <f>'SGTO P. NDICATIVO'!ET233</f>
        <v>30900355007</v>
      </c>
      <c r="F17" s="14">
        <v>1</v>
      </c>
      <c r="G17" s="28">
        <f>'SGTO P. NDICATIVO'!EU233</f>
        <v>15910688369</v>
      </c>
      <c r="H17" s="13">
        <f t="shared" si="1"/>
        <v>0.51490309303552273</v>
      </c>
      <c r="I17" s="28">
        <f>'SGTO P. NDICATIVO'!EV233</f>
        <v>1325890696</v>
      </c>
      <c r="J17" s="14">
        <f t="shared" si="2"/>
        <v>8.333333324429465E-2</v>
      </c>
      <c r="K17" s="799">
        <f t="shared" si="3"/>
        <v>0.51490309303552273</v>
      </c>
    </row>
    <row r="18" spans="3:11" ht="33.75" customHeight="1" x14ac:dyDescent="0.25">
      <c r="C18" s="18">
        <v>14</v>
      </c>
      <c r="D18" s="38" t="s">
        <v>582</v>
      </c>
      <c r="E18" s="27">
        <f>'SGTO P. NDICATIVO'!ET240</f>
        <v>15083405605</v>
      </c>
      <c r="F18" s="14">
        <v>1</v>
      </c>
      <c r="G18" s="28">
        <f>'SGTO P. NDICATIVO'!EU240</f>
        <v>5988340068</v>
      </c>
      <c r="H18" s="13">
        <f t="shared" si="1"/>
        <v>0.39701511878822143</v>
      </c>
      <c r="I18" s="28">
        <f>'SGTO P. NDICATIVO'!EV240</f>
        <v>84793368</v>
      </c>
      <c r="J18" s="14">
        <f t="shared" si="2"/>
        <v>1.41597449438638E-2</v>
      </c>
      <c r="K18" s="799">
        <f t="shared" si="3"/>
        <v>0.39701511878822143</v>
      </c>
    </row>
    <row r="19" spans="3:11" ht="26.25" customHeight="1" x14ac:dyDescent="0.25">
      <c r="C19" s="18">
        <v>15</v>
      </c>
      <c r="D19" s="40" t="s">
        <v>613</v>
      </c>
      <c r="E19" s="27">
        <f>'SGTO P. NDICATIVO'!ET257</f>
        <v>157396240</v>
      </c>
      <c r="F19" s="14">
        <v>1</v>
      </c>
      <c r="G19" s="28">
        <f>'SGTO P. NDICATIVO'!EU257</f>
        <v>71520000</v>
      </c>
      <c r="H19" s="13">
        <f t="shared" si="1"/>
        <v>0.4543945903663264</v>
      </c>
      <c r="I19" s="28">
        <f>'SGTO P. NDICATIVO'!EV257</f>
        <v>21200000</v>
      </c>
      <c r="J19" s="14">
        <f t="shared" si="2"/>
        <v>0.29642058165548096</v>
      </c>
      <c r="K19" s="799">
        <f t="shared" si="3"/>
        <v>0.4543945903663264</v>
      </c>
    </row>
    <row r="20" spans="3:11" ht="26.25" customHeight="1" x14ac:dyDescent="0.25">
      <c r="C20" s="18">
        <v>16</v>
      </c>
      <c r="D20" s="40" t="s">
        <v>627</v>
      </c>
      <c r="E20" s="27">
        <f>'SGTO P. NDICATIVO'!ET262</f>
        <v>89000000</v>
      </c>
      <c r="F20" s="14">
        <v>1</v>
      </c>
      <c r="G20" s="28">
        <f>'SGTO P. NDICATIVO'!EU262</f>
        <v>15840000</v>
      </c>
      <c r="H20" s="13">
        <f t="shared" si="1"/>
        <v>0.17797752808988765</v>
      </c>
      <c r="I20" s="28">
        <f>'SGTO P. NDICATIVO'!EV262</f>
        <v>5280000</v>
      </c>
      <c r="J20" s="14">
        <f t="shared" si="2"/>
        <v>0.33333333333333331</v>
      </c>
      <c r="K20" s="799">
        <f t="shared" si="3"/>
        <v>0.17797752808988765</v>
      </c>
    </row>
    <row r="21" spans="3:11" ht="26.25" customHeight="1" x14ac:dyDescent="0.25">
      <c r="C21" s="18">
        <v>17</v>
      </c>
      <c r="D21" s="40" t="s">
        <v>636</v>
      </c>
      <c r="E21" s="27">
        <f>'SGTO P. NDICATIVO'!ET268</f>
        <v>991000000</v>
      </c>
      <c r="F21" s="14">
        <v>1</v>
      </c>
      <c r="G21" s="28">
        <f>'SGTO P. NDICATIVO'!EU268</f>
        <v>198240000</v>
      </c>
      <c r="H21" s="13">
        <f t="shared" si="1"/>
        <v>0.20004036326942481</v>
      </c>
      <c r="I21" s="28">
        <f>'SGTO P. NDICATIVO'!EV268</f>
        <v>51190000</v>
      </c>
      <c r="J21" s="14">
        <f t="shared" si="2"/>
        <v>0.25822235673930588</v>
      </c>
      <c r="K21" s="799">
        <f t="shared" si="3"/>
        <v>0.20004036326942481</v>
      </c>
    </row>
    <row r="22" spans="3:11" ht="37.5" customHeight="1" x14ac:dyDescent="0.25">
      <c r="C22" s="18">
        <v>18</v>
      </c>
      <c r="D22" s="40" t="s">
        <v>660</v>
      </c>
      <c r="E22" s="27">
        <f>'SGTO P. NDICATIVO'!ET281</f>
        <v>1580700000</v>
      </c>
      <c r="F22" s="14">
        <v>1</v>
      </c>
      <c r="G22" s="28">
        <f>'SGTO P. NDICATIVO'!EU281</f>
        <v>403760000</v>
      </c>
      <c r="H22" s="13">
        <f t="shared" si="1"/>
        <v>0.25543113810337192</v>
      </c>
      <c r="I22" s="28">
        <f>'SGTO P. NDICATIVO'!EV281</f>
        <v>100730000</v>
      </c>
      <c r="J22" s="14">
        <f t="shared" si="2"/>
        <v>0.24947988904299584</v>
      </c>
      <c r="K22" s="799">
        <f t="shared" si="3"/>
        <v>0.25543113810337192</v>
      </c>
    </row>
    <row r="23" spans="3:11" ht="26.25" customHeight="1" x14ac:dyDescent="0.25">
      <c r="C23" s="18">
        <v>19</v>
      </c>
      <c r="D23" s="40" t="s">
        <v>686</v>
      </c>
      <c r="E23" s="27">
        <f>'SGTO P. NDICATIVO'!ET294</f>
        <v>3902829092</v>
      </c>
      <c r="F23" s="14">
        <v>1</v>
      </c>
      <c r="G23" s="28">
        <f>'SGTO P. NDICATIVO'!EU294</f>
        <v>77940000</v>
      </c>
      <c r="H23" s="13">
        <f t="shared" si="1"/>
        <v>1.9970128889261647E-2</v>
      </c>
      <c r="I23" s="28">
        <f>'SGTO P. NDICATIVO'!EV294</f>
        <v>23340000</v>
      </c>
      <c r="J23" s="14">
        <f t="shared" si="2"/>
        <v>0.29946112394149343</v>
      </c>
      <c r="K23" s="799">
        <f t="shared" si="3"/>
        <v>1.9970128889261647E-2</v>
      </c>
    </row>
    <row r="24" spans="3:11" ht="26.25" customHeight="1" x14ac:dyDescent="0.25">
      <c r="C24" s="18">
        <v>20</v>
      </c>
      <c r="D24" s="40" t="s">
        <v>699</v>
      </c>
      <c r="E24" s="27">
        <f>'SGTO P. NDICATIVO'!ET300</f>
        <v>2469710221.4899998</v>
      </c>
      <c r="F24" s="14">
        <v>1</v>
      </c>
      <c r="G24" s="28">
        <f>'SGTO P. NDICATIVO'!EU300</f>
        <v>857996000</v>
      </c>
      <c r="H24" s="13">
        <f t="shared" si="1"/>
        <v>0.34740755920844951</v>
      </c>
      <c r="I24" s="28">
        <f>'SGTO P. NDICATIVO'!EV300</f>
        <v>136316000</v>
      </c>
      <c r="J24" s="14">
        <f t="shared" si="2"/>
        <v>0.15887719756269261</v>
      </c>
      <c r="K24" s="799">
        <f t="shared" si="3"/>
        <v>0.34740755920844951</v>
      </c>
    </row>
    <row r="25" spans="3:11" ht="26.25" customHeight="1" x14ac:dyDescent="0.25">
      <c r="C25" s="18">
        <v>21</v>
      </c>
      <c r="D25" s="40" t="s">
        <v>720</v>
      </c>
      <c r="E25" s="27">
        <f>'SGTO P. NDICATIVO'!ET312</f>
        <v>388700245</v>
      </c>
      <c r="F25" s="14">
        <v>1</v>
      </c>
      <c r="G25" s="28">
        <f>'SGTO P. NDICATIVO'!EU312</f>
        <v>80750000</v>
      </c>
      <c r="H25" s="13">
        <f t="shared" si="1"/>
        <v>0.20774363031337939</v>
      </c>
      <c r="I25" s="28">
        <f>'SGTO P. NDICATIVO'!EV312</f>
        <v>11350000</v>
      </c>
      <c r="J25" s="14">
        <v>0</v>
      </c>
      <c r="K25" s="800">
        <f t="shared" si="3"/>
        <v>0.20774363031337939</v>
      </c>
    </row>
    <row r="26" spans="3:11" ht="39" customHeight="1" x14ac:dyDescent="0.25">
      <c r="C26" s="18">
        <v>22</v>
      </c>
      <c r="D26" s="40" t="s">
        <v>731</v>
      </c>
      <c r="E26" s="27">
        <f>'SGTO P. NDICATIVO'!ET319</f>
        <v>244500000</v>
      </c>
      <c r="F26" s="14">
        <v>1</v>
      </c>
      <c r="G26" s="28">
        <f>'SGTO P. NDICATIVO'!EU319</f>
        <v>0</v>
      </c>
      <c r="H26" s="13">
        <f t="shared" si="1"/>
        <v>0</v>
      </c>
      <c r="I26" s="28">
        <f>'SGTO P. NDICATIVO'!EV319</f>
        <v>0</v>
      </c>
      <c r="J26" s="14">
        <v>0</v>
      </c>
      <c r="K26" s="799">
        <f t="shared" si="3"/>
        <v>0</v>
      </c>
    </row>
    <row r="27" spans="3:11" ht="43.5" customHeight="1" x14ac:dyDescent="0.25">
      <c r="C27" s="18">
        <v>23</v>
      </c>
      <c r="D27" s="40" t="s">
        <v>736</v>
      </c>
      <c r="E27" s="27">
        <f>'SGTO P. NDICATIVO'!ET323</f>
        <v>7839835512.3800001</v>
      </c>
      <c r="F27" s="14">
        <v>1</v>
      </c>
      <c r="G27" s="28">
        <f>'SGTO P. NDICATIVO'!EU323</f>
        <v>947670725</v>
      </c>
      <c r="H27" s="13">
        <f t="shared" si="1"/>
        <v>0.1208789040922503</v>
      </c>
      <c r="I27" s="28">
        <f>'SGTO P. NDICATIVO'!EV323</f>
        <v>234406665</v>
      </c>
      <c r="J27" s="14">
        <f t="shared" si="2"/>
        <v>0.24735032835376444</v>
      </c>
      <c r="K27" s="799">
        <f t="shared" si="3"/>
        <v>0.1208789040922503</v>
      </c>
    </row>
    <row r="28" spans="3:11" ht="36" customHeight="1" x14ac:dyDescent="0.25">
      <c r="C28" s="18">
        <v>24</v>
      </c>
      <c r="D28" s="40" t="s">
        <v>770</v>
      </c>
      <c r="E28" s="27">
        <f>'SGTO P. NDICATIVO'!ET339</f>
        <v>614000000</v>
      </c>
      <c r="F28" s="14">
        <v>1</v>
      </c>
      <c r="G28" s="28">
        <f>'SGTO P. NDICATIVO'!EU339</f>
        <v>162722794</v>
      </c>
      <c r="H28" s="13">
        <f t="shared" si="1"/>
        <v>0.26502083713355051</v>
      </c>
      <c r="I28" s="28">
        <f>'SGTO P. NDICATIVO'!EV339</f>
        <v>63522794</v>
      </c>
      <c r="J28" s="14">
        <f t="shared" si="2"/>
        <v>0.39037428278179637</v>
      </c>
      <c r="K28" s="799">
        <f t="shared" si="3"/>
        <v>0.26502083713355051</v>
      </c>
    </row>
    <row r="29" spans="3:11" ht="26.25" customHeight="1" x14ac:dyDescent="0.25">
      <c r="C29" s="18">
        <v>25</v>
      </c>
      <c r="D29" s="40" t="s">
        <v>794</v>
      </c>
      <c r="E29" s="27">
        <f>'SGTO P. NDICATIVO'!ET353</f>
        <v>732560942</v>
      </c>
      <c r="F29" s="14">
        <v>1</v>
      </c>
      <c r="G29" s="28">
        <f>'SGTO P. NDICATIVO'!EU353</f>
        <v>219946000</v>
      </c>
      <c r="H29" s="13">
        <f t="shared" si="1"/>
        <v>0.30024259742747794</v>
      </c>
      <c r="I29" s="28">
        <f>'SGTO P. NDICATIVO'!EV353</f>
        <v>65520000</v>
      </c>
      <c r="J29" s="14">
        <f t="shared" si="2"/>
        <v>0.2978913005919635</v>
      </c>
      <c r="K29" s="799">
        <f t="shared" si="3"/>
        <v>0.30024259742747794</v>
      </c>
    </row>
    <row r="30" spans="3:11" ht="26.25" customHeight="1" x14ac:dyDescent="0.25">
      <c r="C30" s="18">
        <v>26</v>
      </c>
      <c r="D30" s="40" t="s">
        <v>814</v>
      </c>
      <c r="E30" s="27">
        <f>'SGTO P. NDICATIVO'!ET364</f>
        <v>856000000</v>
      </c>
      <c r="F30" s="14">
        <v>1</v>
      </c>
      <c r="G30" s="28">
        <f>'SGTO P. NDICATIVO'!EU364</f>
        <v>443440000</v>
      </c>
      <c r="H30" s="13">
        <f t="shared" si="1"/>
        <v>0.51803738317757009</v>
      </c>
      <c r="I30" s="28">
        <f>'SGTO P. NDICATIVO'!EV364</f>
        <v>114620000</v>
      </c>
      <c r="J30" s="14">
        <f t="shared" si="2"/>
        <v>0.25847916290817247</v>
      </c>
      <c r="K30" s="799">
        <f t="shared" si="3"/>
        <v>0.51803738317757009</v>
      </c>
    </row>
    <row r="31" spans="3:11" ht="26.25" customHeight="1" x14ac:dyDescent="0.25">
      <c r="C31" s="18">
        <v>27</v>
      </c>
      <c r="D31" s="40" t="s">
        <v>834</v>
      </c>
      <c r="E31" s="27">
        <f>'SGTO P. NDICATIVO'!ET373</f>
        <v>753000000</v>
      </c>
      <c r="F31" s="14">
        <v>1</v>
      </c>
      <c r="G31" s="28">
        <f>'SGTO P. NDICATIVO'!EU373</f>
        <v>165520000</v>
      </c>
      <c r="H31" s="13">
        <f t="shared" si="1"/>
        <v>0.2198140770252324</v>
      </c>
      <c r="I31" s="28">
        <f>'SGTO P. NDICATIVO'!EV373</f>
        <v>29580000</v>
      </c>
      <c r="J31" s="14">
        <f t="shared" si="2"/>
        <v>0.17870952150797487</v>
      </c>
      <c r="K31" s="799">
        <f t="shared" si="3"/>
        <v>0.2198140770252324</v>
      </c>
    </row>
    <row r="32" spans="3:11" ht="26.25" customHeight="1" x14ac:dyDescent="0.25">
      <c r="C32" s="18">
        <v>28</v>
      </c>
      <c r="D32" s="40" t="s">
        <v>852</v>
      </c>
      <c r="E32" s="27">
        <f>'SGTO P. NDICATIVO'!ET383</f>
        <v>10912941457</v>
      </c>
      <c r="F32" s="14">
        <v>1</v>
      </c>
      <c r="G32" s="28">
        <f>'SGTO P. NDICATIVO'!EU383</f>
        <v>2126792792</v>
      </c>
      <c r="H32" s="13">
        <f t="shared" si="1"/>
        <v>0.19488721719805338</v>
      </c>
      <c r="I32" s="28">
        <f>'SGTO P. NDICATIVO'!EV383</f>
        <v>434053332</v>
      </c>
      <c r="J32" s="14">
        <f t="shared" si="2"/>
        <v>0.20408820907833883</v>
      </c>
      <c r="K32" s="799">
        <f t="shared" si="3"/>
        <v>0.19488721719805338</v>
      </c>
    </row>
    <row r="33" spans="3:11" ht="26.25" customHeight="1" x14ac:dyDescent="0.25">
      <c r="C33" s="30"/>
      <c r="D33" s="31" t="s">
        <v>936</v>
      </c>
      <c r="E33" s="32">
        <f>SUM(E5:E32)</f>
        <v>313363012743.87</v>
      </c>
      <c r="F33" s="33"/>
      <c r="G33" s="34">
        <f>SUM(G5:G32)</f>
        <v>69256240084.229996</v>
      </c>
      <c r="H33" s="3"/>
      <c r="I33" s="34">
        <f>SUM(I5:I32)</f>
        <v>32024136383.790001</v>
      </c>
      <c r="J33" s="3"/>
      <c r="K33" s="799">
        <f t="shared" si="3"/>
        <v>0.22100961909259276</v>
      </c>
    </row>
    <row r="34" spans="3:11" x14ac:dyDescent="0.25">
      <c r="E34" s="11"/>
      <c r="G34" s="11"/>
      <c r="I34" s="11"/>
    </row>
    <row r="36" spans="3:11" x14ac:dyDescent="0.25">
      <c r="D36" s="12"/>
    </row>
    <row r="37" spans="3:11" x14ac:dyDescent="0.25">
      <c r="D37" s="17"/>
      <c r="E37" s="971"/>
      <c r="F37" s="971"/>
      <c r="G37" s="971"/>
    </row>
    <row r="38" spans="3:11" x14ac:dyDescent="0.25">
      <c r="D38" s="12"/>
    </row>
    <row r="39" spans="3:11" x14ac:dyDescent="0.25">
      <c r="D39" s="17"/>
    </row>
  </sheetData>
  <sheetProtection password="A60F" sheet="1" objects="1" scenarios="1"/>
  <mergeCells count="1">
    <mergeCell ref="C2:K2"/>
  </mergeCells>
  <conditionalFormatting sqref="K5">
    <cfRule type="cellIs" dxfId="29" priority="6" operator="between">
      <formula>0</formula>
      <formula>0.3999</formula>
    </cfRule>
    <cfRule type="cellIs" dxfId="28" priority="7" operator="between">
      <formula>0.4</formula>
      <formula>0.59</formula>
    </cfRule>
    <cfRule type="cellIs" dxfId="27" priority="8" operator="between">
      <formula>0.6</formula>
      <formula>0.69</formula>
    </cfRule>
    <cfRule type="cellIs" dxfId="26" priority="9" operator="between">
      <formula>0.7</formula>
      <formula>0.79</formula>
    </cfRule>
    <cfRule type="cellIs" dxfId="25" priority="10" operator="between">
      <formula>0.8</formula>
      <formula>1</formula>
    </cfRule>
  </conditionalFormatting>
  <conditionalFormatting sqref="K6:K33">
    <cfRule type="cellIs" dxfId="24" priority="1" operator="between">
      <formula>0</formula>
      <formula>0.3999</formula>
    </cfRule>
    <cfRule type="cellIs" dxfId="23" priority="2" operator="between">
      <formula>0.4</formula>
      <formula>0.59</formula>
    </cfRule>
    <cfRule type="cellIs" dxfId="22" priority="3" operator="between">
      <formula>0.595</formula>
      <formula>0.6999</formula>
    </cfRule>
    <cfRule type="cellIs" dxfId="21" priority="4" operator="between">
      <formula>0.7</formula>
      <formula>0.795</formula>
    </cfRule>
    <cfRule type="cellIs" dxfId="20" priority="5" operator="between">
      <formula>0.795</formula>
      <formula>1</formula>
    </cfRule>
  </conditionalFormatting>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J15"/>
  <sheetViews>
    <sheetView showGridLines="0" zoomScaleNormal="100" workbookViewId="0">
      <selection activeCell="C10" sqref="C10"/>
    </sheetView>
  </sheetViews>
  <sheetFormatPr baseColWidth="10" defaultColWidth="11.42578125" defaultRowHeight="15" x14ac:dyDescent="0.25"/>
  <cols>
    <col min="3" max="3" width="37.5703125" customWidth="1"/>
    <col min="4" max="4" width="17.42578125" bestFit="1" customWidth="1"/>
    <col min="5" max="5" width="10.7109375" customWidth="1"/>
    <col min="6" max="6" width="17.42578125" bestFit="1" customWidth="1"/>
    <col min="7" max="7" width="13.5703125" customWidth="1"/>
    <col min="8" max="8" width="17.7109375" customWidth="1"/>
    <col min="9" max="9" width="12.140625" customWidth="1"/>
    <col min="10" max="10" width="25.42578125" customWidth="1"/>
  </cols>
  <sheetData>
    <row r="1" spans="2:10" ht="26.25" customHeight="1" x14ac:dyDescent="0.25">
      <c r="B1" s="1221" t="s">
        <v>960</v>
      </c>
      <c r="C1" s="1221"/>
      <c r="D1" s="1221"/>
      <c r="E1" s="1221"/>
      <c r="F1" s="1221"/>
      <c r="G1" s="1221"/>
      <c r="H1" s="1221"/>
      <c r="I1" s="1221"/>
      <c r="J1" s="1221"/>
    </row>
    <row r="3" spans="2:10" ht="84" customHeight="1" x14ac:dyDescent="0.25">
      <c r="B3" s="821" t="s">
        <v>922</v>
      </c>
      <c r="C3" s="821" t="s">
        <v>923</v>
      </c>
      <c r="D3" s="821" t="s">
        <v>924</v>
      </c>
      <c r="E3" s="822" t="s">
        <v>44</v>
      </c>
      <c r="F3" s="821" t="s">
        <v>926</v>
      </c>
      <c r="G3" s="822" t="s">
        <v>44</v>
      </c>
      <c r="H3" s="821" t="s">
        <v>928</v>
      </c>
      <c r="I3" s="822" t="s">
        <v>44</v>
      </c>
      <c r="J3" s="823" t="s">
        <v>930</v>
      </c>
    </row>
    <row r="4" spans="2:10" ht="21.75" customHeight="1" x14ac:dyDescent="0.25">
      <c r="B4" s="18">
        <v>1</v>
      </c>
      <c r="C4" s="6" t="s">
        <v>931</v>
      </c>
      <c r="D4" s="35">
        <f>'SGTO P. NDICATIVO'!ET10</f>
        <v>4733028391</v>
      </c>
      <c r="E4" s="36">
        <v>1</v>
      </c>
      <c r="F4" s="35">
        <f>'SGTO P. NDICATIVO'!EU10</f>
        <v>644922962.64999998</v>
      </c>
      <c r="G4" s="13">
        <f>+F4/D4</f>
        <v>0.1362601086180554</v>
      </c>
      <c r="H4" s="35">
        <f>'SGTO P. NDICATIVO'!EV10</f>
        <v>87326255</v>
      </c>
      <c r="I4" s="13">
        <f>+H4/F4</f>
        <v>0.13540571518988076</v>
      </c>
      <c r="J4" s="799">
        <f>F4/D4</f>
        <v>0.1362601086180554</v>
      </c>
    </row>
    <row r="5" spans="2:10" ht="21.75" customHeight="1" x14ac:dyDescent="0.25">
      <c r="B5" s="18">
        <v>2</v>
      </c>
      <c r="C5" s="6" t="s">
        <v>932</v>
      </c>
      <c r="D5" s="35">
        <f>'SGTO P. NDICATIVO'!ET35</f>
        <v>38365165514</v>
      </c>
      <c r="E5" s="36">
        <v>1</v>
      </c>
      <c r="F5" s="35">
        <f>'SGTO P. NDICATIVO'!EU35</f>
        <v>5210707493.5799999</v>
      </c>
      <c r="G5" s="13">
        <f t="shared" ref="G5:G8" si="0">+F5/D5</f>
        <v>0.13581871533119119</v>
      </c>
      <c r="H5" s="35">
        <f>'SGTO P. NDICATIVO'!EV35</f>
        <v>991566614.78999996</v>
      </c>
      <c r="I5" s="13">
        <f t="shared" ref="I5:I8" si="1">+H5/F5</f>
        <v>0.19029404663602548</v>
      </c>
      <c r="J5" s="799">
        <f t="shared" ref="J5:J9" si="2">F5/D5</f>
        <v>0.13581871533119119</v>
      </c>
    </row>
    <row r="6" spans="2:10" ht="21.75" customHeight="1" x14ac:dyDescent="0.25">
      <c r="B6" s="18">
        <v>3</v>
      </c>
      <c r="C6" s="6" t="s">
        <v>933</v>
      </c>
      <c r="D6" s="35">
        <f>'SGTO P. NDICATIVO'!ET95</f>
        <v>248556480927.48999</v>
      </c>
      <c r="E6" s="36">
        <v>1</v>
      </c>
      <c r="F6" s="35">
        <f>'SGTO P. NDICATIVO'!EU95</f>
        <v>59334517317</v>
      </c>
      <c r="G6" s="13">
        <f t="shared" si="0"/>
        <v>0.23871643618220251</v>
      </c>
      <c r="H6" s="35">
        <f>'SGTO P. NDICATIVO'!EV95</f>
        <v>30003540723</v>
      </c>
      <c r="I6" s="13">
        <f t="shared" si="1"/>
        <v>0.5056675621494211</v>
      </c>
      <c r="J6" s="799">
        <f>F6/D6</f>
        <v>0.23871643618220251</v>
      </c>
    </row>
    <row r="7" spans="2:10" ht="21.75" customHeight="1" x14ac:dyDescent="0.25">
      <c r="B7" s="18">
        <v>4</v>
      </c>
      <c r="C7" s="6" t="s">
        <v>934</v>
      </c>
      <c r="D7" s="35">
        <f>'SGTO P. NDICATIVO'!ET322</f>
        <v>9186396454.3800011</v>
      </c>
      <c r="E7" s="36">
        <v>1</v>
      </c>
      <c r="F7" s="35">
        <f>'SGTO P. NDICATIVO'!EU322</f>
        <v>1330339519</v>
      </c>
      <c r="G7" s="13">
        <f t="shared" si="0"/>
        <v>0.14481625364271153</v>
      </c>
      <c r="H7" s="35">
        <f>'SGTO P. NDICATIVO'!EV322</f>
        <v>363449459</v>
      </c>
      <c r="I7" s="13">
        <f t="shared" si="1"/>
        <v>0.2732005279924335</v>
      </c>
      <c r="J7" s="799">
        <f>F7/D7</f>
        <v>0.14481625364271153</v>
      </c>
    </row>
    <row r="8" spans="2:10" ht="21.75" customHeight="1" x14ac:dyDescent="0.25">
      <c r="B8" s="18">
        <v>5</v>
      </c>
      <c r="C8" s="6" t="s">
        <v>935</v>
      </c>
      <c r="D8" s="35">
        <f>'SGTO P. NDICATIVO'!ET363</f>
        <v>12521941457</v>
      </c>
      <c r="E8" s="36">
        <v>1</v>
      </c>
      <c r="F8" s="35">
        <f>'SGTO P. NDICATIVO'!EU363</f>
        <v>2735752792</v>
      </c>
      <c r="G8" s="13">
        <f t="shared" si="0"/>
        <v>0.21847672754217062</v>
      </c>
      <c r="H8" s="35">
        <f>'SGTO P. NDICATIVO'!EV363</f>
        <v>578253332</v>
      </c>
      <c r="I8" s="13">
        <f t="shared" si="1"/>
        <v>0.21136900003938661</v>
      </c>
      <c r="J8" s="799">
        <f>F8/D8</f>
        <v>0.21847672754217062</v>
      </c>
    </row>
    <row r="9" spans="2:10" ht="21.75" customHeight="1" x14ac:dyDescent="0.25">
      <c r="B9" s="824"/>
      <c r="C9" s="824" t="s">
        <v>936</v>
      </c>
      <c r="D9" s="825">
        <f>SUM(D4:D8)</f>
        <v>313363012743.87</v>
      </c>
      <c r="E9" s="826">
        <f>SUM(E4:E8)/5</f>
        <v>1</v>
      </c>
      <c r="F9" s="825">
        <f>SUM(F4:F8)</f>
        <v>69256240084.229996</v>
      </c>
      <c r="G9" s="827">
        <f>+F9/D9</f>
        <v>0.22100961909259276</v>
      </c>
      <c r="H9" s="825">
        <f>SUM(H4:H8)</f>
        <v>32024136383.790001</v>
      </c>
      <c r="I9" s="827">
        <f t="shared" ref="I9" si="3">+H9/$F$9</f>
        <v>0.46240073594584385</v>
      </c>
      <c r="J9" s="799">
        <f t="shared" si="2"/>
        <v>0.22100961909259276</v>
      </c>
    </row>
    <row r="10" spans="2:10" x14ac:dyDescent="0.25">
      <c r="C10" s="5"/>
      <c r="D10" s="8"/>
      <c r="F10" s="8"/>
      <c r="H10" s="8"/>
    </row>
    <row r="11" spans="2:10" x14ac:dyDescent="0.25">
      <c r="D11" s="8"/>
      <c r="F11" s="8"/>
      <c r="H11" s="8"/>
    </row>
    <row r="12" spans="2:10" x14ac:dyDescent="0.25">
      <c r="C12" s="12"/>
      <c r="D12" s="12"/>
      <c r="E12" s="12"/>
      <c r="F12" s="12"/>
      <c r="G12" s="12"/>
      <c r="H12" s="12"/>
    </row>
    <row r="13" spans="2:10" x14ac:dyDescent="0.25">
      <c r="C13" s="12"/>
      <c r="D13" s="12"/>
      <c r="E13" s="12"/>
      <c r="F13" s="12"/>
      <c r="G13" s="12"/>
      <c r="H13" s="12"/>
    </row>
    <row r="14" spans="2:10" x14ac:dyDescent="0.25">
      <c r="C14" s="12"/>
      <c r="D14" s="12"/>
      <c r="E14" s="12"/>
      <c r="F14" s="12"/>
      <c r="G14" s="12"/>
      <c r="H14" s="12"/>
    </row>
    <row r="15" spans="2:10" x14ac:dyDescent="0.25">
      <c r="C15" s="12"/>
      <c r="D15" s="12"/>
      <c r="E15" s="12"/>
      <c r="F15" s="12"/>
      <c r="G15" s="12"/>
      <c r="H15" s="12"/>
    </row>
  </sheetData>
  <sheetProtection password="A60F" sheet="1" objects="1" scenarios="1"/>
  <mergeCells count="1">
    <mergeCell ref="B1:J1"/>
  </mergeCells>
  <conditionalFormatting sqref="J4">
    <cfRule type="cellIs" dxfId="19" priority="6" operator="between">
      <formula>0</formula>
      <formula>0.3999</formula>
    </cfRule>
    <cfRule type="cellIs" dxfId="18" priority="7" operator="between">
      <formula>0.4</formula>
      <formula>0.59</formula>
    </cfRule>
    <cfRule type="cellIs" dxfId="17" priority="8" operator="between">
      <formula>0.6</formula>
      <formula>0.69</formula>
    </cfRule>
    <cfRule type="cellIs" dxfId="16" priority="9" operator="between">
      <formula>0.7</formula>
      <formula>0.79</formula>
    </cfRule>
    <cfRule type="cellIs" dxfId="15" priority="10" operator="between">
      <formula>0.8</formula>
      <formula>1</formula>
    </cfRule>
  </conditionalFormatting>
  <conditionalFormatting sqref="J5:J9">
    <cfRule type="cellIs" dxfId="14" priority="1" operator="between">
      <formula>0</formula>
      <formula>0.3999</formula>
    </cfRule>
    <cfRule type="cellIs" dxfId="13" priority="2" operator="between">
      <formula>0.4</formula>
      <formula>0.59</formula>
    </cfRule>
    <cfRule type="cellIs" dxfId="12" priority="3" operator="between">
      <formula>0.6</formula>
      <formula>0.69</formula>
    </cfRule>
    <cfRule type="cellIs" dxfId="11" priority="4" operator="between">
      <formula>0.7</formula>
      <formula>0.79</formula>
    </cfRule>
    <cfRule type="cellIs" dxfId="10" priority="5" operator="between">
      <formula>0.8</formula>
      <formula>1</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C1:K38"/>
  <sheetViews>
    <sheetView showGridLines="0" zoomScale="70" zoomScaleNormal="70" workbookViewId="0">
      <selection activeCell="H12" sqref="H12"/>
    </sheetView>
  </sheetViews>
  <sheetFormatPr baseColWidth="10" defaultColWidth="11.42578125" defaultRowHeight="33.75" customHeight="1" x14ac:dyDescent="0.25"/>
  <cols>
    <col min="3" max="3" width="11.42578125" style="2"/>
    <col min="4" max="4" width="46.5703125" style="5" customWidth="1"/>
    <col min="5" max="5" width="20.85546875" style="10" customWidth="1"/>
    <col min="6" max="6" width="14.7109375" style="10" customWidth="1"/>
    <col min="7" max="7" width="24.85546875" style="10" bestFit="1" customWidth="1"/>
    <col min="8" max="8" width="15.5703125" style="10" customWidth="1"/>
    <col min="9" max="9" width="21.140625" style="10" bestFit="1" customWidth="1"/>
    <col min="10" max="10" width="17.5703125" style="10" customWidth="1"/>
    <col min="11" max="11" width="32.5703125" customWidth="1"/>
  </cols>
  <sheetData>
    <row r="1" spans="3:11" ht="33.75" customHeight="1" x14ac:dyDescent="0.25">
      <c r="C1" s="1221" t="s">
        <v>961</v>
      </c>
      <c r="D1" s="1221"/>
      <c r="E1" s="1221"/>
      <c r="F1" s="1221"/>
      <c r="G1" s="1221"/>
      <c r="H1" s="1221"/>
      <c r="I1" s="1221"/>
      <c r="J1" s="1221"/>
      <c r="K1" s="1221"/>
    </row>
    <row r="3" spans="3:11" ht="80.25" customHeight="1" x14ac:dyDescent="0.25">
      <c r="C3" s="811" t="s">
        <v>922</v>
      </c>
      <c r="D3" s="811" t="s">
        <v>937</v>
      </c>
      <c r="E3" s="811" t="s">
        <v>924</v>
      </c>
      <c r="F3" s="811" t="s">
        <v>939</v>
      </c>
      <c r="G3" s="811" t="s">
        <v>926</v>
      </c>
      <c r="H3" s="812" t="s">
        <v>927</v>
      </c>
      <c r="I3" s="811" t="s">
        <v>928</v>
      </c>
      <c r="J3" s="812" t="s">
        <v>929</v>
      </c>
      <c r="K3" s="813" t="s">
        <v>930</v>
      </c>
    </row>
    <row r="4" spans="3:11" ht="33.75" customHeight="1" x14ac:dyDescent="0.25">
      <c r="C4" s="18">
        <v>1</v>
      </c>
      <c r="D4" s="38" t="s">
        <v>50</v>
      </c>
      <c r="E4" s="25">
        <f>'SGTO P. NDICATIVO'!DE11</f>
        <v>4601644588</v>
      </c>
      <c r="F4" s="13">
        <f>E4/$E$32</f>
        <v>1.7993392245369517E-2</v>
      </c>
      <c r="G4" s="28">
        <f>'SGTO P. NDICATIVO'!DF11</f>
        <v>3758311567.1800003</v>
      </c>
      <c r="H4" s="13">
        <f>G4/$E$32</f>
        <v>1.4695783847568014E-2</v>
      </c>
      <c r="I4" s="28">
        <f>'SGTO P. NDICATIVO'!DG11</f>
        <v>3479045674.1800003</v>
      </c>
      <c r="J4" s="13">
        <f>I4/$G$32</f>
        <v>1.5208980529455915E-2</v>
      </c>
      <c r="K4" s="799">
        <f>G4/E4</f>
        <v>0.81673225632870194</v>
      </c>
    </row>
    <row r="5" spans="3:11" ht="33.75" customHeight="1" x14ac:dyDescent="0.25">
      <c r="C5" s="18">
        <v>2</v>
      </c>
      <c r="D5" s="38" t="s">
        <v>118</v>
      </c>
      <c r="E5" s="25">
        <f>'SGTO P. NDICATIVO'!DE36</f>
        <v>2549580000</v>
      </c>
      <c r="F5" s="13">
        <f t="shared" ref="F5:F31" si="0">E5/$E$32</f>
        <v>9.9693907522936248E-3</v>
      </c>
      <c r="G5" s="28">
        <f>'SGTO P. NDICATIVO'!DF36</f>
        <v>2124493562</v>
      </c>
      <c r="H5" s="13">
        <f t="shared" ref="H5:H31" si="1">G5/$E$32</f>
        <v>8.307213921630285E-3</v>
      </c>
      <c r="I5" s="28">
        <f>'SGTO P. NDICATIVO'!DG36</f>
        <v>2099441728</v>
      </c>
      <c r="J5" s="13">
        <f t="shared" ref="J5:J31" si="2">I5/$G$32</f>
        <v>9.1779100805870172E-3</v>
      </c>
      <c r="K5" s="799">
        <f t="shared" ref="K5:K32" si="3">G5/E5</f>
        <v>0.83327197499195949</v>
      </c>
    </row>
    <row r="6" spans="3:11" ht="33.75" customHeight="1" x14ac:dyDescent="0.25">
      <c r="C6" s="18">
        <v>3</v>
      </c>
      <c r="D6" s="38" t="s">
        <v>201</v>
      </c>
      <c r="E6" s="25">
        <f>'SGTO P. NDICATIVO'!DE73</f>
        <v>1665529563</v>
      </c>
      <c r="F6" s="13">
        <f t="shared" si="0"/>
        <v>6.5125687458498435E-3</v>
      </c>
      <c r="G6" s="28">
        <f>'SGTO P. NDICATIVO'!DF73</f>
        <v>1564913563</v>
      </c>
      <c r="H6" s="13">
        <f t="shared" si="1"/>
        <v>6.1191391535511995E-3</v>
      </c>
      <c r="I6" s="28">
        <f>'SGTO P. NDICATIVO'!DG73</f>
        <v>1537546013</v>
      </c>
      <c r="J6" s="13">
        <f t="shared" si="2"/>
        <v>6.7215292827022812E-3</v>
      </c>
      <c r="K6" s="799">
        <f t="shared" si="3"/>
        <v>0.93958918398376101</v>
      </c>
    </row>
    <row r="7" spans="3:11" ht="33.75" customHeight="1" x14ac:dyDescent="0.25">
      <c r="C7" s="18">
        <v>4</v>
      </c>
      <c r="D7" s="38" t="s">
        <v>214</v>
      </c>
      <c r="E7" s="25">
        <f>'SGTO P. NDICATIVO'!DE81</f>
        <v>14812743094.279999</v>
      </c>
      <c r="F7" s="13">
        <f t="shared" si="0"/>
        <v>5.7920921885258075E-2</v>
      </c>
      <c r="G7" s="28">
        <f>'SGTO P. NDICATIVO'!DF81</f>
        <v>10089651115.639999</v>
      </c>
      <c r="H7" s="13">
        <f t="shared" si="1"/>
        <v>3.9452644955690924E-2</v>
      </c>
      <c r="I7" s="28">
        <f>'SGTO P. NDICATIVO'!DG81</f>
        <v>9201216653.8400002</v>
      </c>
      <c r="J7" s="13">
        <f t="shared" si="2"/>
        <v>4.0223997625021615E-2</v>
      </c>
      <c r="K7" s="799">
        <f t="shared" si="3"/>
        <v>0.68114670263444721</v>
      </c>
    </row>
    <row r="8" spans="3:11" ht="33.75" customHeight="1" x14ac:dyDescent="0.25">
      <c r="C8" s="18">
        <v>5</v>
      </c>
      <c r="D8" s="38" t="s">
        <v>260</v>
      </c>
      <c r="E8" s="25">
        <f>'SGTO P. NDICATIVO'!DE96</f>
        <v>128470468694</v>
      </c>
      <c r="F8" s="13">
        <f t="shared" si="0"/>
        <v>0.50234638746020577</v>
      </c>
      <c r="G8" s="28">
        <f>'SGTO P. NDICATIVO'!DF96</f>
        <v>123084797731.14</v>
      </c>
      <c r="H8" s="13">
        <f t="shared" si="1"/>
        <v>0.48128728819992256</v>
      </c>
      <c r="I8" s="28">
        <f>'SGTO P. NDICATIVO'!DG96</f>
        <v>122751335930.14</v>
      </c>
      <c r="J8" s="13">
        <f t="shared" si="2"/>
        <v>0.53661919186106377</v>
      </c>
      <c r="K8" s="799">
        <f t="shared" si="3"/>
        <v>0.95807852950480032</v>
      </c>
    </row>
    <row r="9" spans="3:11" ht="33.75" customHeight="1" x14ac:dyDescent="0.25">
      <c r="C9" s="18">
        <v>6</v>
      </c>
      <c r="D9" s="7" t="s">
        <v>291</v>
      </c>
      <c r="E9" s="26">
        <f>'SGTO P. NDICATIVO'!DE110</f>
        <v>1088480839</v>
      </c>
      <c r="F9" s="13">
        <f t="shared" si="0"/>
        <v>4.2561876114400833E-3</v>
      </c>
      <c r="G9" s="29">
        <f>'SGTO P. NDICATIVO'!DF110</f>
        <v>686554008</v>
      </c>
      <c r="H9" s="13">
        <f t="shared" si="1"/>
        <v>2.6845696853228075E-3</v>
      </c>
      <c r="I9" s="29">
        <f>'SGTO P. NDICATIVO'!DG110</f>
        <v>686554008</v>
      </c>
      <c r="J9" s="13">
        <f t="shared" si="2"/>
        <v>3.0013364347546301E-3</v>
      </c>
      <c r="K9" s="799">
        <f t="shared" si="3"/>
        <v>0.63074514810085691</v>
      </c>
    </row>
    <row r="10" spans="3:11" ht="33.75" customHeight="1" x14ac:dyDescent="0.25">
      <c r="C10" s="18">
        <v>7</v>
      </c>
      <c r="D10" s="40" t="s">
        <v>348</v>
      </c>
      <c r="E10" s="27">
        <f>'SGTO P. NDICATIVO'!DE138</f>
        <v>354268585</v>
      </c>
      <c r="F10" s="13">
        <f t="shared" si="0"/>
        <v>1.3852642220001522E-3</v>
      </c>
      <c r="G10" s="28">
        <f>'SGTO P. NDICATIVO'!DF138</f>
        <v>123459945</v>
      </c>
      <c r="H10" s="13">
        <f t="shared" si="1"/>
        <v>4.8275419244019784E-4</v>
      </c>
      <c r="I10" s="28">
        <f>'SGTO P. NDICATIVO'!DG138</f>
        <v>123459945</v>
      </c>
      <c r="J10" s="13">
        <f t="shared" si="2"/>
        <v>5.3971694410573259E-4</v>
      </c>
      <c r="K10" s="799">
        <f t="shared" si="3"/>
        <v>0.34849250040050828</v>
      </c>
    </row>
    <row r="11" spans="3:11" ht="33.75" customHeight="1" x14ac:dyDescent="0.25">
      <c r="C11" s="18">
        <v>8</v>
      </c>
      <c r="D11" s="40" t="s">
        <v>370</v>
      </c>
      <c r="E11" s="27">
        <f>'SGTO P. NDICATIVO'!DE151</f>
        <v>19452411521</v>
      </c>
      <c r="F11" s="13">
        <f t="shared" si="0"/>
        <v>7.6062995288348423E-2</v>
      </c>
      <c r="G11" s="28">
        <f>'SGTO P. NDICATIVO'!DF151</f>
        <v>19090986060</v>
      </c>
      <c r="H11" s="13">
        <f t="shared" si="1"/>
        <v>7.4649746185148344E-2</v>
      </c>
      <c r="I11" s="28">
        <f>'SGTO P. NDICATIVO'!DG151</f>
        <v>19090986060</v>
      </c>
      <c r="J11" s="13">
        <f t="shared" si="2"/>
        <v>8.3458069386539421E-2</v>
      </c>
      <c r="K11" s="799">
        <f t="shared" si="3"/>
        <v>0.98142001773868393</v>
      </c>
    </row>
    <row r="12" spans="3:11" ht="33.75" customHeight="1" x14ac:dyDescent="0.25">
      <c r="C12" s="18">
        <v>9</v>
      </c>
      <c r="D12" s="40" t="s">
        <v>391</v>
      </c>
      <c r="E12" s="27">
        <f>'SGTO P. NDICATIVO'!DE162</f>
        <v>4167292865.2600002</v>
      </c>
      <c r="F12" s="13">
        <f t="shared" si="0"/>
        <v>1.6294986214600935E-2</v>
      </c>
      <c r="G12" s="28">
        <f>'SGTO P. NDICATIVO'!DF162</f>
        <v>2527030453.8000002</v>
      </c>
      <c r="H12" s="13">
        <f t="shared" si="1"/>
        <v>9.8812173129998217E-3</v>
      </c>
      <c r="I12" s="28">
        <f>'SGTO P. NDICATIVO'!DG162</f>
        <v>2527030453.8000002</v>
      </c>
      <c r="J12" s="13">
        <f t="shared" si="2"/>
        <v>1.1047155044391594E-2</v>
      </c>
      <c r="K12" s="799">
        <f t="shared" si="3"/>
        <v>0.60639617504836374</v>
      </c>
    </row>
    <row r="13" spans="3:11" ht="33.75" customHeight="1" x14ac:dyDescent="0.25">
      <c r="C13" s="18">
        <v>10</v>
      </c>
      <c r="D13" s="38" t="s">
        <v>411</v>
      </c>
      <c r="E13" s="27">
        <f>'SGTO P. NDICATIVO'!DE171</f>
        <v>686190727</v>
      </c>
      <c r="F13" s="13">
        <f t="shared" si="0"/>
        <v>2.6831491806742444E-3</v>
      </c>
      <c r="G13" s="28">
        <f>'SGTO P. NDICATIVO'!DF171</f>
        <v>468324966</v>
      </c>
      <c r="H13" s="13">
        <f t="shared" si="1"/>
        <v>1.8312485135232573E-3</v>
      </c>
      <c r="I13" s="28">
        <f>'SGTO P. NDICATIVO'!DG171</f>
        <v>468324966</v>
      </c>
      <c r="J13" s="13">
        <f t="shared" si="2"/>
        <v>2.0473273295070812E-3</v>
      </c>
      <c r="K13" s="799">
        <f t="shared" si="3"/>
        <v>0.68249970099056734</v>
      </c>
    </row>
    <row r="14" spans="3:11" ht="33.75" customHeight="1" x14ac:dyDescent="0.25">
      <c r="C14" s="18">
        <v>11</v>
      </c>
      <c r="D14" s="38" t="s">
        <v>938</v>
      </c>
      <c r="E14" s="27">
        <f>'SGTO P. NDICATIVO'!DE177</f>
        <v>484400000</v>
      </c>
      <c r="F14" s="13">
        <f t="shared" si="0"/>
        <v>1.8941052567132751E-3</v>
      </c>
      <c r="G14" s="28">
        <f>'SGTO P. NDICATIVO'!DF177</f>
        <v>337723093</v>
      </c>
      <c r="H14" s="13">
        <f t="shared" si="1"/>
        <v>1.3205678896877917E-3</v>
      </c>
      <c r="I14" s="28">
        <f>'SGTO P. NDICATIVO'!DG177</f>
        <v>323213093</v>
      </c>
      <c r="J14" s="13">
        <f t="shared" si="2"/>
        <v>1.4129569136688176E-3</v>
      </c>
      <c r="K14" s="799">
        <f t="shared" si="3"/>
        <v>0.69719878819157721</v>
      </c>
    </row>
    <row r="15" spans="3:11" ht="33.75" customHeight="1" x14ac:dyDescent="0.25">
      <c r="C15" s="18">
        <v>12</v>
      </c>
      <c r="D15" s="38" t="s">
        <v>444</v>
      </c>
      <c r="E15" s="27">
        <f>'SGTO P. NDICATIVO'!DE188</f>
        <v>6644113461.1269112</v>
      </c>
      <c r="F15" s="13">
        <f t="shared" si="0"/>
        <v>2.5979872487448215E-2</v>
      </c>
      <c r="G15" s="28">
        <f>'SGTO P. NDICATIVO'!DF188</f>
        <v>5554213959.3299999</v>
      </c>
      <c r="H15" s="13">
        <f t="shared" si="1"/>
        <v>2.1718137607921566E-2</v>
      </c>
      <c r="I15" s="28">
        <f>'SGTO P. NDICATIVO'!DG188</f>
        <v>5176242559.3299999</v>
      </c>
      <c r="J15" s="13">
        <f t="shared" si="2"/>
        <v>2.2628438851739516E-2</v>
      </c>
      <c r="K15" s="799">
        <f t="shared" si="3"/>
        <v>0.83596013099811617</v>
      </c>
    </row>
    <row r="16" spans="3:11" ht="33.75" customHeight="1" x14ac:dyDescent="0.25">
      <c r="C16" s="18">
        <v>13</v>
      </c>
      <c r="D16" s="38" t="s">
        <v>570</v>
      </c>
      <c r="E16" s="27">
        <f>'SGTO P. NDICATIVO'!DE233</f>
        <v>15894556589</v>
      </c>
      <c r="F16" s="13">
        <f t="shared" si="0"/>
        <v>6.2151038786852859E-2</v>
      </c>
      <c r="G16" s="28">
        <f>'SGTO P. NDICATIVO'!DF233</f>
        <v>15516775294.75</v>
      </c>
      <c r="H16" s="13">
        <f t="shared" si="1"/>
        <v>6.0673834956698293E-2</v>
      </c>
      <c r="I16" s="28">
        <f>'SGTO P. NDICATIVO'!DG233</f>
        <v>15516775294.75</v>
      </c>
      <c r="J16" s="13">
        <f t="shared" si="2"/>
        <v>6.783306557003406E-2</v>
      </c>
      <c r="K16" s="799">
        <f t="shared" si="3"/>
        <v>0.97623203314073903</v>
      </c>
    </row>
    <row r="17" spans="3:11" ht="33.75" customHeight="1" x14ac:dyDescent="0.25">
      <c r="C17" s="18">
        <v>14</v>
      </c>
      <c r="D17" s="38" t="s">
        <v>582</v>
      </c>
      <c r="E17" s="27">
        <f>'SGTO P. NDICATIVO'!DE240</f>
        <v>24881914809</v>
      </c>
      <c r="F17" s="13">
        <f t="shared" si="0"/>
        <v>9.7293488102433504E-2</v>
      </c>
      <c r="G17" s="28">
        <f>'SGTO P. NDICATIVO'!DF240</f>
        <v>22644692844</v>
      </c>
      <c r="H17" s="13">
        <f t="shared" si="1"/>
        <v>8.8545482560854427E-2</v>
      </c>
      <c r="I17" s="28">
        <f>'SGTO P. NDICATIVO'!DG240</f>
        <v>21902999754</v>
      </c>
      <c r="J17" s="13">
        <f t="shared" si="2"/>
        <v>9.5751055890859929E-2</v>
      </c>
      <c r="K17" s="799">
        <f t="shared" si="3"/>
        <v>0.91008642292309527</v>
      </c>
    </row>
    <row r="18" spans="3:11" ht="33.75" customHeight="1" x14ac:dyDescent="0.25">
      <c r="C18" s="18">
        <v>15</v>
      </c>
      <c r="D18" s="40" t="s">
        <v>613</v>
      </c>
      <c r="E18" s="27">
        <f>'SGTO P. NDICATIVO'!DE257</f>
        <v>129545160</v>
      </c>
      <c r="F18" s="13">
        <f t="shared" si="0"/>
        <v>5.0654865511511624E-4</v>
      </c>
      <c r="G18" s="28">
        <f>'SGTO P. NDICATIVO'!DF257</f>
        <v>119632000</v>
      </c>
      <c r="H18" s="13">
        <f t="shared" si="1"/>
        <v>4.6778612731445611E-4</v>
      </c>
      <c r="I18" s="28">
        <f>'SGTO P. NDICATIVO'!DG257</f>
        <v>119632000</v>
      </c>
      <c r="J18" s="13">
        <f t="shared" si="2"/>
        <v>5.2298271684194416E-4</v>
      </c>
      <c r="K18" s="799">
        <f t="shared" si="3"/>
        <v>0.92347718741479801</v>
      </c>
    </row>
    <row r="19" spans="3:11" ht="33.75" customHeight="1" x14ac:dyDescent="0.25">
      <c r="C19" s="18">
        <v>16</v>
      </c>
      <c r="D19" s="40" t="s">
        <v>627</v>
      </c>
      <c r="E19" s="27">
        <f>'SGTO P. NDICATIVO'!DE262</f>
        <v>300000000</v>
      </c>
      <c r="F19" s="13">
        <f t="shared" si="0"/>
        <v>1.1730627105986428E-3</v>
      </c>
      <c r="G19" s="28">
        <f>'SGTO P. NDICATIVO'!DF262</f>
        <v>249546000</v>
      </c>
      <c r="H19" s="13">
        <f t="shared" si="1"/>
        <v>9.7577702393016302E-4</v>
      </c>
      <c r="I19" s="28">
        <f>'SGTO P. NDICATIVO'!DG262</f>
        <v>249209000</v>
      </c>
      <c r="J19" s="13">
        <f t="shared" si="2"/>
        <v>1.0894409512627397E-3</v>
      </c>
      <c r="K19" s="799">
        <f t="shared" si="3"/>
        <v>0.83182</v>
      </c>
    </row>
    <row r="20" spans="3:11" ht="33.75" customHeight="1" x14ac:dyDescent="0.25">
      <c r="C20" s="18">
        <v>17</v>
      </c>
      <c r="D20" s="40" t="s">
        <v>636</v>
      </c>
      <c r="E20" s="27">
        <f>'SGTO P. NDICATIVO'!DE268</f>
        <v>1000000000</v>
      </c>
      <c r="F20" s="13">
        <f t="shared" si="0"/>
        <v>3.9102090353288089E-3</v>
      </c>
      <c r="G20" s="28">
        <f>'SGTO P. NDICATIVO'!DF268</f>
        <v>979506086.88</v>
      </c>
      <c r="H20" s="13">
        <f t="shared" si="1"/>
        <v>3.8300735510777414E-3</v>
      </c>
      <c r="I20" s="28">
        <f>'SGTO P. NDICATIVO'!DG268</f>
        <v>869922409.88</v>
      </c>
      <c r="J20" s="13">
        <f t="shared" si="2"/>
        <v>3.8029489213649674E-3</v>
      </c>
      <c r="K20" s="799">
        <f t="shared" si="3"/>
        <v>0.97950608687999996</v>
      </c>
    </row>
    <row r="21" spans="3:11" ht="33.75" customHeight="1" x14ac:dyDescent="0.25">
      <c r="C21" s="18">
        <v>18</v>
      </c>
      <c r="D21" s="40" t="s">
        <v>660</v>
      </c>
      <c r="E21" s="27">
        <f>'SGTO P. NDICATIVO'!DE281</f>
        <v>1629000000</v>
      </c>
      <c r="F21" s="13">
        <f t="shared" si="0"/>
        <v>6.36973051855063E-3</v>
      </c>
      <c r="G21" s="28">
        <f>'SGTO P. NDICATIVO'!DF281</f>
        <v>1427379228</v>
      </c>
      <c r="H21" s="13">
        <f t="shared" si="1"/>
        <v>5.5813511541662605E-3</v>
      </c>
      <c r="I21" s="28">
        <f>'SGTO P. NDICATIVO'!DG281</f>
        <v>1128271280</v>
      </c>
      <c r="J21" s="13">
        <f t="shared" si="2"/>
        <v>4.9323456880194091E-3</v>
      </c>
      <c r="K21" s="799">
        <f t="shared" si="3"/>
        <v>0.8762303425414365</v>
      </c>
    </row>
    <row r="22" spans="3:11" ht="33.75" customHeight="1" x14ac:dyDescent="0.25">
      <c r="C22" s="18">
        <v>19</v>
      </c>
      <c r="D22" s="40" t="s">
        <v>686</v>
      </c>
      <c r="E22" s="27">
        <f>'SGTO P. NDICATIVO'!DE294</f>
        <v>4226001782.29</v>
      </c>
      <c r="F22" s="13">
        <f t="shared" si="0"/>
        <v>1.6524550352426007E-2</v>
      </c>
      <c r="G22" s="28">
        <f>'SGTO P. NDICATIVO'!DF294</f>
        <v>4058597485.9899998</v>
      </c>
      <c r="H22" s="13">
        <f t="shared" si="1"/>
        <v>1.5869964560480888E-2</v>
      </c>
      <c r="I22" s="28">
        <f>'SGTO P. NDICATIVO'!DG294</f>
        <v>4058595135.9899998</v>
      </c>
      <c r="J22" s="13">
        <f t="shared" si="2"/>
        <v>1.774253636804158E-2</v>
      </c>
      <c r="K22" s="799">
        <f t="shared" si="3"/>
        <v>0.96038707390007616</v>
      </c>
    </row>
    <row r="23" spans="3:11" ht="33.75" customHeight="1" x14ac:dyDescent="0.25">
      <c r="C23" s="18">
        <v>20</v>
      </c>
      <c r="D23" s="40" t="s">
        <v>699</v>
      </c>
      <c r="E23" s="27">
        <f>'SGTO P. NDICATIVO'!DE300</f>
        <v>1915638293.8099999</v>
      </c>
      <c r="F23" s="13">
        <f t="shared" si="0"/>
        <v>7.4905461648777259E-3</v>
      </c>
      <c r="G23" s="28">
        <f>'SGTO P. NDICATIVO'!DF300</f>
        <v>1806759026</v>
      </c>
      <c r="H23" s="13">
        <f t="shared" si="1"/>
        <v>7.0648054681270792E-3</v>
      </c>
      <c r="I23" s="28">
        <f>'SGTO P. NDICATIVO'!DG300</f>
        <v>1800234385.8099999</v>
      </c>
      <c r="J23" s="13">
        <f t="shared" si="2"/>
        <v>7.8698965999331495E-3</v>
      </c>
      <c r="K23" s="799">
        <f t="shared" si="3"/>
        <v>0.9431629299947587</v>
      </c>
    </row>
    <row r="24" spans="3:11" ht="33.75" customHeight="1" x14ac:dyDescent="0.25">
      <c r="C24" s="18">
        <v>21</v>
      </c>
      <c r="D24" s="40" t="s">
        <v>720</v>
      </c>
      <c r="E24" s="27">
        <f>'SGTO P. NDICATIVO'!DE312</f>
        <v>314871960</v>
      </c>
      <c r="F24" s="13">
        <f t="shared" si="0"/>
        <v>1.2312151829636914E-3</v>
      </c>
      <c r="G24" s="28">
        <f>'SGTO P. NDICATIVO'!DF312</f>
        <v>235510192</v>
      </c>
      <c r="H24" s="13">
        <f t="shared" si="1"/>
        <v>9.2089408067042261E-4</v>
      </c>
      <c r="I24" s="28">
        <f>'SGTO P. NDICATIVO'!DG312</f>
        <v>235510192</v>
      </c>
      <c r="J24" s="13">
        <f t="shared" si="2"/>
        <v>1.0295553033981535E-3</v>
      </c>
      <c r="K24" s="800">
        <f t="shared" si="3"/>
        <v>0.74795542924812997</v>
      </c>
    </row>
    <row r="25" spans="3:11" ht="33.75" customHeight="1" x14ac:dyDescent="0.25">
      <c r="C25" s="18">
        <v>22</v>
      </c>
      <c r="D25" s="40" t="s">
        <v>731</v>
      </c>
      <c r="E25" s="27">
        <f>'SGTO P. NDICATIVO'!DE319</f>
        <v>212553176</v>
      </c>
      <c r="F25" s="13">
        <f t="shared" si="0"/>
        <v>8.3112734928303454E-4</v>
      </c>
      <c r="G25" s="28">
        <f>'SGTO P. NDICATIVO'!DF319</f>
        <v>212523130.55999997</v>
      </c>
      <c r="H25" s="13">
        <f t="shared" si="1"/>
        <v>8.3100986533207603E-4</v>
      </c>
      <c r="I25" s="28">
        <f>'SGTO P. NDICATIVO'!DG319</f>
        <v>212523130.55999991</v>
      </c>
      <c r="J25" s="13">
        <f t="shared" si="2"/>
        <v>9.2906516828293411E-4</v>
      </c>
      <c r="K25" s="799">
        <f t="shared" si="3"/>
        <v>0.99985864506677602</v>
      </c>
    </row>
    <row r="26" spans="3:11" ht="33.75" customHeight="1" x14ac:dyDescent="0.25">
      <c r="C26" s="18">
        <v>23</v>
      </c>
      <c r="D26" s="40" t="s">
        <v>736</v>
      </c>
      <c r="E26" s="27">
        <f>'SGTO P. NDICATIVO'!DE323</f>
        <v>10034826569.1</v>
      </c>
      <c r="F26" s="13">
        <f t="shared" si="0"/>
        <v>3.9238269518452419E-2</v>
      </c>
      <c r="G26" s="28">
        <f>'SGTO P. NDICATIVO'!DF323</f>
        <v>5168435660</v>
      </c>
      <c r="H26" s="13">
        <f t="shared" si="1"/>
        <v>2.0209663816247617E-2</v>
      </c>
      <c r="I26" s="28">
        <f>'SGTO P. NDICATIVO'!DG323</f>
        <v>5037608421</v>
      </c>
      <c r="J26" s="13">
        <f t="shared" si="2"/>
        <v>2.2022386471850647E-2</v>
      </c>
      <c r="K26" s="799">
        <f t="shared" si="3"/>
        <v>0.5150498241708571</v>
      </c>
    </row>
    <row r="27" spans="3:11" ht="33.75" customHeight="1" x14ac:dyDescent="0.25">
      <c r="C27" s="18">
        <v>24</v>
      </c>
      <c r="D27" s="40" t="s">
        <v>770</v>
      </c>
      <c r="E27" s="27">
        <f>'SGTO P. NDICATIVO'!DE339</f>
        <v>701349776</v>
      </c>
      <c r="F27" s="13">
        <f t="shared" si="0"/>
        <v>2.7424242310410364E-3</v>
      </c>
      <c r="G27" s="28">
        <f>'SGTO P. NDICATIVO'!DF339</f>
        <v>451702204</v>
      </c>
      <c r="H27" s="13">
        <f t="shared" si="1"/>
        <v>1.766250039358737E-3</v>
      </c>
      <c r="I27" s="28">
        <f>'SGTO P. NDICATIVO'!DG339</f>
        <v>448863928</v>
      </c>
      <c r="J27" s="13">
        <f t="shared" si="2"/>
        <v>1.9622515427125419E-3</v>
      </c>
      <c r="K27" s="799">
        <f t="shared" si="3"/>
        <v>0.64404697835107028</v>
      </c>
    </row>
    <row r="28" spans="3:11" ht="33.75" customHeight="1" x14ac:dyDescent="0.25">
      <c r="C28" s="18">
        <v>25</v>
      </c>
      <c r="D28" s="40" t="s">
        <v>794</v>
      </c>
      <c r="E28" s="27">
        <f>'SGTO P. NDICATIVO'!DE353</f>
        <v>597500000</v>
      </c>
      <c r="F28" s="13">
        <f t="shared" si="0"/>
        <v>2.3363498986089634E-3</v>
      </c>
      <c r="G28" s="28">
        <f>'SGTO P. NDICATIVO'!DF353</f>
        <v>402939058</v>
      </c>
      <c r="H28" s="13">
        <f t="shared" si="1"/>
        <v>1.575575945278479E-3</v>
      </c>
      <c r="I28" s="28">
        <f>'SGTO P. NDICATIVO'!DG353</f>
        <v>401946408</v>
      </c>
      <c r="J28" s="13">
        <f t="shared" si="2"/>
        <v>1.7571471218461663E-3</v>
      </c>
      <c r="K28" s="799">
        <f t="shared" si="3"/>
        <v>0.67437499246861921</v>
      </c>
    </row>
    <row r="29" spans="3:11" ht="33.75" customHeight="1" x14ac:dyDescent="0.25">
      <c r="C29" s="18">
        <v>26</v>
      </c>
      <c r="D29" s="40" t="s">
        <v>814</v>
      </c>
      <c r="E29" s="27">
        <f>'SGTO P. NDICATIVO'!DE364</f>
        <v>1579534666</v>
      </c>
      <c r="F29" s="13">
        <f t="shared" si="0"/>
        <v>6.1763107226082727E-3</v>
      </c>
      <c r="G29" s="28">
        <f>'SGTO P. NDICATIVO'!DF364</f>
        <v>777372277</v>
      </c>
      <c r="H29" s="13">
        <f t="shared" si="1"/>
        <v>3.0396881013395297E-3</v>
      </c>
      <c r="I29" s="28">
        <f>'SGTO P. NDICATIVO'!DG364</f>
        <v>744296577</v>
      </c>
      <c r="J29" s="13">
        <f t="shared" si="2"/>
        <v>3.2537635914773582E-3</v>
      </c>
      <c r="K29" s="799">
        <f t="shared" si="3"/>
        <v>0.49215271670397137</v>
      </c>
    </row>
    <row r="30" spans="3:11" ht="33.75" customHeight="1" x14ac:dyDescent="0.25">
      <c r="C30" s="18">
        <v>27</v>
      </c>
      <c r="D30" s="40" t="s">
        <v>834</v>
      </c>
      <c r="E30" s="27">
        <f>'SGTO P. NDICATIVO'!DE373</f>
        <v>745500000</v>
      </c>
      <c r="F30" s="13">
        <f t="shared" si="0"/>
        <v>2.9150608358376271E-3</v>
      </c>
      <c r="G30" s="28">
        <f>'SGTO P. NDICATIVO'!DF373</f>
        <v>679718178</v>
      </c>
      <c r="H30" s="13">
        <f t="shared" si="1"/>
        <v>2.657840161092836E-3</v>
      </c>
      <c r="I30" s="28">
        <f>'SGTO P. NDICATIVO'!DG373</f>
        <v>676012328</v>
      </c>
      <c r="J30" s="13">
        <f t="shared" si="2"/>
        <v>2.9552524735529584E-3</v>
      </c>
      <c r="K30" s="799">
        <f t="shared" si="3"/>
        <v>0.91176147283702214</v>
      </c>
    </row>
    <row r="31" spans="3:11" ht="33.75" customHeight="1" x14ac:dyDescent="0.25">
      <c r="C31" s="18">
        <v>28</v>
      </c>
      <c r="D31" s="40" t="s">
        <v>852</v>
      </c>
      <c r="E31" s="27">
        <f>'SGTO P. NDICATIVO'!DE383</f>
        <v>6600886641</v>
      </c>
      <c r="F31" s="13">
        <f t="shared" si="0"/>
        <v>2.5810846584819434E-2</v>
      </c>
      <c r="G31" s="28">
        <f>'SGTO P. NDICATIVO'!DF383</f>
        <v>4607884413.2299995</v>
      </c>
      <c r="H31" s="13">
        <f t="shared" si="1"/>
        <v>1.8017791266362732E-2</v>
      </c>
      <c r="I31" s="28">
        <f>'SGTO P. NDICATIVO'!DG383</f>
        <v>4176521783.23</v>
      </c>
      <c r="J31" s="13">
        <f t="shared" si="2"/>
        <v>1.8258063972375175E-2</v>
      </c>
      <c r="K31" s="799">
        <f t="shared" si="3"/>
        <v>0.69807052655761548</v>
      </c>
    </row>
    <row r="32" spans="3:11" s="37" customFormat="1" ht="33.75" customHeight="1" x14ac:dyDescent="0.25">
      <c r="C32" s="815"/>
      <c r="D32" s="816" t="s">
        <v>936</v>
      </c>
      <c r="E32" s="817">
        <f t="shared" ref="E32:J32" si="4">SUM(E4:E31)</f>
        <v>255740803359.86694</v>
      </c>
      <c r="F32" s="814">
        <f t="shared" si="4"/>
        <v>1</v>
      </c>
      <c r="G32" s="818">
        <f t="shared" si="4"/>
        <v>228749433102.49997</v>
      </c>
      <c r="H32" s="819">
        <f t="shared" si="4"/>
        <v>0.89445810014373817</v>
      </c>
      <c r="I32" s="820">
        <f t="shared" si="4"/>
        <v>225043319112.50998</v>
      </c>
      <c r="J32" s="819">
        <f t="shared" si="4"/>
        <v>0.98379836863539116</v>
      </c>
      <c r="K32" s="799">
        <f t="shared" si="3"/>
        <v>0.89445810014373839</v>
      </c>
    </row>
    <row r="33" spans="4:9" ht="33.75" customHeight="1" x14ac:dyDescent="0.25">
      <c r="E33" s="11"/>
      <c r="G33" s="11"/>
      <c r="I33" s="11"/>
    </row>
    <row r="35" spans="4:9" ht="33.75" customHeight="1" x14ac:dyDescent="0.25">
      <c r="D35" s="12"/>
    </row>
    <row r="36" spans="4:9" ht="33.75" customHeight="1" x14ac:dyDescent="0.25">
      <c r="D36" s="17"/>
    </row>
    <row r="37" spans="4:9" ht="33.75" customHeight="1" x14ac:dyDescent="0.25">
      <c r="D37" s="12"/>
    </row>
    <row r="38" spans="4:9" ht="33.75" customHeight="1" x14ac:dyDescent="0.25">
      <c r="D38" s="17"/>
    </row>
  </sheetData>
  <sheetProtection password="A60F" sheet="1" objects="1" scenarios="1"/>
  <mergeCells count="1">
    <mergeCell ref="C1:K1"/>
  </mergeCells>
  <conditionalFormatting sqref="K4">
    <cfRule type="cellIs" dxfId="9" priority="6" operator="between">
      <formula>0</formula>
      <formula>0.3999</formula>
    </cfRule>
    <cfRule type="cellIs" dxfId="8" priority="7" operator="between">
      <formula>0.4</formula>
      <formula>0.59</formula>
    </cfRule>
    <cfRule type="cellIs" dxfId="7" priority="8" operator="between">
      <formula>0.6</formula>
      <formula>0.69</formula>
    </cfRule>
    <cfRule type="cellIs" dxfId="6" priority="9" operator="between">
      <formula>0.7</formula>
      <formula>0.79</formula>
    </cfRule>
    <cfRule type="cellIs" dxfId="5" priority="10" operator="between">
      <formula>0.8</formula>
      <formula>1</formula>
    </cfRule>
  </conditionalFormatting>
  <conditionalFormatting sqref="K5:K32">
    <cfRule type="cellIs" dxfId="4" priority="1" operator="between">
      <formula>0</formula>
      <formula>0.3999</formula>
    </cfRule>
    <cfRule type="cellIs" dxfId="3" priority="2" operator="between">
      <formula>0.4</formula>
      <formula>0.59</formula>
    </cfRule>
    <cfRule type="cellIs" dxfId="2" priority="3" operator="between">
      <formula>0.595</formula>
      <formula>0.6999</formula>
    </cfRule>
    <cfRule type="cellIs" dxfId="1" priority="4" operator="between">
      <formula>0.7</formula>
      <formula>0.794</formula>
    </cfRule>
    <cfRule type="cellIs" dxfId="0" priority="5" operator="between">
      <formula>0.795</formula>
      <formula>1</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4"/>
  <sheetViews>
    <sheetView showGridLines="0" workbookViewId="0">
      <selection activeCell="C21" sqref="C21"/>
    </sheetView>
  </sheetViews>
  <sheetFormatPr baseColWidth="10" defaultRowHeight="15" x14ac:dyDescent="0.25"/>
  <cols>
    <col min="3" max="3" width="25.5703125" customWidth="1"/>
    <col min="4" max="4" width="13.85546875" customWidth="1"/>
    <col min="5" max="5" width="9.140625" customWidth="1"/>
    <col min="6" max="6" width="14.140625" customWidth="1"/>
    <col min="7" max="7" width="7.7109375" customWidth="1"/>
    <col min="9" max="9" width="8.5703125" customWidth="1"/>
    <col min="11" max="11" width="8.7109375" customWidth="1"/>
    <col min="14" max="14" width="9.5703125" customWidth="1"/>
    <col min="15" max="15" width="10" customWidth="1"/>
  </cols>
  <sheetData>
    <row r="1" spans="2:15" x14ac:dyDescent="0.25">
      <c r="B1" s="1224" t="s">
        <v>976</v>
      </c>
      <c r="C1" s="1225"/>
      <c r="D1" s="1225"/>
      <c r="E1" s="1225"/>
      <c r="F1" s="1225"/>
      <c r="G1" s="1225"/>
      <c r="H1" s="1225"/>
      <c r="I1" s="1225"/>
      <c r="J1" s="1225"/>
      <c r="K1" s="1225"/>
      <c r="L1" s="1225"/>
      <c r="M1" s="1225"/>
      <c r="N1" s="1225"/>
      <c r="O1" s="1226"/>
    </row>
    <row r="2" spans="2:15" ht="15.75" thickBot="1" x14ac:dyDescent="0.3">
      <c r="B2" s="1227" t="s">
        <v>977</v>
      </c>
      <c r="C2" s="1228"/>
      <c r="D2" s="1228"/>
      <c r="E2" s="1228"/>
      <c r="F2" s="1228"/>
      <c r="G2" s="1228"/>
      <c r="H2" s="1228"/>
      <c r="I2" s="1228"/>
      <c r="J2" s="1228"/>
      <c r="K2" s="1228"/>
      <c r="L2" s="1228"/>
      <c r="M2" s="1228"/>
      <c r="N2" s="1228"/>
      <c r="O2" s="1229"/>
    </row>
    <row r="4" spans="2:15" ht="15.75" customHeight="1" x14ac:dyDescent="0.25">
      <c r="B4" s="1230" t="s">
        <v>922</v>
      </c>
      <c r="C4" s="1230" t="s">
        <v>962</v>
      </c>
      <c r="D4" s="1231" t="s">
        <v>963</v>
      </c>
      <c r="E4" s="1232" t="s">
        <v>44</v>
      </c>
      <c r="F4" s="1235" t="s">
        <v>964</v>
      </c>
      <c r="G4" s="1236"/>
      <c r="H4" s="1236"/>
      <c r="I4" s="1236"/>
      <c r="J4" s="1236"/>
      <c r="K4" s="1236"/>
      <c r="L4" s="1236"/>
      <c r="M4" s="1236"/>
      <c r="N4" s="1236"/>
      <c r="O4" s="1237"/>
    </row>
    <row r="5" spans="2:15" ht="27" customHeight="1" x14ac:dyDescent="0.25">
      <c r="B5" s="1230"/>
      <c r="C5" s="1230"/>
      <c r="D5" s="1231"/>
      <c r="E5" s="1233"/>
      <c r="F5" s="1238" t="s">
        <v>965</v>
      </c>
      <c r="G5" s="1238"/>
      <c r="H5" s="1239" t="s">
        <v>966</v>
      </c>
      <c r="I5" s="1239"/>
      <c r="J5" s="1239" t="s">
        <v>967</v>
      </c>
      <c r="K5" s="1239"/>
      <c r="L5" s="1239" t="s">
        <v>968</v>
      </c>
      <c r="M5" s="1239"/>
      <c r="N5" s="1240" t="s">
        <v>969</v>
      </c>
      <c r="O5" s="1241"/>
    </row>
    <row r="6" spans="2:15" ht="30" x14ac:dyDescent="0.25">
      <c r="B6" s="1230"/>
      <c r="C6" s="1230"/>
      <c r="D6" s="1231"/>
      <c r="E6" s="1234"/>
      <c r="F6" s="1046" t="s">
        <v>970</v>
      </c>
      <c r="G6" s="1046" t="s">
        <v>44</v>
      </c>
      <c r="H6" s="1046" t="s">
        <v>971</v>
      </c>
      <c r="I6" s="1046" t="s">
        <v>44</v>
      </c>
      <c r="J6" s="1046" t="s">
        <v>972</v>
      </c>
      <c r="K6" s="1046" t="s">
        <v>44</v>
      </c>
      <c r="L6" s="1046" t="s">
        <v>973</v>
      </c>
      <c r="M6" s="1046" t="s">
        <v>44</v>
      </c>
      <c r="N6" s="1046" t="s">
        <v>974</v>
      </c>
      <c r="O6" s="1046" t="s">
        <v>44</v>
      </c>
    </row>
    <row r="7" spans="2:15" x14ac:dyDescent="0.25">
      <c r="B7" s="1047">
        <v>1</v>
      </c>
      <c r="C7" s="6" t="s">
        <v>931</v>
      </c>
      <c r="D7" s="1048">
        <f>F7+H7+J7+L7+N7</f>
        <v>19</v>
      </c>
      <c r="E7" s="1062">
        <f>+D7/$D$12</f>
        <v>6.6202090592334492E-2</v>
      </c>
      <c r="F7" s="1050">
        <v>2</v>
      </c>
      <c r="G7" s="1062">
        <f>+F7/D7</f>
        <v>0.10526315789473684</v>
      </c>
      <c r="H7" s="1051">
        <v>1</v>
      </c>
      <c r="I7" s="1062">
        <f>+H7/D7</f>
        <v>5.2631578947368418E-2</v>
      </c>
      <c r="J7" s="1052"/>
      <c r="K7" s="1053"/>
      <c r="L7" s="1054">
        <v>7</v>
      </c>
      <c r="M7" s="1062">
        <f>+L7/D7</f>
        <v>0.36842105263157893</v>
      </c>
      <c r="N7" s="1055">
        <v>9</v>
      </c>
      <c r="O7" s="15">
        <f>+N7/D7</f>
        <v>0.47368421052631576</v>
      </c>
    </row>
    <row r="8" spans="2:15" x14ac:dyDescent="0.25">
      <c r="B8" s="1047">
        <v>2</v>
      </c>
      <c r="C8" s="6" t="s">
        <v>932</v>
      </c>
      <c r="D8" s="1048">
        <f t="shared" ref="D8:D11" si="0">F8+H8+J8+L8+N8</f>
        <v>44</v>
      </c>
      <c r="E8" s="1062">
        <f>+D8/$D$12</f>
        <v>0.15331010452961671</v>
      </c>
      <c r="F8" s="1050">
        <v>2</v>
      </c>
      <c r="G8" s="1062">
        <f t="shared" ref="G8:G9" si="1">+F8/D8</f>
        <v>4.5454545454545456E-2</v>
      </c>
      <c r="H8" s="1051"/>
      <c r="I8" s="1049"/>
      <c r="J8" s="1052">
        <v>2</v>
      </c>
      <c r="K8" s="1064">
        <f>+J8/D8</f>
        <v>4.5454545454545456E-2</v>
      </c>
      <c r="L8" s="1054">
        <v>7</v>
      </c>
      <c r="M8" s="1062">
        <f t="shared" ref="M8:M11" si="2">+L8/D8</f>
        <v>0.15909090909090909</v>
      </c>
      <c r="N8" s="1055">
        <v>33</v>
      </c>
      <c r="O8" s="15">
        <f t="shared" ref="O8:O11" si="3">+N8/D8</f>
        <v>0.75</v>
      </c>
    </row>
    <row r="9" spans="2:15" x14ac:dyDescent="0.25">
      <c r="B9" s="1047">
        <v>3</v>
      </c>
      <c r="C9" s="6" t="s">
        <v>975</v>
      </c>
      <c r="D9" s="1048">
        <f t="shared" si="0"/>
        <v>149</v>
      </c>
      <c r="E9" s="1062">
        <f t="shared" ref="E9:E11" si="4">+D9/$D$12</f>
        <v>0.51916376306620204</v>
      </c>
      <c r="F9" s="1050">
        <v>58</v>
      </c>
      <c r="G9" s="1062">
        <f t="shared" si="1"/>
        <v>0.38926174496644295</v>
      </c>
      <c r="H9" s="1051"/>
      <c r="I9" s="1049"/>
      <c r="J9" s="1056">
        <v>4</v>
      </c>
      <c r="K9" s="1064">
        <f t="shared" ref="K9:K11" si="5">+J9/D9</f>
        <v>2.6845637583892617E-2</v>
      </c>
      <c r="L9" s="1054">
        <v>16</v>
      </c>
      <c r="M9" s="1062">
        <f t="shared" si="2"/>
        <v>0.10738255033557047</v>
      </c>
      <c r="N9" s="1055">
        <v>71</v>
      </c>
      <c r="O9" s="15">
        <f t="shared" si="3"/>
        <v>0.47651006711409394</v>
      </c>
    </row>
    <row r="10" spans="2:15" x14ac:dyDescent="0.25">
      <c r="B10" s="1047">
        <v>4</v>
      </c>
      <c r="C10" s="6" t="s">
        <v>934</v>
      </c>
      <c r="D10" s="1048">
        <f t="shared" si="0"/>
        <v>29</v>
      </c>
      <c r="E10" s="1062">
        <f t="shared" si="4"/>
        <v>0.10104529616724739</v>
      </c>
      <c r="F10" s="1050"/>
      <c r="G10" s="1049"/>
      <c r="H10" s="1057"/>
      <c r="I10" s="1049"/>
      <c r="J10" s="1056">
        <v>2</v>
      </c>
      <c r="K10" s="1064">
        <f t="shared" si="5"/>
        <v>6.8965517241379309E-2</v>
      </c>
      <c r="L10" s="1054">
        <v>2</v>
      </c>
      <c r="M10" s="1062">
        <f t="shared" si="2"/>
        <v>6.8965517241379309E-2</v>
      </c>
      <c r="N10" s="1055">
        <v>25</v>
      </c>
      <c r="O10" s="15">
        <f t="shared" si="3"/>
        <v>0.86206896551724133</v>
      </c>
    </row>
    <row r="11" spans="2:15" ht="15.75" customHeight="1" x14ac:dyDescent="0.25">
      <c r="B11" s="1047">
        <v>5</v>
      </c>
      <c r="C11" s="6" t="s">
        <v>935</v>
      </c>
      <c r="D11" s="1048">
        <f t="shared" si="0"/>
        <v>46</v>
      </c>
      <c r="E11" s="1062">
        <f t="shared" si="4"/>
        <v>0.16027874564459929</v>
      </c>
      <c r="F11" s="1050"/>
      <c r="G11" s="1049"/>
      <c r="H11" s="1058"/>
      <c r="I11" s="1049"/>
      <c r="J11" s="1056"/>
      <c r="K11" s="1064">
        <f t="shared" si="5"/>
        <v>0</v>
      </c>
      <c r="L11" s="1054">
        <v>4</v>
      </c>
      <c r="M11" s="1062">
        <f t="shared" si="2"/>
        <v>8.6956521739130432E-2</v>
      </c>
      <c r="N11" s="1055">
        <v>42</v>
      </c>
      <c r="O11" s="15">
        <f t="shared" si="3"/>
        <v>0.91304347826086951</v>
      </c>
    </row>
    <row r="12" spans="2:15" ht="27.75" customHeight="1" x14ac:dyDescent="0.25">
      <c r="B12" s="1059"/>
      <c r="C12" s="1059" t="s">
        <v>936</v>
      </c>
      <c r="D12" s="1060">
        <f>SUM(D7:D11)</f>
        <v>287</v>
      </c>
      <c r="E12" s="1061">
        <f>SUM(E7:E11)</f>
        <v>1</v>
      </c>
      <c r="F12" s="1060">
        <f>SUM(F7:F11)</f>
        <v>62</v>
      </c>
      <c r="G12" s="1063">
        <f>F12/D12</f>
        <v>0.21602787456445993</v>
      </c>
      <c r="H12" s="1060">
        <f>SUM(H7:H11)</f>
        <v>1</v>
      </c>
      <c r="I12" s="1063">
        <f>H12/D12</f>
        <v>3.4843205574912892E-3</v>
      </c>
      <c r="J12" s="1060">
        <f>SUM(J7:J11)</f>
        <v>8</v>
      </c>
      <c r="K12" s="1063">
        <f>J12/D12</f>
        <v>2.7874564459930314E-2</v>
      </c>
      <c r="L12" s="1060">
        <f>SUM(L7:L11)</f>
        <v>36</v>
      </c>
      <c r="M12" s="1063">
        <f>L12/D12</f>
        <v>0.12543554006968641</v>
      </c>
      <c r="N12" s="1060">
        <f>SUM(N7:N11)</f>
        <v>180</v>
      </c>
      <c r="O12" s="1063">
        <f>N12/D12</f>
        <v>0.62717770034843201</v>
      </c>
    </row>
    <row r="18" spans="4:6" x14ac:dyDescent="0.25">
      <c r="D18" s="1065"/>
      <c r="E18" s="1065"/>
      <c r="F18" s="1065"/>
    </row>
    <row r="19" spans="4:6" x14ac:dyDescent="0.25">
      <c r="D19" s="1066"/>
      <c r="E19" s="1065"/>
      <c r="F19" s="1065"/>
    </row>
    <row r="20" spans="4:6" x14ac:dyDescent="0.25">
      <c r="D20" s="1067"/>
      <c r="E20" s="1065"/>
      <c r="F20" s="1065"/>
    </row>
    <row r="21" spans="4:6" x14ac:dyDescent="0.25">
      <c r="D21" s="1067"/>
      <c r="E21" s="1065"/>
      <c r="F21" s="1065"/>
    </row>
    <row r="22" spans="4:6" x14ac:dyDescent="0.25">
      <c r="D22" s="1067"/>
      <c r="E22" s="1065"/>
      <c r="F22" s="1065"/>
    </row>
    <row r="23" spans="4:6" x14ac:dyDescent="0.25">
      <c r="D23" s="1067"/>
      <c r="E23" s="1065"/>
      <c r="F23" s="1065"/>
    </row>
    <row r="24" spans="4:6" x14ac:dyDescent="0.25">
      <c r="D24" s="1065"/>
      <c r="E24" s="1065"/>
      <c r="F24" s="1065"/>
    </row>
  </sheetData>
  <sheetProtection password="A60F" sheet="1" objects="1" scenarios="1"/>
  <mergeCells count="12">
    <mergeCell ref="B1:O1"/>
    <mergeCell ref="B2:O2"/>
    <mergeCell ref="B4:B6"/>
    <mergeCell ref="C4:C6"/>
    <mergeCell ref="D4:D6"/>
    <mergeCell ref="E4:E6"/>
    <mergeCell ref="F4:O4"/>
    <mergeCell ref="F5:G5"/>
    <mergeCell ref="H5:I5"/>
    <mergeCell ref="J5:K5"/>
    <mergeCell ref="L5:M5"/>
    <mergeCell ref="N5:O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SGTO P. NDICATIVO</vt:lpstr>
      <vt:lpstr>EJECICION ESTRATEGIAS</vt:lpstr>
      <vt:lpstr>EJECUCION PROGRAMAS</vt:lpstr>
      <vt:lpstr>% EJECUCION ESTRATEGIAS </vt:lpstr>
      <vt:lpstr>EJECUCION % PROGRAMAS </vt:lpstr>
      <vt:lpstr>% DE EJEC. METAS-ESTRATATEGIAS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dc:creator>
  <cp:keywords/>
  <dc:description/>
  <cp:lastModifiedBy>AUXPLANEACION03</cp:lastModifiedBy>
  <cp:revision/>
  <dcterms:created xsi:type="dcterms:W3CDTF">2016-03-22T23:00:18Z</dcterms:created>
  <dcterms:modified xsi:type="dcterms:W3CDTF">2018-06-01T20:21:09Z</dcterms:modified>
  <cp:category/>
  <cp:contentStatus/>
</cp:coreProperties>
</file>